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ÓN\2024\PAGINA WEB\"/>
    </mc:Choice>
  </mc:AlternateContent>
  <xr:revisionPtr revIDLastSave="0" documentId="13_ncr:1_{7949860D-FF59-41E7-BA83-1420F0FE0241}" xr6:coauthVersionLast="47" xr6:coauthVersionMax="47" xr10:uidLastSave="{00000000-0000-0000-0000-000000000000}"/>
  <bookViews>
    <workbookView xWindow="19090" yWindow="-110" windowWidth="38620" windowHeight="21100" tabRatio="567" xr2:uid="{00000000-000D-0000-FFFF-FFFF00000000}"/>
  </bookViews>
  <sheets>
    <sheet name="MinEnergía" sheetId="10" r:id="rId1"/>
    <sheet name="ANH" sheetId="8" r:id="rId2"/>
    <sheet name="ANM" sheetId="7" r:id="rId3"/>
    <sheet name="CREG" sheetId="6" r:id="rId4"/>
    <sheet name="IPSE" sheetId="5" r:id="rId5"/>
    <sheet name="SGC" sheetId="4" r:id="rId6"/>
    <sheet name="UPME" sheetId="3" r:id="rId7"/>
    <sheet name="Hoja1" sheetId="11" r:id="rId8"/>
    <sheet name="MinEnergía (2)" sheetId="2" state="hidden" r:id="rId9"/>
  </sheets>
  <externalReferences>
    <externalReference r:id="rId10"/>
  </externalReferences>
  <definedNames>
    <definedName name="_xlnm._FilterDatabase" localSheetId="1" hidden="1">ANH!#REF!</definedName>
    <definedName name="_xlnm._FilterDatabase" localSheetId="2" hidden="1">ANM!$C$8:$K$8</definedName>
    <definedName name="_xlnm._FilterDatabase" localSheetId="3" hidden="1">CREG!#REF!</definedName>
    <definedName name="_xlnm._FilterDatabase" localSheetId="4" hidden="1">IPSE!#REF!</definedName>
    <definedName name="_xlnm._FilterDatabase" localSheetId="0" hidden="1">MinEnergía!$C$8:$J$49</definedName>
    <definedName name="_xlnm._FilterDatabase" localSheetId="8" hidden="1">'MinEnergía (2)'!$C$8:$K$45</definedName>
    <definedName name="_xlnm._FilterDatabase" localSheetId="5" hidden="1">SGC!#REF!</definedName>
    <definedName name="_xlnm._FilterDatabase" localSheetId="6" hidden="1">UPME!#REF!</definedName>
    <definedName name="_xlnm.Print_Area" localSheetId="1">ANH!$A$1:$V$6</definedName>
    <definedName name="_xlnm.Print_Area" localSheetId="2">ANM!$A$1:$V$8</definedName>
    <definedName name="_xlnm.Print_Area" localSheetId="3">CREG!$A$1:$V$6</definedName>
    <definedName name="_xlnm.Print_Area" localSheetId="4">IPSE!$A$1:$V$6</definedName>
    <definedName name="_xlnm.Print_Area" localSheetId="0">MinEnergía!$A$1:$U$50</definedName>
    <definedName name="_xlnm.Print_Area" localSheetId="8">'MinEnergía (2)'!$A$1:$V$46</definedName>
    <definedName name="_xlnm.Print_Area" localSheetId="5">SGC!$A$1:$V$6</definedName>
    <definedName name="_xlnm.Print_Area" localSheetId="6">UPME!$A$1:$V$6</definedName>
    <definedName name="_xlnm.Print_Titles" localSheetId="1">ANH!$1:$6</definedName>
    <definedName name="_xlnm.Print_Titles" localSheetId="2">ANM!$1:$8</definedName>
    <definedName name="_xlnm.Print_Titles" localSheetId="3">CREG!$1:$6</definedName>
    <definedName name="_xlnm.Print_Titles" localSheetId="4">IPSE!$1:$6</definedName>
    <definedName name="_xlnm.Print_Titles" localSheetId="0">MinEnergía!$1:$8</definedName>
    <definedName name="_xlnm.Print_Titles" localSheetId="8">'MinEnergía (2)'!$1:$8</definedName>
    <definedName name="_xlnm.Print_Titles" localSheetId="5">SGC!$1:$6</definedName>
    <definedName name="_xlnm.Print_Titles" localSheetId="6">UPME!$1:$6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10" l="1"/>
  <c r="G23" i="10"/>
  <c r="F23" i="10"/>
  <c r="E23" i="10"/>
  <c r="E22" i="10"/>
  <c r="F22" i="10"/>
  <c r="G22" i="10"/>
  <c r="I22" i="10" s="1"/>
  <c r="H22" i="10"/>
  <c r="J22" i="10" s="1"/>
  <c r="H32" i="10"/>
  <c r="G33" i="10"/>
  <c r="AG156" i="11"/>
  <c r="H45" i="10"/>
  <c r="H46" i="10"/>
  <c r="H47" i="10"/>
  <c r="H48" i="10"/>
  <c r="H44" i="10"/>
  <c r="G45" i="10"/>
  <c r="G46" i="10"/>
  <c r="G47" i="10"/>
  <c r="G48" i="10"/>
  <c r="G44" i="10"/>
  <c r="F45" i="10"/>
  <c r="I45" i="10" s="1"/>
  <c r="F46" i="10"/>
  <c r="F47" i="10"/>
  <c r="F48" i="10"/>
  <c r="F44" i="10"/>
  <c r="E45" i="10"/>
  <c r="E46" i="10"/>
  <c r="E47" i="10"/>
  <c r="E48" i="10"/>
  <c r="E44" i="10"/>
  <c r="H43" i="10"/>
  <c r="H42" i="10"/>
  <c r="H40" i="10"/>
  <c r="H41" i="10"/>
  <c r="H39" i="10"/>
  <c r="H38" i="10"/>
  <c r="G43" i="10"/>
  <c r="G42" i="10"/>
  <c r="G40" i="10"/>
  <c r="G41" i="10"/>
  <c r="G39" i="10"/>
  <c r="G38" i="10"/>
  <c r="F43" i="10"/>
  <c r="F42" i="10"/>
  <c r="F40" i="10"/>
  <c r="F41" i="10"/>
  <c r="F39" i="10"/>
  <c r="F38" i="10"/>
  <c r="E43" i="10"/>
  <c r="E42" i="10"/>
  <c r="E40" i="10"/>
  <c r="E41" i="10"/>
  <c r="E39" i="10"/>
  <c r="E38" i="10"/>
  <c r="H36" i="10"/>
  <c r="H37" i="10"/>
  <c r="H35" i="10"/>
  <c r="G36" i="10"/>
  <c r="G37" i="10"/>
  <c r="G35" i="10"/>
  <c r="F36" i="10"/>
  <c r="F37" i="10"/>
  <c r="F35" i="10"/>
  <c r="E36" i="10"/>
  <c r="E37" i="10"/>
  <c r="E35" i="10"/>
  <c r="H34" i="10"/>
  <c r="H33" i="10"/>
  <c r="H29" i="10"/>
  <c r="H30" i="10"/>
  <c r="H31" i="10"/>
  <c r="H28" i="10"/>
  <c r="G34" i="10"/>
  <c r="G29" i="10"/>
  <c r="G30" i="10"/>
  <c r="G31" i="10"/>
  <c r="G32" i="10"/>
  <c r="G28" i="10"/>
  <c r="F34" i="10"/>
  <c r="F33" i="10"/>
  <c r="F29" i="10"/>
  <c r="F30" i="10"/>
  <c r="F31" i="10"/>
  <c r="F32" i="10"/>
  <c r="F28" i="10"/>
  <c r="E34" i="10"/>
  <c r="E33" i="10"/>
  <c r="E29" i="10"/>
  <c r="E30" i="10"/>
  <c r="E31" i="10"/>
  <c r="E32" i="10"/>
  <c r="E28" i="10"/>
  <c r="J45" i="10" l="1"/>
  <c r="J44" i="10"/>
  <c r="I44" i="10"/>
  <c r="E24" i="10" l="1"/>
  <c r="F24" i="10"/>
  <c r="G24" i="10"/>
  <c r="H24" i="10"/>
  <c r="E25" i="10"/>
  <c r="F25" i="10"/>
  <c r="G25" i="10"/>
  <c r="H25" i="10"/>
  <c r="E26" i="10"/>
  <c r="F26" i="10"/>
  <c r="G26" i="10"/>
  <c r="H26" i="10"/>
  <c r="E27" i="10"/>
  <c r="F27" i="10"/>
  <c r="G27" i="10"/>
  <c r="I27" i="10" s="1"/>
  <c r="H27" i="10"/>
  <c r="E20" i="10"/>
  <c r="F20" i="10"/>
  <c r="G20" i="10"/>
  <c r="H20" i="10"/>
  <c r="E21" i="10"/>
  <c r="F21" i="10"/>
  <c r="G21" i="10"/>
  <c r="H21" i="10"/>
  <c r="E19" i="10"/>
  <c r="F19" i="10"/>
  <c r="G19" i="10"/>
  <c r="H19" i="10"/>
  <c r="H18" i="10"/>
  <c r="G18" i="10"/>
  <c r="F18" i="10"/>
  <c r="E18" i="10"/>
  <c r="E14" i="10"/>
  <c r="F14" i="10"/>
  <c r="G14" i="10"/>
  <c r="H14" i="10"/>
  <c r="E15" i="10"/>
  <c r="F15" i="10"/>
  <c r="G15" i="10"/>
  <c r="H15" i="10"/>
  <c r="E16" i="10"/>
  <c r="F16" i="10"/>
  <c r="G16" i="10"/>
  <c r="H16" i="10"/>
  <c r="E17" i="10"/>
  <c r="F17" i="10"/>
  <c r="G17" i="10"/>
  <c r="H17" i="10"/>
  <c r="E13" i="10"/>
  <c r="F13" i="10"/>
  <c r="G13" i="10"/>
  <c r="H13" i="10"/>
  <c r="H10" i="10" l="1"/>
  <c r="H11" i="10"/>
  <c r="H12" i="10"/>
  <c r="H9" i="10"/>
  <c r="G10" i="10"/>
  <c r="G11" i="10"/>
  <c r="G12" i="10"/>
  <c r="G9" i="10"/>
  <c r="F10" i="10"/>
  <c r="F11" i="10"/>
  <c r="F12" i="10"/>
  <c r="F9" i="10"/>
  <c r="F49" i="10" s="1"/>
  <c r="E10" i="10"/>
  <c r="E11" i="10"/>
  <c r="E12" i="10"/>
  <c r="E9" i="10"/>
  <c r="I10" i="8"/>
  <c r="I11" i="8"/>
  <c r="I12" i="8"/>
  <c r="I13" i="8"/>
  <c r="I9" i="8"/>
  <c r="H10" i="8"/>
  <c r="H11" i="8"/>
  <c r="H12" i="8"/>
  <c r="H13" i="8"/>
  <c r="H9" i="8"/>
  <c r="G10" i="8"/>
  <c r="G11" i="8"/>
  <c r="G12" i="8"/>
  <c r="G13" i="8"/>
  <c r="G9" i="8"/>
  <c r="F14" i="8"/>
  <c r="F10" i="8"/>
  <c r="F11" i="8"/>
  <c r="F12" i="8"/>
  <c r="F13" i="8"/>
  <c r="F9" i="8"/>
  <c r="E10" i="8"/>
  <c r="E11" i="8"/>
  <c r="E12" i="8"/>
  <c r="E13" i="8"/>
  <c r="E9" i="8"/>
  <c r="K12" i="8"/>
  <c r="J12" i="8"/>
  <c r="J13" i="8"/>
  <c r="K13" i="8"/>
  <c r="K16" i="7"/>
  <c r="J16" i="7"/>
  <c r="I10" i="7"/>
  <c r="I11" i="7"/>
  <c r="I12" i="7"/>
  <c r="I13" i="7"/>
  <c r="I14" i="7"/>
  <c r="I15" i="7"/>
  <c r="I16" i="7"/>
  <c r="I17" i="7"/>
  <c r="I9" i="7"/>
  <c r="H10" i="7"/>
  <c r="H11" i="7"/>
  <c r="H12" i="7"/>
  <c r="H13" i="7"/>
  <c r="H14" i="7"/>
  <c r="H15" i="7"/>
  <c r="H16" i="7"/>
  <c r="H17" i="7"/>
  <c r="H9" i="7"/>
  <c r="G10" i="7"/>
  <c r="G11" i="7"/>
  <c r="G12" i="7"/>
  <c r="G13" i="7"/>
  <c r="G14" i="7"/>
  <c r="G15" i="7"/>
  <c r="G16" i="7"/>
  <c r="G17" i="7"/>
  <c r="G9" i="7"/>
  <c r="F10" i="7"/>
  <c r="F11" i="7"/>
  <c r="F12" i="7"/>
  <c r="F13" i="7"/>
  <c r="F14" i="7"/>
  <c r="F15" i="7"/>
  <c r="F16" i="7"/>
  <c r="F17" i="7"/>
  <c r="F9" i="7"/>
  <c r="E10" i="7"/>
  <c r="E11" i="7"/>
  <c r="E12" i="7"/>
  <c r="E13" i="7"/>
  <c r="E14" i="7"/>
  <c r="E15" i="7"/>
  <c r="E16" i="7"/>
  <c r="E17" i="7"/>
  <c r="E9" i="7"/>
  <c r="J10" i="6"/>
  <c r="I10" i="6"/>
  <c r="I11" i="6"/>
  <c r="I9" i="6"/>
  <c r="H10" i="6"/>
  <c r="H11" i="6"/>
  <c r="H9" i="6"/>
  <c r="G10" i="6"/>
  <c r="G11" i="6"/>
  <c r="G9" i="6"/>
  <c r="F10" i="6"/>
  <c r="F11" i="6"/>
  <c r="F9" i="6"/>
  <c r="F12" i="6" s="1"/>
  <c r="E10" i="6"/>
  <c r="E11" i="6"/>
  <c r="E9" i="6"/>
  <c r="J13" i="5"/>
  <c r="I10" i="5"/>
  <c r="I11" i="5"/>
  <c r="I12" i="5"/>
  <c r="I9" i="5"/>
  <c r="H10" i="5"/>
  <c r="H11" i="5"/>
  <c r="H12" i="5"/>
  <c r="H9" i="5"/>
  <c r="G10" i="5"/>
  <c r="G11" i="5"/>
  <c r="G12" i="5"/>
  <c r="G9" i="5"/>
  <c r="F10" i="5"/>
  <c r="F11" i="5"/>
  <c r="F12" i="5"/>
  <c r="F9" i="5"/>
  <c r="E10" i="5"/>
  <c r="E11" i="5"/>
  <c r="E12" i="5"/>
  <c r="E9" i="5"/>
  <c r="I10" i="4"/>
  <c r="I11" i="4"/>
  <c r="I12" i="4"/>
  <c r="I13" i="4"/>
  <c r="I14" i="4"/>
  <c r="I15" i="4"/>
  <c r="I16" i="4"/>
  <c r="I17" i="4"/>
  <c r="I18" i="4"/>
  <c r="I19" i="4"/>
  <c r="I20" i="4"/>
  <c r="I9" i="4"/>
  <c r="H10" i="4"/>
  <c r="H11" i="4"/>
  <c r="H12" i="4"/>
  <c r="H13" i="4"/>
  <c r="H14" i="4"/>
  <c r="H15" i="4"/>
  <c r="H16" i="4"/>
  <c r="H17" i="4"/>
  <c r="H18" i="4"/>
  <c r="H19" i="4"/>
  <c r="H20" i="4"/>
  <c r="H9" i="4"/>
  <c r="G10" i="4"/>
  <c r="G11" i="4"/>
  <c r="G12" i="4"/>
  <c r="G13" i="4"/>
  <c r="G14" i="4"/>
  <c r="G15" i="4"/>
  <c r="G16" i="4"/>
  <c r="G17" i="4"/>
  <c r="G18" i="4"/>
  <c r="G19" i="4"/>
  <c r="G20" i="4"/>
  <c r="G9" i="4"/>
  <c r="F10" i="4"/>
  <c r="F11" i="4"/>
  <c r="F12" i="4"/>
  <c r="F13" i="4"/>
  <c r="F14" i="4"/>
  <c r="F15" i="4"/>
  <c r="F16" i="4"/>
  <c r="F17" i="4"/>
  <c r="F18" i="4"/>
  <c r="F19" i="4"/>
  <c r="F20" i="4"/>
  <c r="F9" i="4"/>
  <c r="F21" i="4" s="1"/>
  <c r="E10" i="4"/>
  <c r="E11" i="4"/>
  <c r="E12" i="4"/>
  <c r="E13" i="4"/>
  <c r="E14" i="4"/>
  <c r="E15" i="4"/>
  <c r="E16" i="4"/>
  <c r="E17" i="4"/>
  <c r="E18" i="4"/>
  <c r="E19" i="4"/>
  <c r="E20" i="4"/>
  <c r="E9" i="4"/>
  <c r="K18" i="3"/>
  <c r="J18" i="3"/>
  <c r="H18" i="3"/>
  <c r="I10" i="3"/>
  <c r="I11" i="3"/>
  <c r="I12" i="3"/>
  <c r="I13" i="3"/>
  <c r="I14" i="3"/>
  <c r="I15" i="3"/>
  <c r="I16" i="3"/>
  <c r="I17" i="3"/>
  <c r="I9" i="3"/>
  <c r="H10" i="3"/>
  <c r="H11" i="3"/>
  <c r="H12" i="3"/>
  <c r="H13" i="3"/>
  <c r="H14" i="3"/>
  <c r="H15" i="3"/>
  <c r="H16" i="3"/>
  <c r="H17" i="3"/>
  <c r="H9" i="3"/>
  <c r="G17" i="3"/>
  <c r="G10" i="3"/>
  <c r="G11" i="3"/>
  <c r="G12" i="3"/>
  <c r="G13" i="3"/>
  <c r="G14" i="3"/>
  <c r="G15" i="3"/>
  <c r="G16" i="3"/>
  <c r="G9" i="3"/>
  <c r="F10" i="3"/>
  <c r="F11" i="3"/>
  <c r="F12" i="3"/>
  <c r="F13" i="3"/>
  <c r="F14" i="3"/>
  <c r="F15" i="3"/>
  <c r="F16" i="3"/>
  <c r="F17" i="3"/>
  <c r="F9" i="3"/>
  <c r="E17" i="3"/>
  <c r="E10" i="3"/>
  <c r="E11" i="3"/>
  <c r="E12" i="3"/>
  <c r="E13" i="3"/>
  <c r="E14" i="3"/>
  <c r="E15" i="3"/>
  <c r="E16" i="3"/>
  <c r="E9" i="3"/>
  <c r="G49" i="10" l="1"/>
  <c r="I49" i="10" s="1"/>
  <c r="H49" i="10"/>
  <c r="I11" i="10"/>
  <c r="J11" i="10"/>
  <c r="AX310" i="11"/>
  <c r="AR310" i="11"/>
  <c r="AL310" i="11"/>
  <c r="AC310" i="11"/>
  <c r="AB310" i="11"/>
  <c r="Z310" i="11"/>
  <c r="X310" i="11"/>
  <c r="AS309" i="11"/>
  <c r="AT309" i="11" s="1"/>
  <c r="AR309" i="11"/>
  <c r="AP309" i="11"/>
  <c r="AM309" i="11"/>
  <c r="AQ309" i="11" s="1"/>
  <c r="AL309" i="11"/>
  <c r="AJ309" i="11"/>
  <c r="AG309" i="11"/>
  <c r="AK309" i="11" s="1"/>
  <c r="AE309" i="11"/>
  <c r="AA309" i="11"/>
  <c r="Y309" i="11"/>
  <c r="W309" i="11"/>
  <c r="AD309" i="11" s="1"/>
  <c r="AS308" i="11"/>
  <c r="AR308" i="11"/>
  <c r="AP308" i="11"/>
  <c r="AP310" i="11" s="1"/>
  <c r="AP296" i="11" s="1"/>
  <c r="AM308" i="11"/>
  <c r="AQ308" i="11" s="1"/>
  <c r="AQ310" i="11" s="1"/>
  <c r="AQ296" i="11" s="1"/>
  <c r="AL308" i="11"/>
  <c r="AJ308" i="11"/>
  <c r="AK308" i="11" s="1"/>
  <c r="AK310" i="11" s="1"/>
  <c r="AK296" i="11" s="1"/>
  <c r="AG308" i="11"/>
  <c r="AV308" i="11" s="1"/>
  <c r="AE308" i="11"/>
  <c r="AA308" i="11"/>
  <c r="Y308" i="11"/>
  <c r="W308" i="11"/>
  <c r="AD308" i="11" s="1"/>
  <c r="AS307" i="11"/>
  <c r="AT307" i="11" s="1"/>
  <c r="AR307" i="11"/>
  <c r="AP307" i="11"/>
  <c r="AM307" i="11"/>
  <c r="AQ307" i="11" s="1"/>
  <c r="AL307" i="11"/>
  <c r="AJ307" i="11"/>
  <c r="AG307" i="11"/>
  <c r="AK307" i="11" s="1"/>
  <c r="AE307" i="11"/>
  <c r="AA307" i="11"/>
  <c r="Y307" i="11"/>
  <c r="W307" i="11"/>
  <c r="AD307" i="11" s="1"/>
  <c r="AS306" i="11"/>
  <c r="AR306" i="11"/>
  <c r="AP306" i="11"/>
  <c r="AM306" i="11"/>
  <c r="AQ306" i="11" s="1"/>
  <c r="AL306" i="11"/>
  <c r="AJ306" i="11"/>
  <c r="AG306" i="11"/>
  <c r="AV306" i="11" s="1"/>
  <c r="AE306" i="11"/>
  <c r="AA306" i="11"/>
  <c r="Y306" i="11"/>
  <c r="W306" i="11"/>
  <c r="AD306" i="11" s="1"/>
  <c r="AS305" i="11"/>
  <c r="AR305" i="11"/>
  <c r="AQ305" i="11"/>
  <c r="AP305" i="11"/>
  <c r="AM305" i="11"/>
  <c r="AL305" i="11"/>
  <c r="AJ305" i="11"/>
  <c r="AG305" i="11"/>
  <c r="AK305" i="11" s="1"/>
  <c r="AE305" i="11"/>
  <c r="AA305" i="11"/>
  <c r="Y305" i="11"/>
  <c r="W305" i="11"/>
  <c r="AD305" i="11" s="1"/>
  <c r="AS304" i="11"/>
  <c r="AT304" i="11" s="1"/>
  <c r="AR304" i="11"/>
  <c r="AP304" i="11"/>
  <c r="AM304" i="11"/>
  <c r="AQ304" i="11" s="1"/>
  <c r="AL304" i="11"/>
  <c r="AK304" i="11"/>
  <c r="AJ304" i="11"/>
  <c r="AG304" i="11"/>
  <c r="AV304" i="11" s="1"/>
  <c r="AE304" i="11"/>
  <c r="AA304" i="11"/>
  <c r="Y304" i="11"/>
  <c r="W304" i="11"/>
  <c r="AD304" i="11" s="1"/>
  <c r="AS303" i="11"/>
  <c r="AT303" i="11" s="1"/>
  <c r="AR303" i="11"/>
  <c r="AP303" i="11"/>
  <c r="AM303" i="11"/>
  <c r="AN303" i="11" s="1"/>
  <c r="AL303" i="11"/>
  <c r="AJ303" i="11"/>
  <c r="AG303" i="11"/>
  <c r="AK303" i="11" s="1"/>
  <c r="AE303" i="11"/>
  <c r="AA303" i="11"/>
  <c r="Y303" i="11"/>
  <c r="W303" i="11"/>
  <c r="AD303" i="11" s="1"/>
  <c r="AS302" i="11"/>
  <c r="AT302" i="11" s="1"/>
  <c r="AR302" i="11"/>
  <c r="AP302" i="11"/>
  <c r="AM302" i="11"/>
  <c r="AV302" i="11" s="1"/>
  <c r="AL302" i="11"/>
  <c r="AK302" i="11"/>
  <c r="AJ302" i="11"/>
  <c r="AG302" i="11"/>
  <c r="AE302" i="11"/>
  <c r="AA302" i="11"/>
  <c r="Y302" i="11"/>
  <c r="W302" i="11"/>
  <c r="AD302" i="11" s="1"/>
  <c r="AS301" i="11"/>
  <c r="AS310" i="11" s="1"/>
  <c r="AR301" i="11"/>
  <c r="AQ301" i="11"/>
  <c r="AP301" i="11"/>
  <c r="AM301" i="11"/>
  <c r="AM310" i="11" s="1"/>
  <c r="AL301" i="11"/>
  <c r="AK301" i="11"/>
  <c r="AJ301" i="11"/>
  <c r="AG301" i="11"/>
  <c r="AG310" i="11" s="1"/>
  <c r="AE301" i="11"/>
  <c r="AE310" i="11" s="1"/>
  <c r="AE296" i="11" s="1"/>
  <c r="AA301" i="11"/>
  <c r="AA310" i="11" s="1"/>
  <c r="AA296" i="11" s="1"/>
  <c r="Y301" i="11"/>
  <c r="Y310" i="11" s="1"/>
  <c r="Y296" i="11" s="1"/>
  <c r="W301" i="11"/>
  <c r="AD301" i="11" s="1"/>
  <c r="AR297" i="11"/>
  <c r="AL297" i="11"/>
  <c r="Z297" i="11"/>
  <c r="AR296" i="11"/>
  <c r="AL296" i="11"/>
  <c r="AC296" i="11"/>
  <c r="AC297" i="11" s="1"/>
  <c r="AB296" i="11"/>
  <c r="X296" i="11"/>
  <c r="X297" i="11" s="1"/>
  <c r="AS295" i="11"/>
  <c r="AR295" i="11"/>
  <c r="AP295" i="11"/>
  <c r="AM295" i="11"/>
  <c r="AQ295" i="11" s="1"/>
  <c r="AL295" i="11"/>
  <c r="AJ295" i="11"/>
  <c r="AG295" i="11"/>
  <c r="AE295" i="11"/>
  <c r="AA295" i="11"/>
  <c r="Y295" i="11"/>
  <c r="AD295" i="11" s="1"/>
  <c r="W295" i="11"/>
  <c r="AS294" i="11"/>
  <c r="AT294" i="11" s="1"/>
  <c r="AR294" i="11"/>
  <c r="AQ294" i="11"/>
  <c r="AP294" i="11"/>
  <c r="AP293" i="11" s="1"/>
  <c r="AM294" i="11"/>
  <c r="AL294" i="11"/>
  <c r="AJ294" i="11"/>
  <c r="AJ293" i="11" s="1"/>
  <c r="AG294" i="11"/>
  <c r="AK294" i="11" s="1"/>
  <c r="AE294" i="11"/>
  <c r="AE293" i="11" s="1"/>
  <c r="AA294" i="11"/>
  <c r="AA293" i="11" s="1"/>
  <c r="Y294" i="11"/>
  <c r="Y293" i="11" s="1"/>
  <c r="W294" i="11"/>
  <c r="AD294" i="11" s="1"/>
  <c r="AY293" i="11"/>
  <c r="AZ293" i="11" s="1"/>
  <c r="AR293" i="11"/>
  <c r="AM293" i="11"/>
  <c r="AL293" i="11"/>
  <c r="AB293" i="11"/>
  <c r="X293" i="11"/>
  <c r="AS292" i="11"/>
  <c r="AR292" i="11"/>
  <c r="AM292" i="11"/>
  <c r="AL292" i="11"/>
  <c r="AG292" i="11"/>
  <c r="AV292" i="11" s="1"/>
  <c r="AE292" i="11"/>
  <c r="AA292" i="11"/>
  <c r="Y292" i="11"/>
  <c r="AD292" i="11" s="1"/>
  <c r="AN292" i="11" s="1"/>
  <c r="W292" i="11"/>
  <c r="AT291" i="11"/>
  <c r="AS291" i="11"/>
  <c r="AR291" i="11"/>
  <c r="AM291" i="11"/>
  <c r="AL291" i="11"/>
  <c r="AG291" i="11"/>
  <c r="AE291" i="11"/>
  <c r="AA291" i="11"/>
  <c r="Y291" i="11"/>
  <c r="W291" i="11"/>
  <c r="AD291" i="11" s="1"/>
  <c r="AW290" i="11"/>
  <c r="AS290" i="11"/>
  <c r="AT290" i="11" s="1"/>
  <c r="AR290" i="11"/>
  <c r="AP290" i="11"/>
  <c r="AM290" i="11"/>
  <c r="AN290" i="11" s="1"/>
  <c r="AL290" i="11"/>
  <c r="AJ290" i="11"/>
  <c r="AG290" i="11"/>
  <c r="AK290" i="11" s="1"/>
  <c r="AK287" i="11" s="1"/>
  <c r="AE290" i="11"/>
  <c r="AA290" i="11"/>
  <c r="Y290" i="11"/>
  <c r="W290" i="11"/>
  <c r="AD290" i="11" s="1"/>
  <c r="AS289" i="11"/>
  <c r="AT289" i="11" s="1"/>
  <c r="AR289" i="11"/>
  <c r="AP289" i="11"/>
  <c r="AP287" i="11" s="1"/>
  <c r="AM289" i="11"/>
  <c r="AL289" i="11"/>
  <c r="AK289" i="11"/>
  <c r="AJ289" i="11"/>
  <c r="AG289" i="11"/>
  <c r="AE289" i="11"/>
  <c r="AA289" i="11"/>
  <c r="Y289" i="11"/>
  <c r="W289" i="11"/>
  <c r="AD289" i="11" s="1"/>
  <c r="AS288" i="11"/>
  <c r="AR288" i="11"/>
  <c r="AQ288" i="11"/>
  <c r="AP288" i="11"/>
  <c r="AM288" i="11"/>
  <c r="AL288" i="11"/>
  <c r="AK288" i="11"/>
  <c r="AJ288" i="11"/>
  <c r="AJ287" i="11" s="1"/>
  <c r="AG288" i="11"/>
  <c r="AV288" i="11" s="1"/>
  <c r="AE288" i="11"/>
  <c r="AA288" i="11"/>
  <c r="AA287" i="11" s="1"/>
  <c r="Y288" i="11"/>
  <c r="W288" i="11"/>
  <c r="W287" i="11" s="1"/>
  <c r="AS287" i="11"/>
  <c r="AR287" i="11"/>
  <c r="AL287" i="11"/>
  <c r="AC287" i="11"/>
  <c r="AB287" i="11"/>
  <c r="AB297" i="11" s="1"/>
  <c r="Y287" i="11"/>
  <c r="X287" i="11"/>
  <c r="AX282" i="11"/>
  <c r="AR282" i="11"/>
  <c r="AL282" i="11"/>
  <c r="AC282" i="11"/>
  <c r="AB282" i="11"/>
  <c r="Z282" i="11"/>
  <c r="X282" i="11"/>
  <c r="AS281" i="11"/>
  <c r="AR281" i="11"/>
  <c r="AP281" i="11"/>
  <c r="AM281" i="11"/>
  <c r="AQ281" i="11" s="1"/>
  <c r="AL281" i="11"/>
  <c r="AJ281" i="11"/>
  <c r="AG281" i="11"/>
  <c r="AE281" i="11"/>
  <c r="AA281" i="11"/>
  <c r="Y281" i="11"/>
  <c r="W281" i="11"/>
  <c r="AD281" i="11" s="1"/>
  <c r="AS280" i="11"/>
  <c r="AR280" i="11"/>
  <c r="AP280" i="11"/>
  <c r="AM280" i="11"/>
  <c r="AQ280" i="11" s="1"/>
  <c r="AL280" i="11"/>
  <c r="AJ280" i="11"/>
  <c r="AG280" i="11"/>
  <c r="AE280" i="11"/>
  <c r="AA280" i="11"/>
  <c r="Y280" i="11"/>
  <c r="W280" i="11"/>
  <c r="AD280" i="11" s="1"/>
  <c r="AS279" i="11"/>
  <c r="AR279" i="11"/>
  <c r="AP279" i="11"/>
  <c r="AM279" i="11"/>
  <c r="AQ279" i="11" s="1"/>
  <c r="AL279" i="11"/>
  <c r="AK279" i="11"/>
  <c r="AJ279" i="11"/>
  <c r="AG279" i="11"/>
  <c r="AV279" i="11" s="1"/>
  <c r="AE279" i="11"/>
  <c r="AA279" i="11"/>
  <c r="Y279" i="11"/>
  <c r="W279" i="11"/>
  <c r="AD279" i="11" s="1"/>
  <c r="AW278" i="11"/>
  <c r="AS278" i="11"/>
  <c r="AR278" i="11"/>
  <c r="AP278" i="11"/>
  <c r="AM278" i="11"/>
  <c r="AN278" i="11" s="1"/>
  <c r="AL278" i="11"/>
  <c r="AJ278" i="11"/>
  <c r="AG278" i="11"/>
  <c r="AK278" i="11" s="1"/>
  <c r="AE278" i="11"/>
  <c r="AE282" i="11" s="1"/>
  <c r="AE265" i="11" s="1"/>
  <c r="AE266" i="11" s="1"/>
  <c r="AA278" i="11"/>
  <c r="Y278" i="11"/>
  <c r="W278" i="11"/>
  <c r="AD278" i="11" s="1"/>
  <c r="AS277" i="11"/>
  <c r="AR277" i="11"/>
  <c r="AP277" i="11"/>
  <c r="AM277" i="11"/>
  <c r="AL277" i="11"/>
  <c r="AK277" i="11"/>
  <c r="AJ277" i="11"/>
  <c r="AG277" i="11"/>
  <c r="AE277" i="11"/>
  <c r="AA277" i="11"/>
  <c r="Y277" i="11"/>
  <c r="W277" i="11"/>
  <c r="AD277" i="11" s="1"/>
  <c r="AS276" i="11"/>
  <c r="AR276" i="11"/>
  <c r="AP276" i="11"/>
  <c r="AM276" i="11"/>
  <c r="AQ276" i="11" s="1"/>
  <c r="AL276" i="11"/>
  <c r="AK276" i="11"/>
  <c r="AJ276" i="11"/>
  <c r="AG276" i="11"/>
  <c r="AE276" i="11"/>
  <c r="AA276" i="11"/>
  <c r="Y276" i="11"/>
  <c r="W276" i="11"/>
  <c r="AS275" i="11"/>
  <c r="AT275" i="11" s="1"/>
  <c r="AR275" i="11"/>
  <c r="AP275" i="11"/>
  <c r="AM275" i="11"/>
  <c r="AQ275" i="11" s="1"/>
  <c r="AL275" i="11"/>
  <c r="AK275" i="11"/>
  <c r="AJ275" i="11"/>
  <c r="AG275" i="11"/>
  <c r="AV275" i="11" s="1"/>
  <c r="AE275" i="11"/>
  <c r="AA275" i="11"/>
  <c r="Y275" i="11"/>
  <c r="W275" i="11"/>
  <c r="AD275" i="11" s="1"/>
  <c r="AV274" i="11"/>
  <c r="AS274" i="11"/>
  <c r="AR274" i="11"/>
  <c r="AQ274" i="11"/>
  <c r="AP274" i="11"/>
  <c r="AM274" i="11"/>
  <c r="AL274" i="11"/>
  <c r="AK274" i="11"/>
  <c r="AJ274" i="11"/>
  <c r="AG274" i="11"/>
  <c r="AE274" i="11"/>
  <c r="AA274" i="11"/>
  <c r="Y274" i="11"/>
  <c r="W274" i="11"/>
  <c r="AD274" i="11" s="1"/>
  <c r="AS273" i="11"/>
  <c r="AT273" i="11" s="1"/>
  <c r="AR273" i="11"/>
  <c r="AQ273" i="11"/>
  <c r="AP273" i="11"/>
  <c r="AM273" i="11"/>
  <c r="AL273" i="11"/>
  <c r="AK273" i="11"/>
  <c r="AJ273" i="11"/>
  <c r="AH273" i="11"/>
  <c r="AG273" i="11"/>
  <c r="AE273" i="11"/>
  <c r="AA273" i="11"/>
  <c r="Y273" i="11"/>
  <c r="W273" i="11"/>
  <c r="AD273" i="11" s="1"/>
  <c r="AV272" i="11"/>
  <c r="AS272" i="11"/>
  <c r="AT272" i="11" s="1"/>
  <c r="AR272" i="11"/>
  <c r="AQ272" i="11"/>
  <c r="AP272" i="11"/>
  <c r="AM272" i="11"/>
  <c r="AL272" i="11"/>
  <c r="AK272" i="11"/>
  <c r="AJ272" i="11"/>
  <c r="AG272" i="11"/>
  <c r="AE272" i="11"/>
  <c r="AA272" i="11"/>
  <c r="Y272" i="11"/>
  <c r="W272" i="11"/>
  <c r="AD272" i="11" s="1"/>
  <c r="AY271" i="11"/>
  <c r="AZ271" i="11" s="1"/>
  <c r="AV271" i="11"/>
  <c r="AS271" i="11"/>
  <c r="AR271" i="11"/>
  <c r="AQ271" i="11"/>
  <c r="AP271" i="11"/>
  <c r="AN271" i="11"/>
  <c r="AM271" i="11"/>
  <c r="AL271" i="11"/>
  <c r="AK271" i="11"/>
  <c r="AJ271" i="11"/>
  <c r="AH271" i="11"/>
  <c r="AG271" i="11"/>
  <c r="AF271" i="11"/>
  <c r="AE271" i="11"/>
  <c r="AD271" i="11"/>
  <c r="AW271" i="11" s="1"/>
  <c r="AA271" i="11"/>
  <c r="Y271" i="11"/>
  <c r="W271" i="11"/>
  <c r="AV270" i="11"/>
  <c r="AS270" i="11"/>
  <c r="AT270" i="11" s="1"/>
  <c r="AR270" i="11"/>
  <c r="AQ270" i="11"/>
  <c r="AP270" i="11"/>
  <c r="AP282" i="11" s="1"/>
  <c r="AP265" i="11" s="1"/>
  <c r="AN270" i="11"/>
  <c r="AM270" i="11"/>
  <c r="AL270" i="11"/>
  <c r="AJ270" i="11"/>
  <c r="AJ282" i="11" s="1"/>
  <c r="AJ265" i="11" s="1"/>
  <c r="AG270" i="11"/>
  <c r="AE270" i="11"/>
  <c r="AD270" i="11"/>
  <c r="AW270" i="11" s="1"/>
  <c r="AA270" i="11"/>
  <c r="Y270" i="11"/>
  <c r="Y282" i="11" s="1"/>
  <c r="Y265" i="11" s="1"/>
  <c r="W270" i="11"/>
  <c r="AR266" i="11"/>
  <c r="AL266" i="11"/>
  <c r="AB266" i="11"/>
  <c r="Z266" i="11"/>
  <c r="AR265" i="11"/>
  <c r="AL265" i="11"/>
  <c r="AC265" i="11"/>
  <c r="AB265" i="11"/>
  <c r="X265" i="11"/>
  <c r="X266" i="11" s="1"/>
  <c r="AS264" i="11"/>
  <c r="AT264" i="11" s="1"/>
  <c r="AR264" i="11"/>
  <c r="AP264" i="11"/>
  <c r="AQ264" i="11" s="1"/>
  <c r="AM264" i="11"/>
  <c r="AL264" i="11"/>
  <c r="AJ264" i="11"/>
  <c r="AG264" i="11"/>
  <c r="AK264" i="11" s="1"/>
  <c r="AE264" i="11"/>
  <c r="AE262" i="11" s="1"/>
  <c r="AA264" i="11"/>
  <c r="AA262" i="11" s="1"/>
  <c r="Y264" i="11"/>
  <c r="W264" i="11"/>
  <c r="AD264" i="11" s="1"/>
  <c r="AV263" i="11"/>
  <c r="AS263" i="11"/>
  <c r="AR263" i="11"/>
  <c r="AP263" i="11"/>
  <c r="AM263" i="11"/>
  <c r="AL263" i="11"/>
  <c r="AJ263" i="11"/>
  <c r="AK263" i="11" s="1"/>
  <c r="AG263" i="11"/>
  <c r="AE263" i="11"/>
  <c r="AA263" i="11"/>
  <c r="Y263" i="11"/>
  <c r="Y262" i="11" s="1"/>
  <c r="W263" i="11"/>
  <c r="W262" i="11" s="1"/>
  <c r="AY262" i="11"/>
  <c r="AR262" i="11"/>
  <c r="AP262" i="11"/>
  <c r="AL262" i="11"/>
  <c r="AG262" i="11"/>
  <c r="AB262" i="11"/>
  <c r="X262" i="11"/>
  <c r="AS261" i="11"/>
  <c r="AR261" i="11"/>
  <c r="AP261" i="11"/>
  <c r="AM261" i="11"/>
  <c r="AQ261" i="11" s="1"/>
  <c r="AL261" i="11"/>
  <c r="AJ261" i="11"/>
  <c r="AG261" i="11"/>
  <c r="AK261" i="11" s="1"/>
  <c r="AE261" i="11"/>
  <c r="AA261" i="11"/>
  <c r="Y261" i="11"/>
  <c r="AD261" i="11" s="1"/>
  <c r="W261" i="11"/>
  <c r="AS260" i="11"/>
  <c r="AR260" i="11"/>
  <c r="AP260" i="11"/>
  <c r="AM260" i="11"/>
  <c r="AQ260" i="11" s="1"/>
  <c r="AL260" i="11"/>
  <c r="AJ260" i="11"/>
  <c r="AG260" i="11"/>
  <c r="AH260" i="11" s="1"/>
  <c r="AE260" i="11"/>
  <c r="AA260" i="11"/>
  <c r="Y260" i="11"/>
  <c r="AD260" i="11" s="1"/>
  <c r="W260" i="11"/>
  <c r="AS259" i="11"/>
  <c r="AR259" i="11"/>
  <c r="AP259" i="11"/>
  <c r="AM259" i="11"/>
  <c r="AQ259" i="11" s="1"/>
  <c r="AL259" i="11"/>
  <c r="AJ259" i="11"/>
  <c r="AG259" i="11"/>
  <c r="AE259" i="11"/>
  <c r="AA259" i="11"/>
  <c r="Y259" i="11"/>
  <c r="W259" i="11"/>
  <c r="AD259" i="11" s="1"/>
  <c r="AS258" i="11"/>
  <c r="AR258" i="11"/>
  <c r="AP258" i="11"/>
  <c r="AP256" i="11" s="1"/>
  <c r="AM258" i="11"/>
  <c r="AL258" i="11"/>
  <c r="AK258" i="11"/>
  <c r="AJ258" i="11"/>
  <c r="AG258" i="11"/>
  <c r="AV258" i="11" s="1"/>
  <c r="AE258" i="11"/>
  <c r="AA258" i="11"/>
  <c r="Y258" i="11"/>
  <c r="W258" i="11"/>
  <c r="AD258" i="11" s="1"/>
  <c r="AS257" i="11"/>
  <c r="AS256" i="11" s="1"/>
  <c r="AR257" i="11"/>
  <c r="AP257" i="11"/>
  <c r="AM257" i="11"/>
  <c r="AL257" i="11"/>
  <c r="AJ257" i="11"/>
  <c r="AJ256" i="11" s="1"/>
  <c r="AG257" i="11"/>
  <c r="AK257" i="11" s="1"/>
  <c r="AE257" i="11"/>
  <c r="AE256" i="11" s="1"/>
  <c r="AA257" i="11"/>
  <c r="AA256" i="11" s="1"/>
  <c r="Y257" i="11"/>
  <c r="W257" i="11"/>
  <c r="W256" i="11" s="1"/>
  <c r="AR256" i="11"/>
  <c r="AM256" i="11"/>
  <c r="AL256" i="11"/>
  <c r="AC256" i="11"/>
  <c r="AB256" i="11"/>
  <c r="Y256" i="11"/>
  <c r="X256" i="11"/>
  <c r="AR251" i="11"/>
  <c r="AL251" i="11"/>
  <c r="AB251" i="11"/>
  <c r="Z251" i="11"/>
  <c r="X251" i="11"/>
  <c r="AV250" i="11"/>
  <c r="AS250" i="11"/>
  <c r="AR250" i="11"/>
  <c r="AQ250" i="11"/>
  <c r="AP250" i="11"/>
  <c r="AM250" i="11"/>
  <c r="AL250" i="11"/>
  <c r="AK250" i="11"/>
  <c r="AJ250" i="11"/>
  <c r="AH250" i="11"/>
  <c r="AG250" i="11"/>
  <c r="AE250" i="11"/>
  <c r="AC250" i="11"/>
  <c r="AA250" i="11"/>
  <c r="Y250" i="11"/>
  <c r="AD250" i="11" s="1"/>
  <c r="W250" i="11"/>
  <c r="AS249" i="11"/>
  <c r="AR249" i="11"/>
  <c r="AP249" i="11"/>
  <c r="AM249" i="11"/>
  <c r="AQ249" i="11" s="1"/>
  <c r="AL249" i="11"/>
  <c r="AJ249" i="11"/>
  <c r="AG249" i="11"/>
  <c r="AE249" i="11"/>
  <c r="AA249" i="11"/>
  <c r="Y249" i="11"/>
  <c r="AD249" i="11" s="1"/>
  <c r="W249" i="11"/>
  <c r="AS248" i="11"/>
  <c r="AR248" i="11"/>
  <c r="AP248" i="11"/>
  <c r="AP251" i="11" s="1"/>
  <c r="AP242" i="11" s="1"/>
  <c r="AM248" i="11"/>
  <c r="AQ248" i="11" s="1"/>
  <c r="AQ251" i="11" s="1"/>
  <c r="AQ242" i="11" s="1"/>
  <c r="AL248" i="11"/>
  <c r="AJ248" i="11"/>
  <c r="AG248" i="11"/>
  <c r="AE248" i="11"/>
  <c r="AA248" i="11"/>
  <c r="AC248" i="11" s="1"/>
  <c r="Y248" i="11"/>
  <c r="W248" i="11"/>
  <c r="AD248" i="11" s="1"/>
  <c r="AV247" i="11"/>
  <c r="AS247" i="11"/>
  <c r="AR247" i="11"/>
  <c r="AQ247" i="11"/>
  <c r="AP247" i="11"/>
  <c r="AM247" i="11"/>
  <c r="AM251" i="11" s="1"/>
  <c r="AL247" i="11"/>
  <c r="AK247" i="11"/>
  <c r="AJ247" i="11"/>
  <c r="AH247" i="11"/>
  <c r="AG247" i="11"/>
  <c r="AE247" i="11"/>
  <c r="AE251" i="11" s="1"/>
  <c r="AE242" i="11" s="1"/>
  <c r="AD247" i="11"/>
  <c r="AC247" i="11"/>
  <c r="AC251" i="11" s="1"/>
  <c r="AC242" i="11" s="1"/>
  <c r="AC243" i="11" s="1"/>
  <c r="AA247" i="11"/>
  <c r="Y247" i="11"/>
  <c r="Y251" i="11" s="1"/>
  <c r="Y242" i="11" s="1"/>
  <c r="W247" i="11"/>
  <c r="AR243" i="11"/>
  <c r="AL243" i="11"/>
  <c r="Z243" i="11"/>
  <c r="AS242" i="11"/>
  <c r="AR242" i="11"/>
  <c r="AM242" i="11"/>
  <c r="AL242" i="11"/>
  <c r="AB242" i="11"/>
  <c r="AB243" i="11" s="1"/>
  <c r="X242" i="11"/>
  <c r="AV241" i="11"/>
  <c r="AS241" i="11"/>
  <c r="AR241" i="11"/>
  <c r="AQ241" i="11"/>
  <c r="AP241" i="11"/>
  <c r="AM241" i="11"/>
  <c r="AL241" i="11"/>
  <c r="AJ241" i="11"/>
  <c r="AK241" i="11" s="1"/>
  <c r="AG241" i="11"/>
  <c r="AE241" i="11"/>
  <c r="AA241" i="11"/>
  <c r="Y241" i="11"/>
  <c r="W241" i="11"/>
  <c r="W239" i="11" s="1"/>
  <c r="AS240" i="11"/>
  <c r="AR240" i="11"/>
  <c r="AP240" i="11"/>
  <c r="AP239" i="11" s="1"/>
  <c r="AM240" i="11"/>
  <c r="AQ240" i="11" s="1"/>
  <c r="AQ239" i="11" s="1"/>
  <c r="AL240" i="11"/>
  <c r="AK240" i="11"/>
  <c r="AK239" i="11" s="1"/>
  <c r="AJ240" i="11"/>
  <c r="AG240" i="11"/>
  <c r="AE240" i="11"/>
  <c r="AA240" i="11"/>
  <c r="AA239" i="11" s="1"/>
  <c r="Y240" i="11"/>
  <c r="W240" i="11"/>
  <c r="AY239" i="11"/>
  <c r="AS239" i="11"/>
  <c r="AR239" i="11"/>
  <c r="AL239" i="11"/>
  <c r="AJ239" i="11"/>
  <c r="AE239" i="11"/>
  <c r="AB239" i="11"/>
  <c r="X239" i="11"/>
  <c r="AS238" i="11"/>
  <c r="AR238" i="11"/>
  <c r="AP238" i="11"/>
  <c r="AM238" i="11"/>
  <c r="AL238" i="11"/>
  <c r="AJ238" i="11"/>
  <c r="AG238" i="11"/>
  <c r="AK238" i="11" s="1"/>
  <c r="AE238" i="11"/>
  <c r="AA238" i="11"/>
  <c r="Y238" i="11"/>
  <c r="W238" i="11"/>
  <c r="AD238" i="11" s="1"/>
  <c r="AW238" i="11" s="1"/>
  <c r="AS237" i="11"/>
  <c r="AR237" i="11"/>
  <c r="AP237" i="11"/>
  <c r="AM237" i="11"/>
  <c r="AL237" i="11"/>
  <c r="AK237" i="11"/>
  <c r="AJ237" i="11"/>
  <c r="AG237" i="11"/>
  <c r="AE237" i="11"/>
  <c r="AA237" i="11"/>
  <c r="Y237" i="11"/>
  <c r="W237" i="11"/>
  <c r="AS236" i="11"/>
  <c r="AR236" i="11"/>
  <c r="AP236" i="11"/>
  <c r="AM236" i="11"/>
  <c r="AL236" i="11"/>
  <c r="AK236" i="11"/>
  <c r="AJ236" i="11"/>
  <c r="AG236" i="11"/>
  <c r="AE236" i="11"/>
  <c r="AA236" i="11"/>
  <c r="Y236" i="11"/>
  <c r="W236" i="11"/>
  <c r="AD236" i="11" s="1"/>
  <c r="AS235" i="11"/>
  <c r="AR235" i="11"/>
  <c r="AP235" i="11"/>
  <c r="AM235" i="11"/>
  <c r="AL235" i="11"/>
  <c r="AK235" i="11"/>
  <c r="AJ235" i="11"/>
  <c r="AG235" i="11"/>
  <c r="AV235" i="11" s="1"/>
  <c r="AE235" i="11"/>
  <c r="AA235" i="11"/>
  <c r="AA233" i="11" s="1"/>
  <c r="Y235" i="11"/>
  <c r="W235" i="11"/>
  <c r="AD235" i="11" s="1"/>
  <c r="AW235" i="11" s="1"/>
  <c r="AS234" i="11"/>
  <c r="AS233" i="11" s="1"/>
  <c r="AR234" i="11"/>
  <c r="AQ234" i="11"/>
  <c r="AP234" i="11"/>
  <c r="AP233" i="11" s="1"/>
  <c r="AM234" i="11"/>
  <c r="AV234" i="11" s="1"/>
  <c r="AL234" i="11"/>
  <c r="AK234" i="11"/>
  <c r="AK233" i="11" s="1"/>
  <c r="AJ234" i="11"/>
  <c r="AJ233" i="11" s="1"/>
  <c r="AG234" i="11"/>
  <c r="AG233" i="11" s="1"/>
  <c r="AE234" i="11"/>
  <c r="AE233" i="11" s="1"/>
  <c r="AA234" i="11"/>
  <c r="Y234" i="11"/>
  <c r="W234" i="11"/>
  <c r="AR233" i="11"/>
  <c r="AL233" i="11"/>
  <c r="AC233" i="11"/>
  <c r="AB233" i="11"/>
  <c r="Y233" i="11"/>
  <c r="X233" i="11"/>
  <c r="X243" i="11" s="1"/>
  <c r="AX227" i="11"/>
  <c r="AR227" i="11"/>
  <c r="AQ227" i="11"/>
  <c r="AP227" i="11"/>
  <c r="AP219" i="11" s="1"/>
  <c r="AL227" i="11"/>
  <c r="AK227" i="11"/>
  <c r="AK219" i="11" s="1"/>
  <c r="AJ227" i="11"/>
  <c r="AC227" i="11"/>
  <c r="AC219" i="11" s="1"/>
  <c r="AC220" i="11" s="1"/>
  <c r="AB227" i="11"/>
  <c r="Z227" i="11"/>
  <c r="AS226" i="11"/>
  <c r="AR226" i="11"/>
  <c r="AP226" i="11"/>
  <c r="AM226" i="11"/>
  <c r="AL226" i="11"/>
  <c r="AJ226" i="11"/>
  <c r="AG226" i="11"/>
  <c r="AE226" i="11"/>
  <c r="AA226" i="11"/>
  <c r="AC226" i="11" s="1"/>
  <c r="Y226" i="11"/>
  <c r="X226" i="11"/>
  <c r="X227" i="11" s="1"/>
  <c r="W226" i="11"/>
  <c r="AS225" i="11"/>
  <c r="AR225" i="11"/>
  <c r="AP225" i="11"/>
  <c r="AM225" i="11"/>
  <c r="AL225" i="11"/>
  <c r="AJ225" i="11"/>
  <c r="AG225" i="11"/>
  <c r="AE225" i="11"/>
  <c r="AE227" i="11" s="1"/>
  <c r="AE219" i="11" s="1"/>
  <c r="AC225" i="11"/>
  <c r="AA225" i="11"/>
  <c r="AA227" i="11" s="1"/>
  <c r="AA219" i="11" s="1"/>
  <c r="AA220" i="11" s="1"/>
  <c r="Y225" i="11"/>
  <c r="W225" i="11"/>
  <c r="AV224" i="11"/>
  <c r="AS224" i="11"/>
  <c r="AR224" i="11"/>
  <c r="AQ224" i="11"/>
  <c r="AP224" i="11"/>
  <c r="AM224" i="11"/>
  <c r="AL224" i="11"/>
  <c r="AK224" i="11"/>
  <c r="AJ224" i="11"/>
  <c r="AG224" i="11"/>
  <c r="AE224" i="11"/>
  <c r="AC224" i="11"/>
  <c r="AA224" i="11"/>
  <c r="Y224" i="11"/>
  <c r="Y227" i="11" s="1"/>
  <c r="Y219" i="11" s="1"/>
  <c r="X224" i="11"/>
  <c r="W224" i="11"/>
  <c r="W227" i="11" s="1"/>
  <c r="W219" i="11" s="1"/>
  <c r="AR220" i="11"/>
  <c r="AL220" i="11"/>
  <c r="Z220" i="11"/>
  <c r="AR219" i="11"/>
  <c r="AQ219" i="11"/>
  <c r="AL219" i="11"/>
  <c r="AJ219" i="11"/>
  <c r="AJ220" i="11" s="1"/>
  <c r="AB219" i="11"/>
  <c r="X219" i="11"/>
  <c r="X220" i="11" s="1"/>
  <c r="AV218" i="11"/>
  <c r="AS218" i="11"/>
  <c r="AR218" i="11"/>
  <c r="AQ218" i="11"/>
  <c r="AP218" i="11"/>
  <c r="AM218" i="11"/>
  <c r="AL218" i="11"/>
  <c r="AJ218" i="11"/>
  <c r="AG218" i="11"/>
  <c r="AK218" i="11" s="1"/>
  <c r="AE218" i="11"/>
  <c r="AE216" i="11" s="1"/>
  <c r="AA218" i="11"/>
  <c r="Y218" i="11"/>
  <c r="W218" i="11"/>
  <c r="AD218" i="11" s="1"/>
  <c r="AU218" i="11" s="1"/>
  <c r="AV217" i="11"/>
  <c r="AV216" i="11" s="1"/>
  <c r="AS217" i="11"/>
  <c r="AR217" i="11"/>
  <c r="AP217" i="11"/>
  <c r="AP216" i="11" s="1"/>
  <c r="AM217" i="11"/>
  <c r="AL217" i="11"/>
  <c r="AK217" i="11"/>
  <c r="AK216" i="11" s="1"/>
  <c r="AJ217" i="11"/>
  <c r="AG217" i="11"/>
  <c r="AG216" i="11" s="1"/>
  <c r="AE217" i="11"/>
  <c r="AA217" i="11"/>
  <c r="AA216" i="11" s="1"/>
  <c r="Y217" i="11"/>
  <c r="AD217" i="11" s="1"/>
  <c r="W217" i="11"/>
  <c r="W216" i="11" s="1"/>
  <c r="AS216" i="11"/>
  <c r="AR216" i="11"/>
  <c r="AL216" i="11"/>
  <c r="AJ216" i="11"/>
  <c r="AB216" i="11"/>
  <c r="X216" i="11"/>
  <c r="AS215" i="11"/>
  <c r="AR215" i="11"/>
  <c r="AM215" i="11"/>
  <c r="AL215" i="11"/>
  <c r="AG215" i="11"/>
  <c r="AE215" i="11"/>
  <c r="AA215" i="11"/>
  <c r="Y215" i="11"/>
  <c r="W215" i="11"/>
  <c r="AD215" i="11" s="1"/>
  <c r="AY215" i="11" s="1"/>
  <c r="AZ215" i="11" s="1"/>
  <c r="AV214" i="11"/>
  <c r="AS214" i="11"/>
  <c r="AR214" i="11"/>
  <c r="AM214" i="11"/>
  <c r="AL214" i="11"/>
  <c r="AG214" i="11"/>
  <c r="AE214" i="11"/>
  <c r="AA214" i="11"/>
  <c r="Y214" i="11"/>
  <c r="W214" i="11"/>
  <c r="AD214" i="11" s="1"/>
  <c r="AV213" i="11"/>
  <c r="AS213" i="11"/>
  <c r="AR213" i="11"/>
  <c r="AP213" i="11"/>
  <c r="AM213" i="11"/>
  <c r="AQ213" i="11" s="1"/>
  <c r="AL213" i="11"/>
  <c r="AJ213" i="11"/>
  <c r="AG213" i="11"/>
  <c r="AE213" i="11"/>
  <c r="AD213" i="11"/>
  <c r="AY213" i="11" s="1"/>
  <c r="AZ213" i="11" s="1"/>
  <c r="AA213" i="11"/>
  <c r="Y213" i="11"/>
  <c r="W213" i="11"/>
  <c r="AT212" i="11"/>
  <c r="AS212" i="11"/>
  <c r="AR212" i="11"/>
  <c r="AQ212" i="11"/>
  <c r="AP212" i="11"/>
  <c r="AM212" i="11"/>
  <c r="AL212" i="11"/>
  <c r="AJ212" i="11"/>
  <c r="AJ210" i="11" s="1"/>
  <c r="AG212" i="11"/>
  <c r="AF212" i="11"/>
  <c r="AE212" i="11"/>
  <c r="AD212" i="11"/>
  <c r="AW212" i="11" s="1"/>
  <c r="AA212" i="11"/>
  <c r="Y212" i="11"/>
  <c r="W212" i="11"/>
  <c r="AV211" i="11"/>
  <c r="AS211" i="11"/>
  <c r="AR211" i="11"/>
  <c r="AP211" i="11"/>
  <c r="AP210" i="11" s="1"/>
  <c r="AP220" i="11" s="1"/>
  <c r="AN211" i="11"/>
  <c r="AM211" i="11"/>
  <c r="AL211" i="11"/>
  <c r="AJ211" i="11"/>
  <c r="AG211" i="11"/>
  <c r="AG210" i="11" s="1"/>
  <c r="AE211" i="11"/>
  <c r="AD211" i="11"/>
  <c r="AU211" i="11" s="1"/>
  <c r="AA211" i="11"/>
  <c r="Y211" i="11"/>
  <c r="W211" i="11"/>
  <c r="AS210" i="11"/>
  <c r="AR210" i="11"/>
  <c r="AM210" i="11"/>
  <c r="AL210" i="11"/>
  <c r="AE210" i="11"/>
  <c r="AC210" i="11"/>
  <c r="AB210" i="11"/>
  <c r="AB220" i="11" s="1"/>
  <c r="AA210" i="11"/>
  <c r="Y210" i="11"/>
  <c r="X210" i="11"/>
  <c r="AR205" i="11"/>
  <c r="AL205" i="11"/>
  <c r="AC205" i="11"/>
  <c r="AB205" i="11"/>
  <c r="Z205" i="11"/>
  <c r="AS204" i="11"/>
  <c r="AT204" i="11" s="1"/>
  <c r="AR204" i="11"/>
  <c r="AQ204" i="11"/>
  <c r="AP204" i="11"/>
  <c r="AM204" i="11"/>
  <c r="AL204" i="11"/>
  <c r="AJ204" i="11"/>
  <c r="AG204" i="11"/>
  <c r="AE204" i="11"/>
  <c r="AA204" i="11"/>
  <c r="Y204" i="11"/>
  <c r="W204" i="11"/>
  <c r="AD204" i="11" s="1"/>
  <c r="AH204" i="11" s="1"/>
  <c r="AS203" i="11"/>
  <c r="AR203" i="11"/>
  <c r="AP203" i="11"/>
  <c r="AM203" i="11"/>
  <c r="AQ203" i="11" s="1"/>
  <c r="AL203" i="11"/>
  <c r="AJ203" i="11"/>
  <c r="AG203" i="11"/>
  <c r="AE203" i="11"/>
  <c r="AA203" i="11"/>
  <c r="Y203" i="11"/>
  <c r="W203" i="11"/>
  <c r="AS202" i="11"/>
  <c r="AR202" i="11"/>
  <c r="AP202" i="11"/>
  <c r="AM202" i="11"/>
  <c r="AQ202" i="11" s="1"/>
  <c r="AL202" i="11"/>
  <c r="AK202" i="11"/>
  <c r="AJ202" i="11"/>
  <c r="AG202" i="11"/>
  <c r="AV202" i="11" s="1"/>
  <c r="AE202" i="11"/>
  <c r="AA202" i="11"/>
  <c r="Y202" i="11"/>
  <c r="X202" i="11"/>
  <c r="W202" i="11"/>
  <c r="AD202" i="11" s="1"/>
  <c r="AS201" i="11"/>
  <c r="AR201" i="11"/>
  <c r="AP201" i="11"/>
  <c r="AM201" i="11"/>
  <c r="AL201" i="11"/>
  <c r="AJ201" i="11"/>
  <c r="AG201" i="11"/>
  <c r="AK201" i="11" s="1"/>
  <c r="AE201" i="11"/>
  <c r="AA201" i="11"/>
  <c r="Y201" i="11"/>
  <c r="W201" i="11"/>
  <c r="AD201" i="11" s="1"/>
  <c r="AS200" i="11"/>
  <c r="AT200" i="11" s="1"/>
  <c r="AR200" i="11"/>
  <c r="AP200" i="11"/>
  <c r="AM200" i="11"/>
  <c r="AQ200" i="11" s="1"/>
  <c r="AL200" i="11"/>
  <c r="AJ200" i="11"/>
  <c r="AG200" i="11"/>
  <c r="AK200" i="11" s="1"/>
  <c r="AF200" i="11"/>
  <c r="AE200" i="11"/>
  <c r="AD200" i="11"/>
  <c r="AW200" i="11" s="1"/>
  <c r="AA200" i="11"/>
  <c r="Y200" i="11"/>
  <c r="W200" i="11"/>
  <c r="AS199" i="11"/>
  <c r="AR199" i="11"/>
  <c r="AP199" i="11"/>
  <c r="AQ199" i="11" s="1"/>
  <c r="AM199" i="11"/>
  <c r="AL199" i="11"/>
  <c r="AJ199" i="11"/>
  <c r="AG199" i="11"/>
  <c r="AK199" i="11" s="1"/>
  <c r="AE199" i="11"/>
  <c r="AA199" i="11"/>
  <c r="Y199" i="11"/>
  <c r="AD199" i="11" s="1"/>
  <c r="W199" i="11"/>
  <c r="AV198" i="11"/>
  <c r="AS198" i="11"/>
  <c r="AR198" i="11"/>
  <c r="AP198" i="11"/>
  <c r="AM198" i="11"/>
  <c r="AQ198" i="11" s="1"/>
  <c r="AL198" i="11"/>
  <c r="AJ198" i="11"/>
  <c r="AK198" i="11" s="1"/>
  <c r="AG198" i="11"/>
  <c r="AE198" i="11"/>
  <c r="AE205" i="11" s="1"/>
  <c r="AE191" i="11" s="1"/>
  <c r="AE192" i="11" s="1"/>
  <c r="AD198" i="11"/>
  <c r="AT198" i="11" s="1"/>
  <c r="AA198" i="11"/>
  <c r="Y198" i="11"/>
  <c r="W198" i="11"/>
  <c r="AS197" i="11"/>
  <c r="AR197" i="11"/>
  <c r="AQ197" i="11"/>
  <c r="AP197" i="11"/>
  <c r="AM197" i="11"/>
  <c r="AV197" i="11" s="1"/>
  <c r="AL197" i="11"/>
  <c r="AK197" i="11"/>
  <c r="AJ197" i="11"/>
  <c r="AG197" i="11"/>
  <c r="AE197" i="11"/>
  <c r="AA197" i="11"/>
  <c r="Y197" i="11"/>
  <c r="W197" i="11"/>
  <c r="AD197" i="11" s="1"/>
  <c r="AS196" i="11"/>
  <c r="AS205" i="11" s="1"/>
  <c r="AR196" i="11"/>
  <c r="AQ196" i="11"/>
  <c r="AP196" i="11"/>
  <c r="AP205" i="11" s="1"/>
  <c r="AP191" i="11" s="1"/>
  <c r="AM196" i="11"/>
  <c r="AM205" i="11" s="1"/>
  <c r="AL196" i="11"/>
  <c r="AJ196" i="11"/>
  <c r="AG196" i="11"/>
  <c r="AE196" i="11"/>
  <c r="AA196" i="11"/>
  <c r="AA205" i="11" s="1"/>
  <c r="AA191" i="11" s="1"/>
  <c r="Y196" i="11"/>
  <c r="Y205" i="11" s="1"/>
  <c r="Y191" i="11" s="1"/>
  <c r="X196" i="11"/>
  <c r="X205" i="11" s="1"/>
  <c r="X191" i="11" s="1"/>
  <c r="X192" i="11" s="1"/>
  <c r="W196" i="11"/>
  <c r="W205" i="11" s="1"/>
  <c r="W191" i="11" s="1"/>
  <c r="AR192" i="11"/>
  <c r="AL192" i="11"/>
  <c r="AR191" i="11"/>
  <c r="AL191" i="11"/>
  <c r="AC191" i="11"/>
  <c r="AC192" i="11" s="1"/>
  <c r="AB191" i="11"/>
  <c r="AB192" i="11" s="1"/>
  <c r="AS190" i="11"/>
  <c r="AR190" i="11"/>
  <c r="AP190" i="11"/>
  <c r="AM190" i="11"/>
  <c r="AL190" i="11"/>
  <c r="AG190" i="11"/>
  <c r="AV190" i="11" s="1"/>
  <c r="AE190" i="11"/>
  <c r="AA190" i="11"/>
  <c r="Y190" i="11"/>
  <c r="W190" i="11"/>
  <c r="AD190" i="11" s="1"/>
  <c r="AS189" i="11"/>
  <c r="AT189" i="11" s="1"/>
  <c r="AR189" i="11"/>
  <c r="AP189" i="11"/>
  <c r="AM189" i="11"/>
  <c r="AN189" i="11" s="1"/>
  <c r="AL189" i="11"/>
  <c r="AG189" i="11"/>
  <c r="AH189" i="11" s="1"/>
  <c r="AE189" i="11"/>
  <c r="AA189" i="11"/>
  <c r="Y189" i="11"/>
  <c r="W189" i="11"/>
  <c r="AD189" i="11" s="1"/>
  <c r="AS188" i="11"/>
  <c r="AR188" i="11"/>
  <c r="AP188" i="11"/>
  <c r="AM188" i="11"/>
  <c r="AQ188" i="11" s="1"/>
  <c r="AL188" i="11"/>
  <c r="AJ188" i="11"/>
  <c r="AG188" i="11"/>
  <c r="AG185" i="11" s="1"/>
  <c r="AE188" i="11"/>
  <c r="AA188" i="11"/>
  <c r="Y188" i="11"/>
  <c r="W188" i="11"/>
  <c r="AD188" i="11" s="1"/>
  <c r="AS187" i="11"/>
  <c r="AR187" i="11"/>
  <c r="AP187" i="11"/>
  <c r="AM187" i="11"/>
  <c r="AV187" i="11" s="1"/>
  <c r="AL187" i="11"/>
  <c r="AK187" i="11"/>
  <c r="AJ187" i="11"/>
  <c r="AG187" i="11"/>
  <c r="AE187" i="11"/>
  <c r="AA187" i="11"/>
  <c r="Y187" i="11"/>
  <c r="W187" i="11"/>
  <c r="AD187" i="11" s="1"/>
  <c r="AV186" i="11"/>
  <c r="AS186" i="11"/>
  <c r="AS185" i="11" s="1"/>
  <c r="AR186" i="11"/>
  <c r="AQ186" i="11"/>
  <c r="AP186" i="11"/>
  <c r="AP185" i="11" s="1"/>
  <c r="AM186" i="11"/>
  <c r="AL186" i="11"/>
  <c r="AK186" i="11"/>
  <c r="AJ186" i="11"/>
  <c r="AG186" i="11"/>
  <c r="AE186" i="11"/>
  <c r="AE185" i="11" s="1"/>
  <c r="AA186" i="11"/>
  <c r="AA185" i="11" s="1"/>
  <c r="Y186" i="11"/>
  <c r="Y185" i="11" s="1"/>
  <c r="W186" i="11"/>
  <c r="W185" i="11" s="1"/>
  <c r="AR185" i="11"/>
  <c r="AL185" i="11"/>
  <c r="AJ185" i="11"/>
  <c r="AC185" i="11"/>
  <c r="AB185" i="11"/>
  <c r="X185" i="11"/>
  <c r="AX180" i="11"/>
  <c r="AR180" i="11"/>
  <c r="AP180" i="11"/>
  <c r="AL180" i="11"/>
  <c r="AG180" i="11"/>
  <c r="AG170" i="11" s="1"/>
  <c r="AE180" i="11"/>
  <c r="AE170" i="11" s="1"/>
  <c r="AB180" i="11"/>
  <c r="Z180" i="11"/>
  <c r="X180" i="11"/>
  <c r="W180" i="11"/>
  <c r="AS179" i="11"/>
  <c r="AT179" i="11" s="1"/>
  <c r="AR179" i="11"/>
  <c r="AP179" i="11"/>
  <c r="AM179" i="11"/>
  <c r="AQ179" i="11" s="1"/>
  <c r="AL179" i="11"/>
  <c r="AK179" i="11"/>
  <c r="AJ179" i="11"/>
  <c r="AG179" i="11"/>
  <c r="AE179" i="11"/>
  <c r="AC179" i="11"/>
  <c r="AA179" i="11"/>
  <c r="Y179" i="11"/>
  <c r="AD179" i="11" s="1"/>
  <c r="W179" i="11"/>
  <c r="AV178" i="11"/>
  <c r="AS178" i="11"/>
  <c r="AR178" i="11"/>
  <c r="AP178" i="11"/>
  <c r="AM178" i="11"/>
  <c r="AQ178" i="11" s="1"/>
  <c r="AQ180" i="11" s="1"/>
  <c r="AQ170" i="11" s="1"/>
  <c r="AL178" i="11"/>
  <c r="AJ178" i="11"/>
  <c r="AK178" i="11" s="1"/>
  <c r="AK180" i="11" s="1"/>
  <c r="AK170" i="11" s="1"/>
  <c r="AG178" i="11"/>
  <c r="AE178" i="11"/>
  <c r="AD178" i="11"/>
  <c r="AA178" i="11"/>
  <c r="AC178" i="11" s="1"/>
  <c r="Y178" i="11"/>
  <c r="W178" i="11"/>
  <c r="AS177" i="11"/>
  <c r="AR177" i="11"/>
  <c r="AP177" i="11"/>
  <c r="AM177" i="11"/>
  <c r="AL177" i="11"/>
  <c r="AK177" i="11"/>
  <c r="AJ177" i="11"/>
  <c r="AG177" i="11"/>
  <c r="AE177" i="11"/>
  <c r="AC177" i="11"/>
  <c r="AA177" i="11"/>
  <c r="Y177" i="11"/>
  <c r="AD177" i="11" s="1"/>
  <c r="W177" i="11"/>
  <c r="AV176" i="11"/>
  <c r="AS176" i="11"/>
  <c r="AR176" i="11"/>
  <c r="AP176" i="11"/>
  <c r="AM176" i="11"/>
  <c r="AQ176" i="11" s="1"/>
  <c r="AL176" i="11"/>
  <c r="AJ176" i="11"/>
  <c r="AK176" i="11" s="1"/>
  <c r="AG176" i="11"/>
  <c r="AE176" i="11"/>
  <c r="AD176" i="11"/>
  <c r="AA176" i="11"/>
  <c r="AA180" i="11" s="1"/>
  <c r="AA170" i="11" s="1"/>
  <c r="Y176" i="11"/>
  <c r="W176" i="11"/>
  <c r="AS175" i="11"/>
  <c r="AR175" i="11"/>
  <c r="AP175" i="11"/>
  <c r="AM175" i="11"/>
  <c r="AL175" i="11"/>
  <c r="AJ175" i="11"/>
  <c r="AK175" i="11" s="1"/>
  <c r="AG175" i="11"/>
  <c r="AE175" i="11"/>
  <c r="AC175" i="11"/>
  <c r="AA175" i="11"/>
  <c r="Y175" i="11"/>
  <c r="W175" i="11"/>
  <c r="AR171" i="11"/>
  <c r="AL171" i="11"/>
  <c r="AB171" i="11"/>
  <c r="Z171" i="11"/>
  <c r="AR170" i="11"/>
  <c r="AP170" i="11"/>
  <c r="AL170" i="11"/>
  <c r="AB170" i="11"/>
  <c r="X170" i="11"/>
  <c r="X171" i="11" s="1"/>
  <c r="W170" i="11"/>
  <c r="AS169" i="11"/>
  <c r="AT169" i="11" s="1"/>
  <c r="AR169" i="11"/>
  <c r="AP169" i="11"/>
  <c r="AQ169" i="11" s="1"/>
  <c r="AM169" i="11"/>
  <c r="AL169" i="11"/>
  <c r="AJ169" i="11"/>
  <c r="AG169" i="11"/>
  <c r="AH169" i="11" s="1"/>
  <c r="AE169" i="11"/>
  <c r="AA169" i="11"/>
  <c r="Y169" i="11"/>
  <c r="W169" i="11"/>
  <c r="AD169" i="11" s="1"/>
  <c r="AY168" i="11"/>
  <c r="AZ168" i="11" s="1"/>
  <c r="AV168" i="11"/>
  <c r="AT168" i="11"/>
  <c r="AS168" i="11"/>
  <c r="AR168" i="11"/>
  <c r="AQ168" i="11"/>
  <c r="AP168" i="11"/>
  <c r="AM168" i="11"/>
  <c r="AL168" i="11"/>
  <c r="AJ168" i="11"/>
  <c r="AK168" i="11" s="1"/>
  <c r="AG168" i="11"/>
  <c r="AE168" i="11"/>
  <c r="AE167" i="11" s="1"/>
  <c r="AD168" i="11"/>
  <c r="AA168" i="11"/>
  <c r="AA167" i="11" s="1"/>
  <c r="Y168" i="11"/>
  <c r="Y167" i="11" s="1"/>
  <c r="W168" i="11"/>
  <c r="AS167" i="11"/>
  <c r="AR167" i="11"/>
  <c r="AP167" i="11"/>
  <c r="AL167" i="11"/>
  <c r="AB167" i="11"/>
  <c r="X167" i="11"/>
  <c r="W167" i="11"/>
  <c r="AV166" i="11"/>
  <c r="AS166" i="11"/>
  <c r="AR166" i="11"/>
  <c r="AP166" i="11"/>
  <c r="AM166" i="11"/>
  <c r="AL166" i="11"/>
  <c r="AG166" i="11"/>
  <c r="AE166" i="11"/>
  <c r="AD166" i="11"/>
  <c r="AA166" i="11"/>
  <c r="Y166" i="11"/>
  <c r="W166" i="11"/>
  <c r="AS165" i="11"/>
  <c r="AT165" i="11" s="1"/>
  <c r="AR165" i="11"/>
  <c r="AP165" i="11"/>
  <c r="AM165" i="11"/>
  <c r="AL165" i="11"/>
  <c r="AH165" i="11"/>
  <c r="AG165" i="11"/>
  <c r="AE165" i="11"/>
  <c r="AA165" i="11"/>
  <c r="Y165" i="11"/>
  <c r="W165" i="11"/>
  <c r="AD165" i="11" s="1"/>
  <c r="AV164" i="11"/>
  <c r="AS164" i="11"/>
  <c r="AR164" i="11"/>
  <c r="AQ164" i="11"/>
  <c r="AP164" i="11"/>
  <c r="AM164" i="11"/>
  <c r="AL164" i="11"/>
  <c r="AJ164" i="11"/>
  <c r="AG164" i="11"/>
  <c r="AK164" i="11" s="1"/>
  <c r="AE164" i="11"/>
  <c r="AA164" i="11"/>
  <c r="Y164" i="11"/>
  <c r="W164" i="11"/>
  <c r="AD164" i="11" s="1"/>
  <c r="AS163" i="11"/>
  <c r="AR163" i="11"/>
  <c r="AP163" i="11"/>
  <c r="AQ163" i="11" s="1"/>
  <c r="AM163" i="11"/>
  <c r="AL163" i="11"/>
  <c r="AJ163" i="11"/>
  <c r="AG163" i="11"/>
  <c r="AV163" i="11" s="1"/>
  <c r="AF163" i="11"/>
  <c r="AE163" i="11"/>
  <c r="AA163" i="11"/>
  <c r="AD163" i="11" s="1"/>
  <c r="AW163" i="11" s="1"/>
  <c r="Y163" i="11"/>
  <c r="W163" i="11"/>
  <c r="AS162" i="11"/>
  <c r="AR162" i="11"/>
  <c r="AQ162" i="11"/>
  <c r="AP162" i="11"/>
  <c r="AP161" i="11" s="1"/>
  <c r="AM162" i="11"/>
  <c r="AL162" i="11"/>
  <c r="AK162" i="11"/>
  <c r="AJ162" i="11"/>
  <c r="AG162" i="11"/>
  <c r="AV162" i="11" s="1"/>
  <c r="AE162" i="11"/>
  <c r="AA162" i="11"/>
  <c r="Y162" i="11"/>
  <c r="Y161" i="11" s="1"/>
  <c r="W162" i="11"/>
  <c r="AR161" i="11"/>
  <c r="AL161" i="11"/>
  <c r="AJ161" i="11"/>
  <c r="AE161" i="11"/>
  <c r="AC161" i="11"/>
  <c r="AB161" i="11"/>
  <c r="AA161" i="11"/>
  <c r="X161" i="11"/>
  <c r="AR156" i="11"/>
  <c r="AL156" i="11"/>
  <c r="AR155" i="11"/>
  <c r="AL155" i="11"/>
  <c r="AG155" i="11"/>
  <c r="X155" i="11"/>
  <c r="AX154" i="11"/>
  <c r="AR154" i="11"/>
  <c r="AL154" i="11"/>
  <c r="AG154" i="11"/>
  <c r="AB154" i="11"/>
  <c r="AB155" i="11" s="1"/>
  <c r="Z154" i="11"/>
  <c r="X154" i="11"/>
  <c r="AS153" i="11"/>
  <c r="AT153" i="11" s="1"/>
  <c r="AR153" i="11"/>
  <c r="AP153" i="11"/>
  <c r="AM153" i="11"/>
  <c r="AV153" i="11" s="1"/>
  <c r="AL153" i="11"/>
  <c r="AJ153" i="11"/>
  <c r="AG153" i="11"/>
  <c r="AK153" i="11" s="1"/>
  <c r="AE153" i="11"/>
  <c r="AA153" i="11"/>
  <c r="AC153" i="11" s="1"/>
  <c r="Y153" i="11"/>
  <c r="W153" i="11"/>
  <c r="AD153" i="11" s="1"/>
  <c r="AW153" i="11" s="1"/>
  <c r="AS152" i="11"/>
  <c r="AR152" i="11"/>
  <c r="AP152" i="11"/>
  <c r="AM152" i="11"/>
  <c r="AQ152" i="11" s="1"/>
  <c r="AL152" i="11"/>
  <c r="AJ152" i="11"/>
  <c r="AK152" i="11" s="1"/>
  <c r="AG152" i="11"/>
  <c r="AV152" i="11" s="1"/>
  <c r="AE152" i="11"/>
  <c r="AC152" i="11"/>
  <c r="AA152" i="11"/>
  <c r="Y152" i="11"/>
  <c r="W152" i="11"/>
  <c r="AD152" i="11" s="1"/>
  <c r="AW152" i="11" s="1"/>
  <c r="AS151" i="11"/>
  <c r="AR151" i="11"/>
  <c r="AP151" i="11"/>
  <c r="AP154" i="11" s="1"/>
  <c r="AM151" i="11"/>
  <c r="AV151" i="11" s="1"/>
  <c r="AL151" i="11"/>
  <c r="AJ151" i="11"/>
  <c r="AJ154" i="11" s="1"/>
  <c r="AG151" i="11"/>
  <c r="AE151" i="11"/>
  <c r="AA151" i="11"/>
  <c r="AC151" i="11" s="1"/>
  <c r="Y151" i="11"/>
  <c r="W151" i="11"/>
  <c r="AS150" i="11"/>
  <c r="AR150" i="11"/>
  <c r="AP150" i="11"/>
  <c r="AP155" i="11" s="1"/>
  <c r="AM150" i="11"/>
  <c r="AQ150" i="11" s="1"/>
  <c r="AQ155" i="11" s="1"/>
  <c r="AL150" i="11"/>
  <c r="AJ150" i="11"/>
  <c r="AJ155" i="11" s="1"/>
  <c r="AG150" i="11"/>
  <c r="AV150" i="11" s="1"/>
  <c r="AE150" i="11"/>
  <c r="AC150" i="11"/>
  <c r="AA150" i="11"/>
  <c r="Y150" i="11"/>
  <c r="W150" i="11"/>
  <c r="AS149" i="11"/>
  <c r="AR149" i="11"/>
  <c r="AM149" i="11"/>
  <c r="AL149" i="11"/>
  <c r="AJ149" i="11"/>
  <c r="AK149" i="11" s="1"/>
  <c r="AG149" i="11"/>
  <c r="AE149" i="11"/>
  <c r="AE154" i="11" s="1"/>
  <c r="AE155" i="11" s="1"/>
  <c r="AA149" i="11"/>
  <c r="Y149" i="11"/>
  <c r="Y154" i="11" s="1"/>
  <c r="Y155" i="11" s="1"/>
  <c r="W149" i="11"/>
  <c r="AR147" i="11"/>
  <c r="AL147" i="11"/>
  <c r="AB147" i="11"/>
  <c r="AR146" i="11"/>
  <c r="AM146" i="11"/>
  <c r="AL146" i="11"/>
  <c r="AE146" i="11"/>
  <c r="X146" i="11"/>
  <c r="W146" i="11"/>
  <c r="AS145" i="11"/>
  <c r="AS146" i="11" s="1"/>
  <c r="AR145" i="11"/>
  <c r="AP145" i="11"/>
  <c r="AQ145" i="11" s="1"/>
  <c r="AM145" i="11"/>
  <c r="AL145" i="11"/>
  <c r="AJ145" i="11"/>
  <c r="AG145" i="11"/>
  <c r="AE145" i="11"/>
  <c r="AA145" i="11"/>
  <c r="AA147" i="11" s="1"/>
  <c r="Y145" i="11"/>
  <c r="Y146" i="11" s="1"/>
  <c r="W145" i="11"/>
  <c r="AY143" i="11"/>
  <c r="AS143" i="11"/>
  <c r="AR143" i="11"/>
  <c r="AQ143" i="11"/>
  <c r="AP143" i="11"/>
  <c r="AL143" i="11"/>
  <c r="AK143" i="11"/>
  <c r="AJ143" i="11"/>
  <c r="AC143" i="11"/>
  <c r="AB143" i="11"/>
  <c r="X143" i="11"/>
  <c r="W143" i="11"/>
  <c r="AS142" i="11"/>
  <c r="AR142" i="11"/>
  <c r="AP142" i="11"/>
  <c r="AM142" i="11"/>
  <c r="AL142" i="11"/>
  <c r="AJ142" i="11"/>
  <c r="AG142" i="11"/>
  <c r="AG143" i="11" s="1"/>
  <c r="AE142" i="11"/>
  <c r="AF142" i="11" s="1"/>
  <c r="AD142" i="11"/>
  <c r="AA142" i="11"/>
  <c r="AA143" i="11" s="1"/>
  <c r="Y142" i="11"/>
  <c r="Y143" i="11" s="1"/>
  <c r="W142" i="11"/>
  <c r="AR140" i="11"/>
  <c r="AL140" i="11"/>
  <c r="AB140" i="11"/>
  <c r="Z140" i="11"/>
  <c r="X140" i="11"/>
  <c r="AS139" i="11"/>
  <c r="AR139" i="11"/>
  <c r="AP139" i="11"/>
  <c r="AM139" i="11"/>
  <c r="AQ139" i="11" s="1"/>
  <c r="AL139" i="11"/>
  <c r="AJ139" i="11"/>
  <c r="AG139" i="11"/>
  <c r="AE139" i="11"/>
  <c r="AC139" i="11"/>
  <c r="AA139" i="11"/>
  <c r="Y139" i="11"/>
  <c r="W139" i="11"/>
  <c r="AD139" i="11" s="1"/>
  <c r="AS138" i="11"/>
  <c r="AR138" i="11"/>
  <c r="AP138" i="11"/>
  <c r="AM138" i="11"/>
  <c r="AL138" i="11"/>
  <c r="AJ138" i="11"/>
  <c r="AG138" i="11"/>
  <c r="AV138" i="11" s="1"/>
  <c r="AE138" i="11"/>
  <c r="AA138" i="11"/>
  <c r="AC138" i="11" s="1"/>
  <c r="Y138" i="11"/>
  <c r="W138" i="11"/>
  <c r="AS137" i="11"/>
  <c r="AT137" i="11" s="1"/>
  <c r="AR137" i="11"/>
  <c r="AP137" i="11"/>
  <c r="AM137" i="11"/>
  <c r="AL137" i="11"/>
  <c r="AJ137" i="11"/>
  <c r="AG137" i="11"/>
  <c r="AV137" i="11" s="1"/>
  <c r="AE137" i="11"/>
  <c r="AA137" i="11"/>
  <c r="AC137" i="11" s="1"/>
  <c r="Y137" i="11"/>
  <c r="W137" i="11"/>
  <c r="AD137" i="11" s="1"/>
  <c r="AV136" i="11"/>
  <c r="AS136" i="11"/>
  <c r="AR136" i="11"/>
  <c r="AP136" i="11"/>
  <c r="AQ136" i="11" s="1"/>
  <c r="AM136" i="11"/>
  <c r="AL136" i="11"/>
  <c r="AK136" i="11"/>
  <c r="AJ136" i="11"/>
  <c r="AG136" i="11"/>
  <c r="AE136" i="11"/>
  <c r="AA136" i="11"/>
  <c r="AC136" i="11" s="1"/>
  <c r="Y136" i="11"/>
  <c r="W136" i="11"/>
  <c r="AD136" i="11" s="1"/>
  <c r="AV135" i="11"/>
  <c r="AS135" i="11"/>
  <c r="AS140" i="11" s="1"/>
  <c r="AR135" i="11"/>
  <c r="AQ135" i="11"/>
  <c r="AP135" i="11"/>
  <c r="AP140" i="11" s="1"/>
  <c r="AM135" i="11"/>
  <c r="AL135" i="11"/>
  <c r="AJ135" i="11"/>
  <c r="AJ140" i="11" s="1"/>
  <c r="AG135" i="11"/>
  <c r="AG140" i="11" s="1"/>
  <c r="AE135" i="11"/>
  <c r="AC135" i="11"/>
  <c r="AA135" i="11"/>
  <c r="Y135" i="11"/>
  <c r="Y140" i="11" s="1"/>
  <c r="W135" i="11"/>
  <c r="AD135" i="11" s="1"/>
  <c r="AR133" i="11"/>
  <c r="AL133" i="11"/>
  <c r="Z133" i="11"/>
  <c r="AS132" i="11"/>
  <c r="AR132" i="11"/>
  <c r="AM132" i="11"/>
  <c r="AL132" i="11"/>
  <c r="AE132" i="11"/>
  <c r="AB132" i="11"/>
  <c r="AA132" i="11"/>
  <c r="Z132" i="11"/>
  <c r="Y132" i="11"/>
  <c r="X132" i="11"/>
  <c r="AS131" i="11"/>
  <c r="AR131" i="11"/>
  <c r="AQ131" i="11"/>
  <c r="AM131" i="11"/>
  <c r="AL131" i="11"/>
  <c r="AG131" i="11"/>
  <c r="AK131" i="11" s="1"/>
  <c r="AE131" i="11"/>
  <c r="AC131" i="11"/>
  <c r="AC132" i="11" s="1"/>
  <c r="AA131" i="11"/>
  <c r="W131" i="11"/>
  <c r="AD131" i="11" s="1"/>
  <c r="AV130" i="11"/>
  <c r="AS130" i="11"/>
  <c r="AT130" i="11" s="1"/>
  <c r="AR130" i="11"/>
  <c r="AM130" i="11"/>
  <c r="AQ130" i="11" s="1"/>
  <c r="AL130" i="11"/>
  <c r="AK130" i="11"/>
  <c r="AG130" i="11"/>
  <c r="AH130" i="11" s="1"/>
  <c r="AE130" i="11"/>
  <c r="AD130" i="11"/>
  <c r="AW130" i="11" s="1"/>
  <c r="AA130" i="11"/>
  <c r="AC130" i="11" s="1"/>
  <c r="W130" i="11"/>
  <c r="W132" i="11" s="1"/>
  <c r="AR129" i="11"/>
  <c r="AL129" i="11"/>
  <c r="AB129" i="11"/>
  <c r="Z129" i="11"/>
  <c r="X129" i="11"/>
  <c r="AS128" i="11"/>
  <c r="AT128" i="11" s="1"/>
  <c r="AR128" i="11"/>
  <c r="AP128" i="11"/>
  <c r="AM128" i="11"/>
  <c r="AQ128" i="11" s="1"/>
  <c r="AL128" i="11"/>
  <c r="AJ128" i="11"/>
  <c r="AG128" i="11"/>
  <c r="AK128" i="11" s="1"/>
  <c r="AE128" i="11"/>
  <c r="AD128" i="11"/>
  <c r="AF128" i="11" s="1"/>
  <c r="AX128" i="11" s="1"/>
  <c r="AA128" i="11"/>
  <c r="AC128" i="11" s="1"/>
  <c r="Y128" i="11"/>
  <c r="W128" i="11"/>
  <c r="AS127" i="11"/>
  <c r="AR127" i="11"/>
  <c r="AP127" i="11"/>
  <c r="AM127" i="11"/>
  <c r="AQ127" i="11" s="1"/>
  <c r="AL127" i="11"/>
  <c r="AK127" i="11"/>
  <c r="AJ127" i="11"/>
  <c r="AG127" i="11"/>
  <c r="AH127" i="11" s="1"/>
  <c r="AE127" i="11"/>
  <c r="AC127" i="11"/>
  <c r="AA127" i="11"/>
  <c r="Y127" i="11"/>
  <c r="W127" i="11"/>
  <c r="AD127" i="11" s="1"/>
  <c r="AV126" i="11"/>
  <c r="AS126" i="11"/>
  <c r="AR126" i="11"/>
  <c r="AQ126" i="11"/>
  <c r="AP126" i="11"/>
  <c r="AM126" i="11"/>
  <c r="AL126" i="11"/>
  <c r="AJ126" i="11"/>
  <c r="AK126" i="11" s="1"/>
  <c r="AG126" i="11"/>
  <c r="AH126" i="11" s="1"/>
  <c r="AE126" i="11"/>
  <c r="AD126" i="11"/>
  <c r="AY126" i="11" s="1"/>
  <c r="AA126" i="11"/>
  <c r="AC126" i="11" s="1"/>
  <c r="Y126" i="11"/>
  <c r="W126" i="11"/>
  <c r="AS125" i="11"/>
  <c r="AR125" i="11"/>
  <c r="AP125" i="11"/>
  <c r="AM125" i="11"/>
  <c r="AQ125" i="11" s="1"/>
  <c r="AL125" i="11"/>
  <c r="AK125" i="11"/>
  <c r="AJ125" i="11"/>
  <c r="AG125" i="11"/>
  <c r="AH125" i="11" s="1"/>
  <c r="AE125" i="11"/>
  <c r="AA125" i="11"/>
  <c r="AC125" i="11" s="1"/>
  <c r="Y125" i="11"/>
  <c r="W125" i="11"/>
  <c r="AD125" i="11" s="1"/>
  <c r="AS124" i="11"/>
  <c r="AR124" i="11"/>
  <c r="AP124" i="11"/>
  <c r="AM124" i="11"/>
  <c r="AQ124" i="11" s="1"/>
  <c r="AL124" i="11"/>
  <c r="AK124" i="11"/>
  <c r="AJ124" i="11"/>
  <c r="AG124" i="11"/>
  <c r="AE124" i="11"/>
  <c r="AA124" i="11"/>
  <c r="AC124" i="11" s="1"/>
  <c r="Y124" i="11"/>
  <c r="W124" i="11"/>
  <c r="AD124" i="11" s="1"/>
  <c r="AS123" i="11"/>
  <c r="AR123" i="11"/>
  <c r="AP123" i="11"/>
  <c r="AM123" i="11"/>
  <c r="AQ123" i="11" s="1"/>
  <c r="AL123" i="11"/>
  <c r="AJ123" i="11"/>
  <c r="AG123" i="11"/>
  <c r="AV123" i="11" s="1"/>
  <c r="AE123" i="11"/>
  <c r="AC123" i="11"/>
  <c r="AA123" i="11"/>
  <c r="Y123" i="11"/>
  <c r="W123" i="11"/>
  <c r="AD123" i="11" s="1"/>
  <c r="AS122" i="11"/>
  <c r="AR122" i="11"/>
  <c r="AP122" i="11"/>
  <c r="AM122" i="11"/>
  <c r="AL122" i="11"/>
  <c r="AJ122" i="11"/>
  <c r="AG122" i="11"/>
  <c r="AK122" i="11" s="1"/>
  <c r="AE122" i="11"/>
  <c r="AA122" i="11"/>
  <c r="AC122" i="11" s="1"/>
  <c r="Y122" i="11"/>
  <c r="W122" i="11"/>
  <c r="AD122" i="11" s="1"/>
  <c r="AS121" i="11"/>
  <c r="AS129" i="11" s="1"/>
  <c r="AR121" i="11"/>
  <c r="AP121" i="11"/>
  <c r="AM121" i="11"/>
  <c r="AQ121" i="11" s="1"/>
  <c r="AL121" i="11"/>
  <c r="AJ121" i="11"/>
  <c r="AG121" i="11"/>
  <c r="AV121" i="11" s="1"/>
  <c r="AE121" i="11"/>
  <c r="AA121" i="11"/>
  <c r="AC121" i="11" s="1"/>
  <c r="AC129" i="11" s="1"/>
  <c r="Y121" i="11"/>
  <c r="W121" i="11"/>
  <c r="AD121" i="11" s="1"/>
  <c r="AS120" i="11"/>
  <c r="AR120" i="11"/>
  <c r="AP120" i="11"/>
  <c r="AP129" i="11" s="1"/>
  <c r="AM120" i="11"/>
  <c r="AQ120" i="11" s="1"/>
  <c r="AL120" i="11"/>
  <c r="AJ120" i="11"/>
  <c r="AJ129" i="11" s="1"/>
  <c r="AG120" i="11"/>
  <c r="AK120" i="11" s="1"/>
  <c r="AE120" i="11"/>
  <c r="AE129" i="11" s="1"/>
  <c r="AA120" i="11"/>
  <c r="AA129" i="11" s="1"/>
  <c r="Y120" i="11"/>
  <c r="Y129" i="11" s="1"/>
  <c r="W120" i="11"/>
  <c r="W129" i="11" s="1"/>
  <c r="AR118" i="11"/>
  <c r="AL118" i="11"/>
  <c r="AB118" i="11"/>
  <c r="AB133" i="11" s="1"/>
  <c r="X118" i="11"/>
  <c r="X133" i="11" s="1"/>
  <c r="AS117" i="11"/>
  <c r="AT117" i="11" s="1"/>
  <c r="AR117" i="11"/>
  <c r="AP117" i="11"/>
  <c r="AM117" i="11"/>
  <c r="AQ117" i="11" s="1"/>
  <c r="AL117" i="11"/>
  <c r="AK117" i="11"/>
  <c r="AJ117" i="11"/>
  <c r="AG117" i="11"/>
  <c r="AH117" i="11" s="1"/>
  <c r="AE117" i="11"/>
  <c r="AC117" i="11"/>
  <c r="AA117" i="11"/>
  <c r="Y117" i="11"/>
  <c r="W117" i="11"/>
  <c r="AD117" i="11" s="1"/>
  <c r="AS116" i="11"/>
  <c r="AT116" i="11" s="1"/>
  <c r="AR116" i="11"/>
  <c r="AP116" i="11"/>
  <c r="AM116" i="11"/>
  <c r="AQ116" i="11" s="1"/>
  <c r="AL116" i="11"/>
  <c r="AK116" i="11"/>
  <c r="AJ116" i="11"/>
  <c r="AG116" i="11"/>
  <c r="AE116" i="11"/>
  <c r="AC116" i="11"/>
  <c r="AA116" i="11"/>
  <c r="Y116" i="11"/>
  <c r="W116" i="11"/>
  <c r="AD116" i="11" s="1"/>
  <c r="AS115" i="11"/>
  <c r="AR115" i="11"/>
  <c r="AP115" i="11"/>
  <c r="AM115" i="11"/>
  <c r="AL115" i="11"/>
  <c r="AJ115" i="11"/>
  <c r="AG115" i="11"/>
  <c r="AV115" i="11" s="1"/>
  <c r="AE115" i="11"/>
  <c r="AC115" i="11"/>
  <c r="AA115" i="11"/>
  <c r="Y115" i="11"/>
  <c r="W115" i="11"/>
  <c r="AD115" i="11" s="1"/>
  <c r="AY114" i="11"/>
  <c r="AZ114" i="11" s="1"/>
  <c r="AS114" i="11"/>
  <c r="AR114" i="11"/>
  <c r="AP114" i="11"/>
  <c r="AM114" i="11"/>
  <c r="AL114" i="11"/>
  <c r="AJ114" i="11"/>
  <c r="AG114" i="11"/>
  <c r="AE114" i="11"/>
  <c r="AA114" i="11"/>
  <c r="AC114" i="11" s="1"/>
  <c r="Y114" i="11"/>
  <c r="W114" i="11"/>
  <c r="AD114" i="11" s="1"/>
  <c r="AS113" i="11"/>
  <c r="AR113" i="11"/>
  <c r="AP113" i="11"/>
  <c r="AM113" i="11"/>
  <c r="AQ113" i="11" s="1"/>
  <c r="AL113" i="11"/>
  <c r="AJ113" i="11"/>
  <c r="AG113" i="11"/>
  <c r="AV113" i="11" s="1"/>
  <c r="AE113" i="11"/>
  <c r="AA113" i="11"/>
  <c r="AC113" i="11" s="1"/>
  <c r="Y113" i="11"/>
  <c r="W113" i="11"/>
  <c r="AD113" i="11" s="1"/>
  <c r="AS112" i="11"/>
  <c r="AR112" i="11"/>
  <c r="AP112" i="11"/>
  <c r="AM112" i="11"/>
  <c r="AL112" i="11"/>
  <c r="AJ112" i="11"/>
  <c r="AG112" i="11"/>
  <c r="AE112" i="11"/>
  <c r="AA112" i="11"/>
  <c r="Y112" i="11"/>
  <c r="W112" i="11"/>
  <c r="AS111" i="11"/>
  <c r="AR111" i="11"/>
  <c r="AP111" i="11"/>
  <c r="AQ111" i="11" s="1"/>
  <c r="AM111" i="11"/>
  <c r="AL111" i="11"/>
  <c r="AJ111" i="11"/>
  <c r="AG111" i="11"/>
  <c r="AE111" i="11"/>
  <c r="AA111" i="11"/>
  <c r="Y111" i="11"/>
  <c r="AD111" i="11" s="1"/>
  <c r="W111" i="11"/>
  <c r="AS110" i="11"/>
  <c r="AR110" i="11"/>
  <c r="AQ110" i="11"/>
  <c r="AP110" i="11"/>
  <c r="AM110" i="11"/>
  <c r="AL110" i="11"/>
  <c r="AK110" i="11"/>
  <c r="AJ110" i="11"/>
  <c r="AG110" i="11"/>
  <c r="AV110" i="11" s="1"/>
  <c r="AE110" i="11"/>
  <c r="AC110" i="11"/>
  <c r="AA110" i="11"/>
  <c r="Y110" i="11"/>
  <c r="AD110" i="11" s="1"/>
  <c r="AU110" i="11" s="1"/>
  <c r="W110" i="11"/>
  <c r="AS109" i="11"/>
  <c r="AR109" i="11"/>
  <c r="AP109" i="11"/>
  <c r="AM109" i="11"/>
  <c r="AL109" i="11"/>
  <c r="AK109" i="11"/>
  <c r="AJ109" i="11"/>
  <c r="AG109" i="11"/>
  <c r="AE109" i="11"/>
  <c r="AE118" i="11" s="1"/>
  <c r="AE133" i="11" s="1"/>
  <c r="AC109" i="11"/>
  <c r="AA109" i="11"/>
  <c r="Y109" i="11"/>
  <c r="W109" i="11"/>
  <c r="AY107" i="11"/>
  <c r="AR107" i="11"/>
  <c r="AQ107" i="11"/>
  <c r="AP107" i="11"/>
  <c r="AL107" i="11"/>
  <c r="AZ106" i="11"/>
  <c r="AY106" i="11"/>
  <c r="AY147" i="11" s="1"/>
  <c r="AX106" i="11"/>
  <c r="AW106" i="11"/>
  <c r="AV106" i="11"/>
  <c r="AU106" i="11"/>
  <c r="AS106" i="11"/>
  <c r="AT106" i="11" s="1"/>
  <c r="AR106" i="11"/>
  <c r="AQ106" i="11"/>
  <c r="AP106" i="11"/>
  <c r="AP146" i="11" s="1"/>
  <c r="AO106" i="11"/>
  <c r="AN106" i="11"/>
  <c r="AM106" i="11"/>
  <c r="AL106" i="11"/>
  <c r="AK106" i="11"/>
  <c r="AJ106" i="11"/>
  <c r="AH106" i="11"/>
  <c r="AG106" i="11"/>
  <c r="AI106" i="11" s="1"/>
  <c r="AF106" i="11"/>
  <c r="AE106" i="11"/>
  <c r="AD106" i="11"/>
  <c r="AC106" i="11"/>
  <c r="AB106" i="11"/>
  <c r="AA106" i="11"/>
  <c r="Y106" i="11"/>
  <c r="Y147" i="11" s="1"/>
  <c r="X106" i="11"/>
  <c r="X147" i="11" s="1"/>
  <c r="W106" i="11"/>
  <c r="AR103" i="11"/>
  <c r="AP103" i="11"/>
  <c r="AL103" i="11"/>
  <c r="AJ103" i="11"/>
  <c r="AG103" i="11"/>
  <c r="AB103" i="11"/>
  <c r="AB107" i="11" s="1"/>
  <c r="AA103" i="11"/>
  <c r="Z103" i="11"/>
  <c r="Z107" i="11" s="1"/>
  <c r="Z146" i="11" s="1"/>
  <c r="X103" i="11"/>
  <c r="X107" i="11" s="1"/>
  <c r="AS102" i="11"/>
  <c r="AT102" i="11" s="1"/>
  <c r="AR102" i="11"/>
  <c r="AP102" i="11"/>
  <c r="AM102" i="11"/>
  <c r="AQ102" i="11" s="1"/>
  <c r="AQ103" i="11" s="1"/>
  <c r="AL102" i="11"/>
  <c r="AK102" i="11"/>
  <c r="AK103" i="11" s="1"/>
  <c r="AJ102" i="11"/>
  <c r="AG102" i="11"/>
  <c r="AE102" i="11"/>
  <c r="AC102" i="11"/>
  <c r="AA102" i="11"/>
  <c r="Y102" i="11"/>
  <c r="AD102" i="11" s="1"/>
  <c r="AU102" i="11" s="1"/>
  <c r="W102" i="11"/>
  <c r="AS101" i="11"/>
  <c r="AR101" i="11"/>
  <c r="AQ101" i="11"/>
  <c r="AP101" i="11"/>
  <c r="AM101" i="11"/>
  <c r="AL101" i="11"/>
  <c r="AK101" i="11"/>
  <c r="AJ101" i="11"/>
  <c r="AG101" i="11"/>
  <c r="AE101" i="11"/>
  <c r="AC101" i="11"/>
  <c r="AA101" i="11"/>
  <c r="Y101" i="11"/>
  <c r="W101" i="11"/>
  <c r="AS100" i="11"/>
  <c r="AR100" i="11"/>
  <c r="AP100" i="11"/>
  <c r="AM100" i="11"/>
  <c r="AM103" i="11" s="1"/>
  <c r="AL100" i="11"/>
  <c r="AK100" i="11"/>
  <c r="AJ100" i="11"/>
  <c r="AG100" i="11"/>
  <c r="AE100" i="11"/>
  <c r="AE103" i="11" s="1"/>
  <c r="AC100" i="11"/>
  <c r="AC103" i="11" s="1"/>
  <c r="AA100" i="11"/>
  <c r="Y100" i="11"/>
  <c r="W100" i="11"/>
  <c r="AR98" i="11"/>
  <c r="AL98" i="11"/>
  <c r="AK98" i="11"/>
  <c r="AJ98" i="11"/>
  <c r="AG98" i="11"/>
  <c r="AB98" i="11"/>
  <c r="AA98" i="11"/>
  <c r="Z98" i="11"/>
  <c r="X98" i="11"/>
  <c r="AS97" i="11"/>
  <c r="AT97" i="11" s="1"/>
  <c r="AR97" i="11"/>
  <c r="AQ97" i="11"/>
  <c r="AP97" i="11"/>
  <c r="AM97" i="11"/>
  <c r="AV97" i="11" s="1"/>
  <c r="AL97" i="11"/>
  <c r="AK97" i="11"/>
  <c r="AJ97" i="11"/>
  <c r="AH97" i="11"/>
  <c r="AG97" i="11"/>
  <c r="AE97" i="11"/>
  <c r="AC97" i="11"/>
  <c r="AA97" i="11"/>
  <c r="Y97" i="11"/>
  <c r="AD97" i="11" s="1"/>
  <c r="AN97" i="11" s="1"/>
  <c r="W97" i="11"/>
  <c r="AS96" i="11"/>
  <c r="AT96" i="11" s="1"/>
  <c r="AR96" i="11"/>
  <c r="AP96" i="11"/>
  <c r="AP98" i="11" s="1"/>
  <c r="AM96" i="11"/>
  <c r="AN96" i="11" s="1"/>
  <c r="AL96" i="11"/>
  <c r="AK96" i="11"/>
  <c r="AJ96" i="11"/>
  <c r="AG96" i="11"/>
  <c r="AE96" i="11"/>
  <c r="AF96" i="11" s="1"/>
  <c r="AC96" i="11"/>
  <c r="AC98" i="11" s="1"/>
  <c r="AA96" i="11"/>
  <c r="Y96" i="11"/>
  <c r="W96" i="11"/>
  <c r="AD96" i="11" s="1"/>
  <c r="AS94" i="11"/>
  <c r="AR94" i="11"/>
  <c r="AL94" i="11"/>
  <c r="AB94" i="11"/>
  <c r="X94" i="11"/>
  <c r="AS93" i="11"/>
  <c r="AR93" i="11"/>
  <c r="AP93" i="11"/>
  <c r="AM93" i="11"/>
  <c r="AL93" i="11"/>
  <c r="AJ93" i="11"/>
  <c r="AK93" i="11" s="1"/>
  <c r="AG93" i="11"/>
  <c r="AE93" i="11"/>
  <c r="AC93" i="11"/>
  <c r="AA93" i="11"/>
  <c r="Y93" i="11"/>
  <c r="W93" i="11"/>
  <c r="AS92" i="11"/>
  <c r="AR92" i="11"/>
  <c r="AP92" i="11"/>
  <c r="AM92" i="11"/>
  <c r="AL92" i="11"/>
  <c r="AJ92" i="11"/>
  <c r="AG92" i="11"/>
  <c r="AE92" i="11"/>
  <c r="AA92" i="11"/>
  <c r="Y92" i="11"/>
  <c r="W92" i="11"/>
  <c r="AS91" i="11"/>
  <c r="AR91" i="11"/>
  <c r="AP91" i="11"/>
  <c r="AQ91" i="11" s="1"/>
  <c r="AM91" i="11"/>
  <c r="AL91" i="11"/>
  <c r="AJ91" i="11"/>
  <c r="AJ94" i="11" s="1"/>
  <c r="AG91" i="11"/>
  <c r="AE91" i="11"/>
  <c r="AA91" i="11"/>
  <c r="Y91" i="11"/>
  <c r="AD91" i="11" s="1"/>
  <c r="AW91" i="11" s="1"/>
  <c r="W91" i="11"/>
  <c r="AR89" i="11"/>
  <c r="AM89" i="11"/>
  <c r="AL89" i="11"/>
  <c r="AC89" i="11"/>
  <c r="AB89" i="11"/>
  <c r="AA89" i="11"/>
  <c r="X89" i="11"/>
  <c r="X156" i="11" s="1"/>
  <c r="AS88" i="11"/>
  <c r="AR88" i="11"/>
  <c r="AP88" i="11"/>
  <c r="AP89" i="11" s="1"/>
  <c r="AM88" i="11"/>
  <c r="AL88" i="11"/>
  <c r="AJ88" i="11"/>
  <c r="AJ89" i="11" s="1"/>
  <c r="AH88" i="11"/>
  <c r="AG88" i="11"/>
  <c r="AE88" i="11"/>
  <c r="AE89" i="11" s="1"/>
  <c r="AA88" i="11"/>
  <c r="Y88" i="11"/>
  <c r="Y89" i="11" s="1"/>
  <c r="W88" i="11"/>
  <c r="AD88" i="11" s="1"/>
  <c r="AY88" i="11" s="1"/>
  <c r="AR83" i="11"/>
  <c r="AL83" i="11"/>
  <c r="Z83" i="11"/>
  <c r="AR82" i="11"/>
  <c r="AL82" i="11"/>
  <c r="X82" i="11"/>
  <c r="AS81" i="11"/>
  <c r="AR81" i="11"/>
  <c r="AP81" i="11"/>
  <c r="AM81" i="11"/>
  <c r="AL81" i="11"/>
  <c r="AJ81" i="11"/>
  <c r="AG81" i="11"/>
  <c r="AE81" i="11"/>
  <c r="AE79" i="11" s="1"/>
  <c r="AA81" i="11"/>
  <c r="AA79" i="11" s="1"/>
  <c r="Y81" i="11"/>
  <c r="W81" i="11"/>
  <c r="AS80" i="11"/>
  <c r="AR80" i="11"/>
  <c r="AP80" i="11"/>
  <c r="AM80" i="11"/>
  <c r="AL80" i="11"/>
  <c r="AK80" i="11"/>
  <c r="AJ80" i="11"/>
  <c r="AG80" i="11"/>
  <c r="AE80" i="11"/>
  <c r="AA80" i="11"/>
  <c r="Y80" i="11"/>
  <c r="Y79" i="11" s="1"/>
  <c r="W80" i="11"/>
  <c r="AS79" i="11"/>
  <c r="AS60" i="11" s="1"/>
  <c r="AR79" i="11"/>
  <c r="AL79" i="11"/>
  <c r="AG79" i="11"/>
  <c r="AB79" i="11"/>
  <c r="X79" i="11"/>
  <c r="AS78" i="11"/>
  <c r="AR78" i="11"/>
  <c r="AM78" i="11"/>
  <c r="AL78" i="11"/>
  <c r="AG78" i="11"/>
  <c r="AE78" i="11"/>
  <c r="AE14" i="11" s="1"/>
  <c r="AA78" i="11"/>
  <c r="Y78" i="11"/>
  <c r="W78" i="11"/>
  <c r="AD78" i="11" s="1"/>
  <c r="AS77" i="11"/>
  <c r="AS13" i="11" s="1"/>
  <c r="AR77" i="11"/>
  <c r="AM77" i="11"/>
  <c r="AL77" i="11"/>
  <c r="AG77" i="11"/>
  <c r="AV77" i="11" s="1"/>
  <c r="AE77" i="11"/>
  <c r="AE13" i="11" s="1"/>
  <c r="AA77" i="11"/>
  <c r="AD77" i="11" s="1"/>
  <c r="Y77" i="11"/>
  <c r="W77" i="11"/>
  <c r="AS76" i="11"/>
  <c r="AR76" i="11"/>
  <c r="AP76" i="11"/>
  <c r="AM76" i="11"/>
  <c r="AV76" i="11" s="1"/>
  <c r="AL76" i="11"/>
  <c r="AJ76" i="11"/>
  <c r="AK76" i="11" s="1"/>
  <c r="AG76" i="11"/>
  <c r="AE76" i="11"/>
  <c r="AA76" i="11"/>
  <c r="Y76" i="11"/>
  <c r="Y12" i="11" s="1"/>
  <c r="W76" i="11"/>
  <c r="AV75" i="11"/>
  <c r="AS75" i="11"/>
  <c r="AR75" i="11"/>
  <c r="AP75" i="11"/>
  <c r="AM75" i="11"/>
  <c r="AQ75" i="11" s="1"/>
  <c r="AL75" i="11"/>
  <c r="AK75" i="11"/>
  <c r="AJ75" i="11"/>
  <c r="AH75" i="11"/>
  <c r="AG75" i="11"/>
  <c r="AE75" i="11"/>
  <c r="AE73" i="11" s="1"/>
  <c r="AD75" i="11"/>
  <c r="AA75" i="11"/>
  <c r="Y75" i="11"/>
  <c r="W75" i="11"/>
  <c r="AS74" i="11"/>
  <c r="AR74" i="11"/>
  <c r="AP74" i="11"/>
  <c r="AP10" i="11" s="1"/>
  <c r="AP9" i="11" s="1"/>
  <c r="AM74" i="11"/>
  <c r="AM73" i="11" s="1"/>
  <c r="AL74" i="11"/>
  <c r="AJ74" i="11"/>
  <c r="AG74" i="11"/>
  <c r="AE74" i="11"/>
  <c r="AA74" i="11"/>
  <c r="Y74" i="11"/>
  <c r="Y10" i="11" s="1"/>
  <c r="W74" i="11"/>
  <c r="AR73" i="11"/>
  <c r="AL73" i="11"/>
  <c r="AJ73" i="11"/>
  <c r="AJ36" i="11" s="1"/>
  <c r="AB73" i="11"/>
  <c r="AA73" i="11"/>
  <c r="AA36" i="11" s="1"/>
  <c r="X73" i="11"/>
  <c r="X36" i="11" s="1"/>
  <c r="AX70" i="11"/>
  <c r="AR67" i="11"/>
  <c r="AP67" i="11"/>
  <c r="AL67" i="11"/>
  <c r="AB67" i="11"/>
  <c r="AR66" i="11"/>
  <c r="AP66" i="11"/>
  <c r="AM66" i="11"/>
  <c r="AL66" i="11"/>
  <c r="AJ66" i="11"/>
  <c r="AE66" i="11"/>
  <c r="AC66" i="11"/>
  <c r="AC30" i="11" s="1"/>
  <c r="AB66" i="11"/>
  <c r="AA66" i="11"/>
  <c r="Z66" i="11"/>
  <c r="Y66" i="11"/>
  <c r="X66" i="11"/>
  <c r="AR65" i="11"/>
  <c r="AP65" i="11"/>
  <c r="AL65" i="11"/>
  <c r="AJ65" i="11"/>
  <c r="AG65" i="11"/>
  <c r="AE65" i="11"/>
  <c r="AC65" i="11"/>
  <c r="AB65" i="11"/>
  <c r="AA65" i="11"/>
  <c r="Z65" i="11"/>
  <c r="Y65" i="11"/>
  <c r="X65" i="11"/>
  <c r="W65" i="11"/>
  <c r="AS64" i="11"/>
  <c r="AR64" i="11"/>
  <c r="AP64" i="11"/>
  <c r="AL64" i="11"/>
  <c r="AJ64" i="11"/>
  <c r="AE64" i="11"/>
  <c r="AC64" i="11"/>
  <c r="AB64" i="11"/>
  <c r="AA64" i="11"/>
  <c r="AA67" i="11" s="1"/>
  <c r="Z64" i="11"/>
  <c r="Y64" i="11"/>
  <c r="X64" i="11"/>
  <c r="X67" i="11" s="1"/>
  <c r="W64" i="11"/>
  <c r="AS63" i="11"/>
  <c r="AR63" i="11"/>
  <c r="AP63" i="11"/>
  <c r="AL63" i="11"/>
  <c r="AJ63" i="11"/>
  <c r="AK63" i="11" s="1"/>
  <c r="AG63" i="11"/>
  <c r="AE63" i="11"/>
  <c r="AC63" i="11"/>
  <c r="AB63" i="11"/>
  <c r="AA63" i="11"/>
  <c r="Z63" i="11"/>
  <c r="Y63" i="11"/>
  <c r="X63" i="11"/>
  <c r="W63" i="11"/>
  <c r="AU62" i="11"/>
  <c r="AR62" i="11"/>
  <c r="AQ62" i="11"/>
  <c r="AP62" i="11"/>
  <c r="AO62" i="11"/>
  <c r="AL62" i="11"/>
  <c r="AJ62" i="11"/>
  <c r="AK62" i="11" s="1"/>
  <c r="AI62" i="11"/>
  <c r="AC62" i="11"/>
  <c r="AB62" i="11"/>
  <c r="AA62" i="11"/>
  <c r="AA26" i="11" s="1"/>
  <c r="Z62" i="11"/>
  <c r="Y62" i="11"/>
  <c r="X62" i="11"/>
  <c r="AS61" i="11"/>
  <c r="AR61" i="11"/>
  <c r="AP61" i="11"/>
  <c r="AL61" i="11"/>
  <c r="AJ61" i="11"/>
  <c r="AE61" i="11"/>
  <c r="AC61" i="11"/>
  <c r="AB61" i="11"/>
  <c r="AA61" i="11"/>
  <c r="Z61" i="11"/>
  <c r="Y61" i="11"/>
  <c r="X61" i="11"/>
  <c r="W61" i="11"/>
  <c r="AR60" i="11"/>
  <c r="AP60" i="11"/>
  <c r="AL60" i="11"/>
  <c r="AJ60" i="11"/>
  <c r="AG60" i="11"/>
  <c r="AE60" i="11"/>
  <c r="AC60" i="11"/>
  <c r="AB60" i="11"/>
  <c r="AA60" i="11"/>
  <c r="Z60" i="11"/>
  <c r="Y60" i="11"/>
  <c r="Y67" i="11" s="1"/>
  <c r="X60" i="11"/>
  <c r="AX57" i="11"/>
  <c r="AX56" i="11"/>
  <c r="AR55" i="11"/>
  <c r="AL55" i="11"/>
  <c r="X55" i="11"/>
  <c r="X18" i="11" s="1"/>
  <c r="AR54" i="11"/>
  <c r="AP54" i="11"/>
  <c r="AL54" i="11"/>
  <c r="AE54" i="11"/>
  <c r="AC54" i="11"/>
  <c r="AB54" i="11"/>
  <c r="AA54" i="11"/>
  <c r="Z54" i="11"/>
  <c r="Y54" i="11"/>
  <c r="X54" i="11"/>
  <c r="X30" i="11" s="1"/>
  <c r="AR53" i="11"/>
  <c r="AP53" i="11"/>
  <c r="AL53" i="11"/>
  <c r="AJ53" i="11"/>
  <c r="AE53" i="11"/>
  <c r="AC53" i="11"/>
  <c r="AB53" i="11"/>
  <c r="Z53" i="11"/>
  <c r="Y53" i="11"/>
  <c r="X53" i="11"/>
  <c r="AS52" i="11"/>
  <c r="AR52" i="11"/>
  <c r="AP52" i="11"/>
  <c r="AM52" i="11"/>
  <c r="AL52" i="11"/>
  <c r="AE52" i="11"/>
  <c r="AC52" i="11"/>
  <c r="AB52" i="11"/>
  <c r="Z52" i="11"/>
  <c r="Y52" i="11"/>
  <c r="Y28" i="11" s="1"/>
  <c r="X52" i="11"/>
  <c r="AR51" i="11"/>
  <c r="AP51" i="11"/>
  <c r="AL51" i="11"/>
  <c r="AJ51" i="11"/>
  <c r="AE51" i="11"/>
  <c r="AC51" i="11"/>
  <c r="AB51" i="11"/>
  <c r="AA51" i="11"/>
  <c r="AA27" i="11" s="1"/>
  <c r="Z51" i="11"/>
  <c r="Y51" i="11"/>
  <c r="X51" i="11"/>
  <c r="W51" i="11"/>
  <c r="AR50" i="11"/>
  <c r="AP50" i="11"/>
  <c r="AL50" i="11"/>
  <c r="AE50" i="11"/>
  <c r="AC50" i="11"/>
  <c r="AB50" i="11"/>
  <c r="AA50" i="11"/>
  <c r="Z50" i="11"/>
  <c r="Y50" i="11"/>
  <c r="X50" i="11"/>
  <c r="W50" i="11"/>
  <c r="AR49" i="11"/>
  <c r="AP49" i="11"/>
  <c r="AP25" i="11" s="1"/>
  <c r="AL49" i="11"/>
  <c r="AG49" i="11"/>
  <c r="AE49" i="11"/>
  <c r="AB49" i="11"/>
  <c r="AA49" i="11"/>
  <c r="Z49" i="11"/>
  <c r="X49" i="11"/>
  <c r="W49" i="11"/>
  <c r="AR48" i="11"/>
  <c r="AL48" i="11"/>
  <c r="Z48" i="11"/>
  <c r="Z55" i="11" s="1"/>
  <c r="X48" i="11"/>
  <c r="AX46" i="11"/>
  <c r="AX45" i="11"/>
  <c r="AX44" i="11"/>
  <c r="AR43" i="11"/>
  <c r="AL43" i="11"/>
  <c r="AS42" i="11"/>
  <c r="AR42" i="11"/>
  <c r="AP42" i="11"/>
  <c r="AL42" i="11"/>
  <c r="AJ42" i="11"/>
  <c r="AC42" i="11"/>
  <c r="AB42" i="11"/>
  <c r="AB30" i="11" s="1"/>
  <c r="AA42" i="11"/>
  <c r="AA30" i="11" s="1"/>
  <c r="Z42" i="11"/>
  <c r="Z30" i="11" s="1"/>
  <c r="Y42" i="11"/>
  <c r="X42" i="11"/>
  <c r="W42" i="11"/>
  <c r="AS41" i="11"/>
  <c r="AR41" i="11"/>
  <c r="AP41" i="11"/>
  <c r="AM41" i="11"/>
  <c r="AL41" i="11"/>
  <c r="AJ41" i="11"/>
  <c r="AE41" i="11"/>
  <c r="AC41" i="11"/>
  <c r="AB41" i="11"/>
  <c r="AA41" i="11"/>
  <c r="Z41" i="11"/>
  <c r="Z29" i="11" s="1"/>
  <c r="Y41" i="11"/>
  <c r="X41" i="11"/>
  <c r="W41" i="11"/>
  <c r="AS40" i="11"/>
  <c r="AR40" i="11"/>
  <c r="AP40" i="11"/>
  <c r="AL40" i="11"/>
  <c r="AJ40" i="11"/>
  <c r="AG40" i="11"/>
  <c r="AE40" i="11"/>
  <c r="AC40" i="11"/>
  <c r="AB40" i="11"/>
  <c r="AA40" i="11"/>
  <c r="Z40" i="11"/>
  <c r="Z28" i="11" s="1"/>
  <c r="Y40" i="11"/>
  <c r="X40" i="11"/>
  <c r="AS39" i="11"/>
  <c r="AR39" i="11"/>
  <c r="AP39" i="11"/>
  <c r="AP27" i="11" s="1"/>
  <c r="AM39" i="11"/>
  <c r="AL39" i="11"/>
  <c r="AJ39" i="11"/>
  <c r="AG39" i="11"/>
  <c r="AE39" i="11"/>
  <c r="AE27" i="11" s="1"/>
  <c r="AC39" i="11"/>
  <c r="AC43" i="11" s="1"/>
  <c r="AB39" i="11"/>
  <c r="AB27" i="11" s="1"/>
  <c r="AA39" i="11"/>
  <c r="Z39" i="11"/>
  <c r="Z27" i="11" s="1"/>
  <c r="Y39" i="11"/>
  <c r="Y27" i="11" s="1"/>
  <c r="X39" i="11"/>
  <c r="AS38" i="11"/>
  <c r="AR38" i="11"/>
  <c r="AP38" i="11"/>
  <c r="AP43" i="11" s="1"/>
  <c r="AL38" i="11"/>
  <c r="AJ38" i="11"/>
  <c r="AG38" i="11"/>
  <c r="AE38" i="11"/>
  <c r="AE26" i="11" s="1"/>
  <c r="AC38" i="11"/>
  <c r="AB38" i="11"/>
  <c r="AA38" i="11"/>
  <c r="Z38" i="11"/>
  <c r="Z26" i="11" s="1"/>
  <c r="Y38" i="11"/>
  <c r="X38" i="11"/>
  <c r="X26" i="11" s="1"/>
  <c r="W38" i="11"/>
  <c r="AR37" i="11"/>
  <c r="AP37" i="11"/>
  <c r="AL37" i="11"/>
  <c r="AJ37" i="11"/>
  <c r="AJ43" i="11" s="1"/>
  <c r="AE37" i="11"/>
  <c r="AE25" i="11" s="1"/>
  <c r="AC37" i="11"/>
  <c r="AB37" i="11"/>
  <c r="AA37" i="11"/>
  <c r="Z37" i="11"/>
  <c r="Z25" i="11" s="1"/>
  <c r="Y37" i="11"/>
  <c r="X37" i="11"/>
  <c r="AR36" i="11"/>
  <c r="AM36" i="11"/>
  <c r="AL36" i="11"/>
  <c r="AE36" i="11"/>
  <c r="AC36" i="11"/>
  <c r="AB36" i="11"/>
  <c r="Z36" i="11"/>
  <c r="AX34" i="11"/>
  <c r="AX33" i="11"/>
  <c r="AX32" i="11"/>
  <c r="AR31" i="11"/>
  <c r="AL31" i="11"/>
  <c r="X31" i="11"/>
  <c r="AR30" i="11"/>
  <c r="AP30" i="11"/>
  <c r="AL30" i="11"/>
  <c r="AR29" i="11"/>
  <c r="AP29" i="11"/>
  <c r="AL29" i="11"/>
  <c r="AJ29" i="11"/>
  <c r="AC29" i="11"/>
  <c r="AB29" i="11"/>
  <c r="Y29" i="11"/>
  <c r="X29" i="11"/>
  <c r="AS28" i="11"/>
  <c r="AR28" i="11"/>
  <c r="AP28" i="11"/>
  <c r="AL28" i="11"/>
  <c r="AE28" i="11"/>
  <c r="AC28" i="11"/>
  <c r="X28" i="11"/>
  <c r="AR27" i="11"/>
  <c r="AL27" i="11"/>
  <c r="AJ27" i="11"/>
  <c r="AC27" i="11"/>
  <c r="X27" i="11"/>
  <c r="AR26" i="11"/>
  <c r="AL26" i="11"/>
  <c r="AC26" i="11"/>
  <c r="AB26" i="11"/>
  <c r="Y26" i="11"/>
  <c r="W26" i="11"/>
  <c r="AR25" i="11"/>
  <c r="AL25" i="11"/>
  <c r="AB25" i="11"/>
  <c r="AA25" i="11"/>
  <c r="X25" i="11"/>
  <c r="AR24" i="11"/>
  <c r="AL24" i="11"/>
  <c r="Z24" i="11"/>
  <c r="X24" i="11"/>
  <c r="AR19" i="11"/>
  <c r="AL19" i="11"/>
  <c r="X19" i="11"/>
  <c r="AR18" i="11"/>
  <c r="AL18" i="11"/>
  <c r="Z18" i="11"/>
  <c r="AS17" i="11"/>
  <c r="AR17" i="11"/>
  <c r="AP17" i="11"/>
  <c r="AL17" i="11"/>
  <c r="AK17" i="11"/>
  <c r="AJ17" i="11"/>
  <c r="AG17" i="11"/>
  <c r="AC17" i="11"/>
  <c r="AB17" i="11"/>
  <c r="AB15" i="11" s="1"/>
  <c r="AA17" i="11"/>
  <c r="Z17" i="11"/>
  <c r="Y17" i="11"/>
  <c r="X17" i="11"/>
  <c r="W17" i="11"/>
  <c r="AS16" i="11"/>
  <c r="AR16" i="11"/>
  <c r="AP16" i="11"/>
  <c r="AQ16" i="11" s="1"/>
  <c r="AM16" i="11"/>
  <c r="AL16" i="11"/>
  <c r="AJ16" i="11"/>
  <c r="AG16" i="11"/>
  <c r="AE16" i="11"/>
  <c r="AC16" i="11"/>
  <c r="AB16" i="11"/>
  <c r="AA16" i="11"/>
  <c r="Z16" i="11"/>
  <c r="Y16" i="11"/>
  <c r="Y15" i="11" s="1"/>
  <c r="X16" i="11"/>
  <c r="X15" i="11" s="1"/>
  <c r="AR15" i="11"/>
  <c r="AL15" i="11"/>
  <c r="AA15" i="11"/>
  <c r="AV14" i="11"/>
  <c r="AS14" i="11"/>
  <c r="AT14" i="11" s="1"/>
  <c r="AR14" i="11"/>
  <c r="AP14" i="11"/>
  <c r="AM14" i="11"/>
  <c r="AQ14" i="11" s="1"/>
  <c r="AL14" i="11"/>
  <c r="AK14" i="11"/>
  <c r="AJ14" i="11"/>
  <c r="AG14" i="11"/>
  <c r="AD14" i="11"/>
  <c r="AN14" i="11" s="1"/>
  <c r="AC14" i="11"/>
  <c r="AB14" i="11"/>
  <c r="AA14" i="11"/>
  <c r="Z14" i="11"/>
  <c r="Y14" i="11"/>
  <c r="X14" i="11"/>
  <c r="W14" i="11"/>
  <c r="AR13" i="11"/>
  <c r="AP13" i="11"/>
  <c r="AM13" i="11"/>
  <c r="AQ13" i="11" s="1"/>
  <c r="AL13" i="11"/>
  <c r="AK13" i="11"/>
  <c r="AJ13" i="11"/>
  <c r="AG13" i="11"/>
  <c r="AV13" i="11" s="1"/>
  <c r="AC13" i="11"/>
  <c r="AB13" i="11"/>
  <c r="Z13" i="11"/>
  <c r="Z9" i="11" s="1"/>
  <c r="Z19" i="11" s="1"/>
  <c r="Y13" i="11"/>
  <c r="X13" i="11"/>
  <c r="W13" i="11"/>
  <c r="AS12" i="11"/>
  <c r="AR12" i="11"/>
  <c r="AP12" i="11"/>
  <c r="AL12" i="11"/>
  <c r="AK12" i="11"/>
  <c r="AJ12" i="11"/>
  <c r="AG12" i="11"/>
  <c r="AE12" i="11"/>
  <c r="AE9" i="11" s="1"/>
  <c r="AC12" i="11"/>
  <c r="AB12" i="11"/>
  <c r="AA12" i="11"/>
  <c r="Z12" i="11"/>
  <c r="X12" i="11"/>
  <c r="AS11" i="11"/>
  <c r="AR11" i="11"/>
  <c r="AP11" i="11"/>
  <c r="AL11" i="11"/>
  <c r="AJ11" i="11"/>
  <c r="AG11" i="11"/>
  <c r="AK11" i="11" s="1"/>
  <c r="AE11" i="11"/>
  <c r="AC11" i="11"/>
  <c r="AB11" i="11"/>
  <c r="AA11" i="11"/>
  <c r="Z11" i="11"/>
  <c r="Y11" i="11"/>
  <c r="X11" i="11"/>
  <c r="W11" i="11"/>
  <c r="AS10" i="11"/>
  <c r="AR10" i="11"/>
  <c r="AM10" i="11"/>
  <c r="AL10" i="11"/>
  <c r="AJ10" i="11"/>
  <c r="AE10" i="11"/>
  <c r="AC10" i="11"/>
  <c r="AB10" i="11"/>
  <c r="AA10" i="11"/>
  <c r="Z10" i="11"/>
  <c r="X10" i="11"/>
  <c r="W10" i="11"/>
  <c r="AR9" i="11"/>
  <c r="AL9" i="11"/>
  <c r="AJ9" i="11"/>
  <c r="X9" i="11"/>
  <c r="Y9" i="11" l="1"/>
  <c r="AA43" i="11"/>
  <c r="AV74" i="11"/>
  <c r="AV73" i="11" s="1"/>
  <c r="AK74" i="11"/>
  <c r="AK73" i="11" s="1"/>
  <c r="AH14" i="11"/>
  <c r="AV39" i="11"/>
  <c r="AH78" i="11"/>
  <c r="AY78" i="11"/>
  <c r="AU78" i="11"/>
  <c r="AF78" i="11"/>
  <c r="AW78" i="11"/>
  <c r="AG73" i="11"/>
  <c r="AK39" i="11"/>
  <c r="AS9" i="11"/>
  <c r="Z67" i="11"/>
  <c r="AQ10" i="11"/>
  <c r="AA9" i="11"/>
  <c r="AP73" i="11"/>
  <c r="AP36" i="11" s="1"/>
  <c r="AQ74" i="11"/>
  <c r="AQ73" i="11" s="1"/>
  <c r="AB9" i="11"/>
  <c r="AB43" i="11"/>
  <c r="AQ39" i="11"/>
  <c r="AQ52" i="11"/>
  <c r="AQ66" i="11"/>
  <c r="AZ78" i="11"/>
  <c r="AT11" i="11"/>
  <c r="AK16" i="11"/>
  <c r="AG15" i="11"/>
  <c r="AS15" i="11"/>
  <c r="AT74" i="11"/>
  <c r="AP26" i="11"/>
  <c r="AP31" i="11" s="1"/>
  <c r="AK40" i="11"/>
  <c r="AP55" i="11"/>
  <c r="AP18" i="11" s="1"/>
  <c r="AP19" i="11" s="1"/>
  <c r="AE67" i="11"/>
  <c r="AU14" i="11"/>
  <c r="AW14" i="11"/>
  <c r="AE29" i="11"/>
  <c r="AF77" i="11"/>
  <c r="AY77" i="11"/>
  <c r="AW77" i="11"/>
  <c r="AN77" i="11"/>
  <c r="AU77" i="11"/>
  <c r="AH77" i="11"/>
  <c r="Z43" i="11"/>
  <c r="X43" i="11"/>
  <c r="AC9" i="11"/>
  <c r="AG10" i="11"/>
  <c r="AC67" i="11"/>
  <c r="Y73" i="11"/>
  <c r="Y36" i="11" s="1"/>
  <c r="AD74" i="11"/>
  <c r="AD76" i="11"/>
  <c r="AY14" i="11"/>
  <c r="AZ14" i="11" s="1"/>
  <c r="AQ36" i="11"/>
  <c r="AJ67" i="11"/>
  <c r="AD11" i="11"/>
  <c r="AY75" i="11"/>
  <c r="AZ75" i="11" s="1"/>
  <c r="AF75" i="11"/>
  <c r="AW75" i="11"/>
  <c r="AU75" i="11"/>
  <c r="AP15" i="11"/>
  <c r="Z31" i="11"/>
  <c r="AQ41" i="11"/>
  <c r="AT88" i="11"/>
  <c r="AS89" i="11"/>
  <c r="AM12" i="11"/>
  <c r="AA13" i="11"/>
  <c r="AM15" i="11"/>
  <c r="AE17" i="11"/>
  <c r="AE15" i="11" s="1"/>
  <c r="W73" i="11"/>
  <c r="W36" i="11" s="1"/>
  <c r="AT75" i="11"/>
  <c r="AI77" i="11"/>
  <c r="AO78" i="11"/>
  <c r="AK38" i="11"/>
  <c r="W12" i="11"/>
  <c r="W9" i="11" s="1"/>
  <c r="AB28" i="11"/>
  <c r="AS73" i="11"/>
  <c r="W79" i="11"/>
  <c r="W60" i="11" s="1"/>
  <c r="AD80" i="11"/>
  <c r="AQ76" i="11"/>
  <c r="AM11" i="11"/>
  <c r="AN74" i="11"/>
  <c r="AY89" i="11"/>
  <c r="AZ89" i="11" s="1"/>
  <c r="AZ88" i="11"/>
  <c r="Y30" i="11"/>
  <c r="AK60" i="11"/>
  <c r="AT77" i="11"/>
  <c r="AV81" i="11"/>
  <c r="AT91" i="11"/>
  <c r="AH80" i="11"/>
  <c r="AV80" i="11"/>
  <c r="AQ81" i="11"/>
  <c r="AM17" i="11"/>
  <c r="AC92" i="11"/>
  <c r="AC94" i="11" s="1"/>
  <c r="AA94" i="11"/>
  <c r="AA107" i="11" s="1"/>
  <c r="AD92" i="11"/>
  <c r="AF111" i="11"/>
  <c r="AX111" i="11" s="1"/>
  <c r="AW111" i="11"/>
  <c r="AU111" i="11"/>
  <c r="AN111" i="11"/>
  <c r="AT111" i="11"/>
  <c r="AY111" i="11"/>
  <c r="AZ111" i="11" s="1"/>
  <c r="AN80" i="11"/>
  <c r="AU91" i="11"/>
  <c r="AY91" i="11"/>
  <c r="AN91" i="11"/>
  <c r="AX96" i="11"/>
  <c r="W16" i="11"/>
  <c r="W15" i="11" s="1"/>
  <c r="AN75" i="11"/>
  <c r="AE94" i="11"/>
  <c r="AE107" i="11" s="1"/>
  <c r="AF91" i="11"/>
  <c r="AN78" i="11"/>
  <c r="AV78" i="11"/>
  <c r="AC107" i="11"/>
  <c r="AK65" i="11"/>
  <c r="AF97" i="11"/>
  <c r="AX97" i="11" s="1"/>
  <c r="Z156" i="11"/>
  <c r="AD100" i="11"/>
  <c r="AD109" i="11"/>
  <c r="AY116" i="11"/>
  <c r="AZ116" i="11" s="1"/>
  <c r="AF116" i="11"/>
  <c r="AX116" i="11" s="1"/>
  <c r="AU116" i="11"/>
  <c r="AU123" i="11"/>
  <c r="AT123" i="11"/>
  <c r="AY123" i="11"/>
  <c r="AZ123" i="11" s="1"/>
  <c r="AF123" i="11"/>
  <c r="AX123" i="11" s="1"/>
  <c r="AW123" i="11"/>
  <c r="AH124" i="11"/>
  <c r="AW136" i="11"/>
  <c r="AF136" i="11"/>
  <c r="AU136" i="11"/>
  <c r="AT136" i="11"/>
  <c r="AN136" i="11"/>
  <c r="AY136" i="11"/>
  <c r="AZ136" i="11" s="1"/>
  <c r="AH136" i="11"/>
  <c r="AQ80" i="11"/>
  <c r="AQ88" i="11"/>
  <c r="AQ89" i="11" s="1"/>
  <c r="AN88" i="11"/>
  <c r="Y103" i="11"/>
  <c r="AD101" i="11"/>
  <c r="Y118" i="11"/>
  <c r="Y133" i="11" s="1"/>
  <c r="AD112" i="11"/>
  <c r="AJ132" i="11"/>
  <c r="AY110" i="11"/>
  <c r="AZ110" i="11" s="1"/>
  <c r="AF110" i="11"/>
  <c r="AX110" i="11" s="1"/>
  <c r="AW110" i="11"/>
  <c r="AT127" i="11"/>
  <c r="AY127" i="11"/>
  <c r="AF127" i="11"/>
  <c r="AX127" i="11" s="1"/>
  <c r="AW127" i="11"/>
  <c r="AU127" i="11"/>
  <c r="AU135" i="11"/>
  <c r="AY135" i="11"/>
  <c r="AH135" i="11"/>
  <c r="AW135" i="11"/>
  <c r="AF135" i="11"/>
  <c r="AK91" i="11"/>
  <c r="AH91" i="11"/>
  <c r="AD93" i="11"/>
  <c r="AA118" i="11"/>
  <c r="AA133" i="11" s="1"/>
  <c r="AC112" i="11"/>
  <c r="AC118" i="11" s="1"/>
  <c r="AT125" i="11"/>
  <c r="AY139" i="11"/>
  <c r="AZ139" i="11" s="1"/>
  <c r="AF139" i="11"/>
  <c r="AN139" i="11"/>
  <c r="AW139" i="11"/>
  <c r="AU139" i="11"/>
  <c r="AT139" i="11"/>
  <c r="W94" i="11"/>
  <c r="AQ96" i="11"/>
  <c r="AQ98" i="11" s="1"/>
  <c r="AE98" i="11"/>
  <c r="AY102" i="11"/>
  <c r="AZ102" i="11" s="1"/>
  <c r="AW102" i="11"/>
  <c r="AU115" i="11"/>
  <c r="AT115" i="11"/>
  <c r="AY115" i="11"/>
  <c r="AZ115" i="11" s="1"/>
  <c r="AF115" i="11"/>
  <c r="AX115" i="11" s="1"/>
  <c r="AW115" i="11"/>
  <c r="AT78" i="11"/>
  <c r="AU88" i="11"/>
  <c r="AU89" i="11" s="1"/>
  <c r="AV92" i="11"/>
  <c r="AH92" i="11"/>
  <c r="AV100" i="11"/>
  <c r="AG118" i="11"/>
  <c r="AK112" i="11"/>
  <c r="AH116" i="11"/>
  <c r="AY122" i="11"/>
  <c r="AZ122" i="11" s="1"/>
  <c r="AF122" i="11"/>
  <c r="AX122" i="11" s="1"/>
  <c r="AW122" i="11"/>
  <c r="AU122" i="11"/>
  <c r="AT122" i="11"/>
  <c r="AP132" i="11"/>
  <c r="AC140" i="11"/>
  <c r="AW88" i="11"/>
  <c r="AW89" i="11" s="1"/>
  <c r="AJ107" i="11"/>
  <c r="AJ146" i="11" s="1"/>
  <c r="AJ156" i="11" s="1"/>
  <c r="AJ82" i="11" s="1"/>
  <c r="AV101" i="11"/>
  <c r="AY164" i="11"/>
  <c r="AZ164" i="11" s="1"/>
  <c r="AF164" i="11"/>
  <c r="AW164" i="11"/>
  <c r="AU164" i="11"/>
  <c r="AM79" i="11"/>
  <c r="AY96" i="11"/>
  <c r="AD98" i="11"/>
  <c r="AH98" i="11" s="1"/>
  <c r="AU96" i="11"/>
  <c r="AJ118" i="11"/>
  <c r="AJ133" i="11" s="1"/>
  <c r="AH110" i="11"/>
  <c r="AH111" i="11"/>
  <c r="AK111" i="11"/>
  <c r="AK118" i="11" s="1"/>
  <c r="AK133" i="11" s="1"/>
  <c r="AD89" i="11"/>
  <c r="AF88" i="11"/>
  <c r="AK92" i="11"/>
  <c r="AH93" i="11"/>
  <c r="AV93" i="11"/>
  <c r="Y98" i="11"/>
  <c r="AW96" i="11"/>
  <c r="AF102" i="11"/>
  <c r="AX102" i="11" s="1"/>
  <c r="AQ147" i="11"/>
  <c r="AQ146" i="11"/>
  <c r="AQ112" i="11"/>
  <c r="AF114" i="11"/>
  <c r="AX114" i="11" s="1"/>
  <c r="AW114" i="11"/>
  <c r="AU114" i="11"/>
  <c r="AT114" i="11"/>
  <c r="AY125" i="11"/>
  <c r="AF125" i="11"/>
  <c r="AX125" i="11" s="1"/>
  <c r="AW125" i="11"/>
  <c r="AU125" i="11"/>
  <c r="AX142" i="11"/>
  <c r="AF143" i="11"/>
  <c r="AX143" i="11" s="1"/>
  <c r="AD81" i="11"/>
  <c r="AH81" i="11" s="1"/>
  <c r="W89" i="11"/>
  <c r="AM98" i="11"/>
  <c r="AN98" i="11" s="1"/>
  <c r="AQ92" i="11"/>
  <c r="AQ94" i="11" s="1"/>
  <c r="AG94" i="11"/>
  <c r="AQ100" i="11"/>
  <c r="AN100" i="11"/>
  <c r="AH102" i="11"/>
  <c r="AQ109" i="11"/>
  <c r="AM118" i="11"/>
  <c r="AN109" i="11"/>
  <c r="AF121" i="11"/>
  <c r="AX121" i="11" s="1"/>
  <c r="AW121" i="11"/>
  <c r="AU121" i="11"/>
  <c r="AT121" i="11"/>
  <c r="AY121" i="11"/>
  <c r="AZ121" i="11" s="1"/>
  <c r="AP118" i="11"/>
  <c r="AP133" i="11" s="1"/>
  <c r="AN110" i="11"/>
  <c r="AF131" i="11"/>
  <c r="AW131" i="11"/>
  <c r="AW132" i="11" s="1"/>
  <c r="AU131" i="11"/>
  <c r="AU132" i="11" s="1"/>
  <c r="AT131" i="11"/>
  <c r="AN131" i="11"/>
  <c r="AG89" i="11"/>
  <c r="AV88" i="11"/>
  <c r="AV89" i="11" s="1"/>
  <c r="AV91" i="11"/>
  <c r="AQ93" i="11"/>
  <c r="AN93" i="11"/>
  <c r="AY97" i="11"/>
  <c r="AZ97" i="11" s="1"/>
  <c r="AW97" i="11"/>
  <c r="AU97" i="11"/>
  <c r="AS98" i="11"/>
  <c r="AT98" i="11" s="1"/>
  <c r="AK114" i="11"/>
  <c r="AH114" i="11"/>
  <c r="AV114" i="11"/>
  <c r="AQ115" i="11"/>
  <c r="AN122" i="11"/>
  <c r="AY124" i="11"/>
  <c r="AF124" i="11"/>
  <c r="AX124" i="11" s="1"/>
  <c r="AW124" i="11"/>
  <c r="AU124" i="11"/>
  <c r="AT124" i="11"/>
  <c r="AV96" i="11"/>
  <c r="AV98" i="11" s="1"/>
  <c r="AT100" i="11"/>
  <c r="AS103" i="11"/>
  <c r="AS118" i="11"/>
  <c r="AT109" i="11"/>
  <c r="AF113" i="11"/>
  <c r="AX113" i="11" s="1"/>
  <c r="AW113" i="11"/>
  <c r="AU113" i="11"/>
  <c r="AT113" i="11"/>
  <c r="AY113" i="11"/>
  <c r="AZ113" i="11" s="1"/>
  <c r="AW116" i="11"/>
  <c r="AF137" i="11"/>
  <c r="AX137" i="11" s="1"/>
  <c r="AY137" i="11"/>
  <c r="AZ137" i="11" s="1"/>
  <c r="AW137" i="11"/>
  <c r="AU137" i="11"/>
  <c r="AK81" i="11"/>
  <c r="X83" i="11"/>
  <c r="Y94" i="11"/>
  <c r="Y156" i="11" s="1"/>
  <c r="Y82" i="11" s="1"/>
  <c r="AM94" i="11"/>
  <c r="AH96" i="11"/>
  <c r="AV102" i="11"/>
  <c r="AN102" i="11"/>
  <c r="AY117" i="11"/>
  <c r="AZ117" i="11" s="1"/>
  <c r="AF117" i="11"/>
  <c r="AX117" i="11" s="1"/>
  <c r="AW117" i="11"/>
  <c r="AU117" i="11"/>
  <c r="AZ77" i="11"/>
  <c r="AO77" i="11"/>
  <c r="AK88" i="11"/>
  <c r="AK89" i="11" s="1"/>
  <c r="AP94" i="11"/>
  <c r="AT101" i="11"/>
  <c r="AT110" i="11"/>
  <c r="AV111" i="11"/>
  <c r="AN114" i="11"/>
  <c r="AH131" i="11"/>
  <c r="AI143" i="11"/>
  <c r="AJ167" i="11"/>
  <c r="AK169" i="11"/>
  <c r="AK167" i="11" s="1"/>
  <c r="AH177" i="11"/>
  <c r="AY177" i="11"/>
  <c r="AZ177" i="11" s="1"/>
  <c r="AF177" i="11"/>
  <c r="AW177" i="11"/>
  <c r="AU177" i="11"/>
  <c r="AU188" i="11"/>
  <c r="AN188" i="11"/>
  <c r="AY188" i="11"/>
  <c r="AZ188" i="11" s="1"/>
  <c r="AF188" i="11"/>
  <c r="AW188" i="11"/>
  <c r="W103" i="11"/>
  <c r="AB146" i="11"/>
  <c r="AB156" i="11" s="1"/>
  <c r="AB82" i="11" s="1"/>
  <c r="AH113" i="11"/>
  <c r="AQ114" i="11"/>
  <c r="AN116" i="11"/>
  <c r="AV117" i="11"/>
  <c r="AH121" i="11"/>
  <c r="AQ122" i="11"/>
  <c r="AQ129" i="11" s="1"/>
  <c r="AQ132" i="11" s="1"/>
  <c r="AN124" i="11"/>
  <c r="AV125" i="11"/>
  <c r="AV127" i="11"/>
  <c r="AN128" i="11"/>
  <c r="AN130" i="11"/>
  <c r="AH142" i="11"/>
  <c r="AS147" i="11"/>
  <c r="AP147" i="11"/>
  <c r="AT152" i="11"/>
  <c r="AS180" i="11"/>
  <c r="AS191" i="11"/>
  <c r="AN126" i="11"/>
  <c r="AK138" i="11"/>
  <c r="AI142" i="11"/>
  <c r="AE143" i="11"/>
  <c r="AS154" i="11"/>
  <c r="AH197" i="11"/>
  <c r="AY197" i="11"/>
  <c r="AZ197" i="11" s="1"/>
  <c r="AF197" i="11"/>
  <c r="AW197" i="11"/>
  <c r="AU197" i="11"/>
  <c r="AT197" i="11"/>
  <c r="AK113" i="11"/>
  <c r="AH115" i="11"/>
  <c r="AK121" i="11"/>
  <c r="AK129" i="11" s="1"/>
  <c r="AK132" i="11" s="1"/>
  <c r="AH123" i="11"/>
  <c r="AD132" i="11"/>
  <c r="AT132" i="11" s="1"/>
  <c r="AT135" i="11"/>
  <c r="AY152" i="11"/>
  <c r="AZ152" i="11" s="1"/>
  <c r="AF152" i="11"/>
  <c r="AU152" i="11"/>
  <c r="AH153" i="11"/>
  <c r="AY153" i="11"/>
  <c r="AZ153" i="11" s="1"/>
  <c r="AF153" i="11"/>
  <c r="AU153" i="11"/>
  <c r="AH163" i="11"/>
  <c r="AV112" i="11"/>
  <c r="AD120" i="11"/>
  <c r="AV120" i="11"/>
  <c r="AE140" i="11"/>
  <c r="AQ138" i="11"/>
  <c r="AQ140" i="11" s="1"/>
  <c r="AD150" i="11"/>
  <c r="W154" i="11"/>
  <c r="W155" i="11" s="1"/>
  <c r="AD151" i="11"/>
  <c r="AN164" i="11"/>
  <c r="AA171" i="11"/>
  <c r="AQ171" i="11"/>
  <c r="AH187" i="11"/>
  <c r="AY187" i="11"/>
  <c r="AZ187" i="11" s="1"/>
  <c r="AF187" i="11"/>
  <c r="AW187" i="11"/>
  <c r="AU187" i="11"/>
  <c r="AU201" i="11"/>
  <c r="AH201" i="11"/>
  <c r="AF201" i="11"/>
  <c r="AY201" i="11"/>
  <c r="AZ201" i="11" s="1"/>
  <c r="AW201" i="11"/>
  <c r="AK115" i="11"/>
  <c r="AK123" i="11"/>
  <c r="AG129" i="11"/>
  <c r="AK139" i="11"/>
  <c r="AI139" i="11"/>
  <c r="AV139" i="11"/>
  <c r="AV140" i="11" s="1"/>
  <c r="AO142" i="11"/>
  <c r="AC145" i="11"/>
  <c r="AC147" i="11" s="1"/>
  <c r="AY146" i="11"/>
  <c r="AZ146" i="11" s="1"/>
  <c r="AQ167" i="11"/>
  <c r="AH176" i="11"/>
  <c r="AY176" i="11"/>
  <c r="AZ176" i="11" s="1"/>
  <c r="AF176" i="11"/>
  <c r="AW176" i="11"/>
  <c r="AU176" i="11"/>
  <c r="AH190" i="11"/>
  <c r="AF190" i="11"/>
  <c r="AY190" i="11"/>
  <c r="AW190" i="11"/>
  <c r="AU190" i="11"/>
  <c r="AT190" i="11"/>
  <c r="AN190" i="11"/>
  <c r="W192" i="11"/>
  <c r="AN113" i="11"/>
  <c r="W118" i="11"/>
  <c r="W133" i="11" s="1"/>
  <c r="AN121" i="11"/>
  <c r="AV122" i="11"/>
  <c r="AU130" i="11"/>
  <c r="AH139" i="11"/>
  <c r="AN142" i="11"/>
  <c r="AD145" i="11"/>
  <c r="AH145" i="11" s="1"/>
  <c r="AN163" i="11"/>
  <c r="AD216" i="11"/>
  <c r="AU217" i="11"/>
  <c r="AU216" i="11" s="1"/>
  <c r="AF217" i="11"/>
  <c r="AY217" i="11"/>
  <c r="AZ217" i="11" s="1"/>
  <c r="AW217" i="11"/>
  <c r="AT217" i="11"/>
  <c r="AT126" i="11"/>
  <c r="AU128" i="11"/>
  <c r="AM143" i="11"/>
  <c r="Y180" i="11"/>
  <c r="Y170" i="11" s="1"/>
  <c r="AD175" i="11"/>
  <c r="Y192" i="11"/>
  <c r="AH112" i="11"/>
  <c r="AN115" i="11"/>
  <c r="AV116" i="11"/>
  <c r="AN123" i="11"/>
  <c r="AV124" i="11"/>
  <c r="AU126" i="11"/>
  <c r="AV128" i="11"/>
  <c r="AA140" i="11"/>
  <c r="AV145" i="11"/>
  <c r="AV146" i="11" s="1"/>
  <c r="AG146" i="11"/>
  <c r="AA146" i="11"/>
  <c r="AK151" i="11"/>
  <c r="AK154" i="11" s="1"/>
  <c r="AT164" i="11"/>
  <c r="AW166" i="11"/>
  <c r="AU166" i="11"/>
  <c r="AT166" i="11"/>
  <c r="AH166" i="11"/>
  <c r="AF166" i="11"/>
  <c r="AY166" i="11"/>
  <c r="AZ166" i="11" s="1"/>
  <c r="AV177" i="11"/>
  <c r="AQ177" i="11"/>
  <c r="AN177" i="11"/>
  <c r="AA192" i="11"/>
  <c r="AK297" i="11"/>
  <c r="AW128" i="11"/>
  <c r="AH137" i="11"/>
  <c r="AD138" i="11"/>
  <c r="AT138" i="11" s="1"/>
  <c r="AA154" i="11"/>
  <c r="AA155" i="11" s="1"/>
  <c r="AH152" i="11"/>
  <c r="AQ161" i="11"/>
  <c r="AT163" i="11"/>
  <c r="AT167" i="11"/>
  <c r="AH216" i="11"/>
  <c r="W98" i="11"/>
  <c r="AK146" i="11"/>
  <c r="AK147" i="11"/>
  <c r="AV109" i="11"/>
  <c r="AV118" i="11" s="1"/>
  <c r="AN117" i="11"/>
  <c r="AH122" i="11"/>
  <c r="AN125" i="11"/>
  <c r="AW126" i="11"/>
  <c r="AN127" i="11"/>
  <c r="AY128" i="11"/>
  <c r="AM129" i="11"/>
  <c r="AK135" i="11"/>
  <c r="AI137" i="11"/>
  <c r="AV142" i="11"/>
  <c r="AE147" i="11"/>
  <c r="AD149" i="11"/>
  <c r="AN149" i="11" s="1"/>
  <c r="AS161" i="11"/>
  <c r="AU163" i="11"/>
  <c r="AF165" i="11"/>
  <c r="AY165" i="11"/>
  <c r="AZ165" i="11" s="1"/>
  <c r="AW165" i="11"/>
  <c r="AU165" i="11"/>
  <c r="AH179" i="11"/>
  <c r="AF179" i="11"/>
  <c r="AU179" i="11"/>
  <c r="AE171" i="11"/>
  <c r="AT188" i="11"/>
  <c r="AF126" i="11"/>
  <c r="AX126" i="11" s="1"/>
  <c r="AF130" i="11"/>
  <c r="AX130" i="11" s="1"/>
  <c r="AW142" i="11"/>
  <c r="AK145" i="11"/>
  <c r="AN153" i="11"/>
  <c r="AY163" i="11"/>
  <c r="AZ163" i="11" s="1"/>
  <c r="AW169" i="11"/>
  <c r="AF169" i="11"/>
  <c r="AU169" i="11"/>
  <c r="AN169" i="11"/>
  <c r="AY169" i="11"/>
  <c r="AZ169" i="11" s="1"/>
  <c r="AT177" i="11"/>
  <c r="AF189" i="11"/>
  <c r="AY189" i="11"/>
  <c r="AW189" i="11"/>
  <c r="AU189" i="11"/>
  <c r="AZ190" i="11"/>
  <c r="AN201" i="11"/>
  <c r="AH128" i="11"/>
  <c r="AM140" i="11"/>
  <c r="AK137" i="11"/>
  <c r="AK150" i="11"/>
  <c r="AK155" i="11" s="1"/>
  <c r="AN166" i="11"/>
  <c r="AU214" i="11"/>
  <c r="AN214" i="11"/>
  <c r="AH214" i="11"/>
  <c r="AF214" i="11"/>
  <c r="AY214" i="11"/>
  <c r="AW214" i="11"/>
  <c r="AE220" i="11"/>
  <c r="AS243" i="11"/>
  <c r="AN112" i="11"/>
  <c r="AN120" i="11"/>
  <c r="AN135" i="11"/>
  <c r="AU142" i="11"/>
  <c r="AU143" i="11" s="1"/>
  <c r="AT142" i="11"/>
  <c r="AD143" i="11"/>
  <c r="AW143" i="11" s="1"/>
  <c r="AY142" i="11"/>
  <c r="AN145" i="11"/>
  <c r="AD167" i="11"/>
  <c r="AH168" i="11"/>
  <c r="AW168" i="11"/>
  <c r="AF168" i="11"/>
  <c r="AO168" i="11" s="1"/>
  <c r="AU168" i="11"/>
  <c r="AP171" i="11"/>
  <c r="AT176" i="11"/>
  <c r="AM191" i="11"/>
  <c r="AY199" i="11"/>
  <c r="AZ199" i="11" s="1"/>
  <c r="AF199" i="11"/>
  <c r="AW199" i="11"/>
  <c r="AU199" i="11"/>
  <c r="AT199" i="11"/>
  <c r="AN199" i="11"/>
  <c r="AQ137" i="11"/>
  <c r="AO137" i="11"/>
  <c r="AN152" i="11"/>
  <c r="W161" i="11"/>
  <c r="W37" i="11" s="1"/>
  <c r="W25" i="11" s="1"/>
  <c r="AV175" i="11"/>
  <c r="AV180" i="11" s="1"/>
  <c r="AV170" i="11" s="1"/>
  <c r="AM180" i="11"/>
  <c r="AQ175" i="11"/>
  <c r="AN175" i="11"/>
  <c r="AP192" i="11"/>
  <c r="AT201" i="11"/>
  <c r="AV131" i="11"/>
  <c r="AV132" i="11" s="1"/>
  <c r="AG132" i="11"/>
  <c r="AH132" i="11" s="1"/>
  <c r="W140" i="11"/>
  <c r="W147" i="11" s="1"/>
  <c r="AN137" i="11"/>
  <c r="AH138" i="11"/>
  <c r="AM147" i="11"/>
  <c r="AZ147" i="11" s="1"/>
  <c r="AM154" i="11"/>
  <c r="AV149" i="11"/>
  <c r="AV154" i="11" s="1"/>
  <c r="AV155" i="11" s="1"/>
  <c r="AT178" i="11"/>
  <c r="AH178" i="11"/>
  <c r="AY178" i="11"/>
  <c r="AZ178" i="11" s="1"/>
  <c r="AF178" i="11"/>
  <c r="AW178" i="11"/>
  <c r="AU178" i="11"/>
  <c r="AT187" i="11"/>
  <c r="AF202" i="11"/>
  <c r="AY202" i="11"/>
  <c r="AZ202" i="11" s="1"/>
  <c r="AW202" i="11"/>
  <c r="AU202" i="11"/>
  <c r="AQ151" i="11"/>
  <c r="AQ154" i="11" s="1"/>
  <c r="AQ153" i="11"/>
  <c r="AM167" i="11"/>
  <c r="AI169" i="11"/>
  <c r="AC176" i="11"/>
  <c r="AC180" i="11" s="1"/>
  <c r="AC170" i="11" s="1"/>
  <c r="AV188" i="11"/>
  <c r="AV185" i="11" s="1"/>
  <c r="AU198" i="11"/>
  <c r="AY200" i="11"/>
  <c r="AZ200" i="11" s="1"/>
  <c r="AQ201" i="11"/>
  <c r="AQ205" i="11" s="1"/>
  <c r="AQ191" i="11" s="1"/>
  <c r="AQ192" i="11" s="1"/>
  <c r="AH202" i="11"/>
  <c r="W210" i="11"/>
  <c r="AQ211" i="11"/>
  <c r="AQ210" i="11" s="1"/>
  <c r="AQ220" i="11" s="1"/>
  <c r="AK212" i="11"/>
  <c r="AH212" i="11"/>
  <c r="W233" i="11"/>
  <c r="W40" i="11" s="1"/>
  <c r="AD234" i="11"/>
  <c r="AY235" i="11"/>
  <c r="AZ235" i="11" s="1"/>
  <c r="AD237" i="11"/>
  <c r="AE287" i="11"/>
  <c r="AE42" i="11" s="1"/>
  <c r="AE30" i="11" s="1"/>
  <c r="AG205" i="11"/>
  <c r="AW213" i="11"/>
  <c r="AU213" i="11"/>
  <c r="AH236" i="11"/>
  <c r="AY236" i="11"/>
  <c r="AZ236" i="11" s="1"/>
  <c r="AF236" i="11"/>
  <c r="AU277" i="11"/>
  <c r="AH277" i="11"/>
  <c r="AY277" i="11"/>
  <c r="AZ277" i="11" s="1"/>
  <c r="AF277" i="11"/>
  <c r="AW277" i="11"/>
  <c r="AY281" i="11"/>
  <c r="AZ281" i="11" s="1"/>
  <c r="AF281" i="11"/>
  <c r="AW281" i="11"/>
  <c r="AU281" i="11"/>
  <c r="AT281" i="11"/>
  <c r="AH301" i="11"/>
  <c r="AD310" i="11"/>
  <c r="AD296" i="11" s="1"/>
  <c r="AY301" i="11"/>
  <c r="AF301" i="11"/>
  <c r="AW301" i="11"/>
  <c r="AU301" i="11"/>
  <c r="AY305" i="11"/>
  <c r="AZ305" i="11" s="1"/>
  <c r="AF305" i="11"/>
  <c r="AW305" i="11"/>
  <c r="AU305" i="11"/>
  <c r="AN179" i="11"/>
  <c r="AD186" i="11"/>
  <c r="AN186" i="11" s="1"/>
  <c r="AN187" i="11"/>
  <c r="AW198" i="11"/>
  <c r="Y216" i="11"/>
  <c r="Y220" i="11" s="1"/>
  <c r="AK225" i="11"/>
  <c r="AV225" i="11"/>
  <c r="AV226" i="11"/>
  <c r="AD251" i="11"/>
  <c r="AC266" i="11"/>
  <c r="AJ266" i="11"/>
  <c r="Y297" i="11"/>
  <c r="AM185" i="11"/>
  <c r="AY198" i="11"/>
  <c r="AZ198" i="11" s="1"/>
  <c r="AH200" i="11"/>
  <c r="AU204" i="11"/>
  <c r="AF213" i="11"/>
  <c r="AG227" i="11"/>
  <c r="AE243" i="11"/>
  <c r="AH248" i="11"/>
  <c r="AV248" i="11"/>
  <c r="AG251" i="11"/>
  <c r="AK248" i="11"/>
  <c r="AY258" i="11"/>
  <c r="AZ258" i="11" s="1"/>
  <c r="AF258" i="11"/>
  <c r="AW258" i="11"/>
  <c r="AU258" i="11"/>
  <c r="AT258" i="11"/>
  <c r="AK259" i="11"/>
  <c r="AH259" i="11"/>
  <c r="AV259" i="11"/>
  <c r="AV289" i="11"/>
  <c r="AV287" i="11" s="1"/>
  <c r="AQ289" i="11"/>
  <c r="AQ287" i="11" s="1"/>
  <c r="AQ297" i="11" s="1"/>
  <c r="AM287" i="11"/>
  <c r="AN289" i="11"/>
  <c r="AF291" i="11"/>
  <c r="AY291" i="11"/>
  <c r="AW291" i="11"/>
  <c r="AU291" i="11"/>
  <c r="AA297" i="11"/>
  <c r="AH308" i="11"/>
  <c r="AY308" i="11"/>
  <c r="AZ308" i="11" s="1"/>
  <c r="AF308" i="11"/>
  <c r="AW308" i="11"/>
  <c r="AU308" i="11"/>
  <c r="AT308" i="11"/>
  <c r="AG161" i="11"/>
  <c r="AN165" i="11"/>
  <c r="AQ187" i="11"/>
  <c r="AQ185" i="11" s="1"/>
  <c r="AH188" i="11"/>
  <c r="AV189" i="11"/>
  <c r="AD196" i="11"/>
  <c r="AV196" i="11"/>
  <c r="AN197" i="11"/>
  <c r="AF198" i="11"/>
  <c r="AV201" i="11"/>
  <c r="AV203" i="11"/>
  <c r="AW204" i="11"/>
  <c r="AN212" i="11"/>
  <c r="AK213" i="11"/>
  <c r="AT218" i="11"/>
  <c r="AK226" i="11"/>
  <c r="AV237" i="11"/>
  <c r="AJ251" i="11"/>
  <c r="AJ242" i="11" s="1"/>
  <c r="AT250" i="11"/>
  <c r="AD276" i="11"/>
  <c r="AT279" i="11"/>
  <c r="AK163" i="11"/>
  <c r="AK161" i="11" s="1"/>
  <c r="AJ180" i="11"/>
  <c r="AJ170" i="11" s="1"/>
  <c r="AJ49" i="11" s="1"/>
  <c r="AJ25" i="11" s="1"/>
  <c r="AH198" i="11"/>
  <c r="AN202" i="11"/>
  <c r="AY204" i="11"/>
  <c r="AZ204" i="11" s="1"/>
  <c r="AT211" i="11"/>
  <c r="AH213" i="11"/>
  <c r="AQ225" i="11"/>
  <c r="AF235" i="11"/>
  <c r="AV236" i="11"/>
  <c r="AV233" i="11" s="1"/>
  <c r="Y239" i="11"/>
  <c r="AD240" i="11"/>
  <c r="AN264" i="11"/>
  <c r="AY264" i="11"/>
  <c r="AZ264" i="11" s="1"/>
  <c r="AH264" i="11"/>
  <c r="AW264" i="11"/>
  <c r="AF264" i="11"/>
  <c r="AU264" i="11"/>
  <c r="AM282" i="11"/>
  <c r="AV277" i="11"/>
  <c r="AY280" i="11"/>
  <c r="AZ280" i="11" s="1"/>
  <c r="AF280" i="11"/>
  <c r="AW280" i="11"/>
  <c r="AU280" i="11"/>
  <c r="AT280" i="11"/>
  <c r="AH281" i="11"/>
  <c r="AH310" i="11"/>
  <c r="AG296" i="11"/>
  <c r="AY304" i="11"/>
  <c r="AZ304" i="11" s="1"/>
  <c r="AF304" i="11"/>
  <c r="AW304" i="11"/>
  <c r="AU304" i="11"/>
  <c r="AH304" i="11"/>
  <c r="AK188" i="11"/>
  <c r="AK185" i="11" s="1"/>
  <c r="AD210" i="11"/>
  <c r="AH210" i="11" s="1"/>
  <c r="AF215" i="11"/>
  <c r="AY218" i="11"/>
  <c r="AZ218" i="11" s="1"/>
  <c r="AW218" i="11"/>
  <c r="AQ226" i="11"/>
  <c r="AN238" i="11"/>
  <c r="AQ238" i="11"/>
  <c r="W251" i="11"/>
  <c r="W242" i="11" s="1"/>
  <c r="AP266" i="11"/>
  <c r="AT274" i="11"/>
  <c r="AT292" i="11"/>
  <c r="AZ189" i="11"/>
  <c r="AN200" i="11"/>
  <c r="AK203" i="11"/>
  <c r="AF204" i="11"/>
  <c r="AW211" i="11"/>
  <c r="AM227" i="11"/>
  <c r="AH235" i="11"/>
  <c r="AP243" i="11"/>
  <c r="AY250" i="11"/>
  <c r="AZ250" i="11" s="1"/>
  <c r="AF250" i="11"/>
  <c r="AW250" i="11"/>
  <c r="AU250" i="11"/>
  <c r="AN250" i="11"/>
  <c r="AN261" i="11"/>
  <c r="AY261" i="11"/>
  <c r="AZ261" i="11" s="1"/>
  <c r="AF261" i="11"/>
  <c r="AW261" i="11"/>
  <c r="AU261" i="11"/>
  <c r="AT261" i="11"/>
  <c r="AZ262" i="11"/>
  <c r="AT278" i="11"/>
  <c r="AY290" i="11"/>
  <c r="AZ290" i="11" s="1"/>
  <c r="AF290" i="11"/>
  <c r="AU290" i="11"/>
  <c r="AH291" i="11"/>
  <c r="AT306" i="11"/>
  <c r="AC149" i="11"/>
  <c r="AC154" i="11" s="1"/>
  <c r="AC155" i="11" s="1"/>
  <c r="AD162" i="11"/>
  <c r="AV199" i="11"/>
  <c r="AV204" i="11"/>
  <c r="AY211" i="11"/>
  <c r="AH215" i="11"/>
  <c r="AH217" i="11"/>
  <c r="AH240" i="11"/>
  <c r="AH275" i="11"/>
  <c r="AY275" i="11"/>
  <c r="AZ275" i="11" s="1"/>
  <c r="AF275" i="11"/>
  <c r="AW275" i="11"/>
  <c r="AU275" i="11"/>
  <c r="AG282" i="11"/>
  <c r="AQ293" i="11"/>
  <c r="AN305" i="11"/>
  <c r="AY307" i="11"/>
  <c r="AZ307" i="11" s="1"/>
  <c r="AF307" i="11"/>
  <c r="AW307" i="11"/>
  <c r="AU307" i="11"/>
  <c r="AM161" i="11"/>
  <c r="AJ205" i="11"/>
  <c r="AJ191" i="11" s="1"/>
  <c r="AT202" i="11"/>
  <c r="AN213" i="11"/>
  <c r="AN236" i="11"/>
  <c r="AQ237" i="11"/>
  <c r="AN237" i="11"/>
  <c r="AT238" i="11"/>
  <c r="AQ277" i="11"/>
  <c r="AN277" i="11"/>
  <c r="AY279" i="11"/>
  <c r="AZ279" i="11" s="1"/>
  <c r="AF279" i="11"/>
  <c r="AW279" i="11"/>
  <c r="AU279" i="11"/>
  <c r="AK280" i="11"/>
  <c r="AH280" i="11"/>
  <c r="AV280" i="11"/>
  <c r="AZ291" i="11"/>
  <c r="AM296" i="11"/>
  <c r="AN310" i="11"/>
  <c r="AH164" i="11"/>
  <c r="AV165" i="11"/>
  <c r="AV161" i="11" s="1"/>
  <c r="AG167" i="11"/>
  <c r="AN176" i="11"/>
  <c r="AN178" i="11"/>
  <c r="AK196" i="11"/>
  <c r="AK205" i="11" s="1"/>
  <c r="AK191" i="11" s="1"/>
  <c r="AK192" i="11" s="1"/>
  <c r="AN198" i="11"/>
  <c r="AU212" i="11"/>
  <c r="AZ214" i="11"/>
  <c r="AV215" i="11"/>
  <c r="AN215" i="11"/>
  <c r="AF218" i="11"/>
  <c r="AM233" i="11"/>
  <c r="AH274" i="11"/>
  <c r="AY274" i="11"/>
  <c r="AZ274" i="11" s="1"/>
  <c r="AF274" i="11"/>
  <c r="AW274" i="11"/>
  <c r="AU274" i="11"/>
  <c r="AN274" i="11"/>
  <c r="AY303" i="11"/>
  <c r="AZ303" i="11" s="1"/>
  <c r="AF303" i="11"/>
  <c r="AW303" i="11"/>
  <c r="AU303" i="11"/>
  <c r="AN168" i="11"/>
  <c r="AK204" i="11"/>
  <c r="AF211" i="11"/>
  <c r="AF210" i="11" s="1"/>
  <c r="AF39" i="11" s="1"/>
  <c r="AV212" i="11"/>
  <c r="AV210" i="11" s="1"/>
  <c r="AV227" i="11"/>
  <c r="AV219" i="11" s="1"/>
  <c r="AS227" i="11"/>
  <c r="AQ235" i="11"/>
  <c r="AQ233" i="11" s="1"/>
  <c r="AQ243" i="11" s="1"/>
  <c r="AN235" i="11"/>
  <c r="AQ236" i="11"/>
  <c r="AQ258" i="11"/>
  <c r="AU289" i="11"/>
  <c r="AH289" i="11"/>
  <c r="AY289" i="11"/>
  <c r="AZ289" i="11" s="1"/>
  <c r="AF289" i="11"/>
  <c r="AW289" i="11"/>
  <c r="AN293" i="11"/>
  <c r="AP297" i="11"/>
  <c r="AH199" i="11"/>
  <c r="AH211" i="11"/>
  <c r="AY212" i="11"/>
  <c r="AZ212" i="11" s="1"/>
  <c r="AH218" i="11"/>
  <c r="AD224" i="11"/>
  <c r="AT237" i="11"/>
  <c r="AN249" i="11"/>
  <c r="AY249" i="11"/>
  <c r="AZ249" i="11" s="1"/>
  <c r="AF249" i="11"/>
  <c r="AW249" i="11"/>
  <c r="AU249" i="11"/>
  <c r="AT249" i="11"/>
  <c r="AY260" i="11"/>
  <c r="AZ260" i="11" s="1"/>
  <c r="AF260" i="11"/>
  <c r="AW260" i="11"/>
  <c r="AU260" i="11"/>
  <c r="AT260" i="11"/>
  <c r="W282" i="11"/>
  <c r="W265" i="11" s="1"/>
  <c r="AY273" i="11"/>
  <c r="AZ273" i="11" s="1"/>
  <c r="AF273" i="11"/>
  <c r="AW273" i="11"/>
  <c r="AU273" i="11"/>
  <c r="AT277" i="11"/>
  <c r="AY295" i="11"/>
  <c r="AZ295" i="11" s="1"/>
  <c r="AW295" i="11"/>
  <c r="AF295" i="11"/>
  <c r="AU295" i="11"/>
  <c r="AT295" i="11"/>
  <c r="AN295" i="11"/>
  <c r="AT305" i="11"/>
  <c r="AV169" i="11"/>
  <c r="AV167" i="11" s="1"/>
  <c r="AU200" i="11"/>
  <c r="AN204" i="11"/>
  <c r="AT214" i="11"/>
  <c r="AT215" i="11"/>
  <c r="AT216" i="11"/>
  <c r="AM216" i="11"/>
  <c r="AQ217" i="11"/>
  <c r="AQ216" i="11" s="1"/>
  <c r="AN217" i="11"/>
  <c r="AD225" i="11"/>
  <c r="AD226" i="11"/>
  <c r="AH226" i="11" s="1"/>
  <c r="AT236" i="11"/>
  <c r="AS251" i="11"/>
  <c r="AT251" i="11" s="1"/>
  <c r="Y266" i="11"/>
  <c r="AY278" i="11"/>
  <c r="AZ278" i="11" s="1"/>
  <c r="AF278" i="11"/>
  <c r="AU278" i="11"/>
  <c r="AT310" i="11"/>
  <c r="AS296" i="11"/>
  <c r="AH306" i="11"/>
  <c r="AY306" i="11"/>
  <c r="AZ306" i="11" s="1"/>
  <c r="AF306" i="11"/>
  <c r="AW306" i="11"/>
  <c r="AU306" i="11"/>
  <c r="AV200" i="11"/>
  <c r="AK211" i="11"/>
  <c r="AK210" i="11" s="1"/>
  <c r="AK220" i="11" s="1"/>
  <c r="AT213" i="11"/>
  <c r="AU215" i="11"/>
  <c r="AO217" i="11"/>
  <c r="AT235" i="11"/>
  <c r="AU236" i="11"/>
  <c r="AV251" i="11"/>
  <c r="AV242" i="11" s="1"/>
  <c r="AN257" i="11"/>
  <c r="AK262" i="11"/>
  <c r="AA282" i="11"/>
  <c r="AA265" i="11" s="1"/>
  <c r="AY272" i="11"/>
  <c r="AZ272" i="11" s="1"/>
  <c r="AF272" i="11"/>
  <c r="AW272" i="11"/>
  <c r="AU272" i="11"/>
  <c r="AN272" i="11"/>
  <c r="AH272" i="11"/>
  <c r="AY292" i="11"/>
  <c r="AZ292" i="11" s="1"/>
  <c r="AW292" i="11"/>
  <c r="AU292" i="11"/>
  <c r="AF292" i="11"/>
  <c r="AU302" i="11"/>
  <c r="AH302" i="11"/>
  <c r="AY302" i="11"/>
  <c r="AZ302" i="11" s="1"/>
  <c r="AF302" i="11"/>
  <c r="AW302" i="11"/>
  <c r="AU309" i="11"/>
  <c r="AY309" i="11"/>
  <c r="AZ309" i="11" s="1"/>
  <c r="AF309" i="11"/>
  <c r="AW309" i="11"/>
  <c r="AD203" i="11"/>
  <c r="AT203" i="11" s="1"/>
  <c r="AW215" i="11"/>
  <c r="AN218" i="11"/>
  <c r="AU235" i="11"/>
  <c r="AW236" i="11"/>
  <c r="AY238" i="11"/>
  <c r="AZ238" i="11" s="1"/>
  <c r="AF238" i="11"/>
  <c r="AU238" i="11"/>
  <c r="Y243" i="11"/>
  <c r="AY248" i="11"/>
  <c r="AF248" i="11"/>
  <c r="AW248" i="11"/>
  <c r="AU248" i="11"/>
  <c r="AT248" i="11"/>
  <c r="AK249" i="11"/>
  <c r="AY259" i="11"/>
  <c r="AZ259" i="11" s="1"/>
  <c r="AF259" i="11"/>
  <c r="AW259" i="11"/>
  <c r="AU259" i="11"/>
  <c r="AT259" i="11"/>
  <c r="AN294" i="11"/>
  <c r="AD293" i="11"/>
  <c r="AY294" i="11"/>
  <c r="AZ294" i="11" s="1"/>
  <c r="AH294" i="11"/>
  <c r="AW294" i="11"/>
  <c r="AF294" i="11"/>
  <c r="AU294" i="11"/>
  <c r="AU293" i="11" s="1"/>
  <c r="AH295" i="11"/>
  <c r="AF270" i="11"/>
  <c r="AY270" i="11"/>
  <c r="W293" i="11"/>
  <c r="W66" i="11" s="1"/>
  <c r="AK295" i="11"/>
  <c r="AK293" i="11" s="1"/>
  <c r="AV309" i="11"/>
  <c r="AJ310" i="11"/>
  <c r="AJ296" i="11" s="1"/>
  <c r="AT247" i="11"/>
  <c r="AQ257" i="11"/>
  <c r="AQ256" i="11" s="1"/>
  <c r="AH258" i="11"/>
  <c r="AK260" i="11"/>
  <c r="AK256" i="11" s="1"/>
  <c r="AJ262" i="11"/>
  <c r="AV264" i="11"/>
  <c r="AV262" i="11" s="1"/>
  <c r="AN276" i="11"/>
  <c r="AQ278" i="11"/>
  <c r="AQ282" i="11" s="1"/>
  <c r="AQ265" i="11" s="1"/>
  <c r="AQ266" i="11" s="1"/>
  <c r="AH279" i="11"/>
  <c r="AK281" i="11"/>
  <c r="AQ290" i="11"/>
  <c r="AV294" i="11"/>
  <c r="AV293" i="11" s="1"/>
  <c r="AN301" i="11"/>
  <c r="AQ303" i="11"/>
  <c r="AK306" i="11"/>
  <c r="AG239" i="11"/>
  <c r="AU247" i="11"/>
  <c r="AV249" i="11"/>
  <c r="AA251" i="11"/>
  <c r="AA242" i="11" s="1"/>
  <c r="AG256" i="11"/>
  <c r="AV261" i="11"/>
  <c r="AQ263" i="11"/>
  <c r="AQ262" i="11" s="1"/>
  <c r="AH270" i="11"/>
  <c r="AV307" i="11"/>
  <c r="AN308" i="11"/>
  <c r="AD241" i="11"/>
  <c r="AT271" i="11"/>
  <c r="AV273" i="11"/>
  <c r="AV282" i="11" s="1"/>
  <c r="AV265" i="11" s="1"/>
  <c r="AS282" i="11"/>
  <c r="AW247" i="11"/>
  <c r="AN248" i="11"/>
  <c r="AN260" i="11"/>
  <c r="AM262" i="11"/>
  <c r="AI264" i="11"/>
  <c r="AK270" i="11"/>
  <c r="AK282" i="11" s="1"/>
  <c r="AK265" i="11" s="1"/>
  <c r="AU271" i="11"/>
  <c r="AN281" i="11"/>
  <c r="AG287" i="11"/>
  <c r="AN291" i="11"/>
  <c r="AH292" i="11"/>
  <c r="AS293" i="11"/>
  <c r="AI294" i="11"/>
  <c r="AO295" i="11"/>
  <c r="AV305" i="11"/>
  <c r="AN306" i="11"/>
  <c r="AH309" i="11"/>
  <c r="W310" i="11"/>
  <c r="W296" i="11" s="1"/>
  <c r="AF247" i="11"/>
  <c r="AF251" i="11" s="1"/>
  <c r="AF242" i="11" s="1"/>
  <c r="AY247" i="11"/>
  <c r="AZ247" i="11" s="1"/>
  <c r="AD263" i="11"/>
  <c r="AN263" i="11" s="1"/>
  <c r="AV238" i="11"/>
  <c r="AH249" i="11"/>
  <c r="AD257" i="11"/>
  <c r="AV257" i="11"/>
  <c r="AN258" i="11"/>
  <c r="AH261" i="11"/>
  <c r="AV278" i="11"/>
  <c r="AN279" i="11"/>
  <c r="AD282" i="11"/>
  <c r="AD265" i="11" s="1"/>
  <c r="AV290" i="11"/>
  <c r="AT301" i="11"/>
  <c r="AV303" i="11"/>
  <c r="AN304" i="11"/>
  <c r="AH307" i="11"/>
  <c r="AM239" i="11"/>
  <c r="AV276" i="11"/>
  <c r="AD288" i="11"/>
  <c r="AN288" i="11" s="1"/>
  <c r="AG293" i="11"/>
  <c r="AV301" i="11"/>
  <c r="AN302" i="11"/>
  <c r="AH305" i="11"/>
  <c r="AV291" i="11"/>
  <c r="AN309" i="11"/>
  <c r="AH238" i="11"/>
  <c r="AH257" i="11"/>
  <c r="AS262" i="11"/>
  <c r="AN275" i="11"/>
  <c r="AH278" i="11"/>
  <c r="AH290" i="11"/>
  <c r="AQ302" i="11"/>
  <c r="AH303" i="11"/>
  <c r="AV240" i="11"/>
  <c r="AV239" i="11" s="1"/>
  <c r="AV260" i="11"/>
  <c r="AV281" i="11"/>
  <c r="AV295" i="11"/>
  <c r="AN307" i="11"/>
  <c r="AN247" i="11"/>
  <c r="AN273" i="11"/>
  <c r="AN225" i="11"/>
  <c r="AN259" i="11"/>
  <c r="AU270" i="11"/>
  <c r="AN280" i="11"/>
  <c r="Y83" i="11" l="1"/>
  <c r="Y48" i="11"/>
  <c r="Y55" i="11" s="1"/>
  <c r="Y18" i="11" s="1"/>
  <c r="AC133" i="11"/>
  <c r="AC146" i="11"/>
  <c r="AC156" i="11" s="1"/>
  <c r="AC82" i="11" s="1"/>
  <c r="AJ83" i="11"/>
  <c r="AJ79" i="11"/>
  <c r="AJ48" i="11"/>
  <c r="AJ24" i="11" s="1"/>
  <c r="AO39" i="11"/>
  <c r="AX39" i="11"/>
  <c r="AS65" i="11"/>
  <c r="AI295" i="11"/>
  <c r="AX295" i="11"/>
  <c r="AN203" i="11"/>
  <c r="AH162" i="11"/>
  <c r="AY162" i="11"/>
  <c r="AF162" i="11"/>
  <c r="AF161" i="11" s="1"/>
  <c r="AF37" i="11" s="1"/>
  <c r="AW162" i="11"/>
  <c r="AW161" i="11" s="1"/>
  <c r="AU162" i="11"/>
  <c r="AU161" i="11" s="1"/>
  <c r="AT162" i="11"/>
  <c r="AN162" i="11"/>
  <c r="AD161" i="11"/>
  <c r="AD37" i="11" s="1"/>
  <c r="AV205" i="11"/>
  <c r="AV191" i="11" s="1"/>
  <c r="AV192" i="11" s="1"/>
  <c r="AW310" i="11"/>
  <c r="AW296" i="11" s="1"/>
  <c r="AW297" i="11" s="1"/>
  <c r="AE297" i="11"/>
  <c r="AY151" i="11"/>
  <c r="AZ151" i="11" s="1"/>
  <c r="AF151" i="11"/>
  <c r="AU151" i="11"/>
  <c r="AN151" i="11"/>
  <c r="AH151" i="11"/>
  <c r="AW151" i="11"/>
  <c r="AS155" i="11"/>
  <c r="AJ147" i="11"/>
  <c r="AG36" i="11"/>
  <c r="AG41" i="11"/>
  <c r="AS265" i="11"/>
  <c r="AT282" i="11"/>
  <c r="AY226" i="11"/>
  <c r="AZ226" i="11" s="1"/>
  <c r="AF226" i="11"/>
  <c r="AU226" i="11"/>
  <c r="AW226" i="11"/>
  <c r="AT226" i="11"/>
  <c r="W243" i="11"/>
  <c r="W52" i="11"/>
  <c r="AH296" i="11"/>
  <c r="AG297" i="11"/>
  <c r="AG54" i="11"/>
  <c r="AH276" i="11"/>
  <c r="AY276" i="11"/>
  <c r="AZ276" i="11" s="1"/>
  <c r="AF276" i="11"/>
  <c r="AW276" i="11"/>
  <c r="AW282" i="11" s="1"/>
  <c r="AW265" i="11" s="1"/>
  <c r="AW266" i="11" s="1"/>
  <c r="AU276" i="11"/>
  <c r="AU282" i="11" s="1"/>
  <c r="AU265" i="11" s="1"/>
  <c r="AU266" i="11" s="1"/>
  <c r="AD205" i="11"/>
  <c r="AN196" i="11"/>
  <c r="AH196" i="11"/>
  <c r="AY196" i="11"/>
  <c r="AF196" i="11"/>
  <c r="AF205" i="11" s="1"/>
  <c r="AF191" i="11" s="1"/>
  <c r="AW196" i="11"/>
  <c r="AU196" i="11"/>
  <c r="AU205" i="11" s="1"/>
  <c r="AU191" i="11" s="1"/>
  <c r="AT196" i="11"/>
  <c r="AK251" i="11"/>
  <c r="AK242" i="11" s="1"/>
  <c r="AK243" i="11" s="1"/>
  <c r="AF310" i="11"/>
  <c r="AF296" i="11" s="1"/>
  <c r="W220" i="11"/>
  <c r="W39" i="11"/>
  <c r="W27" i="11" s="1"/>
  <c r="AT143" i="11"/>
  <c r="AY145" i="11"/>
  <c r="AZ145" i="11" s="1"/>
  <c r="AF145" i="11"/>
  <c r="AU145" i="11"/>
  <c r="AU146" i="11" s="1"/>
  <c r="AU147" i="11" s="1"/>
  <c r="AD146" i="11"/>
  <c r="AW145" i="11"/>
  <c r="AW146" i="11" s="1"/>
  <c r="AY140" i="11"/>
  <c r="AZ140" i="11" s="1"/>
  <c r="AZ135" i="11"/>
  <c r="AY101" i="11"/>
  <c r="AZ101" i="11" s="1"/>
  <c r="AF101" i="11"/>
  <c r="AX101" i="11" s="1"/>
  <c r="AH101" i="11"/>
  <c r="AW101" i="11"/>
  <c r="AU101" i="11"/>
  <c r="AX91" i="11"/>
  <c r="AE156" i="11"/>
  <c r="AE82" i="11" s="1"/>
  <c r="AV243" i="11"/>
  <c r="AY225" i="11"/>
  <c r="AZ225" i="11" s="1"/>
  <c r="AF225" i="11"/>
  <c r="AW225" i="11"/>
  <c r="AU225" i="11"/>
  <c r="AT225" i="11"/>
  <c r="AD239" i="11"/>
  <c r="AW240" i="11"/>
  <c r="AF240" i="11"/>
  <c r="AU240" i="11"/>
  <c r="AU239" i="11" s="1"/>
  <c r="AT240" i="11"/>
  <c r="AN240" i="11"/>
  <c r="AY240" i="11"/>
  <c r="AZ240" i="11" s="1"/>
  <c r="AH251" i="11"/>
  <c r="AG242" i="11"/>
  <c r="AY310" i="11"/>
  <c r="AZ301" i="11"/>
  <c r="AF138" i="11"/>
  <c r="AY138" i="11"/>
  <c r="AZ138" i="11" s="1"/>
  <c r="AW138" i="11"/>
  <c r="AU138" i="11"/>
  <c r="AN138" i="11"/>
  <c r="AY150" i="11"/>
  <c r="AF150" i="11"/>
  <c r="AU150" i="11"/>
  <c r="AN150" i="11"/>
  <c r="AH150" i="11"/>
  <c r="AW150" i="11"/>
  <c r="AT145" i="11"/>
  <c r="AD140" i="11"/>
  <c r="Y107" i="11"/>
  <c r="AT81" i="11"/>
  <c r="AU203" i="11"/>
  <c r="AF203" i="11"/>
  <c r="AY203" i="11"/>
  <c r="AZ203" i="11" s="1"/>
  <c r="AW203" i="11"/>
  <c r="AH225" i="11"/>
  <c r="AD54" i="11"/>
  <c r="AX169" i="11"/>
  <c r="AO169" i="11"/>
  <c r="AH175" i="11"/>
  <c r="AY175" i="11"/>
  <c r="AF175" i="11"/>
  <c r="AF180" i="11" s="1"/>
  <c r="AF170" i="11" s="1"/>
  <c r="AW175" i="11"/>
  <c r="AW180" i="11" s="1"/>
  <c r="AW170" i="11" s="1"/>
  <c r="AW171" i="11" s="1"/>
  <c r="AU175" i="11"/>
  <c r="AU180" i="11" s="1"/>
  <c r="AU170" i="11" s="1"/>
  <c r="AU171" i="11" s="1"/>
  <c r="AD180" i="11"/>
  <c r="AX131" i="11"/>
  <c r="AF132" i="11"/>
  <c r="AX132" i="11" s="1"/>
  <c r="AU140" i="11"/>
  <c r="AV16" i="11"/>
  <c r="AV79" i="11"/>
  <c r="AY241" i="11"/>
  <c r="AZ241" i="11" s="1"/>
  <c r="AW241" i="11"/>
  <c r="AF241" i="11"/>
  <c r="AU241" i="11"/>
  <c r="AT241" i="11"/>
  <c r="AH241" i="11"/>
  <c r="AG265" i="11"/>
  <c r="AH282" i="11"/>
  <c r="AK156" i="11"/>
  <c r="AK82" i="11" s="1"/>
  <c r="AK83" i="11" s="1"/>
  <c r="Y171" i="11"/>
  <c r="Y49" i="11"/>
  <c r="Y25" i="11" s="1"/>
  <c r="AO139" i="11"/>
  <c r="AX139" i="11"/>
  <c r="AW76" i="11"/>
  <c r="AU76" i="11"/>
  <c r="AH76" i="11"/>
  <c r="AF76" i="11"/>
  <c r="AY76" i="11"/>
  <c r="AZ76" i="11" s="1"/>
  <c r="AD12" i="11"/>
  <c r="AX77" i="11"/>
  <c r="AD53" i="11"/>
  <c r="AT293" i="11"/>
  <c r="AS66" i="11"/>
  <c r="AY282" i="11"/>
  <c r="AZ270" i="11"/>
  <c r="AF282" i="11"/>
  <c r="AF265" i="11" s="1"/>
  <c r="AN216" i="11"/>
  <c r="AM63" i="11"/>
  <c r="AH167" i="11"/>
  <c r="AG61" i="11"/>
  <c r="AN226" i="11"/>
  <c r="AJ243" i="11"/>
  <c r="AJ52" i="11"/>
  <c r="AJ28" i="11" s="1"/>
  <c r="AM42" i="11"/>
  <c r="AH146" i="11"/>
  <c r="AG147" i="11"/>
  <c r="AO143" i="11"/>
  <c r="AN143" i="11"/>
  <c r="AZ143" i="11"/>
  <c r="AV129" i="11"/>
  <c r="AV133" i="11" s="1"/>
  <c r="AS133" i="11"/>
  <c r="AD73" i="11"/>
  <c r="AD10" i="11"/>
  <c r="AF74" i="11"/>
  <c r="AW74" i="11"/>
  <c r="AU74" i="11"/>
  <c r="AY74" i="11"/>
  <c r="AX78" i="11"/>
  <c r="AI78" i="11"/>
  <c r="AF14" i="11"/>
  <c r="AG219" i="11"/>
  <c r="AT161" i="11"/>
  <c r="AS37" i="11"/>
  <c r="AY120" i="11"/>
  <c r="AF120" i="11"/>
  <c r="AW120" i="11"/>
  <c r="AW129" i="11" s="1"/>
  <c r="AU120" i="11"/>
  <c r="AU129" i="11" s="1"/>
  <c r="AD129" i="11"/>
  <c r="AT129" i="11" s="1"/>
  <c r="AT120" i="11"/>
  <c r="AS107" i="11"/>
  <c r="AT151" i="11"/>
  <c r="AM107" i="11"/>
  <c r="AN11" i="11"/>
  <c r="AQ11" i="11"/>
  <c r="AQ9" i="11" s="1"/>
  <c r="Y24" i="11"/>
  <c r="Y31" i="11" s="1"/>
  <c r="Y43" i="11"/>
  <c r="AE43" i="11"/>
  <c r="AV256" i="11"/>
  <c r="AV266" i="11" s="1"/>
  <c r="AW224" i="11"/>
  <c r="AW227" i="11" s="1"/>
  <c r="AW219" i="11" s="1"/>
  <c r="AW220" i="11" s="1"/>
  <c r="AD227" i="11"/>
  <c r="AD219" i="11" s="1"/>
  <c r="AF224" i="11"/>
  <c r="AY224" i="11"/>
  <c r="AU224" i="11"/>
  <c r="AU227" i="11" s="1"/>
  <c r="AU219" i="11" s="1"/>
  <c r="AN224" i="11"/>
  <c r="AH224" i="11"/>
  <c r="AV310" i="11"/>
  <c r="AV296" i="11" s="1"/>
  <c r="AV297" i="11" s="1"/>
  <c r="AD256" i="11"/>
  <c r="AH256" i="11" s="1"/>
  <c r="AY257" i="11"/>
  <c r="AF257" i="11"/>
  <c r="AF256" i="11" s="1"/>
  <c r="AF41" i="11" s="1"/>
  <c r="AU257" i="11"/>
  <c r="AU256" i="11" s="1"/>
  <c r="AW257" i="11"/>
  <c r="AW256" i="11" s="1"/>
  <c r="AA266" i="11"/>
  <c r="AA53" i="11"/>
  <c r="AA29" i="11" s="1"/>
  <c r="AT227" i="11"/>
  <c r="AS219" i="11"/>
  <c r="AH161" i="11"/>
  <c r="AG171" i="11"/>
  <c r="AG37" i="11"/>
  <c r="AG191" i="11"/>
  <c r="AH205" i="11"/>
  <c r="AT186" i="11"/>
  <c r="AH149" i="11"/>
  <c r="AF149" i="11"/>
  <c r="AF154" i="11" s="1"/>
  <c r="AF155" i="11" s="1"/>
  <c r="AW149" i="11"/>
  <c r="AT149" i="11"/>
  <c r="AD154" i="11"/>
  <c r="AU149" i="11"/>
  <c r="AB83" i="11"/>
  <c r="AB48" i="11"/>
  <c r="AS192" i="11"/>
  <c r="AS50" i="11"/>
  <c r="AN101" i="11"/>
  <c r="W156" i="11"/>
  <c r="W82" i="11" s="1"/>
  <c r="AU98" i="11"/>
  <c r="AY109" i="11"/>
  <c r="AD118" i="11"/>
  <c r="AD133" i="11" s="1"/>
  <c r="AF109" i="11"/>
  <c r="AW109" i="11"/>
  <c r="AU109" i="11"/>
  <c r="AH109" i="11"/>
  <c r="AN76" i="11"/>
  <c r="AM9" i="11"/>
  <c r="AM243" i="11"/>
  <c r="AM40" i="11"/>
  <c r="AG42" i="11"/>
  <c r="AH293" i="11"/>
  <c r="AG66" i="11"/>
  <c r="AV220" i="11"/>
  <c r="AM219" i="11"/>
  <c r="AN227" i="11"/>
  <c r="AC171" i="11"/>
  <c r="AC49" i="11"/>
  <c r="AC25" i="11" s="1"/>
  <c r="AM192" i="11"/>
  <c r="AM50" i="11"/>
  <c r="AY100" i="11"/>
  <c r="AF100" i="11"/>
  <c r="AD103" i="11"/>
  <c r="AW100" i="11"/>
  <c r="AW103" i="11" s="1"/>
  <c r="AU100" i="11"/>
  <c r="AU103" i="11" s="1"/>
  <c r="AH100" i="11"/>
  <c r="AG9" i="11"/>
  <c r="AV10" i="11"/>
  <c r="AK10" i="11"/>
  <c r="AK9" i="11" s="1"/>
  <c r="AH288" i="11"/>
  <c r="AY288" i="11"/>
  <c r="AF288" i="11"/>
  <c r="AF287" i="11" s="1"/>
  <c r="AF42" i="11" s="1"/>
  <c r="AW288" i="11"/>
  <c r="AW287" i="11" s="1"/>
  <c r="AD287" i="11"/>
  <c r="AN287" i="11" s="1"/>
  <c r="AU288" i="11"/>
  <c r="AU287" i="11" s="1"/>
  <c r="AK266" i="11"/>
  <c r="AO294" i="11"/>
  <c r="AX294" i="11"/>
  <c r="AF293" i="11"/>
  <c r="AS297" i="11"/>
  <c r="AT296" i="11"/>
  <c r="AS54" i="11"/>
  <c r="W266" i="11"/>
  <c r="W53" i="11"/>
  <c r="W29" i="11" s="1"/>
  <c r="AN241" i="11"/>
  <c r="AN296" i="11"/>
  <c r="AM297" i="11"/>
  <c r="AM54" i="11"/>
  <c r="AT224" i="11"/>
  <c r="AW210" i="11"/>
  <c r="AD185" i="11"/>
  <c r="AH186" i="11"/>
  <c r="AY186" i="11"/>
  <c r="AF186" i="11"/>
  <c r="AF185" i="11" s="1"/>
  <c r="AF38" i="11" s="1"/>
  <c r="AW186" i="11"/>
  <c r="AW185" i="11" s="1"/>
  <c r="AU186" i="11"/>
  <c r="AU185" i="11" s="1"/>
  <c r="AT175" i="11"/>
  <c r="AY81" i="11"/>
  <c r="AZ81" i="11" s="1"/>
  <c r="AU81" i="11"/>
  <c r="AU17" i="11" s="1"/>
  <c r="AD17" i="11"/>
  <c r="AN17" i="11" s="1"/>
  <c r="AW81" i="11"/>
  <c r="AN81" i="11"/>
  <c r="AF81" i="11"/>
  <c r="AW98" i="11"/>
  <c r="AY98" i="11"/>
  <c r="AZ98" i="11" s="1"/>
  <c r="AZ96" i="11"/>
  <c r="AF92" i="11"/>
  <c r="AT92" i="11"/>
  <c r="AW92" i="11"/>
  <c r="AU92" i="11"/>
  <c r="AN92" i="11"/>
  <c r="AY92" i="11"/>
  <c r="AZ92" i="11" s="1"/>
  <c r="AM156" i="11"/>
  <c r="W43" i="11"/>
  <c r="AH74" i="11"/>
  <c r="AD221" i="11"/>
  <c r="AN210" i="11"/>
  <c r="AT210" i="11"/>
  <c r="AD39" i="11"/>
  <c r="AY237" i="11"/>
  <c r="AZ237" i="11" s="1"/>
  <c r="AF237" i="11"/>
  <c r="AF13" i="11" s="1"/>
  <c r="AW237" i="11"/>
  <c r="AU237" i="11"/>
  <c r="AH237" i="11"/>
  <c r="AD13" i="11"/>
  <c r="AN167" i="11"/>
  <c r="AM61" i="11"/>
  <c r="AN180" i="11"/>
  <c r="AM170" i="11"/>
  <c r="AT180" i="11"/>
  <c r="AS170" i="11"/>
  <c r="AH143" i="11"/>
  <c r="AN132" i="11"/>
  <c r="AN79" i="11"/>
  <c r="AM60" i="11"/>
  <c r="AV17" i="11"/>
  <c r="AD79" i="11"/>
  <c r="AU80" i="11"/>
  <c r="AF80" i="11"/>
  <c r="AW80" i="11"/>
  <c r="AY80" i="11"/>
  <c r="AZ80" i="11" s="1"/>
  <c r="AT80" i="11"/>
  <c r="AD16" i="11"/>
  <c r="AN239" i="11"/>
  <c r="AZ239" i="11"/>
  <c r="AM64" i="11"/>
  <c r="AN262" i="11"/>
  <c r="AM65" i="11"/>
  <c r="AA243" i="11"/>
  <c r="AA52" i="11"/>
  <c r="AA28" i="11" s="1"/>
  <c r="AI218" i="11"/>
  <c r="AX218" i="11"/>
  <c r="AO218" i="11"/>
  <c r="AT288" i="11"/>
  <c r="AN282" i="11"/>
  <c r="AM265" i="11"/>
  <c r="AH203" i="11"/>
  <c r="AM38" i="11"/>
  <c r="AN154" i="11"/>
  <c r="AM155" i="11"/>
  <c r="AV171" i="11"/>
  <c r="AU167" i="11"/>
  <c r="AK140" i="11"/>
  <c r="W171" i="11"/>
  <c r="AF216" i="11"/>
  <c r="AX217" i="11"/>
  <c r="AI217" i="11"/>
  <c r="AF93" i="11"/>
  <c r="AX93" i="11" s="1"/>
  <c r="AY93" i="11"/>
  <c r="AZ93" i="11" s="1"/>
  <c r="AU93" i="11"/>
  <c r="AU94" i="11" s="1"/>
  <c r="AT93" i="11"/>
  <c r="AW93" i="11"/>
  <c r="AF98" i="11"/>
  <c r="AX98" i="11" s="1"/>
  <c r="W67" i="11"/>
  <c r="AF11" i="11"/>
  <c r="AX75" i="11"/>
  <c r="AO75" i="11"/>
  <c r="AI75" i="11"/>
  <c r="AD262" i="11"/>
  <c r="AY263" i="11"/>
  <c r="AZ263" i="11" s="1"/>
  <c r="AH263" i="11"/>
  <c r="AW263" i="11"/>
  <c r="AU263" i="11"/>
  <c r="AU262" i="11" s="1"/>
  <c r="AT263" i="11"/>
  <c r="AF263" i="11"/>
  <c r="AY234" i="11"/>
  <c r="AF234" i="11"/>
  <c r="AU234" i="11"/>
  <c r="AU233" i="11" s="1"/>
  <c r="AN234" i="11"/>
  <c r="AH234" i="11"/>
  <c r="AD233" i="11"/>
  <c r="AN233" i="11" s="1"/>
  <c r="AW234" i="11"/>
  <c r="AN129" i="11"/>
  <c r="AV94" i="11"/>
  <c r="AV156" i="11" s="1"/>
  <c r="AO136" i="11"/>
  <c r="AI136" i="11"/>
  <c r="AX136" i="11"/>
  <c r="AT76" i="11"/>
  <c r="AA156" i="11"/>
  <c r="AA82" i="11" s="1"/>
  <c r="AV11" i="11"/>
  <c r="AI39" i="11"/>
  <c r="W297" i="11"/>
  <c r="W54" i="11"/>
  <c r="W30" i="11" s="1"/>
  <c r="AT257" i="11"/>
  <c r="AU251" i="11"/>
  <c r="AU242" i="11" s="1"/>
  <c r="AU243" i="11" s="1"/>
  <c r="AW293" i="11"/>
  <c r="AD66" i="11"/>
  <c r="AT234" i="11"/>
  <c r="AN161" i="11"/>
  <c r="AM37" i="11"/>
  <c r="AY210" i="11"/>
  <c r="AZ210" i="11" s="1"/>
  <c r="AZ211" i="11"/>
  <c r="AO264" i="11"/>
  <c r="AX264" i="11"/>
  <c r="W28" i="11"/>
  <c r="AH120" i="11"/>
  <c r="AW216" i="11"/>
  <c r="AD63" i="11"/>
  <c r="AH129" i="11"/>
  <c r="W107" i="11"/>
  <c r="AG133" i="11"/>
  <c r="AH133" i="11" s="1"/>
  <c r="AH118" i="11"/>
  <c r="AK94" i="11"/>
  <c r="AK107" i="11" s="1"/>
  <c r="AY112" i="11"/>
  <c r="AZ112" i="11" s="1"/>
  <c r="AF112" i="11"/>
  <c r="AX112" i="11" s="1"/>
  <c r="AW112" i="11"/>
  <c r="AU112" i="11"/>
  <c r="AT112" i="11"/>
  <c r="AZ91" i="11"/>
  <c r="AY94" i="11"/>
  <c r="AZ94" i="11" s="1"/>
  <c r="AG107" i="11"/>
  <c r="AU11" i="11"/>
  <c r="AY11" i="11"/>
  <c r="AZ11" i="11" s="1"/>
  <c r="AW11" i="11"/>
  <c r="Y19" i="11"/>
  <c r="AY251" i="11"/>
  <c r="AY167" i="11"/>
  <c r="AZ167" i="11" s="1"/>
  <c r="AZ248" i="11"/>
  <c r="AJ192" i="11"/>
  <c r="AJ50" i="11"/>
  <c r="AJ26" i="11" s="1"/>
  <c r="AJ31" i="11" s="1"/>
  <c r="AF167" i="11"/>
  <c r="AO167" i="11" s="1"/>
  <c r="AX168" i="11"/>
  <c r="AI168" i="11"/>
  <c r="AH239" i="11"/>
  <c r="AG64" i="11"/>
  <c r="AJ297" i="11"/>
  <c r="AJ54" i="11"/>
  <c r="AJ30" i="11" s="1"/>
  <c r="AK49" i="11"/>
  <c r="AJ55" i="11"/>
  <c r="AJ18" i="11" s="1"/>
  <c r="AP156" i="11"/>
  <c r="AP82" i="11" s="1"/>
  <c r="AH89" i="11"/>
  <c r="AN118" i="11"/>
  <c r="AM133" i="11"/>
  <c r="AN133" i="11" s="1"/>
  <c r="AX88" i="11"/>
  <c r="AF89" i="11"/>
  <c r="AV103" i="11"/>
  <c r="AO135" i="11"/>
  <c r="AF140" i="11"/>
  <c r="AI135" i="11"/>
  <c r="AX135" i="11"/>
  <c r="AQ17" i="11"/>
  <c r="AS36" i="11"/>
  <c r="AT73" i="11"/>
  <c r="AQ12" i="11"/>
  <c r="AN12" i="11"/>
  <c r="AV12" i="11"/>
  <c r="AF52" i="11"/>
  <c r="AW251" i="11"/>
  <c r="AW242" i="11" s="1"/>
  <c r="AT276" i="11"/>
  <c r="AU210" i="11"/>
  <c r="AD242" i="11"/>
  <c r="AN251" i="11"/>
  <c r="AU310" i="11"/>
  <c r="AU296" i="11" s="1"/>
  <c r="AV143" i="11"/>
  <c r="AV147" i="11" s="1"/>
  <c r="AW167" i="11"/>
  <c r="AD61" i="11"/>
  <c r="AT150" i="11"/>
  <c r="AY132" i="11"/>
  <c r="AZ132" i="11" s="1"/>
  <c r="AZ124" i="11"/>
  <c r="AQ118" i="11"/>
  <c r="AQ133" i="11" s="1"/>
  <c r="AN89" i="11"/>
  <c r="AW140" i="11"/>
  <c r="AD94" i="11"/>
  <c r="AT94" i="11" s="1"/>
  <c r="AS156" i="11"/>
  <c r="AT89" i="11"/>
  <c r="AH11" i="11"/>
  <c r="AI13" i="11" l="1"/>
  <c r="AX13" i="11"/>
  <c r="AO13" i="11"/>
  <c r="AC83" i="11"/>
  <c r="AC48" i="11"/>
  <c r="AU66" i="11"/>
  <c r="AN66" i="11"/>
  <c r="AW262" i="11"/>
  <c r="AD65" i="11"/>
  <c r="AH262" i="11"/>
  <c r="AX216" i="11"/>
  <c r="AF63" i="11"/>
  <c r="AI63" i="11" s="1"/>
  <c r="AI216" i="11"/>
  <c r="AW94" i="11"/>
  <c r="AW107" i="11" s="1"/>
  <c r="AY185" i="11"/>
  <c r="AZ185" i="11" s="1"/>
  <c r="AZ186" i="11"/>
  <c r="AH287" i="11"/>
  <c r="AS26" i="11"/>
  <c r="AD220" i="11"/>
  <c r="AD51" i="11"/>
  <c r="AX74" i="11"/>
  <c r="AF10" i="11"/>
  <c r="AF73" i="11"/>
  <c r="AO74" i="11"/>
  <c r="AI74" i="11"/>
  <c r="AD266" i="11"/>
  <c r="AD170" i="11"/>
  <c r="AH180" i="11"/>
  <c r="AD147" i="11"/>
  <c r="AN146" i="11"/>
  <c r="AT146" i="11"/>
  <c r="AD191" i="11"/>
  <c r="AT205" i="11"/>
  <c r="AN205" i="11"/>
  <c r="AQ65" i="11"/>
  <c r="AN65" i="11"/>
  <c r="AV65" i="11"/>
  <c r="AX92" i="11"/>
  <c r="AO92" i="11"/>
  <c r="AI92" i="11"/>
  <c r="AD38" i="11"/>
  <c r="AN38" i="11" s="1"/>
  <c r="AT185" i="11"/>
  <c r="AH185" i="11"/>
  <c r="AX100" i="11"/>
  <c r="AX103" i="11" s="1"/>
  <c r="AF103" i="11"/>
  <c r="AZ120" i="11"/>
  <c r="AY129" i="11"/>
  <c r="AZ129" i="11" s="1"/>
  <c r="AD36" i="11"/>
  <c r="AN73" i="11"/>
  <c r="AX138" i="11"/>
  <c r="AO138" i="11"/>
  <c r="AI138" i="11"/>
  <c r="AO145" i="11"/>
  <c r="AF146" i="11"/>
  <c r="AX145" i="11"/>
  <c r="AI145" i="11"/>
  <c r="AK41" i="11"/>
  <c r="AV41" i="11"/>
  <c r="AI41" i="11"/>
  <c r="AD42" i="11"/>
  <c r="AT287" i="11"/>
  <c r="AY103" i="11"/>
  <c r="AZ103" i="11" s="1"/>
  <c r="AZ100" i="11"/>
  <c r="AY15" i="11"/>
  <c r="AZ15" i="11" s="1"/>
  <c r="AB55" i="11"/>
  <c r="AB18" i="11" s="1"/>
  <c r="AB19" i="11" s="1"/>
  <c r="AB24" i="11"/>
  <c r="AB31" i="11" s="1"/>
  <c r="AG266" i="11"/>
  <c r="AH265" i="11"/>
  <c r="AG53" i="11"/>
  <c r="AF171" i="11"/>
  <c r="AF49" i="11"/>
  <c r="AY37" i="11"/>
  <c r="AU37" i="11"/>
  <c r="AW37" i="11"/>
  <c r="AQ50" i="11"/>
  <c r="AT133" i="11"/>
  <c r="AH61" i="11"/>
  <c r="AV61" i="11"/>
  <c r="AK61" i="11"/>
  <c r="AG67" i="11"/>
  <c r="AZ175" i="11"/>
  <c r="AY180" i="11"/>
  <c r="AZ310" i="11"/>
  <c r="AY296" i="11"/>
  <c r="AH73" i="11"/>
  <c r="AW233" i="11"/>
  <c r="AJ19" i="11"/>
  <c r="AJ15" i="11"/>
  <c r="AU63" i="11"/>
  <c r="AH63" i="11"/>
  <c r="AT63" i="11"/>
  <c r="AQ64" i="11"/>
  <c r="AN64" i="11"/>
  <c r="AQ54" i="11"/>
  <c r="AN54" i="11"/>
  <c r="AX42" i="11"/>
  <c r="AU154" i="11"/>
  <c r="AU155" i="11" s="1"/>
  <c r="AT37" i="11"/>
  <c r="AT118" i="11"/>
  <c r="AT140" i="11"/>
  <c r="AH140" i="11"/>
  <c r="AH242" i="11"/>
  <c r="AG243" i="11"/>
  <c r="AG52" i="11"/>
  <c r="AE83" i="11"/>
  <c r="AE48" i="11"/>
  <c r="AU61" i="11"/>
  <c r="AT61" i="11"/>
  <c r="AX11" i="11"/>
  <c r="AI11" i="11"/>
  <c r="AS171" i="11"/>
  <c r="AS49" i="11"/>
  <c r="AS25" i="11" s="1"/>
  <c r="AX81" i="11"/>
  <c r="AF17" i="11"/>
  <c r="AI81" i="11"/>
  <c r="AO81" i="11"/>
  <c r="AZ288" i="11"/>
  <c r="AY287" i="11"/>
  <c r="AZ287" i="11" s="1"/>
  <c r="AD155" i="11"/>
  <c r="AH155" i="11" s="1"/>
  <c r="AH154" i="11"/>
  <c r="AO11" i="11"/>
  <c r="AI167" i="11"/>
  <c r="AU12" i="11"/>
  <c r="AT12" i="11"/>
  <c r="AW12" i="11"/>
  <c r="AY12" i="11"/>
  <c r="AZ12" i="11" s="1"/>
  <c r="AH12" i="11"/>
  <c r="AI54" i="11"/>
  <c r="AH54" i="11"/>
  <c r="AV54" i="11"/>
  <c r="AK54" i="11"/>
  <c r="AK36" i="11"/>
  <c r="AG43" i="11"/>
  <c r="AH36" i="11"/>
  <c r="AV36" i="11"/>
  <c r="AT265" i="11"/>
  <c r="AS266" i="11"/>
  <c r="AS53" i="11"/>
  <c r="AZ251" i="11"/>
  <c r="AY242" i="11"/>
  <c r="AS43" i="11"/>
  <c r="AT36" i="11"/>
  <c r="AM26" i="11"/>
  <c r="AQ38" i="11"/>
  <c r="AO38" i="11"/>
  <c r="AV38" i="11"/>
  <c r="AU118" i="11"/>
  <c r="AU133" i="11" s="1"/>
  <c r="AX41" i="11"/>
  <c r="AO41" i="11"/>
  <c r="AH219" i="11"/>
  <c r="AG220" i="11"/>
  <c r="AH220" i="11" s="1"/>
  <c r="AG51" i="11"/>
  <c r="AQ63" i="11"/>
  <c r="AN63" i="11"/>
  <c r="AV63" i="11"/>
  <c r="AI241" i="11"/>
  <c r="AO241" i="11"/>
  <c r="AX241" i="11"/>
  <c r="AF94" i="11"/>
  <c r="AX94" i="11" s="1"/>
  <c r="AF297" i="11"/>
  <c r="AF54" i="11"/>
  <c r="AX54" i="11" s="1"/>
  <c r="AG157" i="11"/>
  <c r="AG82" i="11"/>
  <c r="AP83" i="11"/>
  <c r="AP79" i="11"/>
  <c r="AP48" i="11"/>
  <c r="AP24" i="11" s="1"/>
  <c r="AH233" i="11"/>
  <c r="AD40" i="11"/>
  <c r="AT233" i="11"/>
  <c r="AY39" i="11"/>
  <c r="AZ39" i="11" s="1"/>
  <c r="AN39" i="11"/>
  <c r="AW39" i="11"/>
  <c r="AU39" i="11"/>
  <c r="AT39" i="11"/>
  <c r="AD27" i="11"/>
  <c r="AH39" i="11"/>
  <c r="AU297" i="11"/>
  <c r="AF233" i="11"/>
  <c r="AN185" i="11"/>
  <c r="AW118" i="11"/>
  <c r="AW133" i="11" s="1"/>
  <c r="AW154" i="11"/>
  <c r="AW155" i="11" s="1"/>
  <c r="AZ257" i="11"/>
  <c r="AY256" i="11"/>
  <c r="AZ256" i="11" s="1"/>
  <c r="AH227" i="11"/>
  <c r="AI76" i="11"/>
  <c r="AX76" i="11"/>
  <c r="AF12" i="11"/>
  <c r="AO76" i="11"/>
  <c r="AT154" i="11"/>
  <c r="AX37" i="11"/>
  <c r="AS220" i="11"/>
  <c r="AT220" i="11" s="1"/>
  <c r="AT219" i="11"/>
  <c r="AS51" i="11"/>
  <c r="AX120" i="11"/>
  <c r="AX129" i="11" s="1"/>
  <c r="AF129" i="11"/>
  <c r="AK64" i="11"/>
  <c r="AV64" i="11"/>
  <c r="AZ234" i="11"/>
  <c r="AY233" i="11"/>
  <c r="AZ233" i="11" s="1"/>
  <c r="AW16" i="11"/>
  <c r="AY16" i="11"/>
  <c r="AZ16" i="11" s="1"/>
  <c r="AT16" i="11"/>
  <c r="AD15" i="11"/>
  <c r="AN16" i="11"/>
  <c r="AH16" i="11"/>
  <c r="AM171" i="11"/>
  <c r="AM49" i="11"/>
  <c r="AW17" i="11"/>
  <c r="AY17" i="11"/>
  <c r="AZ17" i="11" s="1"/>
  <c r="AH17" i="11"/>
  <c r="AT17" i="11"/>
  <c r="AF118" i="11"/>
  <c r="AX109" i="11"/>
  <c r="AD41" i="11"/>
  <c r="AN256" i="11"/>
  <c r="AT256" i="11"/>
  <c r="AZ107" i="11"/>
  <c r="AX14" i="11"/>
  <c r="AO14" i="11"/>
  <c r="AI14" i="11"/>
  <c r="AO216" i="11"/>
  <c r="AY54" i="11"/>
  <c r="AZ54" i="11" s="1"/>
  <c r="AW54" i="11"/>
  <c r="AU54" i="11"/>
  <c r="AZ162" i="11"/>
  <c r="AY161" i="11"/>
  <c r="AZ161" i="11" s="1"/>
  <c r="AN40" i="11"/>
  <c r="AM28" i="11"/>
  <c r="AQ40" i="11"/>
  <c r="AV40" i="11"/>
  <c r="AW10" i="11"/>
  <c r="AY10" i="11"/>
  <c r="AU10" i="11"/>
  <c r="AD9" i="11"/>
  <c r="AT10" i="11"/>
  <c r="AN10" i="11"/>
  <c r="AF262" i="11"/>
  <c r="AI263" i="11"/>
  <c r="AX263" i="11"/>
  <c r="AO263" i="11"/>
  <c r="AM266" i="11"/>
  <c r="AN265" i="11"/>
  <c r="AM53" i="11"/>
  <c r="AH10" i="11"/>
  <c r="AM220" i="11"/>
  <c r="AN220" i="11" s="1"/>
  <c r="AN219" i="11"/>
  <c r="AM51" i="11"/>
  <c r="AH147" i="11"/>
  <c r="AF53" i="11"/>
  <c r="AD297" i="11"/>
  <c r="AH297" i="11" s="1"/>
  <c r="AU192" i="11"/>
  <c r="AK79" i="11"/>
  <c r="AD107" i="11"/>
  <c r="AN107" i="11" s="1"/>
  <c r="AN103" i="11"/>
  <c r="AH103" i="11"/>
  <c r="AQ61" i="11"/>
  <c r="AQ67" i="11" s="1"/>
  <c r="AN61" i="11"/>
  <c r="AS30" i="11"/>
  <c r="AT54" i="11"/>
  <c r="AV9" i="11"/>
  <c r="AY118" i="11"/>
  <c r="AZ109" i="11"/>
  <c r="AV15" i="11"/>
  <c r="AX240" i="11"/>
  <c r="AF239" i="11"/>
  <c r="AI240" i="11"/>
  <c r="AO240" i="11"/>
  <c r="AW205" i="11"/>
  <c r="AW191" i="11" s="1"/>
  <c r="AW192" i="11" s="1"/>
  <c r="AT103" i="11"/>
  <c r="AY265" i="11"/>
  <c r="AZ282" i="11"/>
  <c r="AF192" i="11"/>
  <c r="AF50" i="11"/>
  <c r="AX50" i="11" s="1"/>
  <c r="AS82" i="11"/>
  <c r="AX140" i="11"/>
  <c r="AI140" i="11"/>
  <c r="AV66" i="11"/>
  <c r="AK66" i="11"/>
  <c r="AH66" i="11"/>
  <c r="AX80" i="11"/>
  <c r="AF79" i="11"/>
  <c r="AF16" i="11"/>
  <c r="AO80" i="11"/>
  <c r="AI80" i="11"/>
  <c r="AT297" i="11"/>
  <c r="AH9" i="11"/>
  <c r="AQ156" i="11"/>
  <c r="AQ82" i="11" s="1"/>
  <c r="AG192" i="11"/>
  <c r="AH191" i="11"/>
  <c r="AG50" i="11"/>
  <c r="AU220" i="11"/>
  <c r="AZ74" i="11"/>
  <c r="AY73" i="11"/>
  <c r="AZ73" i="11" s="1"/>
  <c r="AN140" i="11"/>
  <c r="AT66" i="11"/>
  <c r="AH94" i="11"/>
  <c r="AY155" i="11"/>
  <c r="AZ150" i="11"/>
  <c r="AY154" i="11"/>
  <c r="AW239" i="11"/>
  <c r="AD64" i="11"/>
  <c r="AT239" i="11"/>
  <c r="AY205" i="11"/>
  <c r="AZ196" i="11"/>
  <c r="AM67" i="11"/>
  <c r="AV60" i="11"/>
  <c r="AV67" i="11" s="1"/>
  <c r="AQ60" i="11"/>
  <c r="AA83" i="11"/>
  <c r="AA48" i="11"/>
  <c r="AN156" i="11"/>
  <c r="AM82" i="11"/>
  <c r="AV107" i="11"/>
  <c r="AX167" i="11"/>
  <c r="AF61" i="11"/>
  <c r="AI61" i="11" s="1"/>
  <c r="AU79" i="11"/>
  <c r="AU16" i="11"/>
  <c r="AU15" i="11" s="1"/>
  <c r="AW13" i="11"/>
  <c r="AH13" i="11"/>
  <c r="AY13" i="11"/>
  <c r="AZ13" i="11" s="1"/>
  <c r="AU13" i="11"/>
  <c r="AT13" i="11"/>
  <c r="AN13" i="11"/>
  <c r="AX293" i="11"/>
  <c r="AF66" i="11"/>
  <c r="AO66" i="11" s="1"/>
  <c r="AO293" i="11"/>
  <c r="AI293" i="11"/>
  <c r="W48" i="11"/>
  <c r="W83" i="11"/>
  <c r="AI37" i="11"/>
  <c r="AG25" i="11"/>
  <c r="AH37" i="11"/>
  <c r="AK37" i="11"/>
  <c r="AV37" i="11"/>
  <c r="AZ224" i="11"/>
  <c r="AY227" i="11"/>
  <c r="AU73" i="11"/>
  <c r="AO140" i="11"/>
  <c r="AN94" i="11"/>
  <c r="AT65" i="11"/>
  <c r="AS67" i="11"/>
  <c r="AD243" i="11"/>
  <c r="AT243" i="11" s="1"/>
  <c r="AN242" i="11"/>
  <c r="AT242" i="11"/>
  <c r="AD52" i="11"/>
  <c r="AW243" i="11"/>
  <c r="AX52" i="11"/>
  <c r="AO52" i="11"/>
  <c r="AO37" i="11"/>
  <c r="AN37" i="11"/>
  <c r="AM25" i="11"/>
  <c r="AQ37" i="11"/>
  <c r="AM43" i="11"/>
  <c r="AD156" i="11"/>
  <c r="AD82" i="11" s="1"/>
  <c r="AX89" i="11"/>
  <c r="AW79" i="11"/>
  <c r="AD60" i="11"/>
  <c r="AN60" i="11" s="1"/>
  <c r="AT79" i="11"/>
  <c r="AH79" i="11"/>
  <c r="AX38" i="11"/>
  <c r="AF26" i="11"/>
  <c r="AI38" i="11"/>
  <c r="AU107" i="11"/>
  <c r="AV42" i="11"/>
  <c r="AK42" i="11"/>
  <c r="AI42" i="11"/>
  <c r="AG30" i="11"/>
  <c r="AH42" i="11"/>
  <c r="AF227" i="11"/>
  <c r="AF219" i="11" s="1"/>
  <c r="AW73" i="11"/>
  <c r="AO42" i="11"/>
  <c r="AN42" i="11"/>
  <c r="AQ42" i="11"/>
  <c r="AM30" i="11"/>
  <c r="AU53" i="11"/>
  <c r="AY53" i="11"/>
  <c r="AZ53" i="11" s="1"/>
  <c r="AW156" i="11"/>
  <c r="AW147" i="11"/>
  <c r="AT262" i="11"/>
  <c r="AQ28" i="11" l="1"/>
  <c r="AU64" i="11"/>
  <c r="AT64" i="11"/>
  <c r="AE55" i="11"/>
  <c r="AE18" i="11" s="1"/>
  <c r="AE19" i="11" s="1"/>
  <c r="AE24" i="11"/>
  <c r="AE31" i="11" s="1"/>
  <c r="AX49" i="11"/>
  <c r="AI49" i="11"/>
  <c r="AN53" i="11"/>
  <c r="AQ53" i="11"/>
  <c r="AO53" i="11"/>
  <c r="AM29" i="11"/>
  <c r="AZ265" i="11"/>
  <c r="AY266" i="11"/>
  <c r="AZ266" i="11" s="1"/>
  <c r="AO61" i="11"/>
  <c r="AH243" i="11"/>
  <c r="AX146" i="11"/>
  <c r="AX147" i="11" s="1"/>
  <c r="AF147" i="11"/>
  <c r="AO146" i="11"/>
  <c r="AI146" i="11"/>
  <c r="AD171" i="11"/>
  <c r="AH171" i="11" s="1"/>
  <c r="AD49" i="11"/>
  <c r="AH170" i="11"/>
  <c r="AD29" i="11"/>
  <c r="AW41" i="11"/>
  <c r="AY41" i="11"/>
  <c r="AZ41" i="11" s="1"/>
  <c r="AU41" i="11"/>
  <c r="AT41" i="11"/>
  <c r="AN41" i="11"/>
  <c r="AI52" i="11"/>
  <c r="AH52" i="11"/>
  <c r="AV52" i="11"/>
  <c r="AK52" i="11"/>
  <c r="AG28" i="11"/>
  <c r="AN266" i="11"/>
  <c r="AX118" i="11"/>
  <c r="AF133" i="11"/>
  <c r="AX133" i="11" s="1"/>
  <c r="AQ26" i="11"/>
  <c r="AO26" i="11"/>
  <c r="AN297" i="11"/>
  <c r="AN155" i="11"/>
  <c r="AK67" i="11"/>
  <c r="AH266" i="11"/>
  <c r="W55" i="11"/>
  <c r="W18" i="11" s="1"/>
  <c r="W19" i="11" s="1"/>
  <c r="W24" i="11"/>
  <c r="W31" i="11" s="1"/>
  <c r="AO16" i="11"/>
  <c r="AX16" i="11"/>
  <c r="AF15" i="11"/>
  <c r="AI16" i="11"/>
  <c r="AX73" i="11"/>
  <c r="AF36" i="11"/>
  <c r="AO73" i="11"/>
  <c r="AI73" i="11"/>
  <c r="AH65" i="11"/>
  <c r="AU65" i="11"/>
  <c r="AY170" i="11"/>
  <c r="AZ180" i="11"/>
  <c r="AA55" i="11"/>
  <c r="AA18" i="11" s="1"/>
  <c r="AA19" i="11" s="1"/>
  <c r="AA24" i="11"/>
  <c r="AA31" i="11" s="1"/>
  <c r="AX79" i="11"/>
  <c r="AF60" i="11"/>
  <c r="AI79" i="11"/>
  <c r="AO79" i="11"/>
  <c r="AT155" i="11"/>
  <c r="AY40" i="11"/>
  <c r="AZ40" i="11" s="1"/>
  <c r="AW40" i="11"/>
  <c r="AT40" i="11"/>
  <c r="AU40" i="11"/>
  <c r="AD28" i="11"/>
  <c r="AH40" i="11"/>
  <c r="AF9" i="11"/>
  <c r="AX10" i="11"/>
  <c r="AO10" i="11"/>
  <c r="AI10" i="11"/>
  <c r="AU52" i="11"/>
  <c r="AY52" i="11"/>
  <c r="AZ52" i="11" s="1"/>
  <c r="AW52" i="11"/>
  <c r="AT52" i="11"/>
  <c r="AN52" i="11"/>
  <c r="AX17" i="11"/>
  <c r="AI17" i="11"/>
  <c r="AO17" i="11"/>
  <c r="AX239" i="11"/>
  <c r="AF64" i="11"/>
  <c r="AI239" i="11"/>
  <c r="AO239" i="11"/>
  <c r="AX262" i="11"/>
  <c r="AF65" i="11"/>
  <c r="AI262" i="11"/>
  <c r="AO262" i="11"/>
  <c r="AH64" i="11"/>
  <c r="AO63" i="11"/>
  <c r="AT43" i="11"/>
  <c r="AU51" i="11"/>
  <c r="AY51" i="11"/>
  <c r="AZ51" i="11" s="1"/>
  <c r="AW51" i="11"/>
  <c r="AI25" i="11"/>
  <c r="AI53" i="11"/>
  <c r="AH53" i="11"/>
  <c r="AV53" i="11"/>
  <c r="AK53" i="11"/>
  <c r="AI66" i="11"/>
  <c r="AK51" i="11"/>
  <c r="AV51" i="11"/>
  <c r="AH51" i="11"/>
  <c r="AG27" i="11"/>
  <c r="AT49" i="11"/>
  <c r="AW36" i="11"/>
  <c r="AU36" i="11"/>
  <c r="AD43" i="11"/>
  <c r="AY36" i="11"/>
  <c r="AZ36" i="11" s="1"/>
  <c r="AN36" i="11"/>
  <c r="AH43" i="11"/>
  <c r="AZ155" i="11"/>
  <c r="AY79" i="11"/>
  <c r="AZ79" i="11" s="1"/>
  <c r="AX53" i="11"/>
  <c r="AO49" i="11"/>
  <c r="AQ49" i="11"/>
  <c r="AV49" i="11"/>
  <c r="AY243" i="11"/>
  <c r="AZ243" i="11" s="1"/>
  <c r="AZ242" i="11"/>
  <c r="AT170" i="11"/>
  <c r="AO50" i="11"/>
  <c r="AC55" i="11"/>
  <c r="AC18" i="11" s="1"/>
  <c r="AC19" i="11" s="1"/>
  <c r="AC24" i="11"/>
  <c r="AC31" i="11" s="1"/>
  <c r="AN30" i="11"/>
  <c r="AQ30" i="11"/>
  <c r="AF220" i="11"/>
  <c r="AF51" i="11"/>
  <c r="AN43" i="11"/>
  <c r="AK50" i="11"/>
  <c r="AI50" i="11"/>
  <c r="AV50" i="11"/>
  <c r="AG26" i="11"/>
  <c r="AT107" i="11"/>
  <c r="AF266" i="11"/>
  <c r="AT9" i="11"/>
  <c r="AN170" i="11"/>
  <c r="AS27" i="11"/>
  <c r="AT27" i="11" s="1"/>
  <c r="AT51" i="11"/>
  <c r="AF40" i="11"/>
  <c r="AF243" i="11"/>
  <c r="AG83" i="11"/>
  <c r="AV82" i="11"/>
  <c r="AV83" i="11" s="1"/>
  <c r="AH82" i="11"/>
  <c r="AG48" i="11"/>
  <c r="AT171" i="11"/>
  <c r="AN9" i="11"/>
  <c r="AU42" i="11"/>
  <c r="AT42" i="11"/>
  <c r="AY42" i="11"/>
  <c r="AZ42" i="11" s="1"/>
  <c r="AW42" i="11"/>
  <c r="AD30" i="11"/>
  <c r="AU38" i="11"/>
  <c r="AD26" i="11"/>
  <c r="AN26" i="11" s="1"/>
  <c r="AY38" i="11"/>
  <c r="AZ38" i="11" s="1"/>
  <c r="AW38" i="11"/>
  <c r="AT38" i="11"/>
  <c r="AH38" i="11"/>
  <c r="AN82" i="11"/>
  <c r="AM83" i="11"/>
  <c r="AO82" i="11"/>
  <c r="AM48" i="11"/>
  <c r="AQ25" i="11"/>
  <c r="AQ43" i="11"/>
  <c r="AU9" i="11"/>
  <c r="AN171" i="11"/>
  <c r="AH107" i="11"/>
  <c r="AH156" i="11"/>
  <c r="AT53" i="11"/>
  <c r="AS29" i="11"/>
  <c r="AT29" i="11" s="1"/>
  <c r="AG29" i="11"/>
  <c r="AD192" i="11"/>
  <c r="AD50" i="11"/>
  <c r="AT191" i="11"/>
  <c r="AN191" i="11"/>
  <c r="AV25" i="11"/>
  <c r="AZ154" i="11"/>
  <c r="AY156" i="11"/>
  <c r="AX12" i="11"/>
  <c r="AI12" i="11"/>
  <c r="AO12" i="11"/>
  <c r="AZ10" i="11"/>
  <c r="AY9" i="11"/>
  <c r="AT266" i="11"/>
  <c r="AF30" i="11"/>
  <c r="AX30" i="11" s="1"/>
  <c r="AH41" i="11"/>
  <c r="AN243" i="11"/>
  <c r="AW53" i="11"/>
  <c r="AF156" i="11"/>
  <c r="AF82" i="11" s="1"/>
  <c r="AV30" i="11"/>
  <c r="AK30" i="11"/>
  <c r="AH30" i="11"/>
  <c r="AZ227" i="11"/>
  <c r="AY219" i="11"/>
  <c r="AY133" i="11"/>
  <c r="AZ133" i="11" s="1"/>
  <c r="AZ118" i="11"/>
  <c r="AZ205" i="11"/>
  <c r="AY191" i="11"/>
  <c r="AQ83" i="11"/>
  <c r="AQ79" i="11"/>
  <c r="AT82" i="11"/>
  <c r="AS83" i="11"/>
  <c r="AT83" i="11" s="1"/>
  <c r="AS48" i="11"/>
  <c r="AQ51" i="11"/>
  <c r="AM27" i="11"/>
  <c r="AN51" i="11"/>
  <c r="AW9" i="11"/>
  <c r="AO54" i="11"/>
  <c r="AF107" i="11"/>
  <c r="AX107" i="11" s="1"/>
  <c r="AD67" i="11"/>
  <c r="AT67" i="11" s="1"/>
  <c r="AH60" i="11"/>
  <c r="AU60" i="11"/>
  <c r="AU67" i="11" s="1"/>
  <c r="AT60" i="11"/>
  <c r="AW82" i="11"/>
  <c r="AW83" i="11" s="1"/>
  <c r="AD83" i="11"/>
  <c r="AD48" i="11"/>
  <c r="AD24" i="11" s="1"/>
  <c r="AH192" i="11"/>
  <c r="AO25" i="11"/>
  <c r="AK25" i="11"/>
  <c r="AK43" i="11"/>
  <c r="AT156" i="11"/>
  <c r="AW15" i="11"/>
  <c r="AT15" i="11"/>
  <c r="AH15" i="11"/>
  <c r="AN15" i="11"/>
  <c r="AF25" i="11"/>
  <c r="AX25" i="11" s="1"/>
  <c r="AY27" i="11"/>
  <c r="AZ27" i="11" s="1"/>
  <c r="AW27" i="11"/>
  <c r="AV43" i="11"/>
  <c r="AZ296" i="11"/>
  <c r="AY297" i="11"/>
  <c r="AZ37" i="11"/>
  <c r="AY43" i="11"/>
  <c r="AZ43" i="11" s="1"/>
  <c r="AN147" i="11"/>
  <c r="AT147" i="11"/>
  <c r="AU156" i="11"/>
  <c r="AU82" i="11" s="1"/>
  <c r="AU83" i="11" s="1"/>
  <c r="AY24" i="11" l="1"/>
  <c r="AH83" i="11"/>
  <c r="AI65" i="11"/>
  <c r="AO65" i="11"/>
  <c r="AZ170" i="11"/>
  <c r="AY171" i="11"/>
  <c r="AZ171" i="11" s="1"/>
  <c r="AN29" i="11"/>
  <c r="AQ29" i="11"/>
  <c r="AW29" i="11"/>
  <c r="AU29" i="11"/>
  <c r="AY29" i="11"/>
  <c r="AZ29" i="11" s="1"/>
  <c r="AY28" i="11"/>
  <c r="AZ28" i="11" s="1"/>
  <c r="AW28" i="11"/>
  <c r="AU28" i="11"/>
  <c r="AT28" i="11"/>
  <c r="AT26" i="11"/>
  <c r="AI64" i="11"/>
  <c r="AO64" i="11"/>
  <c r="AH49" i="11"/>
  <c r="AY49" i="11"/>
  <c r="AU49" i="11"/>
  <c r="AW49" i="11"/>
  <c r="AD25" i="11"/>
  <c r="AF29" i="11"/>
  <c r="AX29" i="11" s="1"/>
  <c r="AU19" i="11"/>
  <c r="AY30" i="11"/>
  <c r="AZ30" i="11" s="1"/>
  <c r="AU30" i="11"/>
  <c r="AW30" i="11"/>
  <c r="AO30" i="11"/>
  <c r="AF43" i="11"/>
  <c r="AX36" i="11"/>
  <c r="AO36" i="11"/>
  <c r="AI36" i="11"/>
  <c r="AX51" i="11"/>
  <c r="AF27" i="11"/>
  <c r="AX27" i="11" s="1"/>
  <c r="AZ219" i="11"/>
  <c r="AY220" i="11"/>
  <c r="AZ220" i="11" s="1"/>
  <c r="AN67" i="11"/>
  <c r="AZ156" i="11"/>
  <c r="AY82" i="11"/>
  <c r="AW26" i="11"/>
  <c r="AY26" i="11"/>
  <c r="AZ26" i="11" s="1"/>
  <c r="AU26" i="11"/>
  <c r="AQ27" i="11"/>
  <c r="AN27" i="11"/>
  <c r="AI30" i="11"/>
  <c r="AX15" i="11"/>
  <c r="AO15" i="11"/>
  <c r="AI15" i="11"/>
  <c r="AK28" i="11"/>
  <c r="AH28" i="11"/>
  <c r="AV28" i="11"/>
  <c r="AI28" i="11"/>
  <c r="AO147" i="11"/>
  <c r="AI147" i="11"/>
  <c r="AT30" i="11"/>
  <c r="AY192" i="11"/>
  <c r="AZ192" i="11" s="1"/>
  <c r="AZ191" i="11"/>
  <c r="AU43" i="11"/>
  <c r="AN48" i="11"/>
  <c r="AM55" i="11"/>
  <c r="AQ48" i="11"/>
  <c r="AQ24" i="11" s="1"/>
  <c r="AM24" i="11"/>
  <c r="AK26" i="11"/>
  <c r="AV26" i="11"/>
  <c r="AI26" i="11"/>
  <c r="AH26" i="11"/>
  <c r="AW43" i="11"/>
  <c r="AH67" i="11"/>
  <c r="AX9" i="11"/>
  <c r="AO9" i="11"/>
  <c r="AI9" i="11"/>
  <c r="AX26" i="11"/>
  <c r="AZ9" i="11"/>
  <c r="AX40" i="11"/>
  <c r="AF28" i="11"/>
  <c r="AI40" i="11"/>
  <c r="AO40" i="11"/>
  <c r="AW48" i="11"/>
  <c r="AW55" i="11" s="1"/>
  <c r="AW18" i="11" s="1"/>
  <c r="AW19" i="11" s="1"/>
  <c r="AY48" i="11"/>
  <c r="AZ48" i="11" s="1"/>
  <c r="AU48" i="11"/>
  <c r="AU55" i="11" s="1"/>
  <c r="AU18" i="11" s="1"/>
  <c r="AD55" i="11"/>
  <c r="AD18" i="11" s="1"/>
  <c r="AD19" i="11" s="1"/>
  <c r="AN83" i="11"/>
  <c r="AO83" i="11"/>
  <c r="AK48" i="11"/>
  <c r="AK24" i="11" s="1"/>
  <c r="AV48" i="11"/>
  <c r="AV55" i="11" s="1"/>
  <c r="AV18" i="11" s="1"/>
  <c r="AV19" i="11" s="1"/>
  <c r="AG55" i="11"/>
  <c r="AH48" i="11"/>
  <c r="AG24" i="11"/>
  <c r="AI27" i="11"/>
  <c r="AK27" i="11"/>
  <c r="AV27" i="11"/>
  <c r="AH27" i="11"/>
  <c r="AK31" i="11"/>
  <c r="AI51" i="11"/>
  <c r="AN28" i="11"/>
  <c r="AQ31" i="11"/>
  <c r="AF83" i="11"/>
  <c r="AX83" i="11" s="1"/>
  <c r="AX82" i="11"/>
  <c r="AF48" i="11"/>
  <c r="AO48" i="11" s="1"/>
  <c r="AY50" i="11"/>
  <c r="AZ50" i="11" s="1"/>
  <c r="AW50" i="11"/>
  <c r="AU50" i="11"/>
  <c r="AT50" i="11"/>
  <c r="AN50" i="11"/>
  <c r="AK55" i="11"/>
  <c r="AK18" i="11" s="1"/>
  <c r="AT192" i="11"/>
  <c r="AN192" i="11"/>
  <c r="AI82" i="11"/>
  <c r="AH50" i="11"/>
  <c r="AQ55" i="11"/>
  <c r="AQ18" i="11" s="1"/>
  <c r="AO51" i="11"/>
  <c r="AF67" i="11"/>
  <c r="AI60" i="11"/>
  <c r="AO60" i="11"/>
  <c r="AZ297" i="11"/>
  <c r="AY216" i="11"/>
  <c r="AZ216" i="11" s="1"/>
  <c r="AT48" i="11"/>
  <c r="AS55" i="11"/>
  <c r="AS24" i="11"/>
  <c r="AN49" i="11"/>
  <c r="AU27" i="11"/>
  <c r="AK29" i="11"/>
  <c r="AV29" i="11"/>
  <c r="AH29" i="11"/>
  <c r="AI67" i="11" l="1"/>
  <c r="AO67" i="11"/>
  <c r="AO29" i="11"/>
  <c r="AU25" i="11"/>
  <c r="AY25" i="11"/>
  <c r="AW25" i="11"/>
  <c r="AT25" i="11"/>
  <c r="AH25" i="11"/>
  <c r="AN25" i="11"/>
  <c r="AY83" i="11"/>
  <c r="AZ83" i="11" s="1"/>
  <c r="AZ82" i="11"/>
  <c r="AZ49" i="11"/>
  <c r="AY55" i="11"/>
  <c r="AM31" i="11"/>
  <c r="AN24" i="11"/>
  <c r="AX28" i="11"/>
  <c r="AO28" i="11"/>
  <c r="AF55" i="11"/>
  <c r="AX48" i="11"/>
  <c r="AK15" i="11"/>
  <c r="AK19" i="11"/>
  <c r="AO24" i="11"/>
  <c r="AG31" i="11"/>
  <c r="AV24" i="11"/>
  <c r="AV31" i="11" s="1"/>
  <c r="AH24" i="11"/>
  <c r="AN55" i="11"/>
  <c r="AM18" i="11"/>
  <c r="AO55" i="11"/>
  <c r="AI83" i="11"/>
  <c r="AT24" i="11"/>
  <c r="AS31" i="11"/>
  <c r="AT31" i="11" s="1"/>
  <c r="AO27" i="11"/>
  <c r="AX43" i="11"/>
  <c r="AO43" i="11"/>
  <c r="AI43" i="11"/>
  <c r="AW24" i="11"/>
  <c r="AW31" i="11" s="1"/>
  <c r="AI48" i="11"/>
  <c r="AI24" i="11" s="1"/>
  <c r="AF24" i="11"/>
  <c r="AD31" i="11"/>
  <c r="AQ19" i="11"/>
  <c r="AQ15" i="11"/>
  <c r="AT55" i="11"/>
  <c r="AS18" i="11"/>
  <c r="AG18" i="11"/>
  <c r="AI55" i="11"/>
  <c r="AH55" i="11"/>
  <c r="AU24" i="11"/>
  <c r="AU31" i="11" s="1"/>
  <c r="AI29" i="11"/>
  <c r="AZ24" i="11"/>
  <c r="AH18" i="11" l="1"/>
  <c r="AG19" i="11"/>
  <c r="AN31" i="11"/>
  <c r="AO31" i="11"/>
  <c r="AO18" i="11"/>
  <c r="AN18" i="11"/>
  <c r="AM19" i="11"/>
  <c r="AT18" i="11"/>
  <c r="AS19" i="11"/>
  <c r="AT19" i="11" s="1"/>
  <c r="AY18" i="11"/>
  <c r="AZ55" i="11"/>
  <c r="AH31" i="11"/>
  <c r="AI31" i="11"/>
  <c r="AY31" i="11"/>
  <c r="AZ31" i="11" s="1"/>
  <c r="AZ25" i="11"/>
  <c r="AF31" i="11"/>
  <c r="AX31" i="11" s="1"/>
  <c r="AX24" i="11"/>
  <c r="AF18" i="11"/>
  <c r="AX55" i="11"/>
  <c r="AH19" i="11" l="1"/>
  <c r="AZ18" i="11"/>
  <c r="AY19" i="11"/>
  <c r="AZ19" i="11" s="1"/>
  <c r="AN19" i="11"/>
  <c r="AX18" i="11"/>
  <c r="AF19" i="11"/>
  <c r="AX19" i="11" s="1"/>
  <c r="AI18" i="11"/>
  <c r="AI19" i="11" l="1"/>
  <c r="AO19" i="11"/>
  <c r="J9" i="10" l="1"/>
  <c r="I9" i="10"/>
  <c r="XFD36" i="2" l="1"/>
  <c r="I17" i="10" l="1"/>
  <c r="J18" i="10"/>
  <c r="I28" i="10"/>
  <c r="I24" i="10"/>
  <c r="J46" i="10"/>
  <c r="J43" i="10"/>
  <c r="J40" i="10"/>
  <c r="J12" i="10"/>
  <c r="G18" i="7"/>
  <c r="H13" i="5"/>
  <c r="I20" i="10"/>
  <c r="J38" i="10"/>
  <c r="J32" i="10"/>
  <c r="J15" i="10"/>
  <c r="I33" i="10"/>
  <c r="K16" i="4"/>
  <c r="J20" i="10"/>
  <c r="I36" i="10"/>
  <c r="H12" i="6"/>
  <c r="J15" i="7"/>
  <c r="J10" i="4"/>
  <c r="K20" i="4"/>
  <c r="I29" i="10"/>
  <c r="J48" i="10"/>
  <c r="J11" i="3"/>
  <c r="G13" i="5"/>
  <c r="J33" i="10"/>
  <c r="I23" i="10"/>
  <c r="I31" i="10"/>
  <c r="K11" i="6"/>
  <c r="K12" i="4"/>
  <c r="J20" i="4"/>
  <c r="I26" i="10"/>
  <c r="H14" i="8"/>
  <c r="I40" i="10"/>
  <c r="I13" i="5"/>
  <c r="K17" i="4"/>
  <c r="K13" i="3"/>
  <c r="I35" i="10"/>
  <c r="I16" i="10"/>
  <c r="J10" i="5"/>
  <c r="I18" i="10"/>
  <c r="I15" i="10"/>
  <c r="H18" i="7"/>
  <c r="J10" i="8"/>
  <c r="I37" i="10"/>
  <c r="I47" i="10"/>
  <c r="G12" i="6"/>
  <c r="K10" i="6"/>
  <c r="J10" i="7"/>
  <c r="K11" i="5"/>
  <c r="I48" i="10"/>
  <c r="K16" i="3"/>
  <c r="I32" i="10"/>
  <c r="J47" i="10"/>
  <c r="I43" i="10"/>
  <c r="K15" i="4"/>
  <c r="K10" i="3"/>
  <c r="J27" i="10"/>
  <c r="J10" i="10"/>
  <c r="I13" i="10"/>
  <c r="I14" i="10"/>
  <c r="J30" i="10"/>
  <c r="I46" i="10"/>
  <c r="J42" i="10"/>
  <c r="I21" i="10"/>
  <c r="J31" i="10"/>
  <c r="J25" i="10"/>
  <c r="J11" i="8"/>
  <c r="J11" i="4"/>
  <c r="K14" i="4"/>
  <c r="I12" i="10"/>
  <c r="J19" i="10"/>
  <c r="I42" i="10"/>
  <c r="G14" i="8"/>
  <c r="I10" i="10"/>
  <c r="J36" i="10"/>
  <c r="J12" i="5"/>
  <c r="J17" i="3"/>
  <c r="J23" i="10"/>
  <c r="I30" i="10"/>
  <c r="J41" i="10"/>
  <c r="I18" i="3"/>
  <c r="I41" i="10"/>
  <c r="J21" i="10"/>
  <c r="J35" i="10"/>
  <c r="J24" i="10"/>
  <c r="G21" i="4"/>
  <c r="J26" i="10"/>
  <c r="I34" i="10"/>
  <c r="I18" i="7"/>
  <c r="J28" i="10"/>
  <c r="G18" i="3"/>
  <c r="I21" i="4"/>
  <c r="I12" i="6"/>
  <c r="J17" i="10"/>
  <c r="J16" i="10"/>
  <c r="I38" i="10" l="1"/>
  <c r="K15" i="7"/>
  <c r="J13" i="3"/>
  <c r="H21" i="4"/>
  <c r="K10" i="8"/>
  <c r="J16" i="4"/>
  <c r="J29" i="10"/>
  <c r="K10" i="5"/>
  <c r="J17" i="4"/>
  <c r="J15" i="4"/>
  <c r="K17" i="3"/>
  <c r="K11" i="8"/>
  <c r="K10" i="4"/>
  <c r="J11" i="6"/>
  <c r="K11" i="4"/>
  <c r="J12" i="4"/>
  <c r="J14" i="10"/>
  <c r="J13" i="10"/>
  <c r="J37" i="10"/>
  <c r="I14" i="8"/>
  <c r="J14" i="4"/>
  <c r="K10" i="7"/>
  <c r="I25" i="10"/>
  <c r="K12" i="5"/>
  <c r="K11" i="3"/>
  <c r="J11" i="5"/>
  <c r="J11" i="7"/>
  <c r="K11" i="7"/>
  <c r="J10" i="3"/>
  <c r="J16" i="3"/>
  <c r="J9" i="4"/>
  <c r="K9" i="4"/>
  <c r="I19" i="10"/>
  <c r="K9" i="7"/>
  <c r="J9" i="7"/>
  <c r="J34" i="10"/>
  <c r="I39" i="10"/>
  <c r="J39" i="10"/>
  <c r="J49" i="10" l="1"/>
  <c r="F18" i="7"/>
  <c r="J13" i="7"/>
  <c r="K13" i="7"/>
  <c r="K17" i="7"/>
  <c r="J17" i="7"/>
  <c r="J21" i="4"/>
  <c r="K18" i="4"/>
  <c r="J18" i="4"/>
  <c r="J14" i="7"/>
  <c r="K14" i="7"/>
  <c r="K19" i="4"/>
  <c r="J19" i="4"/>
  <c r="K14" i="3"/>
  <c r="J14" i="3"/>
  <c r="J13" i="4"/>
  <c r="K13" i="4"/>
  <c r="J12" i="7"/>
  <c r="K12" i="7"/>
  <c r="J9" i="5"/>
  <c r="K9" i="5"/>
  <c r="F13" i="5"/>
  <c r="K9" i="6"/>
  <c r="J9" i="6"/>
  <c r="F18" i="3"/>
  <c r="J9" i="3"/>
  <c r="K9" i="3"/>
  <c r="J12" i="3"/>
  <c r="K12" i="3"/>
  <c r="K15" i="3"/>
  <c r="J15" i="3"/>
  <c r="K9" i="8"/>
  <c r="J9" i="8"/>
  <c r="K18" i="7" l="1"/>
  <c r="J18" i="7"/>
  <c r="K21" i="4"/>
  <c r="K13" i="5"/>
  <c r="K14" i="8"/>
  <c r="J14" i="8"/>
  <c r="J12" i="6"/>
  <c r="K12" i="6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<sst xmlns="http://schemas.openxmlformats.org/spreadsheetml/2006/main" count="4381" uniqueCount="444">
  <si>
    <t xml:space="preserve">Compromisos </t>
  </si>
  <si>
    <t>Subsidios</t>
  </si>
  <si>
    <t>Fondos</t>
  </si>
  <si>
    <t>Grupo</t>
  </si>
  <si>
    <t xml:space="preserve">Obligaciones </t>
  </si>
  <si>
    <t xml:space="preserve">Oblig.        /Aprop. Vigente </t>
  </si>
  <si>
    <t>Comp.    
 /Aprop. Vigente</t>
  </si>
  <si>
    <t xml:space="preserve"> ($) Millones de pesos</t>
  </si>
  <si>
    <t>Hidrocarburos</t>
  </si>
  <si>
    <t>Energía</t>
  </si>
  <si>
    <t>Minería</t>
  </si>
  <si>
    <t>(%)</t>
  </si>
  <si>
    <t>Nombre del Proyecto</t>
  </si>
  <si>
    <t>Total Minenergía</t>
  </si>
  <si>
    <t>Ambientales y Sociales</t>
  </si>
  <si>
    <t>Apropiación Inicial</t>
  </si>
  <si>
    <t>Subsector</t>
  </si>
  <si>
    <t>&lt;</t>
  </si>
  <si>
    <t>Apropiación Bloqueada</t>
  </si>
  <si>
    <t>Otros proyectos</t>
  </si>
  <si>
    <t>subsidios</t>
  </si>
  <si>
    <t>Transformacionales</t>
  </si>
  <si>
    <t>Total ANH</t>
  </si>
  <si>
    <t>Distribución de recursos a usuarios de gas combustible por red de estratos 1 y 2.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</si>
  <si>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</si>
  <si>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</si>
  <si>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</si>
  <si>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</si>
  <si>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</si>
  <si>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</si>
  <si>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</si>
  <si>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</si>
  <si>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</si>
  <si>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</si>
  <si>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</si>
  <si>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</si>
  <si>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</si>
  <si>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</si>
  <si>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</si>
  <si>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</si>
  <si>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</si>
  <si>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</si>
  <si>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</si>
  <si>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</si>
  <si>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</si>
  <si>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</si>
  <si>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</si>
  <si>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</si>
  <si>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</si>
  <si>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</si>
  <si>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</si>
  <si>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Mejoramiento del modelo integrado de planeación y gestión en el ministerio de minas y energía  bogotá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</si>
  <si>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</si>
  <si>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</si>
  <si>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</si>
  <si>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</si>
  <si>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</si>
  <si>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</si>
  <si>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Fortalecimiento en la implementación del modelo de promoción para incrementar la inversión  nacional</t>
  </si>
  <si>
    <t>Aprovechamiento de hidrocarburos en territorios social y ambientalmente sostenibles a nivel  nacional</t>
  </si>
  <si>
    <t>Fortalecimiento de la ciencia y tecnología para el sector hidrocarburos a nivel   nacional</t>
  </si>
  <si>
    <t>Identificación de recursos exploratorios de hidrocarburos  nacional</t>
  </si>
  <si>
    <t>Fortalecimiento de las tecnologías de la información y las comunicaciones para la transformación digital de la agencia nacional de hidrocarburos a nivel   nacional</t>
  </si>
  <si>
    <t>Mejoramiento de la seguridad en el desarrollo de la actividad minera  nacional</t>
  </si>
  <si>
    <t>Mejoramiento de los estándares de la actividad minera a nivel  nacional</t>
  </si>
  <si>
    <t>Optimización de las condiciones técnicas y legales de la información del sistema integrado de gestión minera con las solicitudes pendientes a 2018  nacional</t>
  </si>
  <si>
    <t>Fortalecimiento de los mecanismos de promoción del sector minero  nacional</t>
  </si>
  <si>
    <t>Fortalecimiento de la infraestructura física de la agencia nacional de minería a nivel  nacional</t>
  </si>
  <si>
    <t>Optimización de los sistemas: planeación y gestión (mipg) y el sistema integrado de gestión (sig) de la agencia nacional de minería bogotá</t>
  </si>
  <si>
    <t>Fortalecimiento de los servicios de la anm soportados en las tecnologías de la información y las comunicaciones  bogotá</t>
  </si>
  <si>
    <t>Divulgación de la regulación a la ciudadanía a nivel  nacional</t>
  </si>
  <si>
    <t>Mejoramiento  y modernización de las tics de la creg a nivel  nacional</t>
  </si>
  <si>
    <t>Ampliación del conocimiento geocientífico básico del territorio  nacional</t>
  </si>
  <si>
    <t>Distribución de recursos al consumo en cilindros y proyectos de infraestructura de GLP  nacional</t>
  </si>
  <si>
    <t>Total UPME</t>
  </si>
  <si>
    <t>Total SGC</t>
  </si>
  <si>
    <t>Total IPSE</t>
  </si>
  <si>
    <t>Total CREG</t>
  </si>
  <si>
    <t>Total ANM</t>
  </si>
  <si>
    <t>Generación  de valor público a traves del emprendimiento y la innovación para la upme ubicada en  bogotá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</si>
  <si>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</si>
  <si>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</si>
  <si>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</si>
  <si>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</si>
  <si>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 xml:space="preserve">Fortalecimiento actualización y organización del archivo total (central, de gestión e histórico) del IPSE Bogotá  </t>
  </si>
  <si>
    <t>Fortalecimiento fortalecimiento de la gestión institucional del ipse   Bogotá</t>
  </si>
  <si>
    <t>Fortalecimiento de las tecnologias de la informacion y las comunicaciones de ipse como referente de informacion para las zonas no interconectadas - IPSE Bogota</t>
  </si>
  <si>
    <t>Ampliación del conocimiento del potencial mineral en el territorio  Nacional</t>
  </si>
  <si>
    <t>Fortalecimiento de la investigación y caracterización de materiales geológicos en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</si>
  <si>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</si>
  <si>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</si>
  <si>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</si>
  <si>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</si>
  <si>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</si>
  <si>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</si>
  <si>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Asesoria  para promover el desarrollo sostenible y la competitividad del sector minero a nivel  Nacional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</si>
  <si>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</si>
  <si>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</si>
  <si>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</si>
  <si>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</si>
  <si>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</si>
  <si>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 xml:space="preserve">Estudios para el desarrollo regulatorio de los sectores de energía eléctrica, gas combustible y combustibles líquidos a nivel   nacional - </t>
  </si>
  <si>
    <t xml:space="preserve">Fortalecimiento institucional a partir del aprendizaje organizacional a nivel  nacional </t>
  </si>
  <si>
    <t>Apropiación Vigente</t>
  </si>
  <si>
    <t xml:space="preserve">INFORME DE EJECUCIÓN PRESUPUESTAL 
DICIEMBRE 2020 </t>
  </si>
  <si>
    <t>fortalecimiento de las capacidades tecnológicas del ministerio de minas y energía para facilitar el uso, acceso y aprovechamiento de la información minero energética a nivel nacional</t>
  </si>
  <si>
    <t>MES</t>
  </si>
  <si>
    <t>Marzo</t>
  </si>
  <si>
    <t>RESUMEN GENERAL</t>
  </si>
  <si>
    <t>Cifras en millones de pesos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</si>
  <si>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</si>
  <si>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</si>
  <si>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</si>
  <si>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</si>
  <si>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</si>
  <si>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</si>
  <si>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</si>
  <si>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</si>
  <si>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</si>
  <si>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</si>
  <si>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</si>
  <si>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</si>
  <si>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</si>
  <si>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</si>
  <si>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</si>
  <si>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Concepto</t>
  </si>
  <si>
    <t>Apropiación Inicial 2023</t>
  </si>
  <si>
    <t>Aplazamiento</t>
  </si>
  <si>
    <t>Traslados Presupuestales por Reducción</t>
  </si>
  <si>
    <t xml:space="preserve">TOTAL </t>
  </si>
  <si>
    <t>Traslados Presupuestales por Adición</t>
  </si>
  <si>
    <t>Adición 1</t>
  </si>
  <si>
    <t>Total Adiciones</t>
  </si>
  <si>
    <t>Apropiación
Vigente 2023</t>
  </si>
  <si>
    <t>Apropiación Bloqueada 2023</t>
  </si>
  <si>
    <t>Apropiación Disponible</t>
  </si>
  <si>
    <t>% Comp</t>
  </si>
  <si>
    <t>% Comp./ Aprop Disponible</t>
  </si>
  <si>
    <t>Compromisos mes Anterior</t>
  </si>
  <si>
    <t>Diferencia Compromisos</t>
  </si>
  <si>
    <t>% Meta Comp.</t>
  </si>
  <si>
    <t>Obligaciones</t>
  </si>
  <si>
    <t xml:space="preserve">% Oblig.   </t>
  </si>
  <si>
    <t xml:space="preserve">% Oblig.        /Aprop. DISPON </t>
  </si>
  <si>
    <t>Obligado mes Anterior</t>
  </si>
  <si>
    <t>Diferencia Obligaciones</t>
  </si>
  <si>
    <t>% Meta Oblig.</t>
  </si>
  <si>
    <t>Por Comprometer</t>
  </si>
  <si>
    <t xml:space="preserve">Por Obligar de los Compromisos </t>
  </si>
  <si>
    <t>Por Obligar si se compromete el 100%</t>
  </si>
  <si>
    <t>Por comprometer frene a disp</t>
  </si>
  <si>
    <t>meta en $</t>
  </si>
  <si>
    <t xml:space="preserve">% de cumplimiento frente a Obligaciones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</si>
  <si>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</si>
  <si>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</si>
  <si>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</si>
  <si>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</si>
  <si>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</si>
  <si>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</si>
  <si>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</si>
  <si>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</si>
  <si>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</si>
  <si>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</si>
  <si>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</si>
  <si>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&lt;&gt;NA</t>
  </si>
  <si>
    <t>A</t>
  </si>
  <si>
    <t xml:space="preserve">Funcionamiento </t>
  </si>
  <si>
    <t>Gastos de Personal</t>
  </si>
  <si>
    <t>Adquisición de bienes y servicios</t>
  </si>
  <si>
    <t>Transferencias  corrientes</t>
  </si>
  <si>
    <t>Gastos de Comerc. y Producción</t>
  </si>
  <si>
    <t>Gtos por tributos, multas sanciones e intereses</t>
  </si>
  <si>
    <t>B</t>
  </si>
  <si>
    <t>Servicio a la Deuda</t>
  </si>
  <si>
    <t>Otras Cuentas Por Pagar</t>
  </si>
  <si>
    <t>Aportes al Fondo de Contingencias</t>
  </si>
  <si>
    <t>C</t>
  </si>
  <si>
    <t xml:space="preserve">Inversión </t>
  </si>
  <si>
    <t>Total Sector</t>
  </si>
  <si>
    <t>TOTAL INVERSIÓN + FUNCIONAMIENTO</t>
  </si>
  <si>
    <t>TOTAL INVERSIÓN + FUNCIONAMIENTO + SERVICIO A LA DEUDA</t>
  </si>
  <si>
    <t>Entidad</t>
  </si>
  <si>
    <t>Por comprometer frente a disp</t>
  </si>
  <si>
    <t>21-01-01</t>
  </si>
  <si>
    <t>MME</t>
  </si>
  <si>
    <t>21-11-00</t>
  </si>
  <si>
    <t>AGENCIA NACIONAL DE HIDROCARBUROS - ANH</t>
  </si>
  <si>
    <t>ANH</t>
  </si>
  <si>
    <t>21-12-00</t>
  </si>
  <si>
    <t>ANM</t>
  </si>
  <si>
    <t>21-01-13</t>
  </si>
  <si>
    <t>CREG</t>
  </si>
  <si>
    <t>21-10-00</t>
  </si>
  <si>
    <t>IPSE</t>
  </si>
  <si>
    <t>21-03-00</t>
  </si>
  <si>
    <t>SGC</t>
  </si>
  <si>
    <t>21-09-00</t>
  </si>
  <si>
    <t>UPME</t>
  </si>
  <si>
    <t xml:space="preserve"> </t>
  </si>
  <si>
    <t>TOTAL FUNCIONAMIENTO</t>
  </si>
  <si>
    <t>TOTAL INVERSIÓN</t>
  </si>
  <si>
    <t>TOTAL SERVICIO A LA DEUDA</t>
  </si>
  <si>
    <t>MINISTERIO DE MINAS Y ENERGIA</t>
  </si>
  <si>
    <t xml:space="preserve">Gastos de Personal </t>
  </si>
  <si>
    <t>B-10-01-03</t>
  </si>
  <si>
    <t>B-10-04-01</t>
  </si>
  <si>
    <t>Total Entidad</t>
  </si>
  <si>
    <t>BPIN</t>
  </si>
  <si>
    <t>MINISTRO</t>
  </si>
  <si>
    <t>Subtotal Jurídica</t>
  </si>
  <si>
    <t>Subtotal Planeación</t>
  </si>
  <si>
    <t>FORTALECIMIENTO DE LA POLITICA PUBLICA PARA MEJORAR EL ACCESO A TECNOLOGIAS O APLICACIONES NUCLEARES AVANZADAS EN EL TERRITORIO  NACIONAL</t>
  </si>
  <si>
    <t>Subtotal Asuntos Regulatorios</t>
  </si>
  <si>
    <t>AMBIENTAL</t>
  </si>
  <si>
    <t>FORTALECIMIENTO DEL RELACIONAMIENTO TERRITORIAL PARA LA CREACION DE VALOR COMPARTIDO EN EL SECTOR MINERO ENERGETICO NACIONAL</t>
  </si>
  <si>
    <t xml:space="preserve">Subtotal ambiental </t>
  </si>
  <si>
    <t>%Oblig./ Aprop Disponible</t>
  </si>
  <si>
    <t>Por comprometer DNP</t>
  </si>
  <si>
    <t>VICE MINAS</t>
  </si>
  <si>
    <t>Subtotal EITI</t>
  </si>
  <si>
    <t xml:space="preserve">Total Despacho Ministro  </t>
  </si>
  <si>
    <t>HIDROCARBUROS</t>
  </si>
  <si>
    <t>DISTRIBUCIÓN DE RECURSOS A USUARIOS DE GAS COMBUSTIBLE POR RED DE ESTRATOS 1 Y 2.  NACIONAL</t>
  </si>
  <si>
    <t>2018011000650</t>
  </si>
  <si>
    <t>DISTRIBUCIÓN DE RECURSOS AL CONSUMO EN CILINDROS Y PROYECTOS DE INFRAESTRUCTURA DE GLP  NACIONAL</t>
  </si>
  <si>
    <t>2019011000024</t>
  </si>
  <si>
    <t>SUSTITUCION DE LENA POR CILINDROS DE GLP EN HOGARES DE BAJOS RECURSOS NACIONAL</t>
  </si>
  <si>
    <t>APOYO A LA FINANCIACIÓN DE PROYECTOS DIRIGIDOS AL DESARROLLO DE INFRAESTRUCTURA, Y CONEXIONES PARA EL USO DEL GAS NATURAL A NIVEL  NACIONAL</t>
  </si>
  <si>
    <t>2018011001035</t>
  </si>
  <si>
    <t>2018011000352</t>
  </si>
  <si>
    <t>DESARROLLO DE LA GESTIÓN DE LA INFORMACIÓN EN ASUNTOS DEL SUBSECTOR HIDROCARBUROS.  NACIONAL</t>
  </si>
  <si>
    <t>2018011000350</t>
  </si>
  <si>
    <t>FORTALECIMIENTO A LA GESTION DEL MONITOREO, SEGUIMIENTO Y CONTROL A LOS COMBUSTIBLES LIQUIDOS DERIVADOS DEL PETROLEO Y OTROS PRODUCTOS DE TIPO RESIDUAL DE HIDROCARBUROS NACIONAL</t>
  </si>
  <si>
    <t>Subtotal hidrocarburos</t>
  </si>
  <si>
    <t>ENERGIA</t>
  </si>
  <si>
    <t>2018011001048</t>
  </si>
  <si>
    <t>2018011001045</t>
  </si>
  <si>
    <t>MEJORAMIENTO DEL CUBRIMIENTO DE LA DEMANDA NO ATENDIDA QUE PERCIBEN LOS USUARIOS DEL SIN Y LAS ZNI NACIONAL</t>
  </si>
  <si>
    <t>Subtotal Energía</t>
  </si>
  <si>
    <t>FORTALECIMIENTO DE LA GESTION EFICIENTE DE LA ENERGIA Y DESARROLLO DE LAS FUENTES NO CONVENCIONALES DE ENERGIA EN EL TERRITORIO  NACIONAL</t>
  </si>
  <si>
    <t>Subtotal Fenoge</t>
  </si>
  <si>
    <t xml:space="preserve">Total Viceministerio Energía </t>
  </si>
  <si>
    <t>FORMALIZACION MINERA</t>
  </si>
  <si>
    <t>FORTALECIMIENTO DE LA POLITICA DE LA MINERIA DE SUBSISTENCIA EN EL TERRITORIO NACIONAL</t>
  </si>
  <si>
    <t xml:space="preserve">Subtotal Formalización Minera </t>
  </si>
  <si>
    <t xml:space="preserve">Por comprometer DNP </t>
  </si>
  <si>
    <t xml:space="preserve">Subtotal Minería Empresarial </t>
  </si>
  <si>
    <t>Subtotal Explotación Ilicita</t>
  </si>
  <si>
    <t xml:space="preserve">Total Viceministerio Minas </t>
  </si>
  <si>
    <t>ADMINISTRATIVOS</t>
  </si>
  <si>
    <t>FORTALECIMIENTO DE LAS CAPACIDADES TECNOLÓGICAS DEL MINISTERIO DE MINAS Y ENERGÍA PARA FACILITAR EL USO, ACCESO Y APROVECHAMIENTO DE LA INFORMACIÓN MINERO ENERGÉTICA A NIVEL NACIONAL</t>
  </si>
  <si>
    <t>MEJORAMIENTO EN LA DISPONIBILIDAD Y APROVECHAMIENTO DE LA INFORMACION DEL ARCHIVO CENTRAL POR PARTE DE LA CIUDADANIA Y USUARIOS INTERNOS DEL MINISTERIO.  BOGOTA</t>
  </si>
  <si>
    <t>IMPLANTACIÓN MODELO GESTION DE DOCUMENTOS ELECTRONICOS DE ARCHIVO EN EL MINISTERIO DE MINAS Y ENERGIA  BOGOTÁ</t>
  </si>
  <si>
    <t>2019011000154</t>
  </si>
  <si>
    <t>FORTALECIMIENTO INSTITUCIONAL PARA LA IMPLEMENTACION DE MEJORES MEDIDAS DE SOSTENIBILIDAD AMBIENTAL EN LAS SEDES DEL MINISTERIO DE MINAS Y ENERGIA  BOGOTA</t>
  </si>
  <si>
    <t>Subtotal administrativos</t>
  </si>
  <si>
    <t>Total Secretaria General</t>
  </si>
  <si>
    <t>Total MME</t>
  </si>
  <si>
    <t>ANH - AGENCIA NACIONAL DE HIDROCARBUROS</t>
  </si>
  <si>
    <t>IDENTIFICACION DE OPORTUNIDADES EXPLORATORIAS DE HIDROCARBUROS  NACIONAL</t>
  </si>
  <si>
    <t>2022011000066</t>
  </si>
  <si>
    <t>APOYO PARA LA VIABILIZACION DE LAS ACTIVIDADES DE EXPLORACION Y PRODUCCION DE HIDROCARBUROS A TRAVES DE LA ARTICULACION INSTITUCIONAL DE LA GESTION SOCIO AMBIENTAL  NACIONAL</t>
  </si>
  <si>
    <t>2022011000074</t>
  </si>
  <si>
    <t>ANM - AGENCIA NACIONAL MINERA</t>
  </si>
  <si>
    <t>Gastos de Com. y Oper.</t>
  </si>
  <si>
    <t>FORTALECIMIENTO DE LA FORMALIZACION Y TITULACION DE PEQUENOS Y MEDIANOS MINEROS A NIVEL  NACIONAL</t>
  </si>
  <si>
    <t>2022011000021</t>
  </si>
  <si>
    <t>CONSOLIDACIÓN DEL SISTEMA INTEGRAL DE GESTIÓN MINERA A NIVEL NACIONAL</t>
  </si>
  <si>
    <t>2020011000088</t>
  </si>
  <si>
    <t>CONSTRUCCION DE CONOCIMIENTO PARA LA GESTION DE RIESGOS MINEROS Y AUMENTO DE LA CAPACIDAD DE RESPUESTA SEGURA EN LA ATENCION DE EMERGENCIAS MINERAS EN EL TERRITORIO  NACIONAL</t>
  </si>
  <si>
    <t>2022011000050</t>
  </si>
  <si>
    <t>FORTALECIMIENTO DEL DESEMPEÑO INSTITUCIONAL DE LA ANM A NIVEL NACIONAL</t>
  </si>
  <si>
    <t>2020011000096</t>
  </si>
  <si>
    <t>CREG - COMISION DE REGULACION DE ENERGIA Y GAS</t>
  </si>
  <si>
    <t>IPSE - INSTITUTO DE PLANIFICACION Y PROMOCION DE SOLUCIONES ENERGETICAS EN ZONAS NO INTERCONECTADAS</t>
  </si>
  <si>
    <t>FORTALECIMIENTO FORTALECIMIENTO DE LA GESTIÓN INSTITUCIONAL DEL IPSE   BOGOTÁ</t>
  </si>
  <si>
    <t>2019011000156</t>
  </si>
  <si>
    <t>SGC -SERVICIO GEOLOGICO COLOMBIANO</t>
  </si>
  <si>
    <t>CONSTRUCCION E IMPLEMENTACION DE LA INFRAESTRUCTURA DEL CENTRO DE EXCELENCIA EN GEOCIENCIAS A NIVEL  NACIONAL</t>
  </si>
  <si>
    <t>2020011000135</t>
  </si>
  <si>
    <t>FORTALECIMIENTO DE LA CAPACIDAD DE ACCESO DEL SECTOR MINERO ENERGETICO A LOS PRODUCTOS Y SERVICIOS DEL BANCO DE INFORMACION PETROLERA - BIP  NACIONAL</t>
  </si>
  <si>
    <t>2022011000058</t>
  </si>
  <si>
    <t>MODERNIZACIÓN DE LOS DATACENTER PRINCIPAL Y ALTERNO DEL SERVICIO GEOLÓGICO COLOMBIANO  NACIONAL</t>
  </si>
  <si>
    <t>2018011001143</t>
  </si>
  <si>
    <t>FORMACIÓN Y DESARROLLO DEL TALENTO HUMANO DEL SERVICIO GEOLÓGICO COLOMBIANO A NIVEL NACIONAL</t>
  </si>
  <si>
    <t>2019011000294</t>
  </si>
  <si>
    <t>MODERNIZACIÓN DE LOS SERVICIOS DE MUSEO GEOLÓGICO E INVESTIGACIONES ASOCIADAS A NIVEL NACIONAL</t>
  </si>
  <si>
    <t>2019011000292</t>
  </si>
  <si>
    <t>UPME - UNIDAD DE PLANEACION MINERO ENERGETICA</t>
  </si>
  <si>
    <t>FORTALECIMIENTO DE LOS SERVICIOS DIGITALES AUMENTANDO LA CAPACIDAD PARA LA TRANSFORMACION DIGITAL E INTERACCION CON EL CIUDADANO   NACIONAL-[PREVIO CONCEPTO  DNP]</t>
  </si>
  <si>
    <t>2022011000098</t>
  </si>
  <si>
    <t>FORTALECIMIENTO DEL LEVANTAMIENTO, GESTION Y APROPIACION DE LA INFORMACION PARA LA PLANEACION  DEL SECTOR MINERO ENERGETICO CON ENFOQUE TERRITORIAL  NACIONAL-[PREVIO CONCEPTO  DNP]</t>
  </si>
  <si>
    <t>2022011000080</t>
  </si>
  <si>
    <t>FORTALECIMIENTO DE LA PERCEPCION DE LA CIUDADANIA FRENTE A LOS PRODUCTOS Y SERVICIOS PRESTADOS POR LA UPME   NACIONAL-[PREVIO CONCEPTO  DNP]</t>
  </si>
  <si>
    <t>2022011000078</t>
  </si>
  <si>
    <t>Pagos</t>
  </si>
  <si>
    <t xml:space="preserve">% Pagos   </t>
  </si>
  <si>
    <t xml:space="preserve">MINISTERIO DE MINAS Y ENERGIA - GESTION GENERAL </t>
  </si>
  <si>
    <t>AGENCIA NACIONAL DE MINERIA - ANM</t>
  </si>
  <si>
    <t>MINISTERIO DE MINAS Y ENERGIA - COMISION DE REGULACION DE ENERGIA Y GAS - CREG -</t>
  </si>
  <si>
    <t>INSTITUTO DE PLANIFICACION Y PROMOCION DE SOLUCIONES  ENERGETICAS PARA LAS ZONAS NO INTERCONECTADAS - IPSE</t>
  </si>
  <si>
    <t>SERVICIO GEOLOGICO COLOMBIANO</t>
  </si>
  <si>
    <t>UNIDAD DE PLANEACION MINERO ENERGETICA - UPME</t>
  </si>
  <si>
    <t>CONTRIBUCIÓN DE LA EVALUACIÓN DEL POTENCIAL DE FUENTES NO CONVENCIONALES DE ENERGÍA PARA LA TRANSICIÓN ENERGÉTICA NACIONAL</t>
  </si>
  <si>
    <t>INFORME DE EJECUCIÓN No. 004-2024 (Con Subsidios)
(31 de Enero de 2024)
Generado el 2 de Febrero de 2024 5:00 pm
El % de ejecución = (Oblig.  /Aprop. Vigente) * 100</t>
  </si>
  <si>
    <t>C-2199-1900-29-53105B</t>
  </si>
  <si>
    <t>AMPLIACIÓN DE LAS ESTRATEGIAS Y NUEVOS INSTRUMENTOS JURÍDICOS Y JUDICIALES EN EL MARCO DE LAS NUEVAS POLÍTICAS DE GOBIERNO RELACIONADAS CON LA TRANSFORMACIÓN DEL SECTOR MINERO ENERGÉTICO  NACIONAL</t>
  </si>
  <si>
    <t>C-2199-1900-30-53106A</t>
  </si>
  <si>
    <t>FORTALECIMIENTO DEL MARCO ESTRATÉGICO Y METODOLÓGICO DE LA GENERACIÓN DE VALOR PÚBLICO EN LA TRANSICIÓN ENERGÉTICA JUSTA.  NACIONAL</t>
  </si>
  <si>
    <t>C-2106-1900-20-53105E</t>
  </si>
  <si>
    <t>FORTALECIMIENTO DE LA CONFIANZA EN LAS INSTITUCIONES DE LA INDUSTRIA MINERO ENERGÉTICA EN COLOMBIA (INICIATIVA EITI) NACIONAL</t>
  </si>
  <si>
    <t>C-2106-1900-23-40302B</t>
  </si>
  <si>
    <t>CONSOLIDACIÓN POSICIONAMIENTO Y GESTIÓN INTERNACIONAL DEL SECTOR MINERO ENERGÉTICO PARA LA TRANSICIÓN ENERGÉTICA JUSTA EN COLOMBIA  NACIONAL</t>
  </si>
  <si>
    <t>C-2199-1900-28-40301A</t>
  </si>
  <si>
    <t>FORTALECIMIENTO DE LA REGULACIÓN PARA LA TRANSICIÓN DEL SECTOR ENERGÉTICO HACIA UNA ECONÓMICA VERDE  NACIONAL</t>
  </si>
  <si>
    <t>C-2106-1900-19-40302B</t>
  </si>
  <si>
    <t>C-2105-1900-11-53105E</t>
  </si>
  <si>
    <t>C-2105-1900-15-53105E</t>
  </si>
  <si>
    <t>FORTALECIMIENTO DE LA GESTIÓN AMBIENTAL DEL SECTOR MINERO ENERGÉTICO FRENTE A LAS NECESIDADES DE LOS TERRITORIOS A NIVEL  NACIONAL</t>
  </si>
  <si>
    <t>C-2105-1900-13-10101B</t>
  </si>
  <si>
    <t>FORTALECIMIENTO DE LA COMPETITIVIDAD Y SOSTENIBILIDAD DEL SECTOR MINERO ENERGÉTICO MEDIANTE LA INCORPORACIÓN DE PROCESOS DE REDUCCIÓN DE RIESGO DE DESASTRES NACIONAL</t>
  </si>
  <si>
    <t>C-2101-1900-8-40301C</t>
  </si>
  <si>
    <t>C-2101-1900-10-40301C</t>
  </si>
  <si>
    <t>C-2103-1900-7-40301B</t>
  </si>
  <si>
    <t>DISTRIBUCIÓN DE RECURSOS PARA EL TRANSPORTE DE COMBUSTIBLES LÍQUIDOS DERIVADOS DEL PETRÓLEO PARA ABASTECER AL DEPARTAMENTO DE NARIÑO</t>
  </si>
  <si>
    <t>C-2101-1900-11-40301C</t>
  </si>
  <si>
    <t>C-2101-1900-9-40301C</t>
  </si>
  <si>
    <t>C-2106-1900-8-53105D</t>
  </si>
  <si>
    <t>MEJORAMIENTO DE LA GESTIÓN DE LA INFORMACIÓN DE LA DISTRIBUCIÓN DE LOS COMBUSTIBLES LÍQUIDOS, GAS NATURAL Y GLP PARA USO VEHICULAR.  NACIONAL - SICOM</t>
  </si>
  <si>
    <t>C-2103-1900-9-40302B</t>
  </si>
  <si>
    <t>MEJORAMIENTO DEL COMERCIO LEGAL DE COMBUSTIBLES EN LOS MUNICIPIOS CONSIDERADOS COMO ZONA DE FRONTERA.  NACIONAL</t>
  </si>
  <si>
    <t>C-2106-1900-11-53105B</t>
  </si>
  <si>
    <t>C-2103-1900-8-40302B</t>
  </si>
  <si>
    <t>C-2102-1900-18-40301C</t>
  </si>
  <si>
    <t>SUBSIDIO DISTRIBUCION DE RECURSOS PARA PAGOS POR MENORES TARIFAS SECTOR ELECTRICO NACIONAL</t>
  </si>
  <si>
    <t>C-2102-1900-8-40301C</t>
  </si>
  <si>
    <t>DISTRIBUCIÓN DE SUBSIDIOS PARA USUARIOS UBICADOS EN ZONAS ESPECIALES DEL SISTEMA INTERCONECTADO  NACIONAL - FOES</t>
  </si>
  <si>
    <t>C-2102-1900-11-40301C</t>
  </si>
  <si>
    <t>MEJORAMIENTO DEL SERVICIO DE ENERGIA ELECTRICA EN LAS ZONAS RURALES DEL TERRITORIO  NACIONAL - FAER</t>
  </si>
  <si>
    <t>C-2102-1900-15-40301C</t>
  </si>
  <si>
    <t>AMPLIACIÓN DE LA COBERTURA DEL SERVICIO DE ENERGÍA ELÉCTRICA EN LAS ZONAS NO INTERCONECTADAS ZNI EN EL TERRITORIO NACIONAL - FAZNI</t>
  </si>
  <si>
    <t>C-2102-1900-9-40301C</t>
  </si>
  <si>
    <t>MEJORAMIENTO DE LA CALIDAD Y CONFIABILIDAD DEL SERVICIO DE ENERGÍA ELÉCTRICA EN LOS BARRIOS SUBNORMALES UBICADOS EN LOS MUNICIPIOS DEL SISTEMA INTERCONECTADO A NIVEL  NACIONAL - PRONE</t>
  </si>
  <si>
    <t>C-2106-1900-18-40301B</t>
  </si>
  <si>
    <t>MEJORAMIENTO DE LA EFICIENCIA Y SEGURIDAD EN LOS PRODUCTOS, SISTEMAS E INSTALACIONES QUE ESTÁN BAJO EL ALCANCE DE LOS REGLAMENTOS TÉCNICOS DEL SECTOR DE ENERGiA ELÉCTRICA EN EL TERRITORIO NACIONAL</t>
  </si>
  <si>
    <t>C-2102-1900-12-40301C</t>
  </si>
  <si>
    <t>C-2102-1900-17-40301C</t>
  </si>
  <si>
    <t>FORTALECIMIENTO DE LOS LINEAMIENTOS DE POLÍTICA PÚBLICA PARA LOGRAR LA UNIVERSALIZACIÓN DEL SERVICIO DE ENERGÍA ELÉCTRICA DE MANERA JUSTA Y EFICIENTE  NACIONAL</t>
  </si>
  <si>
    <t>C-2199-1900-31-40301A</t>
  </si>
  <si>
    <t>FORTALECIMIENTO DE LA CAPACIDAD DE GESTIÓN DE LA TRANSICIÓN ENERGÉTICA JUSTA DEL SECTOR MINERO ENERGÉTICO  NACIONAL</t>
  </si>
  <si>
    <t>FORTALECIMIENTO DE LA CAPACIDAD DE GESTIÓN DE LA TRANSICIÓN ENERGÉTICA JUSTA DEL SECTOR MINERO ENERGÉTICO  NACIONAL- PREVIO CONCEPTO DNP</t>
  </si>
  <si>
    <t>C-2102-1900-14-40302B</t>
  </si>
  <si>
    <t>C-2102-1900-14-40301A</t>
  </si>
  <si>
    <t>C-2104-1900-19-40302A</t>
  </si>
  <si>
    <t>FORTALECIMIENTO DE LA GESTIÓN INSTITUCIONAL PARA LA IMPLEMENTACIÓN DE ACCIONES TENDIENTES A PERMITIR EL ACCESO A LA LEGALIDAD DE LA PEQUEÑA MINERIA EN EL TERRITORIO NACIONAL</t>
  </si>
  <si>
    <t>C-2104-1900-21-40302A</t>
  </si>
  <si>
    <t>IMPLEMENTACIÓN DE LA POLÍTICA NACIONAL DE SEGURIDAD MINERA  NACIONAL</t>
  </si>
  <si>
    <t>C-2104-1900-22-40302A</t>
  </si>
  <si>
    <t>GENERACIÓN DE ALTERNATIVAS DE RECONVERSIÓN PRODUCTIVA PARA LOS MINEROS DE SUBSISTENCIA (ARTESANALES) Y PEQUEÑOS MINEROS EN EL TERRITORIO NACIONAL   NACIONAL</t>
  </si>
  <si>
    <t>C-2104-1900-23-40302A</t>
  </si>
  <si>
    <t>CONSTRUCCIÓN E IMPLEMENTACIÓN DE ESTRATEGIAS PARA EL DESARROLLO DE LA ACTIVIDAD MINERA DE PEQUEÑA ESCALA BAJO UN MODELO DE DESARROLLO COLABORATIVO.  NACIONAL</t>
  </si>
  <si>
    <t>C-2104-1900-18-40302A</t>
  </si>
  <si>
    <t>C-2104-1900-20-40302A</t>
  </si>
  <si>
    <t>FORTALECIMIENTO DE LA COMPETITIVIDAD INTERNACIONAL DE LOS PROYECTOS MINEROS A NIVEL NACIONAL</t>
  </si>
  <si>
    <t>C-2105-1900-12-40302A</t>
  </si>
  <si>
    <t>FORTALECIMIENTO DE LAS ACCIONES DE PREVENCIÓN , MONITOREO Y CONTROL DE LA EXPLOTACIÓN ILÍCITA DE MINERALES EN EL TERRITORIO NACIONAL</t>
  </si>
  <si>
    <t>C-2199-1900-25-53105B</t>
  </si>
  <si>
    <t>C-2199-1900-26-53105B</t>
  </si>
  <si>
    <t>C-2199-1900-32-53105B</t>
  </si>
  <si>
    <t>FORTALECIMIENTO DEL DESEMPEÑO INSTITUCIONAL DEL MINISTERIO DE MINAS Y ENERGÍA A NIVEL  NACIONAL</t>
  </si>
  <si>
    <t>C-2199-1900-24-53105B</t>
  </si>
  <si>
    <t>C-2199-1900-27-53105B</t>
  </si>
  <si>
    <t>C-2106-1900-3-40301B</t>
  </si>
  <si>
    <t>C-2103-1900-7-53105E</t>
  </si>
  <si>
    <t>C-2103-1900-8-40301B</t>
  </si>
  <si>
    <t>FORTALECIMIENTO PROMOCIÓN DEL SECTOR ENERGÉTICO COLOMBIANO EN EL MARCO DE UN ESCENARIO NACIONAL E INTERNACIONAL DE TRANSICIÓN ENERGÉTICA NACIONAL</t>
  </si>
  <si>
    <t>C-2199-1900-4-53105D</t>
  </si>
  <si>
    <t>OPTIMIZACIÓN DE LAS TECNOLOGÍAS DE LA INFORMACIÓN EN EL MARCO DE LA TRANSFORMACIÓN DIGITAL PARA SOPORTAR LA TRANSICIÓN ENERGÉTICA DE LOS RECURSOS HIDROCARBURÍFEROS A NIVEL NACIONAL</t>
  </si>
  <si>
    <t>C-2106-1900-4-40302A</t>
  </si>
  <si>
    <t>C-2104-1900-12-40302A</t>
  </si>
  <si>
    <t>DESARROLLO DE MECANISMOS ORIENTADOS AL APROVECHAMIENTO DE MINERALES ESTRATÉGICOS EN COLOMBIA NACIONAL</t>
  </si>
  <si>
    <t>C-2104-1900-10-40302A</t>
  </si>
  <si>
    <t>C-2106-1900-1-53105D</t>
  </si>
  <si>
    <t>C-2104-1900-11-40302A</t>
  </si>
  <si>
    <t>C-2104-1900-13-40302A</t>
  </si>
  <si>
    <t>CONSOLIDACIÓN DE PROYECTOS MINEROS VIABLES Y RENTABLES PARA EL APROVECHAMIENTO SOSTENIBLE DE LOS RECURSOS MINERALES A NIVEL NACIONAL</t>
  </si>
  <si>
    <t>C-2199-1900-6-53105B</t>
  </si>
  <si>
    <t>C-2105-1900-3-53105E</t>
  </si>
  <si>
    <t>MEJORAMIENTO DE LA GESTIÓN DE LA CONFLICTIVIDAD SOCIO-AMBIENTAL EXISTENTE EN TORNO A LA ACTIVIDAD MINERA EN EL PAÍS NACIONAL</t>
  </si>
  <si>
    <t>C-2199-1900-7-53105B</t>
  </si>
  <si>
    <t>FORTALECIMIENTO DE LAS CAPACIDADES TECNOLÓGICAS Y DE COMUNICACIONES PARA LA TRANSFORMACIÓN DIGITAL DE LA ANM NACIONAL</t>
  </si>
  <si>
    <t>C-2199-1900-8-53105B</t>
  </si>
  <si>
    <t>MEJORAMIENTO DE LAS SEDES DE LA AGENCIA EN ASPECTOS TALES COMO EFICIENCIA ENERGÉTICA Y CAPACIDAD SISMORRESISTENTE A NIVEL NACIONAL</t>
  </si>
  <si>
    <t>C-2106-1900-7-40302B</t>
  </si>
  <si>
    <t>MODERNIZACIÓN DEL MARCO REGULATORIO EN LOS SECTORES DE COMPETENCIA DE LA CREG A NIVEL NACIONAL</t>
  </si>
  <si>
    <t>C-2199-1900-5-53105B</t>
  </si>
  <si>
    <t>FORTALECIMIENTO DE LA GOBERNANZA DE LAS TECNOLOGÍAS DE LA INFORMACIÓN EN LA CREG NACIONAL</t>
  </si>
  <si>
    <t>FORTALECIMIENTO AL DESEMPEÑO INSTITUCIONAL EN LA COMISIÓN DE REGULACIÓN DE ENERGÍA Y GAS A NIVEL NACIONAL</t>
  </si>
  <si>
    <t>C-2102-1900-9-40301A</t>
  </si>
  <si>
    <t>FORMULACIÓN E IMPLEMENTACIÓN DE SOLUCIONES ENERGÉTICAS SOSTENIBLES, CON ÉNFASIS EN FUENTES NO CONVENCIONALES DE ENERGÍA RENOVABLE, PARA DISMINUIR LA POBREZA ENERGÉTICA EN EL TERRITORIO NACIONAL</t>
  </si>
  <si>
    <t>C-2106-1900-2-53106A</t>
  </si>
  <si>
    <t xml:space="preserve">INNOVACIÓN Y APROPIACIÓN DE LAS TECNOLOGÍAS DE LA INFORMACIÓN Y LAS COMUNICACIONES DEL IPSE HACIA UNA SOCIEDAD MOVIDA POR EL SOL, EL VIENTO Y EL AGUA EN BOGOTÁ </t>
  </si>
  <si>
    <t>FORTALECIMIENTO DE LA PARTICIPACIÓN CIUDADANA E INFORMACIÓN SOBRE LA GESTIÓN DE LA TRANSICIÓN ENERGÉTICA JUSTA Y LAS COMUNIDADES ENERGÉTICAS A NIVEL NACIONAL</t>
  </si>
  <si>
    <t>C-2199-1900-10-53105B</t>
  </si>
  <si>
    <t>C-2106-1900-17-40302A</t>
  </si>
  <si>
    <t>AMPLIACIÓN DEL CONOCIMIENTO DE LOS RECURSOS MINERALES, SU POTENCIAL E INTERACCIÓN CON EL MEDIO AMBIENTE Y LA SALUD HUMANA EN EL TERRITORIO COLOMBIANO NACIONAL</t>
  </si>
  <si>
    <t>C-2106-1900-18-40302A</t>
  </si>
  <si>
    <t>AMPLIACIÓN DE LA INFORMACIÓN GEOCIENTÍFICA EN CUENCAS SEDIMENTARIAS DE LOS RECURSOS ENERGÉTICOS NECESARIOS PARA LA TRANSICIÓN ENERGÉTICA A NIVEL NACIONAL</t>
  </si>
  <si>
    <t>C-2106-1900-19-40302A</t>
  </si>
  <si>
    <t>FORTALECIMIENTO DEL CONOCIMIENTO GEOCIENTÍFICO A ESCALAS MENORES DE 1:100.000 EN EL TERRITORIO COLOMBIANO NACIONAL</t>
  </si>
  <si>
    <t>C-2106-1900-16-53105B</t>
  </si>
  <si>
    <t>C-2106-1900-20-40302B</t>
  </si>
  <si>
    <t>INVESTIGACIÓN INCREMENTAR LA APLICACIÓN DE LAS TÉCNICAS NUCLEARES, RADIACTIVAS, ISOTÓPICAS Y GEOCRONOLÓGICAS EN EL TERRITORIO NACIONAL NACIONAL</t>
  </si>
  <si>
    <t>C-2106-1900-21-40302A</t>
  </si>
  <si>
    <t>FORTALECIMIENTO FORTALECER LA GENERACIÓN DE CONOCIMIENTO GEOCIENTÍFICO ENFOCADO EN LA CARACTERIZACIÓN Y APROVECHAMIENTO DE LOS RECURSOS DEL TERRITORIO NACIONAL. NACIONAL</t>
  </si>
  <si>
    <t>C-2106-1900-22-10101B</t>
  </si>
  <si>
    <t>INVESTIGACIÓN GEOCIENTÍFICA SOBRE AMENAZAS Y RIESGOS GEOLÓGICOS PARA COLOMBIA NACIONAL</t>
  </si>
  <si>
    <t>C-2199-1900-11-53105B</t>
  </si>
  <si>
    <t>FORTALECIMIENTO DE LA GESTIÓN TRANSVERSAL EN LA GENERACIÓN DE CONOCIMIENTO GEOCIENTIFICO DEL PAÍS. NACIONAL</t>
  </si>
  <si>
    <t>C-2106-1900-15-53105E</t>
  </si>
  <si>
    <t>C-2102-1900-5-53106A</t>
  </si>
  <si>
    <t>MEJORAMIENTO DE LA PARTICIPACIÓN CIUDADANA EN EL MODELO ENERGÉTICO Y DE INFRAESTRUCTURA ENERGÉTICA, EN EL MARCO DE LA TRANSICIÓN ENERGÉTICA JUSTA A NIVEL NACIONAL</t>
  </si>
  <si>
    <t>C-2102-1900-6-40301C</t>
  </si>
  <si>
    <t>FORTALECIMIENTO DE LA PLANEACIÓN PARA REDUCIR LAS LIMITACIONES EN LA PRESTACIÓN DEL SERVICIO DE ENERELE Y LA ATENCIÓN PLENA DE LA DEMANDA NACIONAL</t>
  </si>
  <si>
    <t>C-2106-1900-10-53105E</t>
  </si>
  <si>
    <t>C-2103-1900-2-40301B</t>
  </si>
  <si>
    <t>MEJORAMIENTO DE LA PLANEACIÓN DEL ABASTECIMIENTO Y CONFIABILIDAD DEL SUBSECTOR DE HIDROCARBUROS A NIVEL NACIONAL</t>
  </si>
  <si>
    <t>C-2199-1900-4-53105B</t>
  </si>
  <si>
    <t>FORTALECIMIENTO DE LA GESTIÓN DE LA INFORMACIÓN PARA LA PLANEACIÓN DEL SECTOR MINERO-ENERGÉTICO A NIVEL NACIONAL NACIONAL</t>
  </si>
  <si>
    <t>C-2106-1900-12-40302A</t>
  </si>
  <si>
    <t>FORTALECIMIENTO DE LA PLANEACIÓN PARA EL DESARROLLO MINERO RESPONSABLE CON LOS TERRITORIOS EN EL MARCO DE LA TRANSICIÓN ENERGÉTICA A NIVEL NACIONAL</t>
  </si>
  <si>
    <t>C-2106-1900-13-40302B</t>
  </si>
  <si>
    <t>FORTALECIMIENTO DEL SECTOR EN LA PLANIFICACIÓN DE LA ATENCIÓN DE LA TRANSICIÓN ENERGÉTICA JUSTA Y LA DEMANDA ENERGÉTICA NACIONAL</t>
  </si>
  <si>
    <t>INFORME DE EJECUCIÓN PRESUPUESTAL 
Enero 2024 - Minenergía</t>
  </si>
  <si>
    <t>INFORME DE EJECUCIÓN PRESUPUESTAL 
Enero 2024 - ANH</t>
  </si>
  <si>
    <t>INFORME DE EJECUCIÓN PRESUPUESTAL 
Enero 2024  - ANM</t>
  </si>
  <si>
    <t>INFORME DE EJECUCIÓN PRESUPUESTAL 
Enero 2024 - CREG</t>
  </si>
  <si>
    <t>INFORME DE EJECUCIÓN PRESUPUESTAL 
Enero 2024 - IPSE</t>
  </si>
  <si>
    <t>INFORME DE EJECUCIÓN PRESUPUESTAL 
Enero 2024 - SGC</t>
  </si>
  <si>
    <t>INFORME DE EJECUCIÓN PRESUPUESTAL 
Enero 2024 - UPME</t>
  </si>
  <si>
    <t xml:space="preserve">FORTALECIMIENTO EN LA APLICACIÓN DE LAS TÉCNICAS NUCLEARES, RADIACTIVAS, ISOTÓPICAS Y GEOCRONOLÓGICAS EN EL TERRITORIO NACIONAL </t>
  </si>
  <si>
    <t>Apropiación Inicial 2024</t>
  </si>
  <si>
    <t>Apropiación
Vigente 2024</t>
  </si>
  <si>
    <t>Apropiación Bloqueada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</si>
</sst>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"/>
    <numFmt numFmtId="167" formatCode="_-* #,##0.0_-;\-* #,##0.0_-;_-* &quot;-&quot;_-;_-@_-"/>
    <numFmt numFmtId="168" formatCode="_-* #,##0.00_-;\-* #,##0.00_-;_-* &quot;-&quot;_-;_-@_-"/>
    <numFmt numFmtId="169" formatCode="_(&quot;$&quot;\ * #,##0_);_(&quot;$&quot;\ * \(#,##0\);_(&quot;$&quot;\ * &quot;-&quot;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0.0%"/>
    <numFmt numFmtId="173" formatCode="#,##0_ ;\-#,##0\ "/>
    <numFmt numFmtId="174" formatCode="_(* #,##0_);_(* \(#,##0\);_(* &quot;-&quot;??_);_(@_)"/>
    <numFmt numFmtId="175" formatCode="#,##0.0000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8"/>
      <color theme="0"/>
      <name val="Arial"/>
      <family val="2"/>
    </font>
    <font>
      <sz val="11"/>
      <color theme="1"/>
      <name val="AvenirNext LT Pro Regular"/>
      <family val="2"/>
    </font>
    <font>
      <sz val="20"/>
      <name val="AvenirNext LT Pro Regular"/>
      <family val="2"/>
    </font>
    <font>
      <sz val="14"/>
      <name val="AvenirNext LT Pro Regular"/>
      <family val="2"/>
    </font>
    <font>
      <sz val="16"/>
      <name val="AvenirNext LT Pro Regular"/>
      <family val="2"/>
    </font>
    <font>
      <sz val="18"/>
      <color theme="1"/>
      <name val="AvenirNext LT Pro Regular"/>
      <family val="2"/>
    </font>
    <font>
      <b/>
      <sz val="25"/>
      <color rgb="FF0C9069"/>
      <name val="AvenirNext LT Pro Regular"/>
      <family val="2"/>
    </font>
    <font>
      <b/>
      <sz val="16"/>
      <color theme="0"/>
      <name val="AvenirNext LT Pro Regular"/>
      <family val="2"/>
    </font>
    <font>
      <sz val="18"/>
      <name val="AvenirNext LT Pro Regular"/>
      <family val="2"/>
    </font>
    <font>
      <b/>
      <sz val="20"/>
      <color theme="0"/>
      <name val="AvenirNext LT Pro Regular"/>
      <family val="2"/>
    </font>
    <font>
      <b/>
      <sz val="18"/>
      <color theme="0"/>
      <name val="AvenirNext LT Pro Regular"/>
      <family val="2"/>
    </font>
    <font>
      <sz val="20"/>
      <color theme="1"/>
      <name val="AvenirNext LT Pro Regular"/>
      <family val="2"/>
    </font>
    <font>
      <sz val="16"/>
      <color theme="1"/>
      <name val="AvenirNext LT Pro Regular"/>
      <family val="2"/>
    </font>
    <font>
      <b/>
      <sz val="16"/>
      <color theme="0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5"/>
      <color theme="0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b/>
      <sz val="14"/>
      <color indexed="8"/>
      <name val="Times New Roman"/>
      <family val="1"/>
    </font>
    <font>
      <b/>
      <sz val="13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rgb="FFFF0000"/>
      <name val="Arial"/>
      <family val="2"/>
    </font>
    <font>
      <sz val="14"/>
      <color indexed="9"/>
      <name val="Arial"/>
      <family val="2"/>
    </font>
    <font>
      <b/>
      <sz val="14"/>
      <color theme="1"/>
      <name val="Arial"/>
      <family val="2"/>
    </font>
    <font>
      <sz val="8"/>
      <color rgb="FF000000"/>
      <name val="Times New Roman"/>
      <family val="1"/>
    </font>
    <font>
      <sz val="14"/>
      <name val="Calibri"/>
      <family val="2"/>
    </font>
    <font>
      <b/>
      <sz val="25"/>
      <color theme="1"/>
      <name val="AvenirNext LT Pro Regular"/>
    </font>
    <font>
      <b/>
      <sz val="25"/>
      <color theme="1"/>
      <name val="AvenirNext LT Pro Regular"/>
      <family val="2"/>
    </font>
    <font>
      <b/>
      <u/>
      <sz val="20"/>
      <color theme="0"/>
      <name val="Avenir Next LT Pro"/>
      <family val="2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FA01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6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12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71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19" fillId="0" borderId="0" xfId="0" applyFont="1"/>
    <xf numFmtId="0" fontId="20" fillId="0" borderId="0" xfId="1" applyFont="1" applyAlignment="1">
      <alignment horizontal="center" textRotation="90"/>
    </xf>
    <xf numFmtId="0" fontId="21" fillId="0" borderId="0" xfId="1" applyFont="1" applyAlignment="1">
      <alignment horizontal="center" textRotation="90"/>
    </xf>
    <xf numFmtId="0" fontId="22" fillId="0" borderId="0" xfId="1" applyFont="1" applyAlignment="1">
      <alignment vertical="top" wrapText="1"/>
    </xf>
    <xf numFmtId="170" fontId="21" fillId="0" borderId="0" xfId="7" applyNumberFormat="1" applyFont="1" applyFill="1" applyBorder="1" applyAlignment="1">
      <alignment horizontal="center" vertical="center"/>
    </xf>
    <xf numFmtId="167" fontId="21" fillId="0" borderId="0" xfId="6" applyNumberFormat="1" applyFont="1" applyFill="1" applyBorder="1" applyAlignment="1">
      <alignment horizontal="right" vertical="center"/>
    </xf>
    <xf numFmtId="1" fontId="21" fillId="0" borderId="0" xfId="6" applyNumberFormat="1" applyFont="1" applyFill="1" applyBorder="1" applyAlignment="1">
      <alignment horizontal="right" vertical="center"/>
    </xf>
    <xf numFmtId="0" fontId="23" fillId="0" borderId="0" xfId="0" applyFont="1"/>
    <xf numFmtId="0" fontId="21" fillId="0" borderId="0" xfId="1" applyFont="1"/>
    <xf numFmtId="0" fontId="21" fillId="0" borderId="2" xfId="1" applyFont="1" applyBorder="1"/>
    <xf numFmtId="166" fontId="25" fillId="0" borderId="1" xfId="6" applyNumberFormat="1" applyFont="1" applyFill="1" applyBorder="1" applyAlignment="1">
      <alignment horizontal="center" vertical="center" wrapText="1"/>
    </xf>
    <xf numFmtId="0" fontId="26" fillId="0" borderId="0" xfId="1" applyFont="1"/>
    <xf numFmtId="1" fontId="25" fillId="0" borderId="1" xfId="6" applyNumberFormat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vertical="center"/>
    </xf>
    <xf numFmtId="166" fontId="26" fillId="0" borderId="1" xfId="6" applyNumberFormat="1" applyFont="1" applyFill="1" applyBorder="1" applyAlignment="1">
      <alignment horizontal="right" vertical="center"/>
    </xf>
    <xf numFmtId="168" fontId="23" fillId="0" borderId="0" xfId="6" applyNumberFormat="1" applyFont="1" applyBorder="1" applyAlignment="1">
      <alignment vertical="center"/>
    </xf>
    <xf numFmtId="0" fontId="26" fillId="0" borderId="0" xfId="1" applyFont="1" applyAlignment="1">
      <alignment horizontal="justify" vertical="center" wrapText="1"/>
    </xf>
    <xf numFmtId="0" fontId="21" fillId="0" borderId="0" xfId="1" applyFont="1" applyAlignment="1">
      <alignment vertical="center"/>
    </xf>
    <xf numFmtId="0" fontId="26" fillId="3" borderId="0" xfId="1" applyFont="1" applyFill="1" applyAlignment="1">
      <alignment horizontal="center" vertical="center" textRotation="90" wrapText="1"/>
    </xf>
    <xf numFmtId="166" fontId="28" fillId="0" borderId="1" xfId="6" applyNumberFormat="1" applyFont="1" applyFill="1" applyBorder="1" applyAlignment="1">
      <alignment horizontal="right" vertical="center"/>
    </xf>
    <xf numFmtId="0" fontId="28" fillId="0" borderId="0" xfId="1" applyFont="1" applyAlignment="1">
      <alignment horizontal="center" vertical="center" wrapText="1"/>
    </xf>
    <xf numFmtId="0" fontId="29" fillId="0" borderId="0" xfId="0" applyFont="1" applyAlignment="1">
      <alignment horizontal="center" textRotation="90"/>
    </xf>
    <xf numFmtId="0" fontId="19" fillId="0" borderId="0" xfId="0" applyFont="1" applyAlignment="1">
      <alignment horizontal="center" textRotation="90"/>
    </xf>
    <xf numFmtId="0" fontId="23" fillId="0" borderId="0" xfId="0" applyFont="1" applyAlignment="1">
      <alignment vertical="top" wrapText="1"/>
    </xf>
    <xf numFmtId="167" fontId="23" fillId="0" borderId="0" xfId="6" applyNumberFormat="1" applyFont="1" applyBorder="1" applyAlignment="1">
      <alignment horizontal="right" vertical="center"/>
    </xf>
    <xf numFmtId="0" fontId="30" fillId="0" borderId="0" xfId="0" applyFont="1" applyAlignment="1">
      <alignment vertical="top" wrapText="1"/>
    </xf>
    <xf numFmtId="170" fontId="19" fillId="0" borderId="0" xfId="7" applyNumberFormat="1" applyFont="1" applyAlignment="1">
      <alignment horizontal="center" vertical="center"/>
    </xf>
    <xf numFmtId="167" fontId="19" fillId="0" borderId="0" xfId="6" applyNumberFormat="1" applyFont="1" applyAlignment="1">
      <alignment horizontal="right" vertical="center"/>
    </xf>
    <xf numFmtId="1" fontId="19" fillId="0" borderId="0" xfId="6" applyNumberFormat="1" applyFont="1" applyFill="1" applyAlignment="1">
      <alignment horizontal="right" vertical="center"/>
    </xf>
    <xf numFmtId="41" fontId="21" fillId="0" borderId="0" xfId="6" applyFont="1" applyFill="1" applyBorder="1" applyAlignment="1">
      <alignment horizontal="center" vertical="center"/>
    </xf>
    <xf numFmtId="0" fontId="26" fillId="2" borderId="0" xfId="1" applyFont="1" applyFill="1" applyAlignment="1">
      <alignment horizontal="justify" vertical="center" wrapText="1"/>
    </xf>
    <xf numFmtId="41" fontId="26" fillId="2" borderId="0" xfId="6" applyFont="1" applyFill="1" applyBorder="1" applyAlignment="1">
      <alignment horizontal="center" vertical="center"/>
    </xf>
    <xf numFmtId="41" fontId="23" fillId="0" borderId="0" xfId="6" applyFont="1" applyBorder="1" applyAlignment="1">
      <alignment horizontal="center" vertical="center"/>
    </xf>
    <xf numFmtId="166" fontId="28" fillId="0" borderId="0" xfId="6" applyNumberFormat="1" applyFont="1" applyFill="1" applyBorder="1" applyAlignment="1">
      <alignment horizontal="right" vertical="center"/>
    </xf>
    <xf numFmtId="41" fontId="19" fillId="0" borderId="0" xfId="6" applyFont="1" applyAlignment="1">
      <alignment horizontal="center" vertical="center"/>
    </xf>
    <xf numFmtId="0" fontId="19" fillId="3" borderId="0" xfId="0" applyFont="1" applyFill="1" applyAlignment="1">
      <alignment horizontal="center" textRotation="90"/>
    </xf>
    <xf numFmtId="41" fontId="19" fillId="0" borderId="0" xfId="6" applyFont="1" applyBorder="1" applyAlignment="1">
      <alignment horizontal="center" vertical="center"/>
    </xf>
    <xf numFmtId="167" fontId="19" fillId="0" borderId="0" xfId="6" applyNumberFormat="1" applyFont="1" applyBorder="1" applyAlignment="1">
      <alignment horizontal="right" vertical="center"/>
    </xf>
    <xf numFmtId="1" fontId="19" fillId="0" borderId="0" xfId="6" applyNumberFormat="1" applyFont="1" applyFill="1" applyBorder="1" applyAlignment="1">
      <alignment horizontal="right" vertical="center"/>
    </xf>
    <xf numFmtId="0" fontId="26" fillId="0" borderId="0" xfId="1" applyFont="1" applyAlignment="1">
      <alignment horizontal="left" vertical="center" wrapText="1"/>
    </xf>
    <xf numFmtId="170" fontId="26" fillId="2" borderId="0" xfId="7" applyNumberFormat="1" applyFont="1" applyFill="1" applyBorder="1" applyAlignment="1">
      <alignment horizontal="justify" vertical="center" wrapText="1"/>
    </xf>
    <xf numFmtId="0" fontId="32" fillId="0" borderId="0" xfId="0" applyFont="1" applyAlignment="1">
      <alignment vertical="top" wrapText="1"/>
    </xf>
    <xf numFmtId="41" fontId="32" fillId="0" borderId="0" xfId="6" applyFont="1" applyBorder="1" applyAlignment="1">
      <alignment horizontal="center" vertical="center"/>
    </xf>
    <xf numFmtId="167" fontId="32" fillId="0" borderId="0" xfId="6" applyNumberFormat="1" applyFont="1" applyBorder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43" fontId="26" fillId="0" borderId="9" xfId="7" applyFont="1" applyFill="1" applyBorder="1" applyAlignment="1">
      <alignment horizontal="center" vertical="center"/>
    </xf>
    <xf numFmtId="170" fontId="21" fillId="0" borderId="0" xfId="7" applyNumberFormat="1" applyFont="1" applyFill="1" applyBorder="1" applyAlignment="1">
      <alignment vertical="center"/>
    </xf>
    <xf numFmtId="170" fontId="19" fillId="0" borderId="0" xfId="7" applyNumberFormat="1" applyFont="1" applyAlignment="1">
      <alignment vertical="center"/>
    </xf>
    <xf numFmtId="167" fontId="21" fillId="0" borderId="0" xfId="6" applyNumberFormat="1" applyFont="1" applyFill="1" applyBorder="1" applyAlignment="1">
      <alignment horizontal="center" vertical="center"/>
    </xf>
    <xf numFmtId="167" fontId="23" fillId="0" borderId="0" xfId="6" applyNumberFormat="1" applyFont="1" applyBorder="1" applyAlignment="1">
      <alignment horizontal="center" vertical="center"/>
    </xf>
    <xf numFmtId="167" fontId="19" fillId="0" borderId="0" xfId="6" applyNumberFormat="1" applyFont="1" applyAlignment="1">
      <alignment horizontal="center" vertical="center"/>
    </xf>
    <xf numFmtId="0" fontId="33" fillId="6" borderId="12" xfId="1" applyFont="1" applyFill="1" applyBorder="1" applyAlignment="1">
      <alignment horizontal="center" vertical="center" wrapText="1"/>
    </xf>
    <xf numFmtId="0" fontId="33" fillId="6" borderId="13" xfId="1" applyFont="1" applyFill="1" applyBorder="1" applyAlignment="1">
      <alignment horizontal="center" vertical="center" wrapText="1"/>
    </xf>
    <xf numFmtId="0" fontId="34" fillId="0" borderId="0" xfId="1" applyFont="1"/>
    <xf numFmtId="172" fontId="3" fillId="0" borderId="0" xfId="11" applyNumberFormat="1" applyFont="1"/>
    <xf numFmtId="10" fontId="3" fillId="0" borderId="0" xfId="1" applyNumberFormat="1" applyFont="1"/>
    <xf numFmtId="172" fontId="3" fillId="0" borderId="0" xfId="1" applyNumberFormat="1" applyFont="1"/>
    <xf numFmtId="9" fontId="3" fillId="2" borderId="0" xfId="11" applyFont="1" applyFill="1" applyBorder="1"/>
    <xf numFmtId="172" fontId="3" fillId="2" borderId="0" xfId="1" applyNumberFormat="1" applyFont="1" applyFill="1"/>
    <xf numFmtId="1" fontId="3" fillId="2" borderId="0" xfId="6" applyNumberFormat="1" applyFont="1" applyFill="1"/>
    <xf numFmtId="0" fontId="3" fillId="0" borderId="0" xfId="1" applyFont="1" applyAlignment="1">
      <alignment wrapText="1"/>
    </xf>
    <xf numFmtId="9" fontId="3" fillId="0" borderId="0" xfId="11" applyFont="1" applyBorder="1"/>
    <xf numFmtId="0" fontId="3" fillId="2" borderId="0" xfId="1" applyFont="1" applyFill="1"/>
    <xf numFmtId="0" fontId="3" fillId="2" borderId="0" xfId="1" applyFont="1" applyFill="1" applyAlignment="1">
      <alignment wrapText="1"/>
    </xf>
    <xf numFmtId="172" fontId="3" fillId="2" borderId="0" xfId="11" applyNumberFormat="1" applyFont="1" applyFill="1"/>
    <xf numFmtId="10" fontId="3" fillId="2" borderId="0" xfId="1" applyNumberFormat="1" applyFont="1" applyFill="1"/>
    <xf numFmtId="0" fontId="33" fillId="6" borderId="0" xfId="1" applyFont="1" applyFill="1" applyAlignment="1">
      <alignment vertical="top" wrapText="1"/>
    </xf>
    <xf numFmtId="0" fontId="35" fillId="6" borderId="0" xfId="1" applyFont="1" applyFill="1" applyAlignment="1">
      <alignment horizontal="center" vertical="top" wrapText="1"/>
    </xf>
    <xf numFmtId="0" fontId="36" fillId="2" borderId="0" xfId="1" applyFont="1" applyFill="1"/>
    <xf numFmtId="0" fontId="36" fillId="2" borderId="0" xfId="1" applyFont="1" applyFill="1" applyAlignment="1">
      <alignment wrapText="1"/>
    </xf>
    <xf numFmtId="172" fontId="37" fillId="2" borderId="0" xfId="1" applyNumberFormat="1" applyFont="1" applyFill="1"/>
    <xf numFmtId="0" fontId="3" fillId="0" borderId="15" xfId="1" applyFont="1" applyBorder="1"/>
    <xf numFmtId="0" fontId="39" fillId="0" borderId="16" xfId="1" applyFont="1" applyBorder="1" applyAlignment="1" applyProtection="1">
      <alignment horizontal="center" vertical="center" wrapText="1" readingOrder="1"/>
      <protection locked="0"/>
    </xf>
    <xf numFmtId="0" fontId="39" fillId="0" borderId="17" xfId="1" applyFont="1" applyBorder="1" applyAlignment="1" applyProtection="1">
      <alignment horizontal="center" vertical="center" wrapText="1" readingOrder="1"/>
      <protection locked="0"/>
    </xf>
    <xf numFmtId="0" fontId="3" fillId="0" borderId="13" xfId="1" applyFont="1" applyBorder="1"/>
    <xf numFmtId="0" fontId="40" fillId="6" borderId="18" xfId="1" applyFont="1" applyFill="1" applyBorder="1" applyAlignment="1">
      <alignment horizontal="center" vertical="center" wrapText="1"/>
    </xf>
    <xf numFmtId="0" fontId="40" fillId="6" borderId="19" xfId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 wrapText="1"/>
    </xf>
    <xf numFmtId="172" fontId="40" fillId="6" borderId="19" xfId="11" applyNumberFormat="1" applyFont="1" applyFill="1" applyBorder="1" applyAlignment="1">
      <alignment horizontal="center" vertical="center" wrapText="1"/>
    </xf>
    <xf numFmtId="10" fontId="40" fillId="6" borderId="19" xfId="2" applyNumberFormat="1" applyFont="1" applyFill="1" applyBorder="1" applyAlignment="1">
      <alignment horizontal="center" vertical="center" wrapText="1"/>
    </xf>
    <xf numFmtId="172" fontId="40" fillId="6" borderId="19" xfId="2" applyNumberFormat="1" applyFont="1" applyFill="1" applyBorder="1" applyAlignment="1">
      <alignment horizontal="center" vertical="center" wrapText="1"/>
    </xf>
    <xf numFmtId="10" fontId="33" fillId="6" borderId="20" xfId="2" applyNumberFormat="1" applyFont="1" applyFill="1" applyBorder="1" applyAlignment="1">
      <alignment horizontal="center" vertical="center" wrapText="1"/>
    </xf>
    <xf numFmtId="10" fontId="33" fillId="6" borderId="21" xfId="2" applyNumberFormat="1" applyFont="1" applyFill="1" applyBorder="1" applyAlignment="1">
      <alignment horizontal="center" vertical="center" wrapText="1"/>
    </xf>
    <xf numFmtId="172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6" applyNumberFormat="1" applyFont="1" applyFill="1"/>
    <xf numFmtId="172" fontId="41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3" xfId="1" applyFont="1" applyBorder="1"/>
    <xf numFmtId="0" fontId="33" fillId="6" borderId="18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 wrapText="1"/>
    </xf>
    <xf numFmtId="10" fontId="42" fillId="8" borderId="19" xfId="3" applyNumberFormat="1" applyFont="1" applyFill="1" applyBorder="1" applyAlignment="1">
      <alignment horizontal="center" vertical="center" wrapText="1"/>
    </xf>
    <xf numFmtId="3" fontId="18" fillId="6" borderId="19" xfId="1" applyNumberFormat="1" applyFont="1" applyFill="1" applyBorder="1" applyAlignment="1">
      <alignment horizontal="center" vertical="center" wrapText="1"/>
    </xf>
    <xf numFmtId="172" fontId="18" fillId="6" borderId="19" xfId="3" applyNumberFormat="1" applyFont="1" applyFill="1" applyBorder="1" applyAlignment="1">
      <alignment horizontal="center" vertical="center" wrapText="1"/>
    </xf>
    <xf numFmtId="3" fontId="33" fillId="6" borderId="24" xfId="1" applyNumberFormat="1" applyFont="1" applyFill="1" applyBorder="1" applyAlignment="1">
      <alignment horizontal="center" vertical="center" wrapText="1"/>
    </xf>
    <xf numFmtId="10" fontId="36" fillId="0" borderId="25" xfId="3" applyNumberFormat="1" applyFont="1" applyFill="1" applyBorder="1" applyAlignment="1">
      <alignment horizontal="center" vertical="center" wrapText="1"/>
    </xf>
    <xf numFmtId="172" fontId="3" fillId="9" borderId="0" xfId="1" applyNumberFormat="1" applyFont="1" applyFill="1"/>
    <xf numFmtId="0" fontId="43" fillId="0" borderId="18" xfId="1" applyFont="1" applyBorder="1" applyAlignment="1">
      <alignment horizontal="center" vertical="center"/>
    </xf>
    <xf numFmtId="0" fontId="43" fillId="0" borderId="19" xfId="1" applyFont="1" applyBorder="1" applyAlignment="1">
      <alignment horizontal="center" vertical="center" wrapText="1"/>
    </xf>
    <xf numFmtId="172" fontId="42" fillId="0" borderId="19" xfId="11" applyNumberFormat="1" applyFont="1" applyFill="1" applyBorder="1" applyAlignment="1">
      <alignment horizontal="center" vertical="center" wrapText="1"/>
    </xf>
    <xf numFmtId="3" fontId="42" fillId="0" borderId="19" xfId="1" applyNumberFormat="1" applyFont="1" applyBorder="1" applyAlignment="1">
      <alignment horizontal="center" vertical="center"/>
    </xf>
    <xf numFmtId="172" fontId="42" fillId="0" borderId="19" xfId="11" applyNumberFormat="1" applyFont="1" applyFill="1" applyBorder="1" applyAlignment="1">
      <alignment horizontal="center" vertical="center"/>
    </xf>
    <xf numFmtId="3" fontId="36" fillId="0" borderId="19" xfId="1" applyNumberFormat="1" applyFont="1" applyBorder="1" applyAlignment="1">
      <alignment horizontal="center" vertical="center"/>
    </xf>
    <xf numFmtId="3" fontId="3" fillId="0" borderId="0" xfId="1" applyNumberFormat="1" applyFont="1"/>
    <xf numFmtId="0" fontId="43" fillId="0" borderId="18" xfId="1" applyFont="1" applyBorder="1" applyAlignment="1">
      <alignment horizontal="center" vertical="center" wrapText="1"/>
    </xf>
    <xf numFmtId="0" fontId="3" fillId="0" borderId="19" xfId="1" applyFont="1" applyBorder="1"/>
    <xf numFmtId="0" fontId="33" fillId="6" borderId="22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 wrapText="1"/>
    </xf>
    <xf numFmtId="3" fontId="18" fillId="6" borderId="19" xfId="4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/>
    </xf>
    <xf numFmtId="3" fontId="33" fillId="6" borderId="26" xfId="4" applyNumberFormat="1" applyFont="1" applyFill="1" applyBorder="1" applyAlignment="1">
      <alignment horizontal="center" vertical="center"/>
    </xf>
    <xf numFmtId="0" fontId="43" fillId="0" borderId="22" xfId="1" applyFont="1" applyBorder="1" applyAlignment="1">
      <alignment horizontal="center" vertical="center" wrapText="1"/>
    </xf>
    <xf numFmtId="3" fontId="42" fillId="2" borderId="19" xfId="4" applyNumberFormat="1" applyFont="1" applyFill="1" applyBorder="1" applyAlignment="1">
      <alignment horizontal="center" vertical="center"/>
    </xf>
    <xf numFmtId="3" fontId="3" fillId="0" borderId="19" xfId="1" applyNumberFormat="1" applyFont="1" applyBorder="1" applyAlignment="1">
      <alignment horizontal="center" vertical="center"/>
    </xf>
    <xf numFmtId="172" fontId="44" fillId="11" borderId="19" xfId="3" applyNumberFormat="1" applyFont="1" applyFill="1" applyBorder="1" applyAlignment="1">
      <alignment horizontal="center" vertical="center" wrapText="1"/>
    </xf>
    <xf numFmtId="3" fontId="33" fillId="6" borderId="26" xfId="1" applyNumberFormat="1" applyFont="1" applyFill="1" applyBorder="1" applyAlignment="1">
      <alignment horizontal="center" vertical="center" wrapText="1"/>
    </xf>
    <xf numFmtId="0" fontId="3" fillId="0" borderId="27" xfId="1" applyFont="1" applyBorder="1"/>
    <xf numFmtId="0" fontId="3" fillId="0" borderId="28" xfId="1" applyFont="1" applyBorder="1"/>
    <xf numFmtId="172" fontId="45" fillId="0" borderId="0" xfId="11" applyNumberFormat="1" applyFont="1" applyFill="1"/>
    <xf numFmtId="10" fontId="45" fillId="0" borderId="0" xfId="1" applyNumberFormat="1" applyFont="1"/>
    <xf numFmtId="172" fontId="45" fillId="0" borderId="0" xfId="1" applyNumberFormat="1" applyFont="1"/>
    <xf numFmtId="0" fontId="45" fillId="2" borderId="0" xfId="1" applyFont="1" applyFill="1"/>
    <xf numFmtId="10" fontId="45" fillId="2" borderId="0" xfId="1" applyNumberFormat="1" applyFont="1" applyFill="1"/>
    <xf numFmtId="172" fontId="45" fillId="2" borderId="0" xfId="1" applyNumberFormat="1" applyFont="1" applyFill="1"/>
    <xf numFmtId="3" fontId="3" fillId="2" borderId="0" xfId="1" applyNumberFormat="1" applyFont="1" applyFill="1"/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 wrapText="1"/>
    </xf>
    <xf numFmtId="9" fontId="3" fillId="0" borderId="0" xfId="11" applyFont="1" applyFill="1" applyBorder="1"/>
    <xf numFmtId="10" fontId="42" fillId="10" borderId="19" xfId="3" applyNumberFormat="1" applyFont="1" applyFill="1" applyBorder="1" applyAlignment="1">
      <alignment horizontal="center" vertical="center" wrapText="1"/>
    </xf>
    <xf numFmtId="10" fontId="42" fillId="10" borderId="19" xfId="3" applyNumberFormat="1" applyFont="1" applyFill="1" applyBorder="1" applyAlignment="1">
      <alignment horizontal="center" vertical="center"/>
    </xf>
    <xf numFmtId="3" fontId="18" fillId="6" borderId="19" xfId="1" applyNumberFormat="1" applyFont="1" applyFill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/>
    </xf>
    <xf numFmtId="172" fontId="36" fillId="9" borderId="0" xfId="1" applyNumberFormat="1" applyFont="1" applyFill="1"/>
    <xf numFmtId="172" fontId="46" fillId="2" borderId="0" xfId="1" applyNumberFormat="1" applyFont="1" applyFill="1"/>
    <xf numFmtId="169" fontId="45" fillId="2" borderId="0" xfId="1" applyNumberFormat="1" applyFont="1" applyFill="1"/>
    <xf numFmtId="3" fontId="45" fillId="2" borderId="0" xfId="1" applyNumberFormat="1" applyFont="1" applyFill="1"/>
    <xf numFmtId="172" fontId="45" fillId="2" borderId="0" xfId="11" applyNumberFormat="1" applyFont="1" applyFill="1"/>
    <xf numFmtId="3" fontId="47" fillId="2" borderId="0" xfId="1" applyNumberFormat="1" applyFont="1" applyFill="1"/>
    <xf numFmtId="172" fontId="47" fillId="2" borderId="0" xfId="11" applyNumberFormat="1" applyFont="1" applyFill="1"/>
    <xf numFmtId="10" fontId="47" fillId="2" borderId="0" xfId="1" applyNumberFormat="1" applyFont="1" applyFill="1"/>
    <xf numFmtId="172" fontId="47" fillId="2" borderId="0" xfId="1" applyNumberFormat="1" applyFont="1" applyFill="1"/>
    <xf numFmtId="172" fontId="42" fillId="0" borderId="19" xfId="3" applyNumberFormat="1" applyFont="1" applyFill="1" applyBorder="1" applyAlignment="1">
      <alignment horizontal="center" vertical="center" wrapText="1"/>
    </xf>
    <xf numFmtId="172" fontId="42" fillId="0" borderId="19" xfId="1" applyNumberFormat="1" applyFont="1" applyBorder="1" applyAlignment="1">
      <alignment horizontal="center" vertical="center"/>
    </xf>
    <xf numFmtId="10" fontId="42" fillId="0" borderId="19" xfId="3" applyNumberFormat="1" applyFont="1" applyFill="1" applyBorder="1" applyAlignment="1">
      <alignment horizontal="center" vertical="center"/>
    </xf>
    <xf numFmtId="172" fontId="42" fillId="2" borderId="19" xfId="1" applyNumberFormat="1" applyFont="1" applyFill="1" applyBorder="1" applyAlignment="1">
      <alignment horizontal="center" vertical="center"/>
    </xf>
    <xf numFmtId="3" fontId="42" fillId="2" borderId="19" xfId="1" applyNumberFormat="1" applyFont="1" applyFill="1" applyBorder="1" applyAlignment="1">
      <alignment horizontal="center" vertical="center"/>
    </xf>
    <xf numFmtId="172" fontId="18" fillId="6" borderId="19" xfId="1" applyNumberFormat="1" applyFont="1" applyFill="1" applyBorder="1" applyAlignment="1">
      <alignment horizontal="center" vertical="center"/>
    </xf>
    <xf numFmtId="0" fontId="48" fillId="2" borderId="0" xfId="1" applyFont="1" applyFill="1"/>
    <xf numFmtId="0" fontId="48" fillId="2" borderId="0" xfId="1" applyFont="1" applyFill="1" applyAlignment="1">
      <alignment wrapText="1"/>
    </xf>
    <xf numFmtId="3" fontId="37" fillId="2" borderId="0" xfId="1" applyNumberFormat="1" applyFont="1" applyFill="1"/>
    <xf numFmtId="0" fontId="3" fillId="0" borderId="29" xfId="1" applyFont="1" applyBorder="1"/>
    <xf numFmtId="172" fontId="42" fillId="0" borderId="19" xfId="4" applyNumberFormat="1" applyFont="1" applyBorder="1" applyAlignment="1">
      <alignment horizontal="center" vertical="center"/>
    </xf>
    <xf numFmtId="3" fontId="42" fillId="0" borderId="19" xfId="4" applyNumberFormat="1" applyFont="1" applyBorder="1" applyAlignment="1">
      <alignment horizontal="center" vertical="center"/>
    </xf>
    <xf numFmtId="3" fontId="42" fillId="13" borderId="19" xfId="1" applyNumberFormat="1" applyFont="1" applyFill="1" applyBorder="1" applyAlignment="1">
      <alignment horizontal="center" vertical="center"/>
    </xf>
    <xf numFmtId="172" fontId="3" fillId="9" borderId="0" xfId="11" applyNumberFormat="1" applyFont="1" applyFill="1"/>
    <xf numFmtId="172" fontId="42" fillId="14" borderId="19" xfId="4" applyNumberFormat="1" applyFont="1" applyFill="1" applyBorder="1" applyAlignment="1">
      <alignment horizontal="center" vertical="center"/>
    </xf>
    <xf numFmtId="3" fontId="42" fillId="14" borderId="19" xfId="4" applyNumberFormat="1" applyFont="1" applyFill="1" applyBorder="1" applyAlignment="1">
      <alignment horizontal="center" vertical="center"/>
    </xf>
    <xf numFmtId="172" fontId="18" fillId="6" borderId="19" xfId="4" applyNumberFormat="1" applyFont="1" applyFill="1" applyBorder="1" applyAlignment="1">
      <alignment horizontal="center" vertical="center"/>
    </xf>
    <xf numFmtId="172" fontId="36" fillId="9" borderId="0" xfId="11" applyNumberFormat="1" applyFont="1" applyFill="1" applyAlignment="1">
      <alignment vertical="center"/>
    </xf>
    <xf numFmtId="172" fontId="36" fillId="9" borderId="0" xfId="1" applyNumberFormat="1" applyFont="1" applyFill="1" applyAlignment="1">
      <alignment vertical="center"/>
    </xf>
    <xf numFmtId="172" fontId="42" fillId="11" borderId="19" xfId="3" applyNumberFormat="1" applyFont="1" applyFill="1" applyBorder="1" applyAlignment="1">
      <alignment horizontal="center" vertical="center" wrapText="1"/>
    </xf>
    <xf numFmtId="0" fontId="36" fillId="2" borderId="0" xfId="1" applyFont="1" applyFill="1" applyAlignment="1">
      <alignment horizontal="center" vertical="center"/>
    </xf>
    <xf numFmtId="0" fontId="49" fillId="0" borderId="30" xfId="0" applyFont="1" applyBorder="1" applyAlignment="1">
      <alignment horizontal="left" vertical="center" wrapText="1" readingOrder="1"/>
    </xf>
    <xf numFmtId="0" fontId="44" fillId="1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 wrapText="1"/>
    </xf>
    <xf numFmtId="172" fontId="3" fillId="0" borderId="0" xfId="11" applyNumberFormat="1" applyFont="1" applyFill="1"/>
    <xf numFmtId="0" fontId="36" fillId="2" borderId="0" xfId="1" applyFont="1" applyFill="1" applyAlignment="1">
      <alignment horizontal="center" vertical="center" wrapText="1"/>
    </xf>
    <xf numFmtId="173" fontId="36" fillId="2" borderId="0" xfId="2" applyNumberFormat="1" applyFont="1" applyFill="1" applyBorder="1" applyAlignment="1">
      <alignment horizontal="center" vertical="center"/>
    </xf>
    <xf numFmtId="172" fontId="36" fillId="2" borderId="0" xfId="11" applyNumberFormat="1" applyFont="1" applyFill="1" applyBorder="1" applyAlignment="1">
      <alignment horizontal="center" vertical="center"/>
    </xf>
    <xf numFmtId="172" fontId="36" fillId="2" borderId="0" xfId="2" applyNumberFormat="1" applyFont="1" applyFill="1" applyBorder="1" applyAlignment="1">
      <alignment horizontal="center" vertical="center"/>
    </xf>
    <xf numFmtId="172" fontId="36" fillId="2" borderId="0" xfId="1" applyNumberFormat="1" applyFont="1" applyFill="1" applyAlignment="1">
      <alignment horizontal="center" vertical="center"/>
    </xf>
    <xf numFmtId="0" fontId="3" fillId="0" borderId="18" xfId="1" applyFont="1" applyBorder="1"/>
    <xf numFmtId="10" fontId="40" fillId="6" borderId="31" xfId="2" applyNumberFormat="1" applyFont="1" applyFill="1" applyBorder="1" applyAlignment="1">
      <alignment horizontal="center" vertical="center" wrapText="1"/>
    </xf>
    <xf numFmtId="10" fontId="40" fillId="6" borderId="32" xfId="2" applyNumberFormat="1" applyFont="1" applyFill="1" applyBorder="1" applyAlignment="1">
      <alignment horizontal="center" vertical="center" wrapText="1"/>
    </xf>
    <xf numFmtId="10" fontId="40" fillId="6" borderId="33" xfId="2" applyNumberFormat="1" applyFont="1" applyFill="1" applyBorder="1" applyAlignment="1">
      <alignment horizontal="center" vertical="center" wrapText="1"/>
    </xf>
    <xf numFmtId="172" fontId="40" fillId="6" borderId="34" xfId="2" applyNumberFormat="1" applyFont="1" applyFill="1" applyBorder="1" applyAlignment="1">
      <alignment horizontal="center" vertical="center" wrapText="1"/>
    </xf>
    <xf numFmtId="10" fontId="33" fillId="6" borderId="19" xfId="2" applyNumberFormat="1" applyFont="1" applyFill="1" applyBorder="1" applyAlignment="1">
      <alignment horizontal="center" vertical="center" wrapText="1"/>
    </xf>
    <xf numFmtId="10" fontId="33" fillId="6" borderId="18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/>
    <xf numFmtId="0" fontId="3" fillId="2" borderId="18" xfId="1" applyFont="1" applyFill="1" applyBorder="1"/>
    <xf numFmtId="0" fontId="3" fillId="0" borderId="35" xfId="1" applyFont="1" applyBorder="1" applyAlignment="1">
      <alignment horizontal="justify" vertical="center"/>
    </xf>
    <xf numFmtId="1" fontId="3" fillId="0" borderId="35" xfId="1" applyNumberFormat="1" applyFont="1" applyBorder="1" applyAlignment="1">
      <alignment horizontal="justify" vertical="center"/>
    </xf>
    <xf numFmtId="172" fontId="45" fillId="0" borderId="19" xfId="11" applyNumberFormat="1" applyFont="1" applyFill="1" applyBorder="1" applyAlignment="1">
      <alignment horizontal="center" vertical="center" wrapText="1"/>
    </xf>
    <xf numFmtId="10" fontId="45" fillId="0" borderId="19" xfId="3" applyNumberFormat="1" applyFont="1" applyFill="1" applyBorder="1" applyAlignment="1">
      <alignment horizontal="center" vertical="center" wrapText="1"/>
    </xf>
    <xf numFmtId="3" fontId="45" fillId="0" borderId="19" xfId="1" applyNumberFormat="1" applyFont="1" applyBorder="1" applyAlignment="1">
      <alignment horizontal="center" vertical="center"/>
    </xf>
    <xf numFmtId="172" fontId="45" fillId="0" borderId="19" xfId="11" applyNumberFormat="1" applyFont="1" applyFill="1" applyBorder="1" applyAlignment="1">
      <alignment horizontal="center" vertical="center"/>
    </xf>
    <xf numFmtId="10" fontId="45" fillId="0" borderId="19" xfId="3" applyNumberFormat="1" applyFont="1" applyFill="1" applyBorder="1" applyAlignment="1">
      <alignment horizontal="center" vertical="center"/>
    </xf>
    <xf numFmtId="3" fontId="45" fillId="13" borderId="19" xfId="1" applyNumberFormat="1" applyFont="1" applyFill="1" applyBorder="1" applyAlignment="1">
      <alignment horizontal="center" vertical="center"/>
    </xf>
    <xf numFmtId="10" fontId="36" fillId="0" borderId="18" xfId="3" applyNumberFormat="1" applyFont="1" applyFill="1" applyBorder="1" applyAlignment="1">
      <alignment horizontal="center" vertical="center" wrapText="1"/>
    </xf>
    <xf numFmtId="172" fontId="3" fillId="0" borderId="22" xfId="11" applyNumberFormat="1" applyFont="1" applyFill="1" applyBorder="1" applyAlignment="1">
      <alignment horizontal="center" vertical="center"/>
    </xf>
    <xf numFmtId="172" fontId="3" fillId="2" borderId="19" xfId="11" applyNumberFormat="1" applyFont="1" applyFill="1" applyBorder="1" applyAlignment="1">
      <alignment horizontal="center" vertical="center"/>
    </xf>
    <xf numFmtId="3" fontId="33" fillId="6" borderId="19" xfId="4" applyNumberFormat="1" applyFont="1" applyFill="1" applyBorder="1" applyAlignment="1">
      <alignment horizontal="center" vertical="center"/>
    </xf>
    <xf numFmtId="172" fontId="3" fillId="16" borderId="22" xfId="1" applyNumberFormat="1" applyFont="1" applyFill="1" applyBorder="1" applyAlignment="1">
      <alignment horizontal="center" vertical="center"/>
    </xf>
    <xf numFmtId="172" fontId="3" fillId="16" borderId="19" xfId="1" applyNumberFormat="1" applyFont="1" applyFill="1" applyBorder="1" applyAlignment="1">
      <alignment horizontal="center" vertical="center"/>
    </xf>
    <xf numFmtId="0" fontId="40" fillId="6" borderId="24" xfId="1" applyFont="1" applyFill="1" applyBorder="1" applyAlignment="1">
      <alignment horizontal="center" vertical="center" wrapText="1"/>
    </xf>
    <xf numFmtId="0" fontId="50" fillId="0" borderId="19" xfId="0" applyFont="1" applyBorder="1"/>
    <xf numFmtId="0" fontId="3" fillId="0" borderId="35" xfId="1" applyFont="1" applyBorder="1" applyAlignment="1">
      <alignment horizontal="justify" vertical="center" wrapText="1"/>
    </xf>
    <xf numFmtId="172" fontId="3" fillId="2" borderId="22" xfId="11" applyNumberFormat="1" applyFont="1" applyFill="1" applyBorder="1" applyAlignment="1">
      <alignment horizontal="center" vertical="center"/>
    </xf>
    <xf numFmtId="10" fontId="18" fillId="6" borderId="19" xfId="3" applyNumberFormat="1" applyFont="1" applyFill="1" applyBorder="1" applyAlignment="1">
      <alignment horizontal="center" vertical="center" wrapText="1"/>
    </xf>
    <xf numFmtId="10" fontId="18" fillId="6" borderId="19" xfId="3" applyNumberFormat="1" applyFont="1" applyFill="1" applyBorder="1" applyAlignment="1">
      <alignment horizontal="center" vertical="center"/>
    </xf>
    <xf numFmtId="172" fontId="3" fillId="16" borderId="22" xfId="11" applyNumberFormat="1" applyFont="1" applyFill="1" applyBorder="1" applyAlignment="1">
      <alignment horizontal="center" vertical="center"/>
    </xf>
    <xf numFmtId="172" fontId="3" fillId="16" borderId="19" xfId="11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justify" vertical="center" wrapText="1"/>
    </xf>
    <xf numFmtId="0" fontId="3" fillId="0" borderId="36" xfId="1" applyFont="1" applyBorder="1" applyAlignment="1">
      <alignment horizontal="justify" vertical="center" wrapText="1"/>
    </xf>
    <xf numFmtId="172" fontId="33" fillId="6" borderId="19" xfId="2" applyNumberFormat="1" applyFont="1" applyFill="1" applyBorder="1" applyAlignment="1">
      <alignment horizontal="center" vertical="center" wrapText="1"/>
    </xf>
    <xf numFmtId="1" fontId="3" fillId="0" borderId="19" xfId="1" applyNumberFormat="1" applyFont="1" applyBorder="1" applyAlignment="1">
      <alignment horizontal="justify" vertical="center"/>
    </xf>
    <xf numFmtId="10" fontId="45" fillId="0" borderId="35" xfId="3" applyNumberFormat="1" applyFont="1" applyFill="1" applyBorder="1" applyAlignment="1">
      <alignment horizontal="center" vertical="center"/>
    </xf>
    <xf numFmtId="172" fontId="45" fillId="0" borderId="35" xfId="11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 wrapText="1"/>
    </xf>
    <xf numFmtId="3" fontId="18" fillId="6" borderId="22" xfId="4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/>
    </xf>
    <xf numFmtId="10" fontId="33" fillId="6" borderId="22" xfId="2" applyNumberFormat="1" applyFont="1" applyFill="1" applyBorder="1" applyAlignment="1">
      <alignment horizontal="center" vertical="center" wrapText="1"/>
    </xf>
    <xf numFmtId="172" fontId="33" fillId="6" borderId="18" xfId="2" applyNumberFormat="1" applyFont="1" applyFill="1" applyBorder="1" applyAlignment="1">
      <alignment horizontal="center" vertical="center" wrapText="1"/>
    </xf>
    <xf numFmtId="0" fontId="3" fillId="0" borderId="19" xfId="1" applyFont="1" applyBorder="1" applyAlignment="1">
      <alignment horizontal="justify" vertical="center"/>
    </xf>
    <xf numFmtId="0" fontId="3" fillId="0" borderId="24" xfId="1" applyFont="1" applyBorder="1" applyAlignment="1">
      <alignment horizontal="justify" vertical="center"/>
    </xf>
    <xf numFmtId="172" fontId="45" fillId="0" borderId="24" xfId="11" applyNumberFormat="1" applyFont="1" applyFill="1" applyBorder="1" applyAlignment="1">
      <alignment horizontal="center" vertical="center"/>
    </xf>
    <xf numFmtId="10" fontId="45" fillId="0" borderId="24" xfId="3" applyNumberFormat="1" applyFont="1" applyFill="1" applyBorder="1" applyAlignment="1">
      <alignment horizontal="center" vertical="center"/>
    </xf>
    <xf numFmtId="0" fontId="33" fillId="6" borderId="24" xfId="1" applyFont="1" applyFill="1" applyBorder="1" applyAlignment="1">
      <alignment horizontal="center" vertical="center" wrapText="1"/>
    </xf>
    <xf numFmtId="172" fontId="3" fillId="16" borderId="19" xfId="1" applyNumberFormat="1" applyFont="1" applyFill="1" applyBorder="1" applyAlignment="1">
      <alignment vertical="center"/>
    </xf>
    <xf numFmtId="0" fontId="49" fillId="0" borderId="30" xfId="0" applyFont="1" applyBorder="1" applyAlignment="1">
      <alignment horizontal="left" vertical="center" readingOrder="1"/>
    </xf>
    <xf numFmtId="10" fontId="36" fillId="0" borderId="18" xfId="3" applyNumberFormat="1" applyFont="1" applyFill="1" applyBorder="1" applyAlignment="1">
      <alignment horizontal="center" vertical="center"/>
    </xf>
    <xf numFmtId="172" fontId="3" fillId="0" borderId="19" xfId="11" applyNumberFormat="1" applyFont="1" applyFill="1" applyBorder="1" applyAlignment="1">
      <alignment horizontal="center" vertical="center"/>
    </xf>
    <xf numFmtId="10" fontId="3" fillId="2" borderId="19" xfId="11" applyNumberFormat="1" applyFont="1" applyFill="1" applyBorder="1" applyAlignment="1">
      <alignment horizontal="center" vertical="center"/>
    </xf>
    <xf numFmtId="0" fontId="3" fillId="0" borderId="36" xfId="1" applyFont="1" applyBorder="1" applyAlignment="1">
      <alignment horizontal="justify" vertical="center"/>
    </xf>
    <xf numFmtId="172" fontId="45" fillId="0" borderId="36" xfId="11" applyNumberFormat="1" applyFont="1" applyFill="1" applyBorder="1" applyAlignment="1">
      <alignment horizontal="center" vertical="center"/>
    </xf>
    <xf numFmtId="10" fontId="45" fillId="0" borderId="36" xfId="3" applyNumberFormat="1" applyFont="1" applyFill="1" applyBorder="1" applyAlignment="1">
      <alignment horizontal="center" vertical="center"/>
    </xf>
    <xf numFmtId="172" fontId="3" fillId="9" borderId="19" xfId="1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justify" vertical="center" wrapText="1"/>
    </xf>
    <xf numFmtId="172" fontId="36" fillId="16" borderId="22" xfId="11" applyNumberFormat="1" applyFont="1" applyFill="1" applyBorder="1" applyAlignment="1">
      <alignment horizontal="center" vertical="center"/>
    </xf>
    <xf numFmtId="172" fontId="36" fillId="16" borderId="19" xfId="11" applyNumberFormat="1" applyFont="1" applyFill="1" applyBorder="1" applyAlignment="1">
      <alignment horizontal="center" vertical="center"/>
    </xf>
    <xf numFmtId="1" fontId="3" fillId="0" borderId="19" xfId="1" applyNumberFormat="1" applyFont="1" applyBorder="1" applyAlignment="1">
      <alignment horizontal="justify" vertical="center" wrapText="1"/>
    </xf>
    <xf numFmtId="1" fontId="3" fillId="0" borderId="0" xfId="6" applyNumberFormat="1" applyFont="1" applyFill="1" applyAlignment="1">
      <alignment horizontal="center"/>
    </xf>
    <xf numFmtId="172" fontId="3" fillId="9" borderId="19" xfId="1" applyNumberFormat="1" applyFont="1" applyFill="1" applyBorder="1" applyAlignment="1">
      <alignment horizontal="center" vertical="center"/>
    </xf>
    <xf numFmtId="10" fontId="33" fillId="6" borderId="31" xfId="2" applyNumberFormat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vertical="center"/>
    </xf>
    <xf numFmtId="3" fontId="45" fillId="13" borderId="24" xfId="1" applyNumberFormat="1" applyFont="1" applyFill="1" applyBorder="1" applyAlignment="1">
      <alignment horizontal="center" vertical="center"/>
    </xf>
    <xf numFmtId="172" fontId="18" fillId="6" borderId="36" xfId="3" applyNumberFormat="1" applyFont="1" applyFill="1" applyBorder="1" applyAlignment="1">
      <alignment horizontal="center" vertical="center" wrapText="1"/>
    </xf>
    <xf numFmtId="172" fontId="3" fillId="9" borderId="22" xfId="1" applyNumberFormat="1" applyFont="1" applyFill="1" applyBorder="1" applyAlignment="1">
      <alignment vertical="center"/>
    </xf>
    <xf numFmtId="0" fontId="3" fillId="2" borderId="36" xfId="1" applyFont="1" applyFill="1" applyBorder="1"/>
    <xf numFmtId="0" fontId="3" fillId="2" borderId="38" xfId="1" applyFont="1" applyFill="1" applyBorder="1"/>
    <xf numFmtId="172" fontId="3" fillId="9" borderId="22" xfId="11" applyNumberFormat="1" applyFont="1" applyFill="1" applyBorder="1" applyAlignment="1">
      <alignment horizontal="center" vertical="center"/>
    </xf>
    <xf numFmtId="0" fontId="47" fillId="2" borderId="0" xfId="5" applyFont="1" applyFill="1" applyAlignment="1">
      <alignment horizontal="right" vertical="center" wrapText="1" readingOrder="1"/>
    </xf>
    <xf numFmtId="0" fontId="47" fillId="2" borderId="0" xfId="5" applyFont="1" applyFill="1" applyAlignment="1">
      <alignment horizontal="right" vertical="center" wrapText="1"/>
    </xf>
    <xf numFmtId="172" fontId="3" fillId="2" borderId="31" xfId="11" applyNumberFormat="1" applyFont="1" applyFill="1" applyBorder="1" applyAlignment="1">
      <alignment horizontal="center" vertical="center"/>
    </xf>
    <xf numFmtId="172" fontId="3" fillId="2" borderId="24" xfId="11" applyNumberFormat="1" applyFont="1" applyFill="1" applyBorder="1" applyAlignment="1">
      <alignment horizontal="center" vertical="center"/>
    </xf>
    <xf numFmtId="3" fontId="42" fillId="0" borderId="19" xfId="4" applyNumberFormat="1" applyFont="1" applyFill="1" applyBorder="1" applyAlignment="1">
      <alignment horizontal="center" vertical="center"/>
    </xf>
    <xf numFmtId="0" fontId="43" fillId="0" borderId="19" xfId="1" applyFont="1" applyBorder="1" applyAlignment="1">
      <alignment horizontal="center" vertical="center"/>
    </xf>
    <xf numFmtId="0" fontId="42" fillId="0" borderId="19" xfId="11" applyNumberFormat="1" applyFont="1" applyFill="1" applyBorder="1" applyAlignment="1">
      <alignment horizontal="center" vertical="center" wrapText="1"/>
    </xf>
    <xf numFmtId="10" fontId="40" fillId="6" borderId="0" xfId="2" applyNumberFormat="1" applyFont="1" applyFill="1" applyBorder="1" applyAlignment="1">
      <alignment horizontal="center" vertical="center" wrapText="1"/>
    </xf>
    <xf numFmtId="10" fontId="33" fillId="6" borderId="29" xfId="2" applyNumberFormat="1" applyFont="1" applyFill="1" applyBorder="1" applyAlignment="1">
      <alignment horizontal="center" vertical="center" wrapText="1"/>
    </xf>
    <xf numFmtId="10" fontId="33" fillId="6" borderId="40" xfId="2" applyNumberFormat="1" applyFont="1" applyFill="1" applyBorder="1" applyAlignment="1">
      <alignment horizontal="center" vertical="center" wrapText="1"/>
    </xf>
    <xf numFmtId="172" fontId="33" fillId="6" borderId="40" xfId="2" applyNumberFormat="1" applyFont="1" applyFill="1" applyBorder="1" applyAlignment="1">
      <alignment horizontal="center" vertical="center" wrapText="1"/>
    </xf>
    <xf numFmtId="1" fontId="3" fillId="0" borderId="41" xfId="1" applyNumberFormat="1" applyFont="1" applyBorder="1" applyAlignment="1">
      <alignment horizontal="justify" vertical="center"/>
    </xf>
    <xf numFmtId="172" fontId="18" fillId="11" borderId="19" xfId="3" applyNumberFormat="1" applyFont="1" applyFill="1" applyBorder="1" applyAlignment="1">
      <alignment horizontal="center" vertical="center" wrapText="1"/>
    </xf>
    <xf numFmtId="172" fontId="3" fillId="17" borderId="19" xfId="11" applyNumberFormat="1" applyFont="1" applyFill="1" applyBorder="1" applyAlignment="1">
      <alignment horizontal="center" vertical="center"/>
    </xf>
    <xf numFmtId="172" fontId="18" fillId="15" borderId="19" xfId="11" applyNumberFormat="1" applyFont="1" applyFill="1" applyBorder="1" applyAlignment="1">
      <alignment horizontal="center" vertical="center"/>
    </xf>
    <xf numFmtId="0" fontId="3" fillId="0" borderId="12" xfId="1" applyFont="1" applyBorder="1"/>
    <xf numFmtId="10" fontId="40" fillId="6" borderId="22" xfId="2" applyNumberFormat="1" applyFont="1" applyFill="1" applyBorder="1" applyAlignment="1">
      <alignment horizontal="center" vertical="center" wrapText="1"/>
    </xf>
    <xf numFmtId="0" fontId="3" fillId="2" borderId="36" xfId="1" applyFont="1" applyFill="1" applyBorder="1" applyAlignment="1">
      <alignment horizontal="justify" vertical="center"/>
    </xf>
    <xf numFmtId="172" fontId="3" fillId="2" borderId="39" xfId="11" applyNumberFormat="1" applyFont="1" applyFill="1" applyBorder="1" applyAlignment="1">
      <alignment horizontal="center" vertical="center"/>
    </xf>
    <xf numFmtId="172" fontId="3" fillId="2" borderId="36" xfId="11" applyNumberFormat="1" applyFont="1" applyFill="1" applyBorder="1" applyAlignment="1">
      <alignment horizontal="center" vertical="center"/>
    </xf>
    <xf numFmtId="172" fontId="3" fillId="9" borderId="19" xfId="1" applyNumberFormat="1" applyFont="1" applyFill="1" applyBorder="1"/>
    <xf numFmtId="172" fontId="3" fillId="2" borderId="0" xfId="11" applyNumberFormat="1" applyFont="1" applyFill="1" applyBorder="1"/>
    <xf numFmtId="172" fontId="3" fillId="2" borderId="0" xfId="11" applyNumberFormat="1" applyFont="1" applyFill="1" applyBorder="1" applyAlignment="1">
      <alignment horizontal="center" vertical="center"/>
    </xf>
    <xf numFmtId="172" fontId="41" fillId="7" borderId="24" xfId="0" applyNumberFormat="1" applyFont="1" applyFill="1" applyBorder="1" applyAlignment="1" applyProtection="1">
      <alignment horizontal="center" vertical="center" wrapText="1"/>
      <protection locked="0"/>
    </xf>
    <xf numFmtId="172" fontId="3" fillId="9" borderId="19" xfId="1" applyNumberFormat="1" applyFont="1" applyFill="1" applyBorder="1" applyAlignment="1">
      <alignment horizontal="center"/>
    </xf>
    <xf numFmtId="3" fontId="42" fillId="12" borderId="19" xfId="4" applyNumberFormat="1" applyFont="1" applyFill="1" applyBorder="1" applyAlignment="1">
      <alignment horizontal="center" vertical="center"/>
    </xf>
    <xf numFmtId="1" fontId="3" fillId="0" borderId="42" xfId="6" applyNumberFormat="1" applyFont="1" applyFill="1" applyBorder="1"/>
    <xf numFmtId="172" fontId="3" fillId="0" borderId="19" xfId="1" applyNumberFormat="1" applyFont="1" applyBorder="1"/>
    <xf numFmtId="172" fontId="41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9" xfId="1" applyFont="1" applyFill="1" applyBorder="1" applyAlignment="1">
      <alignment horizontal="justify" vertical="center" wrapText="1"/>
    </xf>
    <xf numFmtId="0" fontId="50" fillId="0" borderId="0" xfId="0" applyFont="1"/>
    <xf numFmtId="0" fontId="33" fillId="2" borderId="0" xfId="1" applyFont="1" applyFill="1" applyAlignment="1">
      <alignment horizontal="center" vertical="center" wrapText="1"/>
    </xf>
    <xf numFmtId="3" fontId="33" fillId="2" borderId="0" xfId="4" applyNumberFormat="1" applyFont="1" applyFill="1" applyBorder="1" applyAlignment="1">
      <alignment horizontal="center" vertical="center"/>
    </xf>
    <xf numFmtId="172" fontId="33" fillId="2" borderId="0" xfId="11" applyNumberFormat="1" applyFont="1" applyFill="1" applyBorder="1" applyAlignment="1">
      <alignment horizontal="center" vertical="center" wrapText="1"/>
    </xf>
    <xf numFmtId="10" fontId="33" fillId="2" borderId="0" xfId="3" applyNumberFormat="1" applyFont="1" applyFill="1" applyBorder="1" applyAlignment="1">
      <alignment horizontal="center" vertical="center" wrapText="1"/>
    </xf>
    <xf numFmtId="172" fontId="33" fillId="2" borderId="0" xfId="3" applyNumberFormat="1" applyFont="1" applyFill="1" applyBorder="1" applyAlignment="1">
      <alignment horizontal="center" vertical="center" wrapText="1"/>
    </xf>
    <xf numFmtId="172" fontId="33" fillId="2" borderId="0" xfId="11" applyNumberFormat="1" applyFont="1" applyFill="1" applyBorder="1" applyAlignment="1">
      <alignment horizontal="center" vertical="center"/>
    </xf>
    <xf numFmtId="10" fontId="33" fillId="2" borderId="0" xfId="3" applyNumberFormat="1" applyFont="1" applyFill="1" applyBorder="1" applyAlignment="1">
      <alignment horizontal="center" vertical="center"/>
    </xf>
    <xf numFmtId="3" fontId="33" fillId="0" borderId="0" xfId="4" applyNumberFormat="1" applyFont="1" applyFill="1" applyBorder="1" applyAlignment="1">
      <alignment horizontal="center" vertical="center"/>
    </xf>
    <xf numFmtId="10" fontId="36" fillId="0" borderId="0" xfId="3" applyNumberFormat="1" applyFont="1" applyFill="1" applyBorder="1" applyAlignment="1">
      <alignment horizontal="center" vertical="center" wrapText="1"/>
    </xf>
    <xf numFmtId="1" fontId="3" fillId="0" borderId="19" xfId="6" applyNumberFormat="1" applyFont="1" applyFill="1" applyBorder="1"/>
    <xf numFmtId="172" fontId="3" fillId="16" borderId="31" xfId="11" applyNumberFormat="1" applyFont="1" applyFill="1" applyBorder="1" applyAlignment="1">
      <alignment horizontal="center" vertical="center"/>
    </xf>
    <xf numFmtId="172" fontId="3" fillId="16" borderId="24" xfId="11" applyNumberFormat="1" applyFont="1" applyFill="1" applyBorder="1" applyAlignment="1">
      <alignment horizontal="center" vertical="center"/>
    </xf>
    <xf numFmtId="172" fontId="3" fillId="16" borderId="36" xfId="11" applyNumberFormat="1" applyFont="1" applyFill="1" applyBorder="1" applyAlignment="1">
      <alignment horizontal="center" vertical="center"/>
    </xf>
    <xf numFmtId="175" fontId="3" fillId="2" borderId="0" xfId="1" applyNumberFormat="1" applyFont="1" applyFill="1"/>
    <xf numFmtId="3" fontId="46" fillId="13" borderId="19" xfId="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left" vertical="center" wrapText="1"/>
    </xf>
    <xf numFmtId="172" fontId="3" fillId="16" borderId="39" xfId="11" applyNumberFormat="1" applyFont="1" applyFill="1" applyBorder="1" applyAlignment="1">
      <alignment horizontal="center" vertical="center"/>
    </xf>
    <xf numFmtId="0" fontId="45" fillId="0" borderId="0" xfId="1" applyFont="1"/>
    <xf numFmtId="41" fontId="8" fillId="0" borderId="4" xfId="6" applyFont="1" applyFill="1" applyBorder="1" applyAlignment="1">
      <alignment horizontal="left" vertical="center" wrapText="1"/>
    </xf>
    <xf numFmtId="0" fontId="22" fillId="0" borderId="0" xfId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172" fontId="23" fillId="2" borderId="10" xfId="11" applyNumberFormat="1" applyFont="1" applyFill="1" applyBorder="1" applyAlignment="1">
      <alignment horizontal="center" vertical="center"/>
    </xf>
    <xf numFmtId="172" fontId="23" fillId="2" borderId="11" xfId="11" applyNumberFormat="1" applyFont="1" applyFill="1" applyBorder="1" applyAlignment="1">
      <alignment vertical="center"/>
    </xf>
    <xf numFmtId="172" fontId="23" fillId="0" borderId="0" xfId="11" applyNumberFormat="1" applyFont="1" applyAlignment="1">
      <alignment horizontal="center" vertical="center"/>
    </xf>
    <xf numFmtId="172" fontId="23" fillId="2" borderId="0" xfId="11" applyNumberFormat="1" applyFont="1" applyFill="1" applyAlignment="1">
      <alignment horizontal="center" vertical="center"/>
    </xf>
    <xf numFmtId="169" fontId="3" fillId="0" borderId="0" xfId="8" applyFont="1"/>
    <xf numFmtId="169" fontId="3" fillId="2" borderId="0" xfId="8" applyFont="1" applyFill="1"/>
    <xf numFmtId="169" fontId="40" fillId="6" borderId="19" xfId="8" applyFont="1" applyFill="1" applyBorder="1" applyAlignment="1">
      <alignment horizontal="center" vertical="center" wrapText="1"/>
    </xf>
    <xf numFmtId="169" fontId="18" fillId="6" borderId="19" xfId="8" applyFont="1" applyFill="1" applyBorder="1" applyAlignment="1">
      <alignment horizontal="center" vertical="center" wrapText="1"/>
    </xf>
    <xf numFmtId="169" fontId="33" fillId="6" borderId="19" xfId="8" applyFont="1" applyFill="1" applyBorder="1" applyAlignment="1">
      <alignment horizontal="center" vertical="center" wrapText="1"/>
    </xf>
    <xf numFmtId="169" fontId="42" fillId="0" borderId="19" xfId="8" applyFont="1" applyBorder="1" applyAlignment="1">
      <alignment horizontal="center" vertical="center"/>
    </xf>
    <xf numFmtId="169" fontId="36" fillId="0" borderId="19" xfId="8" applyFont="1" applyBorder="1" applyAlignment="1">
      <alignment horizontal="center" vertical="center"/>
    </xf>
    <xf numFmtId="169" fontId="42" fillId="0" borderId="19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horizontal="center" vertical="center"/>
    </xf>
    <xf numFmtId="169" fontId="42" fillId="2" borderId="19" xfId="8" applyFont="1" applyFill="1" applyBorder="1" applyAlignment="1">
      <alignment horizontal="center" vertical="center"/>
    </xf>
    <xf numFmtId="169" fontId="33" fillId="6" borderId="19" xfId="8" applyFont="1" applyFill="1" applyBorder="1" applyAlignment="1">
      <alignment horizontal="center" vertical="center"/>
    </xf>
    <xf numFmtId="169" fontId="45" fillId="2" borderId="0" xfId="8" applyFont="1" applyFill="1"/>
    <xf numFmtId="169" fontId="47" fillId="2" borderId="0" xfId="8" applyFont="1" applyFill="1"/>
    <xf numFmtId="169" fontId="33" fillId="15" borderId="19" xfId="8" applyFont="1" applyFill="1" applyBorder="1" applyAlignment="1">
      <alignment horizontal="center" vertical="center"/>
    </xf>
    <xf numFmtId="169" fontId="45" fillId="0" borderId="19" xfId="8" applyFont="1" applyFill="1" applyBorder="1" applyAlignment="1">
      <alignment vertical="center"/>
    </xf>
    <xf numFmtId="169" fontId="45" fillId="0" borderId="19" xfId="8" applyFont="1" applyFill="1" applyBorder="1" applyAlignment="1">
      <alignment horizontal="center" vertical="center"/>
    </xf>
    <xf numFmtId="169" fontId="45" fillId="0" borderId="19" xfId="8" applyFont="1" applyBorder="1" applyAlignment="1">
      <alignment horizontal="center" vertical="center"/>
    </xf>
    <xf numFmtId="169" fontId="45" fillId="0" borderId="35" xfId="8" applyFont="1" applyBorder="1" applyAlignment="1">
      <alignment horizontal="center" vertical="center"/>
    </xf>
    <xf numFmtId="169" fontId="45" fillId="0" borderId="35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vertical="center"/>
    </xf>
    <xf numFmtId="169" fontId="33" fillId="6" borderId="19" xfId="8" applyFont="1" applyFill="1" applyBorder="1" applyAlignment="1">
      <alignment vertical="center"/>
    </xf>
    <xf numFmtId="169" fontId="40" fillId="6" borderId="24" xfId="8" applyFont="1" applyFill="1" applyBorder="1" applyAlignment="1">
      <alignment horizontal="center" vertical="center" wrapText="1"/>
    </xf>
    <xf numFmtId="169" fontId="3" fillId="0" borderId="35" xfId="8" applyFont="1" applyBorder="1" applyAlignment="1">
      <alignment horizontal="center" vertical="center"/>
    </xf>
    <xf numFmtId="169" fontId="45" fillId="0" borderId="24" xfId="8" applyFont="1" applyFill="1" applyBorder="1" applyAlignment="1">
      <alignment horizontal="center" vertical="center"/>
    </xf>
    <xf numFmtId="169" fontId="45" fillId="0" borderId="24" xfId="8" applyFont="1" applyBorder="1" applyAlignment="1">
      <alignment horizontal="center" vertical="center"/>
    </xf>
    <xf numFmtId="169" fontId="33" fillId="6" borderId="24" xfId="8" applyFont="1" applyFill="1" applyBorder="1" applyAlignment="1">
      <alignment horizontal="center" vertical="center" wrapText="1"/>
    </xf>
    <xf numFmtId="169" fontId="33" fillId="6" borderId="31" xfId="8" applyFont="1" applyFill="1" applyBorder="1" applyAlignment="1">
      <alignment horizontal="center" vertical="center" wrapText="1"/>
    </xf>
    <xf numFmtId="169" fontId="45" fillId="0" borderId="37" xfId="8" applyFont="1" applyBorder="1" applyAlignment="1">
      <alignment horizontal="center" vertical="center"/>
    </xf>
    <xf numFmtId="169" fontId="18" fillId="6" borderId="22" xfId="8" applyFont="1" applyFill="1" applyBorder="1" applyAlignment="1">
      <alignment vertical="center"/>
    </xf>
    <xf numFmtId="169" fontId="18" fillId="6" borderId="18" xfId="8" applyFont="1" applyFill="1" applyBorder="1" applyAlignment="1">
      <alignment vertical="center"/>
    </xf>
    <xf numFmtId="169" fontId="45" fillId="0" borderId="36" xfId="8" applyFont="1" applyFill="1" applyBorder="1" applyAlignment="1">
      <alignment horizontal="center" vertical="center"/>
    </xf>
    <xf numFmtId="169" fontId="45" fillId="0" borderId="36" xfId="8" applyFont="1" applyBorder="1" applyAlignment="1">
      <alignment horizontal="center" vertical="center"/>
    </xf>
    <xf numFmtId="169" fontId="18" fillId="6" borderId="22" xfId="8" applyFont="1" applyFill="1" applyBorder="1" applyAlignment="1">
      <alignment horizontal="center" vertical="center"/>
    </xf>
    <xf numFmtId="169" fontId="18" fillId="6" borderId="18" xfId="8" applyFont="1" applyFill="1" applyBorder="1" applyAlignment="1">
      <alignment horizontal="center" vertical="center"/>
    </xf>
    <xf numFmtId="1" fontId="3" fillId="0" borderId="19" xfId="9" applyNumberFormat="1" applyFont="1" applyFill="1" applyBorder="1" applyAlignment="1">
      <alignment horizontal="justify" vertical="center"/>
    </xf>
    <xf numFmtId="169" fontId="3" fillId="0" borderId="24" xfId="8" applyFont="1" applyBorder="1" applyAlignment="1">
      <alignment horizontal="center" vertical="center"/>
    </xf>
    <xf numFmtId="169" fontId="45" fillId="0" borderId="31" xfId="8" applyFont="1" applyBorder="1" applyAlignment="1">
      <alignment horizontal="center" vertical="center"/>
    </xf>
    <xf numFmtId="169" fontId="3" fillId="0" borderId="19" xfId="8" applyFont="1" applyBorder="1" applyAlignment="1">
      <alignment horizontal="center" vertical="center"/>
    </xf>
    <xf numFmtId="169" fontId="40" fillId="6" borderId="31" xfId="8" applyFont="1" applyFill="1" applyBorder="1" applyAlignment="1">
      <alignment horizontal="center" vertical="center" wrapText="1"/>
    </xf>
    <xf numFmtId="169" fontId="33" fillId="6" borderId="22" xfId="8" applyFont="1" applyFill="1" applyBorder="1" applyAlignment="1">
      <alignment horizontal="center" vertical="center"/>
    </xf>
    <xf numFmtId="169" fontId="3" fillId="0" borderId="39" xfId="8" applyFont="1" applyBorder="1" applyAlignment="1">
      <alignment horizontal="center" vertical="center"/>
    </xf>
    <xf numFmtId="169" fontId="3" fillId="0" borderId="22" xfId="8" applyFont="1" applyBorder="1" applyAlignment="1">
      <alignment horizontal="center" vertical="center"/>
    </xf>
    <xf numFmtId="169" fontId="3" fillId="0" borderId="31" xfId="8" applyFont="1" applyBorder="1" applyAlignment="1">
      <alignment horizontal="center" vertical="center"/>
    </xf>
    <xf numFmtId="169" fontId="40" fillId="6" borderId="0" xfId="8" applyFont="1" applyFill="1" applyBorder="1" applyAlignment="1">
      <alignment horizontal="center" vertical="center" wrapText="1"/>
    </xf>
    <xf numFmtId="169" fontId="36" fillId="0" borderId="22" xfId="8" applyFont="1" applyBorder="1" applyAlignment="1">
      <alignment horizontal="center" vertical="center"/>
    </xf>
    <xf numFmtId="169" fontId="3" fillId="0" borderId="36" xfId="8" applyFont="1" applyBorder="1" applyAlignment="1">
      <alignment horizontal="center" vertical="center"/>
    </xf>
    <xf numFmtId="174" fontId="3" fillId="2" borderId="0" xfId="9" applyNumberFormat="1" applyFont="1" applyFill="1"/>
    <xf numFmtId="169" fontId="33" fillId="2" borderId="0" xfId="8" applyFont="1" applyFill="1" applyBorder="1" applyAlignment="1">
      <alignment horizontal="center" vertical="center"/>
    </xf>
    <xf numFmtId="169" fontId="45" fillId="0" borderId="0" xfId="8" applyFont="1" applyFill="1"/>
    <xf numFmtId="169" fontId="3" fillId="0" borderId="0" xfId="8" applyFont="1" applyFill="1"/>
    <xf numFmtId="1" fontId="33" fillId="0" borderId="0" xfId="1" applyNumberFormat="1" applyFont="1" applyAlignment="1">
      <alignment horizontal="center" vertical="center" wrapText="1"/>
    </xf>
    <xf numFmtId="1" fontId="3" fillId="0" borderId="0" xfId="1" applyNumberFormat="1" applyFont="1"/>
    <xf numFmtId="1" fontId="3" fillId="2" borderId="0" xfId="1" applyNumberFormat="1" applyFont="1" applyFill="1"/>
    <xf numFmtId="1" fontId="36" fillId="2" borderId="0" xfId="1" applyNumberFormat="1" applyFont="1" applyFill="1"/>
    <xf numFmtId="1" fontId="40" fillId="0" borderId="0" xfId="1" applyNumberFormat="1" applyFont="1" applyAlignment="1">
      <alignment horizontal="center" vertical="center" wrapText="1"/>
    </xf>
    <xf numFmtId="1" fontId="43" fillId="0" borderId="0" xfId="1" applyNumberFormat="1" applyFont="1" applyAlignment="1">
      <alignment horizontal="center" vertical="center"/>
    </xf>
    <xf numFmtId="1" fontId="43" fillId="0" borderId="0" xfId="1" applyNumberFormat="1" applyFont="1" applyAlignment="1">
      <alignment horizontal="center" vertical="center" wrapText="1"/>
    </xf>
    <xf numFmtId="1" fontId="36" fillId="0" borderId="0" xfId="1" applyNumberFormat="1" applyFont="1"/>
    <xf numFmtId="1" fontId="36" fillId="0" borderId="0" xfId="1" applyNumberFormat="1" applyFont="1" applyAlignment="1">
      <alignment horizontal="center" vertical="center"/>
    </xf>
    <xf numFmtId="1" fontId="48" fillId="0" borderId="0" xfId="1" applyNumberFormat="1" applyFont="1"/>
    <xf numFmtId="1" fontId="36" fillId="2" borderId="0" xfId="1" applyNumberFormat="1" applyFont="1" applyFill="1" applyAlignment="1">
      <alignment horizontal="center" vertical="center"/>
    </xf>
    <xf numFmtId="1" fontId="40" fillId="6" borderId="19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 wrapText="1"/>
    </xf>
    <xf numFmtId="1" fontId="40" fillId="6" borderId="24" xfId="1" applyNumberFormat="1" applyFont="1" applyFill="1" applyBorder="1" applyAlignment="1">
      <alignment horizontal="center" vertical="center" wrapText="1"/>
    </xf>
    <xf numFmtId="1" fontId="3" fillId="0" borderId="35" xfId="9" applyNumberFormat="1" applyFont="1" applyFill="1" applyBorder="1" applyAlignment="1">
      <alignment horizontal="justify" vertical="center"/>
    </xf>
    <xf numFmtId="1" fontId="33" fillId="6" borderId="24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/>
    </xf>
    <xf numFmtId="1" fontId="47" fillId="2" borderId="0" xfId="5" applyNumberFormat="1" applyFont="1" applyFill="1" applyAlignment="1">
      <alignment horizontal="right" vertical="center" wrapText="1" readingOrder="1"/>
    </xf>
    <xf numFmtId="1" fontId="43" fillId="0" borderId="19" xfId="1" applyNumberFormat="1" applyFont="1" applyBorder="1" applyAlignment="1">
      <alignment horizontal="center" vertical="center"/>
    </xf>
    <xf numFmtId="1" fontId="43" fillId="0" borderId="19" xfId="1" applyNumberFormat="1" applyFont="1" applyBorder="1" applyAlignment="1">
      <alignment horizontal="center" vertical="center" wrapText="1"/>
    </xf>
    <xf numFmtId="1" fontId="33" fillId="2" borderId="0" xfId="1" applyNumberFormat="1" applyFont="1" applyFill="1" applyAlignment="1">
      <alignment horizontal="center" vertical="center" wrapText="1"/>
    </xf>
    <xf numFmtId="1" fontId="3" fillId="0" borderId="19" xfId="1" applyNumberFormat="1" applyFont="1" applyBorder="1" applyAlignment="1">
      <alignment horizontal="left" vertical="center" wrapText="1"/>
    </xf>
    <xf numFmtId="174" fontId="34" fillId="0" borderId="0" xfId="9" applyNumberFormat="1" applyFont="1"/>
    <xf numFmtId="174" fontId="3" fillId="0" borderId="0" xfId="9" applyNumberFormat="1" applyFont="1"/>
    <xf numFmtId="174" fontId="40" fillId="6" borderId="19" xfId="9" applyNumberFormat="1" applyFont="1" applyFill="1" applyBorder="1" applyAlignment="1">
      <alignment horizontal="center" vertical="center" wrapText="1"/>
    </xf>
    <xf numFmtId="174" fontId="18" fillId="6" borderId="19" xfId="9" applyNumberFormat="1" applyFont="1" applyFill="1" applyBorder="1" applyAlignment="1">
      <alignment horizontal="center" vertical="center" wrapText="1"/>
    </xf>
    <xf numFmtId="174" fontId="42" fillId="0" borderId="19" xfId="9" applyNumberFormat="1" applyFont="1" applyBorder="1" applyAlignment="1">
      <alignment horizontal="center" vertical="center"/>
    </xf>
    <xf numFmtId="174" fontId="42" fillId="0" borderId="19" xfId="9" applyNumberFormat="1" applyFont="1" applyFill="1" applyBorder="1" applyAlignment="1">
      <alignment horizontal="center" vertical="center"/>
    </xf>
    <xf numFmtId="174" fontId="18" fillId="6" borderId="19" xfId="9" applyNumberFormat="1" applyFont="1" applyFill="1" applyBorder="1" applyAlignment="1">
      <alignment horizontal="center" vertical="center"/>
    </xf>
    <xf numFmtId="174" fontId="42" fillId="2" borderId="19" xfId="9" applyNumberFormat="1" applyFont="1" applyFill="1" applyBorder="1" applyAlignment="1">
      <alignment horizontal="center" vertical="center"/>
    </xf>
    <xf numFmtId="174" fontId="45" fillId="2" borderId="0" xfId="9" applyNumberFormat="1" applyFont="1" applyFill="1"/>
    <xf numFmtId="174" fontId="47" fillId="2" borderId="0" xfId="9" applyNumberFormat="1" applyFont="1" applyFill="1"/>
    <xf numFmtId="174" fontId="36" fillId="2" borderId="0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vertical="center"/>
    </xf>
    <xf numFmtId="174" fontId="18" fillId="6" borderId="19" xfId="9" applyNumberFormat="1" applyFont="1" applyFill="1" applyBorder="1" applyAlignment="1">
      <alignment vertical="center"/>
    </xf>
    <xf numFmtId="174" fontId="45" fillId="0" borderId="35" xfId="9" applyNumberFormat="1" applyFont="1" applyFill="1" applyBorder="1" applyAlignment="1">
      <alignment horizontal="center" vertical="center"/>
    </xf>
    <xf numFmtId="174" fontId="40" fillId="6" borderId="24" xfId="9" applyNumberFormat="1" applyFont="1" applyFill="1" applyBorder="1" applyAlignment="1">
      <alignment horizontal="center" vertical="center" wrapText="1"/>
    </xf>
    <xf numFmtId="174" fontId="45" fillId="0" borderId="24" xfId="9" applyNumberFormat="1" applyFont="1" applyFill="1" applyBorder="1" applyAlignment="1">
      <alignment horizontal="center" vertical="center"/>
    </xf>
    <xf numFmtId="174" fontId="33" fillId="6" borderId="19" xfId="9" applyNumberFormat="1" applyFont="1" applyFill="1" applyBorder="1" applyAlignment="1">
      <alignment horizontal="center" vertical="center" wrapText="1"/>
    </xf>
    <xf numFmtId="174" fontId="45" fillId="0" borderId="36" xfId="9" applyNumberFormat="1" applyFont="1" applyFill="1" applyBorder="1" applyAlignment="1">
      <alignment horizontal="center" vertical="center"/>
    </xf>
    <xf numFmtId="174" fontId="33" fillId="6" borderId="24" xfId="9" applyNumberFormat="1" applyFont="1" applyFill="1" applyBorder="1" applyAlignment="1">
      <alignment horizontal="center" vertical="center" wrapText="1"/>
    </xf>
    <xf numFmtId="174" fontId="45" fillId="0" borderId="19" xfId="9" applyNumberFormat="1" applyFont="1" applyBorder="1" applyAlignment="1">
      <alignment horizontal="center" vertical="center"/>
    </xf>
    <xf numFmtId="174" fontId="45" fillId="2" borderId="19" xfId="9" applyNumberFormat="1" applyFont="1" applyFill="1" applyBorder="1" applyAlignment="1">
      <alignment horizontal="center" vertical="center"/>
    </xf>
    <xf numFmtId="174" fontId="45" fillId="0" borderId="24" xfId="9" applyNumberFormat="1" applyFont="1" applyBorder="1" applyAlignment="1">
      <alignment horizontal="center" vertical="center"/>
    </xf>
    <xf numFmtId="174" fontId="45" fillId="2" borderId="24" xfId="9" applyNumberFormat="1" applyFont="1" applyFill="1" applyBorder="1" applyAlignment="1">
      <alignment horizontal="center" vertical="center"/>
    </xf>
    <xf numFmtId="174" fontId="18" fillId="15" borderId="19" xfId="9" applyNumberFormat="1" applyFont="1" applyFill="1" applyBorder="1" applyAlignment="1">
      <alignment horizontal="center" vertical="center"/>
    </xf>
    <xf numFmtId="174" fontId="45" fillId="0" borderId="36" xfId="9" applyNumberFormat="1" applyFont="1" applyBorder="1" applyAlignment="1">
      <alignment horizontal="center" vertical="center"/>
    </xf>
    <xf numFmtId="174" fontId="33" fillId="2" borderId="0" xfId="9" applyNumberFormat="1" applyFont="1" applyFill="1" applyBorder="1" applyAlignment="1">
      <alignment horizontal="center" vertical="center"/>
    </xf>
    <xf numFmtId="174" fontId="45" fillId="2" borderId="36" xfId="9" applyNumberFormat="1" applyFont="1" applyFill="1" applyBorder="1" applyAlignment="1">
      <alignment horizontal="center" vertical="center"/>
    </xf>
    <xf numFmtId="174" fontId="45" fillId="0" borderId="0" xfId="9" applyNumberFormat="1" applyFont="1" applyFill="1"/>
    <xf numFmtId="174" fontId="3" fillId="0" borderId="0" xfId="9" applyNumberFormat="1" applyFont="1" applyFill="1"/>
    <xf numFmtId="0" fontId="27" fillId="19" borderId="0" xfId="1" applyFont="1" applyFill="1" applyAlignment="1">
      <alignment horizontal="center" vertical="center" textRotation="90" wrapText="1"/>
    </xf>
    <xf numFmtId="0" fontId="28" fillId="19" borderId="0" xfId="1" applyFont="1" applyFill="1" applyAlignment="1">
      <alignment horizontal="center" vertical="center" textRotation="90" wrapText="1"/>
    </xf>
    <xf numFmtId="0" fontId="18" fillId="19" borderId="0" xfId="1" applyFont="1" applyFill="1" applyAlignment="1">
      <alignment horizontal="left" vertical="center" wrapText="1"/>
    </xf>
    <xf numFmtId="170" fontId="18" fillId="19" borderId="0" xfId="7" applyNumberFormat="1" applyFont="1" applyFill="1" applyBorder="1" applyAlignment="1">
      <alignment horizontal="center" vertical="center"/>
    </xf>
    <xf numFmtId="172" fontId="18" fillId="19" borderId="0" xfId="11" applyNumberFormat="1" applyFont="1" applyFill="1" applyBorder="1" applyAlignment="1">
      <alignment horizontal="center" vertical="center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18" fillId="19" borderId="0" xfId="1" applyFont="1" applyFill="1" applyAlignment="1">
      <alignment horizontal="center" vertical="center" wrapText="1"/>
    </xf>
    <xf numFmtId="41" fontId="18" fillId="19" borderId="0" xfId="6" applyFont="1" applyFill="1" applyBorder="1" applyAlignment="1">
      <alignment horizontal="center" vertical="center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170" fontId="31" fillId="19" borderId="0" xfId="7" applyNumberFormat="1" applyFont="1" applyFill="1" applyBorder="1" applyAlignment="1">
      <alignment horizontal="center" vertical="center" wrapText="1"/>
    </xf>
    <xf numFmtId="172" fontId="18" fillId="19" borderId="0" xfId="11" applyNumberFormat="1" applyFont="1" applyFill="1" applyAlignment="1">
      <alignment horizontal="center" vertical="center"/>
    </xf>
    <xf numFmtId="0" fontId="29" fillId="18" borderId="0" xfId="0" applyFont="1" applyFill="1" applyAlignment="1">
      <alignment horizontal="center" textRotation="90"/>
    </xf>
    <xf numFmtId="9" fontId="23" fillId="2" borderId="0" xfId="11" applyFont="1" applyFill="1" applyAlignment="1">
      <alignment horizontal="center" vertical="center"/>
    </xf>
    <xf numFmtId="1" fontId="3" fillId="0" borderId="44" xfId="1" applyNumberFormat="1" applyFont="1" applyBorder="1" applyAlignment="1">
      <alignment horizontal="justify" vertical="center"/>
    </xf>
    <xf numFmtId="9" fontId="45" fillId="12" borderId="0" xfId="11" applyFont="1" applyFill="1"/>
    <xf numFmtId="0" fontId="45" fillId="12" borderId="0" xfId="1" applyFont="1" applyFill="1"/>
    <xf numFmtId="174" fontId="45" fillId="12" borderId="0" xfId="9" applyNumberFormat="1" applyFont="1" applyFill="1"/>
    <xf numFmtId="3" fontId="45" fillId="12" borderId="0" xfId="1" applyNumberFormat="1" applyFont="1" applyFill="1"/>
    <xf numFmtId="3" fontId="45" fillId="20" borderId="0" xfId="1" applyNumberFormat="1" applyFont="1" applyFill="1"/>
    <xf numFmtId="9" fontId="42" fillId="0" borderId="19" xfId="11" applyFont="1" applyFill="1" applyBorder="1" applyAlignment="1">
      <alignment horizontal="center" vertical="center" wrapText="1"/>
    </xf>
    <xf numFmtId="0" fontId="50" fillId="10" borderId="19" xfId="0" applyFont="1" applyFill="1" applyBorder="1"/>
    <xf numFmtId="0" fontId="3" fillId="11" borderId="35" xfId="1" applyFont="1" applyFill="1" applyBorder="1" applyAlignment="1">
      <alignment horizontal="justify" vertical="center" wrapText="1"/>
    </xf>
    <xf numFmtId="0" fontId="50" fillId="8" borderId="19" xfId="0" applyFont="1" applyFill="1" applyBorder="1"/>
    <xf numFmtId="0" fontId="3" fillId="11" borderId="24" xfId="1" applyFont="1" applyFill="1" applyBorder="1" applyAlignment="1">
      <alignment horizontal="justify" vertical="center" wrapText="1"/>
    </xf>
    <xf numFmtId="0" fontId="50" fillId="12" borderId="19" xfId="0" applyFont="1" applyFill="1" applyBorder="1"/>
    <xf numFmtId="0" fontId="3" fillId="11" borderId="35" xfId="1" applyFont="1" applyFill="1" applyBorder="1" applyAlignment="1">
      <alignment horizontal="justify" vertical="center"/>
    </xf>
    <xf numFmtId="0" fontId="3" fillId="11" borderId="36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/>
    </xf>
    <xf numFmtId="0" fontId="3" fillId="11" borderId="24" xfId="1" applyFont="1" applyFill="1" applyBorder="1" applyAlignment="1">
      <alignment horizontal="justify" vertical="center"/>
    </xf>
    <xf numFmtId="0" fontId="50" fillId="21" borderId="19" xfId="0" applyFont="1" applyFill="1" applyBorder="1"/>
    <xf numFmtId="0" fontId="3" fillId="11" borderId="36" xfId="1" applyFont="1" applyFill="1" applyBorder="1" applyAlignment="1">
      <alignment horizontal="justify" vertical="center"/>
    </xf>
    <xf numFmtId="0" fontId="50" fillId="11" borderId="19" xfId="0" applyFont="1" applyFill="1" applyBorder="1"/>
    <xf numFmtId="1" fontId="3" fillId="0" borderId="41" xfId="1" applyNumberFormat="1" applyFont="1" applyBorder="1" applyAlignment="1">
      <alignment horizontal="justify" vertical="center" wrapText="1"/>
    </xf>
    <xf numFmtId="0" fontId="50" fillId="8" borderId="0" xfId="0" applyFont="1" applyFill="1"/>
    <xf numFmtId="0" fontId="3" fillId="11" borderId="18" xfId="1" applyFont="1" applyFill="1" applyBorder="1" applyAlignment="1">
      <alignment horizontal="justify" vertical="center" wrapText="1"/>
    </xf>
    <xf numFmtId="0" fontId="3" fillId="11" borderId="25" xfId="1" applyFont="1" applyFill="1" applyBorder="1" applyAlignment="1">
      <alignment horizontal="justify" vertical="center" wrapText="1"/>
    </xf>
    <xf numFmtId="0" fontId="3" fillId="11" borderId="38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left" vertical="center" wrapText="1"/>
    </xf>
    <xf numFmtId="0" fontId="3" fillId="22" borderId="24" xfId="1" applyFont="1" applyFill="1" applyBorder="1" applyAlignment="1">
      <alignment horizontal="justify" vertical="center"/>
    </xf>
    <xf numFmtId="0" fontId="3" fillId="22" borderId="19" xfId="1" applyFont="1" applyFill="1" applyBorder="1" applyAlignment="1">
      <alignment horizontal="justify" vertical="center"/>
    </xf>
    <xf numFmtId="0" fontId="3" fillId="9" borderId="19" xfId="1" applyFont="1" applyFill="1" applyBorder="1" applyAlignment="1">
      <alignment horizontal="justify" vertical="center"/>
    </xf>
    <xf numFmtId="0" fontId="3" fillId="9" borderId="36" xfId="1" applyFont="1" applyFill="1" applyBorder="1" applyAlignment="1">
      <alignment horizontal="justify" vertical="center" wrapText="1"/>
    </xf>
    <xf numFmtId="0" fontId="3" fillId="9" borderId="19" xfId="1" applyFont="1" applyFill="1" applyBorder="1" applyAlignment="1">
      <alignment horizontal="justify" vertical="center" wrapText="1"/>
    </xf>
    <xf numFmtId="0" fontId="3" fillId="22" borderId="24" xfId="1" applyFont="1" applyFill="1" applyBorder="1" applyAlignment="1">
      <alignment horizontal="justify" vertical="center" wrapText="1"/>
    </xf>
    <xf numFmtId="0" fontId="3" fillId="22" borderId="19" xfId="1" applyFont="1" applyFill="1" applyBorder="1" applyAlignment="1">
      <alignment horizontal="justify" vertical="center" wrapText="1"/>
    </xf>
    <xf numFmtId="170" fontId="23" fillId="0" borderId="0" xfId="7" applyNumberFormat="1" applyFont="1" applyFill="1" applyBorder="1" applyAlignment="1">
      <alignment horizontal="center" vertical="center"/>
    </xf>
    <xf numFmtId="170" fontId="23" fillId="0" borderId="0" xfId="7" applyNumberFormat="1" applyFont="1" applyFill="1" applyBorder="1" applyAlignment="1">
      <alignment vertical="center"/>
    </xf>
    <xf numFmtId="0" fontId="14" fillId="18" borderId="10" xfId="0" applyFont="1" applyFill="1" applyBorder="1" applyAlignment="1">
      <alignment horizontal="center" vertical="center" textRotation="90"/>
    </xf>
    <xf numFmtId="0" fontId="14" fillId="18" borderId="0" xfId="0" applyFont="1" applyFill="1" applyAlignment="1">
      <alignment horizontal="center" vertical="center" textRotation="90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7" xfId="1" applyFont="1" applyFill="1" applyBorder="1" applyAlignment="1">
      <alignment horizontal="center" vertical="center" textRotation="90" wrapText="1"/>
    </xf>
    <xf numFmtId="0" fontId="53" fillId="18" borderId="10" xfId="0" applyFont="1" applyFill="1" applyBorder="1" applyAlignment="1">
      <alignment horizontal="center" vertical="center" textRotation="90"/>
    </xf>
    <xf numFmtId="0" fontId="53" fillId="18" borderId="0" xfId="0" applyFont="1" applyFill="1" applyAlignment="1">
      <alignment horizontal="center" vertical="center" textRotation="90"/>
    </xf>
    <xf numFmtId="0" fontId="8" fillId="3" borderId="6" xfId="1" applyFont="1" applyFill="1" applyBorder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5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7" fillId="19" borderId="3" xfId="1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textRotation="90"/>
    </xf>
    <xf numFmtId="0" fontId="14" fillId="18" borderId="43" xfId="0" applyFont="1" applyFill="1" applyBorder="1" applyAlignment="1">
      <alignment horizontal="center" vertical="center" textRotation="90"/>
    </xf>
    <xf numFmtId="0" fontId="52" fillId="0" borderId="0" xfId="1" applyFont="1" applyAlignment="1">
      <alignment horizontal="center" vertical="center" wrapText="1"/>
    </xf>
    <xf numFmtId="0" fontId="31" fillId="19" borderId="0" xfId="1" applyFont="1" applyFill="1" applyAlignment="1">
      <alignment horizontal="center" vertical="center" wrapText="1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0" fontId="25" fillId="19" borderId="0" xfId="1" applyFont="1" applyFill="1" applyAlignment="1">
      <alignment horizontal="center" vertical="center" wrapText="1"/>
    </xf>
    <xf numFmtId="0" fontId="36" fillId="2" borderId="0" xfId="1" applyFont="1" applyFill="1" applyAlignment="1">
      <alignment horizontal="center" vertical="center"/>
    </xf>
    <xf numFmtId="0" fontId="33" fillId="6" borderId="12" xfId="1" applyFont="1" applyFill="1" applyBorder="1" applyAlignment="1">
      <alignment horizontal="center"/>
    </xf>
    <xf numFmtId="0" fontId="33" fillId="6" borderId="14" xfId="1" applyFont="1" applyFill="1" applyBorder="1" applyAlignment="1">
      <alignment horizontal="center"/>
    </xf>
    <xf numFmtId="169" fontId="38" fillId="2" borderId="0" xfId="8" applyFont="1" applyFill="1" applyBorder="1" applyAlignment="1">
      <alignment horizontal="left"/>
    </xf>
    <xf numFmtId="172" fontId="36" fillId="2" borderId="0" xfId="1" applyNumberFormat="1" applyFont="1" applyFill="1" applyAlignment="1">
      <alignment horizontal="center"/>
    </xf>
    <xf numFmtId="0" fontId="35" fillId="6" borderId="0" xfId="1" applyFont="1" applyFill="1" applyAlignment="1">
      <alignment horizontal="center" vertical="center" wrapText="1"/>
    </xf>
    <xf numFmtId="0" fontId="13" fillId="0" borderId="0" xfId="1" applyFont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8" fillId="3" borderId="5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  <xf numFmtId="0" fontId="8" fillId="3" borderId="45" xfId="1" applyFont="1" applyFill="1" applyBorder="1" applyAlignment="1">
      <alignment horizontal="center" vertical="center" textRotation="90" wrapText="1"/>
    </xf>
    <xf numFmtId="0" fontId="8" fillId="3" borderId="0" xfId="1" applyFont="1" applyFill="1" applyBorder="1" applyAlignment="1">
      <alignment horizontal="center" vertical="center" textRotation="90" wrapText="1"/>
    </xf>
  </cellXfs>
  <cellStyles count="12">
    <cellStyle name="Millares" xfId="7" builtinId="3"/>
    <cellStyle name="Millares [0]" xfId="6" builtinId="6"/>
    <cellStyle name="Millares 2" xfId="4" xr:uid="{00000000-0005-0000-0000-000002000000}"/>
    <cellStyle name="Millares 2 2" xfId="2" xr:uid="{00000000-0005-0000-0000-000003000000}"/>
    <cellStyle name="Millares 3" xfId="9" xr:uid="{1B4FD551-A83E-4FB1-9DE2-8CEB89C722FB}"/>
    <cellStyle name="Moneda [0] 2" xfId="8" xr:uid="{7AA5CD83-6ECC-4290-ABF4-55D6763796ED}"/>
    <cellStyle name="Moneda 2" xfId="10" xr:uid="{5ADA878B-DCC0-46C1-86C8-9D88983AA85C}"/>
    <cellStyle name="Normal" xfId="0" builtinId="0"/>
    <cellStyle name="Normal 2 3" xfId="1" xr:uid="{00000000-0005-0000-0000-000006000000}"/>
    <cellStyle name="Normal 4" xfId="5" xr:uid="{00000000-0005-0000-0000-000007000000}"/>
    <cellStyle name="Porcentaje" xfId="11" builtinId="5"/>
    <cellStyle name="Porcentaje 2 2" xfId="3" xr:uid="{00000000-0005-0000-0000-000009000000}"/>
  </cellStyles>
  <dxfs count="123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DFA013"/>
      <color rgb="FFE8C11C"/>
      <color rgb="FF3266CC"/>
      <color rgb="FF0C90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1615044</xdr:colOff>
      <xdr:row>5</xdr:row>
      <xdr:rowOff>265622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B47BBA-3B7D-45A5-8E8F-FB206F0F9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4" y="288636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7</xdr:col>
      <xdr:colOff>808183</xdr:colOff>
      <xdr:row>0</xdr:row>
      <xdr:rowOff>80817</xdr:rowOff>
    </xdr:from>
    <xdr:to>
      <xdr:col>9</xdr:col>
      <xdr:colOff>868713</xdr:colOff>
      <xdr:row>5</xdr:row>
      <xdr:rowOff>153785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3665FF-C692-4742-9D56-AC053069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08910" y="80817"/>
          <a:ext cx="3477985" cy="1516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92942</xdr:colOff>
      <xdr:row>0</xdr:row>
      <xdr:rowOff>0</xdr:rowOff>
    </xdr:from>
    <xdr:to>
      <xdr:col>4</xdr:col>
      <xdr:colOff>1477077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E4D169-940F-49D3-910A-301EF21A0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42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566305</xdr:colOff>
      <xdr:row>0</xdr:row>
      <xdr:rowOff>0</xdr:rowOff>
    </xdr:from>
    <xdr:to>
      <xdr:col>12</xdr:col>
      <xdr:colOff>14926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7781524-2138-480D-BF0C-EA00A7C6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64032" y="0"/>
          <a:ext cx="3477985" cy="151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8035E77-48B6-492C-BA35-B1F1435FD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CC6CFD0-1F26-4B4F-A907-8C0F9EF5E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D22131-2A60-40B4-92A2-DFCF05362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F9AAF1E-CA08-45BF-9553-A1F3E551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115455</xdr:colOff>
      <xdr:row>0</xdr:row>
      <xdr:rowOff>0</xdr:rowOff>
    </xdr:from>
    <xdr:to>
      <xdr:col>4</xdr:col>
      <xdr:colOff>1672772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A34BB0-8CE1-4357-BFE0-E6CA83FF9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37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762000</xdr:colOff>
      <xdr:row>0</xdr:row>
      <xdr:rowOff>0</xdr:rowOff>
    </xdr:from>
    <xdr:to>
      <xdr:col>12</xdr:col>
      <xdr:colOff>210621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405CCDF-ADD2-4006-A100-41294FED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59727" y="0"/>
          <a:ext cx="3477985" cy="1516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0</xdr:rowOff>
    </xdr:from>
    <xdr:to>
      <xdr:col>4</xdr:col>
      <xdr:colOff>1710871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565272C-8BD7-4FDD-8165-80A5FA14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797790</xdr:colOff>
      <xdr:row>0</xdr:row>
      <xdr:rowOff>0</xdr:rowOff>
    </xdr:from>
    <xdr:to>
      <xdr:col>12</xdr:col>
      <xdr:colOff>211775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663B0D-B496-47AA-A561-1A9DFAEA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39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80818</xdr:colOff>
      <xdr:row>0</xdr:row>
      <xdr:rowOff>0</xdr:rowOff>
    </xdr:from>
    <xdr:to>
      <xdr:col>4</xdr:col>
      <xdr:colOff>1638135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4799873-8C69-4E95-A799-199EC6E50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727363</xdr:colOff>
      <xdr:row>0</xdr:row>
      <xdr:rowOff>0</xdr:rowOff>
    </xdr:from>
    <xdr:to>
      <xdr:col>12</xdr:col>
      <xdr:colOff>83620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64BCDF1-763F-4329-AE82-A9159A31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50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CC892-C783-4641-AED9-4D60F7368270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AFBD2B-757C-4EDF-9807-979715F990DF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923771-7BC7-49B8-A5C4-A4B3A6D824F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E3F3577-C820-490C-9F2E-935BDC0A04E9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6B92B3E-1EB6-4CD1-89FA-06C0E409678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F316759-6D28-4C31-8D08-25DC095889C5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01F0667-BD71-471B-980F-11827BE7946E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8353BE6-8B67-4F5C-8A05-0FCBA829D9BA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9A99234D-8771-438D-87DB-A2F4C5912058}"/>
            </a:ext>
          </a:extLst>
        </xdr:cNvPr>
        <xdr:cNvSpPr txBox="1"/>
      </xdr:nvSpPr>
      <xdr:spPr>
        <a:xfrm>
          <a:off x="25292050" y="4625744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7E7B015-1995-4D22-8BB9-BA79C4F21641}"/>
            </a:ext>
          </a:extLst>
        </xdr:cNvPr>
        <xdr:cNvSpPr txBox="1"/>
      </xdr:nvSpPr>
      <xdr:spPr>
        <a:xfrm>
          <a:off x="25292050" y="4494807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1E62E2-1630-4298-82FE-C4A514372719}"/>
            </a:ext>
          </a:extLst>
        </xdr:cNvPr>
        <xdr:cNvSpPr txBox="1"/>
      </xdr:nvSpPr>
      <xdr:spPr>
        <a:xfrm>
          <a:off x="25292050" y="462637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663417-11F2-49F8-B987-EBC23C6DA057}"/>
            </a:ext>
          </a:extLst>
        </xdr:cNvPr>
        <xdr:cNvSpPr txBox="1"/>
      </xdr:nvSpPr>
      <xdr:spPr>
        <a:xfrm>
          <a:off x="25292050" y="449544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FC5DB26C-43BE-4D1C-99E4-94A8E45BE8A6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E360DA3-2EBF-4556-8097-17127EF6215F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20EF9C7-8100-4923-A058-0FEEB638C6AE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F320C9-BB5B-4129-B568-0611C1FDDD15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658EDA97-9A5C-4BEA-A7AB-F3744DCD586B}"/>
            </a:ext>
          </a:extLst>
        </xdr:cNvPr>
        <xdr:cNvSpPr txBox="1"/>
      </xdr:nvSpPr>
      <xdr:spPr>
        <a:xfrm>
          <a:off x="2529205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CD23BF-3647-4ED8-B499-D81EDB0309E8}"/>
            </a:ext>
          </a:extLst>
        </xdr:cNvPr>
        <xdr:cNvSpPr txBox="1"/>
      </xdr:nvSpPr>
      <xdr:spPr>
        <a:xfrm>
          <a:off x="25292050" y="437987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136EBD6-CA53-4A72-A1C0-0AE7FED59307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B11B1A9-89E8-4EE5-97D9-0B64F056E4FE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C0D4A0-FDBC-488F-83BA-1151631445E6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664470F-30CA-49B1-AB60-59851B052170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38316379-A394-4B09-99BB-30C7E19F372E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4C0C4B8-FC93-4C20-A9BC-83C16519D336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CC20B8CB-FFD3-4E0D-B3B2-0B39483B2B64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83CD1BF7-539A-4BC3-8547-C3F5A5959528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6B5FD3CC-3E0E-4680-A5F4-E08B31E53745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6BAB21F-0E51-490B-995C-6417EA73EA20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\2024\SIIF\MME\ENERO\Cierre\Ejecuci&#243;n%20Presupuestal%2031ene2024%20Generado%202Feb2024%205_00pm%20CON%20SUBSIDIOS.xlsx" TargetMode="External"/><Relationship Id="rId1" Type="http://schemas.openxmlformats.org/officeDocument/2006/relationships/externalLinkPath" Target="/PLANEACI&#211;N/2024/SIIF/MME/ENERO/Cierre/Ejecuci&#243;n%20Presupuestal%2031ene2024%20Generado%202Feb2024%205_00pm%20CON%20SUBSID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A DINAMICA"/>
      <sheetName val="Ejec. Cierre 31  Enero de 2024"/>
      <sheetName val="SIIF Cierre 31 Enero de 2024"/>
      <sheetName val="Gráficos"/>
      <sheetName val="Cierre Mes Anterior"/>
      <sheetName val="Totales"/>
      <sheetName val="Borrador Inicial"/>
      <sheetName val="PC - Desp Min"/>
      <sheetName val="PC - Vice Energía"/>
      <sheetName val="PC - Vice Minas"/>
      <sheetName val="PC - Sec Gral"/>
      <sheetName val="Hoja2"/>
      <sheetName val="Hoja1"/>
    </sheetNames>
    <sheetDataSet>
      <sheetData sheetId="0"/>
      <sheetData sheetId="1"/>
      <sheetData sheetId="2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P4" t="str">
            <v>APR. INICIAL</v>
          </cell>
          <cell r="Q4" t="str">
            <v>APR. ADICIONADA</v>
          </cell>
          <cell r="R4" t="str">
            <v>APR. REDUCIDA</v>
          </cell>
          <cell r="S4" t="str">
            <v>APR. VIGENTE</v>
          </cell>
          <cell r="T4" t="str">
            <v>APR BLOQUEADA</v>
          </cell>
          <cell r="W4" t="str">
            <v>COMPROMISO</v>
          </cell>
          <cell r="X4" t="str">
            <v>OBLIGACION</v>
          </cell>
          <cell r="Z4" t="str">
            <v>PAGOS</v>
          </cell>
        </row>
        <row r="5">
          <cell r="A5" t="str">
            <v>21-01-01</v>
          </cell>
          <cell r="B5" t="str">
            <v xml:space="preserve">MINISTERIO DE MINAS Y ENERGIA - GESTION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H5"/>
          <cell r="I5"/>
          <cell r="J5"/>
          <cell r="K5"/>
          <cell r="L5" t="str">
            <v>Nación</v>
          </cell>
          <cell r="M5" t="str">
            <v>10</v>
          </cell>
          <cell r="N5" t="str">
            <v>CSF</v>
          </cell>
          <cell r="P5">
            <v>24716400000</v>
          </cell>
          <cell r="Q5">
            <v>0</v>
          </cell>
          <cell r="R5">
            <v>0</v>
          </cell>
          <cell r="S5">
            <v>24716400000</v>
          </cell>
          <cell r="T5">
            <v>0</v>
          </cell>
          <cell r="W5">
            <v>1585365888.8499999</v>
          </cell>
          <cell r="X5">
            <v>1585365888.8499999</v>
          </cell>
          <cell r="Z5">
            <v>1585365888.8499999</v>
          </cell>
        </row>
        <row r="6">
          <cell r="A6" t="str">
            <v>21-01-01</v>
          </cell>
          <cell r="B6" t="str">
            <v xml:space="preserve">MINISTERIO DE MINAS Y ENERGIA - GESTION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H6"/>
          <cell r="I6"/>
          <cell r="J6"/>
          <cell r="K6"/>
          <cell r="L6" t="str">
            <v>Nación</v>
          </cell>
          <cell r="M6" t="str">
            <v>10</v>
          </cell>
          <cell r="N6" t="str">
            <v>CSF</v>
          </cell>
          <cell r="P6">
            <v>8740000000</v>
          </cell>
          <cell r="Q6">
            <v>0</v>
          </cell>
          <cell r="R6">
            <v>0</v>
          </cell>
          <cell r="S6">
            <v>8740000000</v>
          </cell>
          <cell r="T6">
            <v>0</v>
          </cell>
          <cell r="W6">
            <v>660377784</v>
          </cell>
          <cell r="X6">
            <v>660377784</v>
          </cell>
          <cell r="Z6">
            <v>591545041.32000005</v>
          </cell>
        </row>
        <row r="7">
          <cell r="A7" t="str">
            <v>21-01-01</v>
          </cell>
          <cell r="B7" t="str">
            <v xml:space="preserve">MINISTERIO DE MINAS Y ENERGIA - GESTION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H7"/>
          <cell r="I7"/>
          <cell r="J7"/>
          <cell r="K7"/>
          <cell r="L7" t="str">
            <v>Nación</v>
          </cell>
          <cell r="M7" t="str">
            <v>10</v>
          </cell>
          <cell r="N7" t="str">
            <v>CSF</v>
          </cell>
          <cell r="P7">
            <v>4323800000</v>
          </cell>
          <cell r="Q7">
            <v>0</v>
          </cell>
          <cell r="R7">
            <v>0</v>
          </cell>
          <cell r="S7">
            <v>4323800000</v>
          </cell>
          <cell r="T7">
            <v>0</v>
          </cell>
          <cell r="W7">
            <v>223089069.83000001</v>
          </cell>
          <cell r="X7">
            <v>223089069.83000001</v>
          </cell>
          <cell r="Z7">
            <v>223089069.83000001</v>
          </cell>
        </row>
        <row r="8">
          <cell r="A8" t="str">
            <v>21-01-01</v>
          </cell>
          <cell r="B8" t="str">
            <v xml:space="preserve">MINISTERIO DE MINAS Y ENERGIA - GESTION GENERAL </v>
          </cell>
          <cell r="C8" t="str">
            <v>A-02</v>
          </cell>
          <cell r="D8" t="str">
            <v>A</v>
          </cell>
          <cell r="E8" t="str">
            <v>02</v>
          </cell>
          <cell r="F8"/>
          <cell r="G8"/>
          <cell r="H8"/>
          <cell r="I8"/>
          <cell r="J8"/>
          <cell r="K8"/>
          <cell r="L8" t="str">
            <v>Nación</v>
          </cell>
          <cell r="M8" t="str">
            <v>10</v>
          </cell>
          <cell r="N8" t="str">
            <v>CSF</v>
          </cell>
          <cell r="P8">
            <v>15491067925</v>
          </cell>
          <cell r="Q8">
            <v>0</v>
          </cell>
          <cell r="R8">
            <v>0</v>
          </cell>
          <cell r="S8">
            <v>15491067925</v>
          </cell>
          <cell r="T8">
            <v>0</v>
          </cell>
          <cell r="W8">
            <v>2342663683.1700001</v>
          </cell>
          <cell r="X8">
            <v>103704633.73999999</v>
          </cell>
          <cell r="Z8">
            <v>95059649.739999995</v>
          </cell>
        </row>
        <row r="9">
          <cell r="A9" t="str">
            <v>21-01-01</v>
          </cell>
          <cell r="B9" t="str">
            <v xml:space="preserve">MINISTERIO DE MINAS Y ENERGIA - GESTION GENERAL </v>
          </cell>
          <cell r="C9" t="str">
            <v>A-03-02-02</v>
          </cell>
          <cell r="D9" t="str">
            <v>A</v>
          </cell>
          <cell r="E9" t="str">
            <v>03</v>
          </cell>
          <cell r="F9" t="str">
            <v>02</v>
          </cell>
          <cell r="G9" t="str">
            <v>02</v>
          </cell>
          <cell r="H9"/>
          <cell r="I9"/>
          <cell r="J9"/>
          <cell r="K9"/>
          <cell r="L9" t="str">
            <v>Nación</v>
          </cell>
          <cell r="M9" t="str">
            <v>10</v>
          </cell>
          <cell r="N9" t="str">
            <v>CSF</v>
          </cell>
          <cell r="P9">
            <v>88900000</v>
          </cell>
          <cell r="Q9">
            <v>0</v>
          </cell>
          <cell r="R9">
            <v>0</v>
          </cell>
          <cell r="S9">
            <v>88900000</v>
          </cell>
          <cell r="T9">
            <v>0</v>
          </cell>
          <cell r="W9">
            <v>0</v>
          </cell>
          <cell r="X9">
            <v>0</v>
          </cell>
          <cell r="Z9">
            <v>0</v>
          </cell>
        </row>
        <row r="10">
          <cell r="A10" t="str">
            <v>21-01-01</v>
          </cell>
          <cell r="B10" t="str">
            <v xml:space="preserve">MINISTERIO DE MINAS Y ENERGIA - GESTION GENERAL </v>
          </cell>
          <cell r="C10" t="str">
            <v>A-03-03-01-002</v>
          </cell>
          <cell r="D10" t="str">
            <v>A</v>
          </cell>
          <cell r="E10" t="str">
            <v>03</v>
          </cell>
          <cell r="F10" t="str">
            <v>03</v>
          </cell>
          <cell r="G10" t="str">
            <v>01</v>
          </cell>
          <cell r="H10" t="str">
            <v>002</v>
          </cell>
          <cell r="I10"/>
          <cell r="J10"/>
          <cell r="K10"/>
          <cell r="L10" t="str">
            <v>Nación</v>
          </cell>
          <cell r="M10" t="str">
            <v>10</v>
          </cell>
          <cell r="N10" t="str">
            <v>CSF</v>
          </cell>
          <cell r="P10">
            <v>11327300000</v>
          </cell>
          <cell r="Q10">
            <v>0</v>
          </cell>
          <cell r="R10">
            <v>0</v>
          </cell>
          <cell r="S10">
            <v>11327300000</v>
          </cell>
          <cell r="T10">
            <v>0</v>
          </cell>
          <cell r="W10">
            <v>0</v>
          </cell>
          <cell r="X10">
            <v>0</v>
          </cell>
          <cell r="Z10">
            <v>0</v>
          </cell>
        </row>
        <row r="11">
          <cell r="A11" t="str">
            <v>21-01-01</v>
          </cell>
          <cell r="B11" t="str">
            <v xml:space="preserve">MINISTERIO DE MINAS Y ENERGIA - GESTION GENERAL </v>
          </cell>
          <cell r="C11" t="str">
            <v>A-03-03-01-999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999</v>
          </cell>
          <cell r="I11"/>
          <cell r="J11"/>
          <cell r="K11"/>
          <cell r="L11" t="str">
            <v>Nación</v>
          </cell>
          <cell r="M11" t="str">
            <v>10</v>
          </cell>
          <cell r="N11" t="str">
            <v>CSF</v>
          </cell>
          <cell r="P11">
            <v>2473003803</v>
          </cell>
          <cell r="Q11">
            <v>0</v>
          </cell>
          <cell r="R11">
            <v>0</v>
          </cell>
          <cell r="S11">
            <v>2473003803</v>
          </cell>
          <cell r="T11">
            <v>2473003803</v>
          </cell>
          <cell r="W11">
            <v>0</v>
          </cell>
          <cell r="X11">
            <v>0</v>
          </cell>
          <cell r="Z11">
            <v>0</v>
          </cell>
        </row>
        <row r="12">
          <cell r="A12" t="str">
            <v>21-01-01</v>
          </cell>
          <cell r="B12" t="str">
            <v xml:space="preserve">MINISTERIO DE MINAS Y ENERGIA - GESTION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I12"/>
          <cell r="J12"/>
          <cell r="K12"/>
          <cell r="L12" t="str">
            <v>Nación</v>
          </cell>
          <cell r="M12" t="str">
            <v>10</v>
          </cell>
          <cell r="N12" t="str">
            <v>CSF</v>
          </cell>
          <cell r="P12">
            <v>94321300000</v>
          </cell>
          <cell r="Q12">
            <v>0</v>
          </cell>
          <cell r="R12">
            <v>0</v>
          </cell>
          <cell r="S12">
            <v>94321300000</v>
          </cell>
          <cell r="T12">
            <v>0</v>
          </cell>
          <cell r="W12">
            <v>7501799833.5299997</v>
          </cell>
          <cell r="X12">
            <v>7501799833.5299997</v>
          </cell>
          <cell r="Z12">
            <v>7501799833.5299997</v>
          </cell>
        </row>
        <row r="13">
          <cell r="A13" t="str">
            <v>21-01-01</v>
          </cell>
          <cell r="B13" t="str">
            <v xml:space="preserve">MINISTERIO DE MINAS Y ENERGIA - GESTION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I13"/>
          <cell r="J13"/>
          <cell r="K13"/>
          <cell r="L13" t="str">
            <v>Nación</v>
          </cell>
          <cell r="M13" t="str">
            <v>10</v>
          </cell>
          <cell r="N13" t="str">
            <v>CSF</v>
          </cell>
          <cell r="P13">
            <v>96148272</v>
          </cell>
          <cell r="Q13">
            <v>0</v>
          </cell>
          <cell r="R13">
            <v>0</v>
          </cell>
          <cell r="S13">
            <v>96148272</v>
          </cell>
          <cell r="T13">
            <v>0</v>
          </cell>
          <cell r="W13">
            <v>6727530</v>
          </cell>
          <cell r="X13">
            <v>6727530</v>
          </cell>
          <cell r="Z13">
            <v>6727530</v>
          </cell>
        </row>
        <row r="14">
          <cell r="A14" t="str">
            <v>21-01-01</v>
          </cell>
          <cell r="B14" t="str">
            <v xml:space="preserve">MINISTERIO DE MINAS Y ENERGIA - GESTION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I14"/>
          <cell r="J14"/>
          <cell r="K14"/>
          <cell r="L14" t="str">
            <v>Nación</v>
          </cell>
          <cell r="M14" t="str">
            <v>10</v>
          </cell>
          <cell r="N14" t="str">
            <v>CSF</v>
          </cell>
          <cell r="P14">
            <v>39100000</v>
          </cell>
          <cell r="Q14">
            <v>0</v>
          </cell>
          <cell r="R14">
            <v>0</v>
          </cell>
          <cell r="S14">
            <v>39100000</v>
          </cell>
          <cell r="T14">
            <v>0</v>
          </cell>
          <cell r="W14">
            <v>639400</v>
          </cell>
          <cell r="X14">
            <v>639400</v>
          </cell>
          <cell r="Z14">
            <v>639400</v>
          </cell>
        </row>
        <row r="15">
          <cell r="A15" t="str">
            <v>21-01-01</v>
          </cell>
          <cell r="B15" t="str">
            <v xml:space="preserve">MINISTERIO DE MINAS Y ENERGIA - GESTION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I15"/>
          <cell r="J15"/>
          <cell r="K15"/>
          <cell r="L15" t="str">
            <v>Nación</v>
          </cell>
          <cell r="M15" t="str">
            <v>10</v>
          </cell>
          <cell r="N15" t="str">
            <v>CSF</v>
          </cell>
          <cell r="P15">
            <v>169680000</v>
          </cell>
          <cell r="Q15">
            <v>0</v>
          </cell>
          <cell r="R15">
            <v>0</v>
          </cell>
          <cell r="S15">
            <v>169680000</v>
          </cell>
          <cell r="T15">
            <v>0</v>
          </cell>
          <cell r="W15">
            <v>0</v>
          </cell>
          <cell r="X15">
            <v>0</v>
          </cell>
          <cell r="Z15">
            <v>0</v>
          </cell>
        </row>
        <row r="16">
          <cell r="A16" t="str">
            <v>21-01-01</v>
          </cell>
          <cell r="B16" t="str">
            <v xml:space="preserve">MINISTERIO DE MINAS Y ENERGIA - GESTION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G16"/>
          <cell r="H16"/>
          <cell r="I16"/>
          <cell r="J16"/>
          <cell r="K16"/>
          <cell r="L16" t="str">
            <v>Nación</v>
          </cell>
          <cell r="M16" t="str">
            <v>10</v>
          </cell>
          <cell r="N16" t="str">
            <v>CSF</v>
          </cell>
          <cell r="P16">
            <v>5000000000</v>
          </cell>
          <cell r="Q16">
            <v>0</v>
          </cell>
          <cell r="R16">
            <v>0</v>
          </cell>
          <cell r="S16">
            <v>5000000000</v>
          </cell>
          <cell r="T16">
            <v>0</v>
          </cell>
          <cell r="W16">
            <v>64280831.32</v>
          </cell>
          <cell r="X16">
            <v>64280831.32</v>
          </cell>
          <cell r="Z16">
            <v>64280831.32</v>
          </cell>
        </row>
        <row r="17">
          <cell r="A17" t="str">
            <v>21-01-01</v>
          </cell>
          <cell r="B17" t="str">
            <v xml:space="preserve">MINISTERIO DE MINAS Y ENERGIA - GESTION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G17"/>
          <cell r="H17"/>
          <cell r="I17"/>
          <cell r="J17"/>
          <cell r="K17"/>
          <cell r="L17" t="str">
            <v>Nación</v>
          </cell>
          <cell r="M17" t="str">
            <v>10</v>
          </cell>
          <cell r="N17" t="str">
            <v>CSF</v>
          </cell>
          <cell r="P17">
            <v>102500000</v>
          </cell>
          <cell r="Q17">
            <v>0</v>
          </cell>
          <cell r="R17">
            <v>0</v>
          </cell>
          <cell r="S17">
            <v>102500000</v>
          </cell>
          <cell r="T17">
            <v>0</v>
          </cell>
          <cell r="W17">
            <v>0</v>
          </cell>
          <cell r="X17">
            <v>0</v>
          </cell>
          <cell r="Z17">
            <v>0</v>
          </cell>
        </row>
        <row r="18">
          <cell r="A18" t="str">
            <v>21-01-01</v>
          </cell>
          <cell r="B18" t="str">
            <v xml:space="preserve">MINISTERIO DE MINAS Y ENERGIA - GESTION GENERAL </v>
          </cell>
          <cell r="C18" t="str">
            <v>A-08-04-01</v>
          </cell>
          <cell r="D18" t="str">
            <v>A</v>
          </cell>
          <cell r="E18" t="str">
            <v>08</v>
          </cell>
          <cell r="F18" t="str">
            <v>04</v>
          </cell>
          <cell r="G18" t="str">
            <v>01</v>
          </cell>
          <cell r="H18"/>
          <cell r="I18"/>
          <cell r="J18"/>
          <cell r="K18"/>
          <cell r="L18" t="str">
            <v>Nación</v>
          </cell>
          <cell r="M18" t="str">
            <v>11</v>
          </cell>
          <cell r="N18" t="str">
            <v>SSF</v>
          </cell>
          <cell r="P18">
            <v>12760600000</v>
          </cell>
          <cell r="Q18">
            <v>0</v>
          </cell>
          <cell r="R18">
            <v>0</v>
          </cell>
          <cell r="S18">
            <v>12760600000</v>
          </cell>
          <cell r="T18">
            <v>0</v>
          </cell>
          <cell r="W18">
            <v>0</v>
          </cell>
          <cell r="X18">
            <v>0</v>
          </cell>
          <cell r="Z18">
            <v>0</v>
          </cell>
        </row>
        <row r="19">
          <cell r="A19" t="str">
            <v>21-01-01</v>
          </cell>
          <cell r="B19" t="str">
            <v xml:space="preserve">MINISTERIO DE MINAS Y ENERGIA - GESTION GENERAL </v>
          </cell>
          <cell r="C19" t="str">
            <v>B-10-01-03</v>
          </cell>
          <cell r="D19" t="str">
            <v>B</v>
          </cell>
          <cell r="E19" t="str">
            <v>10</v>
          </cell>
          <cell r="F19" t="str">
            <v>01</v>
          </cell>
          <cell r="G19" t="str">
            <v>03</v>
          </cell>
          <cell r="H19"/>
          <cell r="I19"/>
          <cell r="J19"/>
          <cell r="K19"/>
          <cell r="L19" t="str">
            <v>Nación</v>
          </cell>
          <cell r="M19" t="str">
            <v>11</v>
          </cell>
          <cell r="N19" t="str">
            <v>SSF</v>
          </cell>
          <cell r="P19">
            <v>3459701283</v>
          </cell>
          <cell r="Q19">
            <v>0</v>
          </cell>
          <cell r="R19">
            <v>0</v>
          </cell>
          <cell r="S19">
            <v>3459701283</v>
          </cell>
          <cell r="T19">
            <v>0</v>
          </cell>
          <cell r="W19">
            <v>0</v>
          </cell>
          <cell r="X19">
            <v>0</v>
          </cell>
          <cell r="Z19">
            <v>0</v>
          </cell>
        </row>
        <row r="20">
          <cell r="A20" t="str">
            <v>21-01-01</v>
          </cell>
          <cell r="B20" t="str">
            <v xml:space="preserve">MINISTERIO DE MINAS Y ENERGIA - GESTION GENERAL </v>
          </cell>
          <cell r="C20" t="str">
            <v>C-2101-1900-8-40301C</v>
          </cell>
          <cell r="D20" t="str">
            <v>C</v>
          </cell>
          <cell r="E20" t="str">
            <v>2101</v>
          </cell>
          <cell r="F20" t="str">
            <v>1900</v>
          </cell>
          <cell r="G20" t="str">
            <v>8</v>
          </cell>
          <cell r="H20" t="str">
            <v>40301C</v>
          </cell>
          <cell r="I20"/>
          <cell r="J20"/>
          <cell r="K20"/>
          <cell r="L20" t="str">
            <v>Nación</v>
          </cell>
          <cell r="M20" t="str">
            <v>10</v>
          </cell>
          <cell r="N20" t="str">
            <v>CSF</v>
          </cell>
          <cell r="P20">
            <v>1207581825092</v>
          </cell>
          <cell r="Q20">
            <v>0</v>
          </cell>
          <cell r="R20">
            <v>0</v>
          </cell>
          <cell r="S20">
            <v>1207581825092</v>
          </cell>
          <cell r="T20">
            <v>0</v>
          </cell>
          <cell r="W20">
            <v>0</v>
          </cell>
          <cell r="X20">
            <v>0</v>
          </cell>
          <cell r="Z20">
            <v>0</v>
          </cell>
        </row>
        <row r="21">
          <cell r="A21" t="str">
            <v>21-01-01</v>
          </cell>
          <cell r="B21" t="str">
            <v xml:space="preserve">MINISTERIO DE MINAS Y ENERGIA - GESTION GENERAL </v>
          </cell>
          <cell r="C21" t="str">
            <v>C-2101-1900-9-40301C</v>
          </cell>
          <cell r="D21" t="str">
            <v>C</v>
          </cell>
          <cell r="E21" t="str">
            <v>2101</v>
          </cell>
          <cell r="F21" t="str">
            <v>1900</v>
          </cell>
          <cell r="G21" t="str">
            <v>9</v>
          </cell>
          <cell r="H21" t="str">
            <v>40301C</v>
          </cell>
          <cell r="I21"/>
          <cell r="J21"/>
          <cell r="K21"/>
          <cell r="L21" t="str">
            <v>Nación</v>
          </cell>
          <cell r="M21" t="str">
            <v>16</v>
          </cell>
          <cell r="N21" t="str">
            <v>CSF</v>
          </cell>
          <cell r="P21">
            <v>34778222229</v>
          </cell>
          <cell r="Q21">
            <v>0</v>
          </cell>
          <cell r="R21">
            <v>0</v>
          </cell>
          <cell r="S21">
            <v>34778222229</v>
          </cell>
          <cell r="T21">
            <v>0</v>
          </cell>
          <cell r="W21">
            <v>28389194679</v>
          </cell>
          <cell r="X21">
            <v>0</v>
          </cell>
          <cell r="Z21">
            <v>0</v>
          </cell>
        </row>
        <row r="22">
          <cell r="A22" t="str">
            <v>21-01-01</v>
          </cell>
          <cell r="B22" t="str">
            <v xml:space="preserve">MINISTERIO DE MINAS Y ENERGIA - GESTION GENERAL </v>
          </cell>
          <cell r="C22" t="str">
            <v>C-2101-1900-10-40301C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10</v>
          </cell>
          <cell r="H22" t="str">
            <v>40301C</v>
          </cell>
          <cell r="I22"/>
          <cell r="J22"/>
          <cell r="K22"/>
          <cell r="L22" t="str">
            <v>Nación</v>
          </cell>
          <cell r="M22" t="str">
            <v>10</v>
          </cell>
          <cell r="N22" t="str">
            <v>CSF</v>
          </cell>
          <cell r="P22">
            <v>99861441936</v>
          </cell>
          <cell r="Q22">
            <v>0</v>
          </cell>
          <cell r="R22">
            <v>0</v>
          </cell>
          <cell r="S22">
            <v>99861441936</v>
          </cell>
          <cell r="T22">
            <v>0</v>
          </cell>
          <cell r="W22">
            <v>0</v>
          </cell>
          <cell r="X22">
            <v>0</v>
          </cell>
          <cell r="Z22">
            <v>0</v>
          </cell>
        </row>
        <row r="23">
          <cell r="A23" t="str">
            <v>21-01-01</v>
          </cell>
          <cell r="B23" t="str">
            <v xml:space="preserve">MINISTERIO DE MINAS Y ENERGIA - GESTION GENERAL </v>
          </cell>
          <cell r="C23" t="str">
            <v>C-2101-1900-11-40301C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11</v>
          </cell>
          <cell r="H23" t="str">
            <v>40301C</v>
          </cell>
          <cell r="I23"/>
          <cell r="J23"/>
          <cell r="K23"/>
          <cell r="L23" t="str">
            <v>Nación</v>
          </cell>
          <cell r="M23" t="str">
            <v>11</v>
          </cell>
          <cell r="N23" t="str">
            <v>CSF</v>
          </cell>
          <cell r="P23">
            <v>10908748252</v>
          </cell>
          <cell r="Q23">
            <v>0</v>
          </cell>
          <cell r="R23">
            <v>0</v>
          </cell>
          <cell r="S23">
            <v>10908748252</v>
          </cell>
          <cell r="T23">
            <v>0</v>
          </cell>
          <cell r="W23">
            <v>0</v>
          </cell>
          <cell r="X23">
            <v>0</v>
          </cell>
          <cell r="Z23">
            <v>0</v>
          </cell>
        </row>
        <row r="24">
          <cell r="A24" t="str">
            <v>21-01-01</v>
          </cell>
          <cell r="B24" t="str">
            <v xml:space="preserve">MINISTERIO DE MINAS Y ENERGIA - GESTION GENERAL </v>
          </cell>
          <cell r="C24" t="str">
            <v>C-2102-1900-8-40301C</v>
          </cell>
          <cell r="D24" t="str">
            <v>C</v>
          </cell>
          <cell r="E24" t="str">
            <v>2102</v>
          </cell>
          <cell r="F24" t="str">
            <v>1900</v>
          </cell>
          <cell r="G24" t="str">
            <v>8</v>
          </cell>
          <cell r="H24" t="str">
            <v>40301C</v>
          </cell>
          <cell r="I24"/>
          <cell r="J24"/>
          <cell r="K24"/>
          <cell r="L24" t="str">
            <v>Nación</v>
          </cell>
          <cell r="M24" t="str">
            <v>16</v>
          </cell>
          <cell r="N24" t="str">
            <v>CSF</v>
          </cell>
          <cell r="P24">
            <v>197997000000</v>
          </cell>
          <cell r="Q24">
            <v>0</v>
          </cell>
          <cell r="R24">
            <v>0</v>
          </cell>
          <cell r="S24">
            <v>197997000000</v>
          </cell>
          <cell r="T24">
            <v>0</v>
          </cell>
          <cell r="W24">
            <v>38333652</v>
          </cell>
          <cell r="X24">
            <v>0</v>
          </cell>
          <cell r="Z24">
            <v>0</v>
          </cell>
        </row>
        <row r="25">
          <cell r="A25" t="str">
            <v>21-01-01</v>
          </cell>
          <cell r="B25" t="str">
            <v xml:space="preserve">MINISTERIO DE MINAS Y ENERGIA - GESTION GENERAL </v>
          </cell>
          <cell r="C25" t="str">
            <v>C-2102-1900-9-40301C</v>
          </cell>
          <cell r="D25" t="str">
            <v>C</v>
          </cell>
          <cell r="E25" t="str">
            <v>2102</v>
          </cell>
          <cell r="F25" t="str">
            <v>1900</v>
          </cell>
          <cell r="G25" t="str">
            <v>9</v>
          </cell>
          <cell r="H25" t="str">
            <v>40301C</v>
          </cell>
          <cell r="I25"/>
          <cell r="J25"/>
          <cell r="K25"/>
          <cell r="L25" t="str">
            <v>Nación</v>
          </cell>
          <cell r="M25" t="str">
            <v>16</v>
          </cell>
          <cell r="N25" t="str">
            <v>CSF</v>
          </cell>
          <cell r="P25">
            <v>159314000000</v>
          </cell>
          <cell r="Q25">
            <v>0</v>
          </cell>
          <cell r="R25">
            <v>0</v>
          </cell>
          <cell r="S25">
            <v>159314000000</v>
          </cell>
          <cell r="T25">
            <v>0</v>
          </cell>
          <cell r="W25">
            <v>33036797994</v>
          </cell>
          <cell r="X25">
            <v>0</v>
          </cell>
          <cell r="Z25">
            <v>0</v>
          </cell>
        </row>
        <row r="26">
          <cell r="A26" t="str">
            <v>21-01-01</v>
          </cell>
          <cell r="B26" t="str">
            <v xml:space="preserve">MINISTERIO DE MINAS Y ENERGIA - GESTION GENERAL </v>
          </cell>
          <cell r="C26" t="str">
            <v>C-2102-1900-11-40301C</v>
          </cell>
          <cell r="D26" t="str">
            <v>C</v>
          </cell>
          <cell r="E26" t="str">
            <v>2102</v>
          </cell>
          <cell r="F26" t="str">
            <v>1900</v>
          </cell>
          <cell r="G26" t="str">
            <v>11</v>
          </cell>
          <cell r="H26" t="str">
            <v>40301C</v>
          </cell>
          <cell r="I26"/>
          <cell r="J26"/>
          <cell r="K26"/>
          <cell r="L26" t="str">
            <v>Nación</v>
          </cell>
          <cell r="M26" t="str">
            <v>16</v>
          </cell>
          <cell r="N26" t="str">
            <v>CSF</v>
          </cell>
          <cell r="P26">
            <v>176084000000</v>
          </cell>
          <cell r="Q26">
            <v>0</v>
          </cell>
          <cell r="R26">
            <v>0</v>
          </cell>
          <cell r="S26">
            <v>176084000000</v>
          </cell>
          <cell r="T26">
            <v>0</v>
          </cell>
          <cell r="W26">
            <v>51602028359</v>
          </cell>
          <cell r="X26">
            <v>0</v>
          </cell>
          <cell r="Z26">
            <v>0</v>
          </cell>
        </row>
        <row r="27">
          <cell r="A27" t="str">
            <v>21-01-01</v>
          </cell>
          <cell r="B27" t="str">
            <v xml:space="preserve">MINISTERIO DE MINAS Y ENERGIA - GESTION GENERAL </v>
          </cell>
          <cell r="C27" t="str">
            <v>C-2102-1900-12-40301C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12</v>
          </cell>
          <cell r="H27" t="str">
            <v>40301C</v>
          </cell>
          <cell r="I27"/>
          <cell r="J27"/>
          <cell r="K27"/>
          <cell r="L27" t="str">
            <v>Nación</v>
          </cell>
          <cell r="M27" t="str">
            <v>11</v>
          </cell>
          <cell r="N27" t="str">
            <v>CSF</v>
          </cell>
          <cell r="P27">
            <v>795491366</v>
          </cell>
          <cell r="Q27">
            <v>0</v>
          </cell>
          <cell r="R27">
            <v>0</v>
          </cell>
          <cell r="S27">
            <v>795491366</v>
          </cell>
          <cell r="T27">
            <v>0</v>
          </cell>
          <cell r="W27">
            <v>66916667</v>
          </cell>
          <cell r="X27">
            <v>0</v>
          </cell>
          <cell r="Z27">
            <v>0</v>
          </cell>
        </row>
        <row r="28">
          <cell r="A28" t="str">
            <v>21-01-01</v>
          </cell>
          <cell r="B28" t="str">
            <v xml:space="preserve">MINISTERIO DE MINAS Y ENERGIA - GESTION GENERAL </v>
          </cell>
          <cell r="C28" t="str">
            <v>C-2102-1900-14-40301A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14</v>
          </cell>
          <cell r="H28" t="str">
            <v>40301A</v>
          </cell>
          <cell r="I28"/>
          <cell r="J28"/>
          <cell r="K28"/>
          <cell r="L28" t="str">
            <v>Nación</v>
          </cell>
          <cell r="M28" t="str">
            <v>10</v>
          </cell>
          <cell r="N28" t="str">
            <v>CSF</v>
          </cell>
          <cell r="P28">
            <v>500664143653</v>
          </cell>
          <cell r="Q28">
            <v>0</v>
          </cell>
          <cell r="R28">
            <v>0</v>
          </cell>
          <cell r="S28">
            <v>500664143653</v>
          </cell>
          <cell r="T28">
            <v>0</v>
          </cell>
          <cell r="W28">
            <v>0</v>
          </cell>
          <cell r="X28">
            <v>0</v>
          </cell>
          <cell r="Z28">
            <v>0</v>
          </cell>
        </row>
        <row r="29">
          <cell r="A29" t="str">
            <v>21-01-01</v>
          </cell>
          <cell r="B29" t="str">
            <v xml:space="preserve">MINISTERIO DE MINAS Y ENERGIA - GESTION GENERAL </v>
          </cell>
          <cell r="C29" t="str">
            <v>C-2102-1900-14-40302B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14</v>
          </cell>
          <cell r="H29" t="str">
            <v>40302B</v>
          </cell>
          <cell r="I29"/>
          <cell r="J29"/>
          <cell r="K29"/>
          <cell r="L29" t="str">
            <v>Nación</v>
          </cell>
          <cell r="M29" t="str">
            <v>10</v>
          </cell>
          <cell r="N29" t="str">
            <v>CSF</v>
          </cell>
          <cell r="P29">
            <v>51362189434</v>
          </cell>
          <cell r="Q29">
            <v>0</v>
          </cell>
          <cell r="R29">
            <v>0</v>
          </cell>
          <cell r="S29">
            <v>51362189434</v>
          </cell>
          <cell r="T29">
            <v>0</v>
          </cell>
          <cell r="W29">
            <v>0</v>
          </cell>
          <cell r="X29">
            <v>0</v>
          </cell>
          <cell r="Z29">
            <v>0</v>
          </cell>
        </row>
        <row r="30">
          <cell r="A30" t="str">
            <v>21-01-01</v>
          </cell>
          <cell r="B30" t="str">
            <v xml:space="preserve">MINISTERIO DE MINAS Y ENERGIA - GESTION GENERAL </v>
          </cell>
          <cell r="C30" t="str">
            <v>C-2102-1900-14-40302B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14</v>
          </cell>
          <cell r="H30" t="str">
            <v>40302B</v>
          </cell>
          <cell r="I30"/>
          <cell r="J30"/>
          <cell r="K30"/>
          <cell r="L30" t="str">
            <v>Nación</v>
          </cell>
          <cell r="M30" t="str">
            <v>14</v>
          </cell>
          <cell r="N30" t="str">
            <v>CSF</v>
          </cell>
          <cell r="P30">
            <v>38027000000</v>
          </cell>
          <cell r="Q30">
            <v>0</v>
          </cell>
          <cell r="R30">
            <v>0</v>
          </cell>
          <cell r="S30">
            <v>38027000000</v>
          </cell>
          <cell r="T30">
            <v>0</v>
          </cell>
          <cell r="W30">
            <v>0</v>
          </cell>
          <cell r="X30">
            <v>0</v>
          </cell>
          <cell r="Z30">
            <v>0</v>
          </cell>
        </row>
        <row r="31">
          <cell r="A31" t="str">
            <v>21-01-01</v>
          </cell>
          <cell r="B31" t="str">
            <v xml:space="preserve">MINISTERIO DE MINAS Y ENERGIA - GESTION GENERAL </v>
          </cell>
          <cell r="C31" t="str">
            <v>C-2102-1900-14-40302B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14</v>
          </cell>
          <cell r="H31" t="str">
            <v>40302B</v>
          </cell>
          <cell r="I31"/>
          <cell r="J31"/>
          <cell r="K31"/>
          <cell r="L31" t="str">
            <v>Nación</v>
          </cell>
          <cell r="M31" t="str">
            <v>16</v>
          </cell>
          <cell r="N31" t="str">
            <v>SSF</v>
          </cell>
          <cell r="P31">
            <v>49913000000</v>
          </cell>
          <cell r="Q31">
            <v>0</v>
          </cell>
          <cell r="R31">
            <v>0</v>
          </cell>
          <cell r="S31">
            <v>49913000000</v>
          </cell>
          <cell r="T31">
            <v>0</v>
          </cell>
          <cell r="W31">
            <v>0</v>
          </cell>
          <cell r="X31">
            <v>0</v>
          </cell>
          <cell r="Z31">
            <v>0</v>
          </cell>
        </row>
        <row r="32">
          <cell r="A32" t="str">
            <v>21-01-01</v>
          </cell>
          <cell r="B32" t="str">
            <v xml:space="preserve">MINISTERIO DE MINAS Y ENERGIA - GESTION GENERAL </v>
          </cell>
          <cell r="C32" t="str">
            <v>C-2102-1900-15-40301C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15</v>
          </cell>
          <cell r="H32" t="str">
            <v>40301C</v>
          </cell>
          <cell r="I32"/>
          <cell r="J32"/>
          <cell r="K32"/>
          <cell r="L32" t="str">
            <v>Nación</v>
          </cell>
          <cell r="M32" t="str">
            <v>52</v>
          </cell>
          <cell r="N32" t="str">
            <v>CSF</v>
          </cell>
          <cell r="P32">
            <v>144570000000</v>
          </cell>
          <cell r="Q32">
            <v>0</v>
          </cell>
          <cell r="R32">
            <v>0</v>
          </cell>
          <cell r="S32">
            <v>144570000000</v>
          </cell>
          <cell r="T32">
            <v>0</v>
          </cell>
          <cell r="W32">
            <v>596050017</v>
          </cell>
          <cell r="X32">
            <v>0</v>
          </cell>
          <cell r="Z32">
            <v>0</v>
          </cell>
        </row>
        <row r="33">
          <cell r="A33" t="str">
            <v>21-01-01</v>
          </cell>
          <cell r="B33" t="str">
            <v xml:space="preserve">MINISTERIO DE MINAS Y ENERGIA - GESTION GENERAL </v>
          </cell>
          <cell r="C33" t="str">
            <v>C-2102-1900-17-40301C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17</v>
          </cell>
          <cell r="H33" t="str">
            <v>40301C</v>
          </cell>
          <cell r="I33"/>
          <cell r="J33"/>
          <cell r="K33"/>
          <cell r="L33" t="str">
            <v>Nación</v>
          </cell>
          <cell r="M33" t="str">
            <v>11</v>
          </cell>
          <cell r="N33" t="str">
            <v>CSF</v>
          </cell>
          <cell r="P33">
            <v>650000000</v>
          </cell>
          <cell r="Q33">
            <v>0</v>
          </cell>
          <cell r="R33">
            <v>0</v>
          </cell>
          <cell r="S33">
            <v>650000000</v>
          </cell>
          <cell r="T33">
            <v>0</v>
          </cell>
          <cell r="W33">
            <v>57016666</v>
          </cell>
          <cell r="X33">
            <v>0</v>
          </cell>
          <cell r="Z33">
            <v>0</v>
          </cell>
        </row>
        <row r="34">
          <cell r="A34" t="str">
            <v>21-01-01</v>
          </cell>
          <cell r="B34" t="str">
            <v xml:space="preserve">MINISTERIO DE MINAS Y ENERGIA - GESTION GENERAL </v>
          </cell>
          <cell r="C34" t="str">
            <v>C-2102-1900-18-40301C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18</v>
          </cell>
          <cell r="H34" t="str">
            <v>40301C</v>
          </cell>
          <cell r="I34"/>
          <cell r="J34"/>
          <cell r="K34"/>
          <cell r="L34" t="str">
            <v>Nación</v>
          </cell>
          <cell r="M34" t="str">
            <v>10</v>
          </cell>
          <cell r="N34" t="str">
            <v>CSF</v>
          </cell>
          <cell r="P34">
            <v>4222960208885</v>
          </cell>
          <cell r="Q34">
            <v>0</v>
          </cell>
          <cell r="R34">
            <v>0</v>
          </cell>
          <cell r="S34">
            <v>4222960208885</v>
          </cell>
          <cell r="T34">
            <v>0</v>
          </cell>
          <cell r="W34">
            <v>320375199244</v>
          </cell>
          <cell r="X34">
            <v>320046532896</v>
          </cell>
          <cell r="Z34">
            <v>320046532896</v>
          </cell>
        </row>
        <row r="35">
          <cell r="A35" t="str">
            <v>21-01-01</v>
          </cell>
          <cell r="B35" t="str">
            <v xml:space="preserve">MINISTERIO DE MINAS Y ENERGIA - GESTION GENERAL </v>
          </cell>
          <cell r="C35" t="str">
            <v>C-2103-1900-7-40301B</v>
          </cell>
          <cell r="D35" t="str">
            <v>C</v>
          </cell>
          <cell r="E35" t="str">
            <v>2103</v>
          </cell>
          <cell r="F35" t="str">
            <v>1900</v>
          </cell>
          <cell r="G35" t="str">
            <v>7</v>
          </cell>
          <cell r="H35" t="str">
            <v>40301B</v>
          </cell>
          <cell r="I35"/>
          <cell r="J35"/>
          <cell r="K35"/>
          <cell r="L35" t="str">
            <v>Nación</v>
          </cell>
          <cell r="M35" t="str">
            <v>10</v>
          </cell>
          <cell r="N35" t="str">
            <v>CSF</v>
          </cell>
          <cell r="P35">
            <v>68146875666</v>
          </cell>
          <cell r="Q35">
            <v>0</v>
          </cell>
          <cell r="R35">
            <v>0</v>
          </cell>
          <cell r="S35">
            <v>68146875666</v>
          </cell>
          <cell r="T35">
            <v>0</v>
          </cell>
          <cell r="W35">
            <v>1578125897.6500001</v>
          </cell>
          <cell r="X35">
            <v>0</v>
          </cell>
          <cell r="Z35">
            <v>0</v>
          </cell>
        </row>
        <row r="36">
          <cell r="A36" t="str">
            <v>21-01-01</v>
          </cell>
          <cell r="B36" t="str">
            <v xml:space="preserve">MINISTERIO DE MINAS Y ENERGIA - GESTION GENERAL </v>
          </cell>
          <cell r="C36" t="str">
            <v>C-2103-1900-8-40302B</v>
          </cell>
          <cell r="D36" t="str">
            <v>C</v>
          </cell>
          <cell r="E36" t="str">
            <v>2103</v>
          </cell>
          <cell r="F36" t="str">
            <v>1900</v>
          </cell>
          <cell r="G36" t="str">
            <v>8</v>
          </cell>
          <cell r="H36" t="str">
            <v>40302B</v>
          </cell>
          <cell r="I36"/>
          <cell r="J36"/>
          <cell r="K36"/>
          <cell r="L36" t="str">
            <v>Nación</v>
          </cell>
          <cell r="M36" t="str">
            <v>11</v>
          </cell>
          <cell r="N36" t="str">
            <v>CSF</v>
          </cell>
          <cell r="P36">
            <v>7576676250</v>
          </cell>
          <cell r="Q36">
            <v>0</v>
          </cell>
          <cell r="R36">
            <v>0</v>
          </cell>
          <cell r="S36">
            <v>7576676250</v>
          </cell>
          <cell r="T36">
            <v>0</v>
          </cell>
          <cell r="W36">
            <v>0</v>
          </cell>
          <cell r="X36">
            <v>0</v>
          </cell>
          <cell r="Z36">
            <v>0</v>
          </cell>
        </row>
        <row r="37">
          <cell r="A37" t="str">
            <v>21-01-01</v>
          </cell>
          <cell r="B37" t="str">
            <v xml:space="preserve">MINISTERIO DE MINAS Y ENERGIA - GESTION GENERAL </v>
          </cell>
          <cell r="C37" t="str">
            <v>C-2103-1900-9-40302B</v>
          </cell>
          <cell r="D37" t="str">
            <v>C</v>
          </cell>
          <cell r="E37" t="str">
            <v>2103</v>
          </cell>
          <cell r="F37" t="str">
            <v>1900</v>
          </cell>
          <cell r="G37" t="str">
            <v>9</v>
          </cell>
          <cell r="H37" t="str">
            <v>40302B</v>
          </cell>
          <cell r="I37"/>
          <cell r="J37"/>
          <cell r="K37"/>
          <cell r="L37" t="str">
            <v>Nación</v>
          </cell>
          <cell r="M37" t="str">
            <v>11</v>
          </cell>
          <cell r="N37" t="str">
            <v>CSF</v>
          </cell>
          <cell r="P37">
            <v>4850000000</v>
          </cell>
          <cell r="Q37">
            <v>0</v>
          </cell>
          <cell r="R37">
            <v>0</v>
          </cell>
          <cell r="S37">
            <v>4850000000</v>
          </cell>
          <cell r="T37">
            <v>0</v>
          </cell>
          <cell r="W37">
            <v>0</v>
          </cell>
          <cell r="X37">
            <v>0</v>
          </cell>
          <cell r="Z37">
            <v>0</v>
          </cell>
        </row>
        <row r="38">
          <cell r="A38" t="str">
            <v>21-01-01</v>
          </cell>
          <cell r="B38" t="str">
            <v xml:space="preserve">MINISTERIO DE MINAS Y ENERGIA - GESTION GENERAL </v>
          </cell>
          <cell r="C38" t="str">
            <v>C-2104-1900-18-40302A</v>
          </cell>
          <cell r="D38" t="str">
            <v>C</v>
          </cell>
          <cell r="E38" t="str">
            <v>2104</v>
          </cell>
          <cell r="F38" t="str">
            <v>1900</v>
          </cell>
          <cell r="G38" t="str">
            <v>18</v>
          </cell>
          <cell r="H38" t="str">
            <v>40302A</v>
          </cell>
          <cell r="I38"/>
          <cell r="J38"/>
          <cell r="K38"/>
          <cell r="L38" t="str">
            <v>Nación</v>
          </cell>
          <cell r="M38" t="str">
            <v>11</v>
          </cell>
          <cell r="N38" t="str">
            <v>CSF</v>
          </cell>
          <cell r="P38">
            <v>4165561697</v>
          </cell>
          <cell r="Q38">
            <v>0</v>
          </cell>
          <cell r="R38">
            <v>0</v>
          </cell>
          <cell r="S38">
            <v>4165561697</v>
          </cell>
          <cell r="T38">
            <v>0</v>
          </cell>
          <cell r="W38">
            <v>0</v>
          </cell>
          <cell r="X38">
            <v>0</v>
          </cell>
          <cell r="Z38">
            <v>0</v>
          </cell>
        </row>
        <row r="39">
          <cell r="A39" t="str">
            <v>21-01-01</v>
          </cell>
          <cell r="B39" t="str">
            <v xml:space="preserve">MINISTERIO DE MINAS Y ENERGIA - GESTION GENERAL </v>
          </cell>
          <cell r="C39" t="str">
            <v>C-2104-1900-19-40302A</v>
          </cell>
          <cell r="D39" t="str">
            <v>C</v>
          </cell>
          <cell r="E39" t="str">
            <v>2104</v>
          </cell>
          <cell r="F39" t="str">
            <v>1900</v>
          </cell>
          <cell r="G39" t="str">
            <v>19</v>
          </cell>
          <cell r="H39" t="str">
            <v>40302A</v>
          </cell>
          <cell r="I39"/>
          <cell r="J39"/>
          <cell r="K39"/>
          <cell r="L39" t="str">
            <v>Nación</v>
          </cell>
          <cell r="M39" t="str">
            <v>11</v>
          </cell>
          <cell r="N39" t="str">
            <v>CSF</v>
          </cell>
          <cell r="P39">
            <v>5210889479</v>
          </cell>
          <cell r="Q39">
            <v>0</v>
          </cell>
          <cell r="R39">
            <v>0</v>
          </cell>
          <cell r="S39">
            <v>5210889479</v>
          </cell>
          <cell r="T39">
            <v>0</v>
          </cell>
          <cell r="W39">
            <v>113333333</v>
          </cell>
          <cell r="X39">
            <v>0</v>
          </cell>
          <cell r="Z39">
            <v>0</v>
          </cell>
        </row>
        <row r="40">
          <cell r="A40" t="str">
            <v>21-01-01</v>
          </cell>
          <cell r="B40" t="str">
            <v xml:space="preserve">MINISTERIO DE MINAS Y ENERGIA - GESTION GENERAL </v>
          </cell>
          <cell r="C40" t="str">
            <v>C-2104-1900-20-40302A</v>
          </cell>
          <cell r="D40" t="str">
            <v>C</v>
          </cell>
          <cell r="E40" t="str">
            <v>2104</v>
          </cell>
          <cell r="F40" t="str">
            <v>1900</v>
          </cell>
          <cell r="G40" t="str">
            <v>20</v>
          </cell>
          <cell r="H40" t="str">
            <v>40302A</v>
          </cell>
          <cell r="I40"/>
          <cell r="J40"/>
          <cell r="K40"/>
          <cell r="L40" t="str">
            <v>Nación</v>
          </cell>
          <cell r="M40" t="str">
            <v>11</v>
          </cell>
          <cell r="N40" t="str">
            <v>CSF</v>
          </cell>
          <cell r="P40">
            <v>8833692000</v>
          </cell>
          <cell r="Q40">
            <v>0</v>
          </cell>
          <cell r="R40">
            <v>0</v>
          </cell>
          <cell r="S40">
            <v>8833692000</v>
          </cell>
          <cell r="T40">
            <v>0</v>
          </cell>
          <cell r="W40">
            <v>0</v>
          </cell>
          <cell r="X40">
            <v>0</v>
          </cell>
          <cell r="Z40">
            <v>0</v>
          </cell>
        </row>
        <row r="41">
          <cell r="A41" t="str">
            <v>21-01-01</v>
          </cell>
          <cell r="B41" t="str">
            <v xml:space="preserve">MINISTERIO DE MINAS Y ENERGIA - GESTION GENERAL </v>
          </cell>
          <cell r="C41" t="str">
            <v>C-2104-1900-21-40302A</v>
          </cell>
          <cell r="D41" t="str">
            <v>C</v>
          </cell>
          <cell r="E41" t="str">
            <v>2104</v>
          </cell>
          <cell r="F41" t="str">
            <v>1900</v>
          </cell>
          <cell r="G41" t="str">
            <v>21</v>
          </cell>
          <cell r="H41" t="str">
            <v>40302A</v>
          </cell>
          <cell r="I41"/>
          <cell r="J41"/>
          <cell r="K41"/>
          <cell r="L41" t="str">
            <v>Nación</v>
          </cell>
          <cell r="M41" t="str">
            <v>11</v>
          </cell>
          <cell r="N41" t="str">
            <v>CSF</v>
          </cell>
          <cell r="P41">
            <v>7140000000</v>
          </cell>
          <cell r="Q41">
            <v>0</v>
          </cell>
          <cell r="R41">
            <v>0</v>
          </cell>
          <cell r="S41">
            <v>7140000000</v>
          </cell>
          <cell r="T41">
            <v>0</v>
          </cell>
          <cell r="W41">
            <v>121000000</v>
          </cell>
          <cell r="X41">
            <v>0</v>
          </cell>
          <cell r="Z41">
            <v>0</v>
          </cell>
        </row>
        <row r="42">
          <cell r="A42" t="str">
            <v>21-01-01</v>
          </cell>
          <cell r="B42" t="str">
            <v xml:space="preserve">MINISTERIO DE MINAS Y ENERGIA - GESTION GENERAL </v>
          </cell>
          <cell r="C42" t="str">
            <v>C-2104-1900-22-40302A</v>
          </cell>
          <cell r="D42" t="str">
            <v>C</v>
          </cell>
          <cell r="E42" t="str">
            <v>2104</v>
          </cell>
          <cell r="F42" t="str">
            <v>1900</v>
          </cell>
          <cell r="G42" t="str">
            <v>22</v>
          </cell>
          <cell r="H42" t="str">
            <v>40302A</v>
          </cell>
          <cell r="I42"/>
          <cell r="J42"/>
          <cell r="K42"/>
          <cell r="L42" t="str">
            <v>Nación</v>
          </cell>
          <cell r="M42" t="str">
            <v>11</v>
          </cell>
          <cell r="N42" t="str">
            <v>CSF</v>
          </cell>
          <cell r="P42">
            <v>7803710400</v>
          </cell>
          <cell r="Q42">
            <v>0</v>
          </cell>
          <cell r="R42">
            <v>0</v>
          </cell>
          <cell r="S42">
            <v>7803710400</v>
          </cell>
          <cell r="T42">
            <v>0</v>
          </cell>
          <cell r="W42">
            <v>0</v>
          </cell>
          <cell r="X42">
            <v>0</v>
          </cell>
          <cell r="Z42">
            <v>0</v>
          </cell>
        </row>
        <row r="43">
          <cell r="A43" t="str">
            <v>21-01-01</v>
          </cell>
          <cell r="B43" t="str">
            <v xml:space="preserve">MINISTERIO DE MINAS Y ENERGIA - GESTION GENERAL </v>
          </cell>
          <cell r="C43" t="str">
            <v>C-2104-1900-23-40302A</v>
          </cell>
          <cell r="D43" t="str">
            <v>C</v>
          </cell>
          <cell r="E43" t="str">
            <v>2104</v>
          </cell>
          <cell r="F43" t="str">
            <v>1900</v>
          </cell>
          <cell r="G43" t="str">
            <v>23</v>
          </cell>
          <cell r="H43" t="str">
            <v>40302A</v>
          </cell>
          <cell r="I43"/>
          <cell r="J43"/>
          <cell r="K43"/>
          <cell r="L43" t="str">
            <v>Nación</v>
          </cell>
          <cell r="M43" t="str">
            <v>11</v>
          </cell>
          <cell r="N43" t="str">
            <v>CSF</v>
          </cell>
          <cell r="P43">
            <v>9700000000</v>
          </cell>
          <cell r="Q43">
            <v>0</v>
          </cell>
          <cell r="R43">
            <v>0</v>
          </cell>
          <cell r="S43">
            <v>9700000000</v>
          </cell>
          <cell r="T43">
            <v>0</v>
          </cell>
          <cell r="W43">
            <v>302536667</v>
          </cell>
          <cell r="X43">
            <v>0</v>
          </cell>
          <cell r="Z43">
            <v>0</v>
          </cell>
        </row>
        <row r="44">
          <cell r="A44" t="str">
            <v>21-01-01</v>
          </cell>
          <cell r="B44" t="str">
            <v xml:space="preserve">MINISTERIO DE MINAS Y ENERGIA - GESTION GENERAL </v>
          </cell>
          <cell r="C44" t="str">
            <v>C-2105-1900-11-53105E</v>
          </cell>
          <cell r="D44" t="str">
            <v>C</v>
          </cell>
          <cell r="E44" t="str">
            <v>2105</v>
          </cell>
          <cell r="F44" t="str">
            <v>1900</v>
          </cell>
          <cell r="G44" t="str">
            <v>11</v>
          </cell>
          <cell r="H44" t="str">
            <v>53105E</v>
          </cell>
          <cell r="I44"/>
          <cell r="J44"/>
          <cell r="K44"/>
          <cell r="L44" t="str">
            <v>Nación</v>
          </cell>
          <cell r="M44" t="str">
            <v>11</v>
          </cell>
          <cell r="N44" t="str">
            <v>CSF</v>
          </cell>
          <cell r="P44">
            <v>16799016950</v>
          </cell>
          <cell r="Q44">
            <v>0</v>
          </cell>
          <cell r="R44">
            <v>0</v>
          </cell>
          <cell r="S44">
            <v>16799016950</v>
          </cell>
          <cell r="T44">
            <v>0</v>
          </cell>
          <cell r="W44">
            <v>962986666</v>
          </cell>
          <cell r="X44">
            <v>0</v>
          </cell>
          <cell r="Z44">
            <v>0</v>
          </cell>
        </row>
        <row r="45">
          <cell r="A45" t="str">
            <v>21-01-01</v>
          </cell>
          <cell r="B45" t="str">
            <v xml:space="preserve">MINISTERIO DE MINAS Y ENERGIA - GESTION GENERAL </v>
          </cell>
          <cell r="C45" t="str">
            <v>C-2105-1900-12-40302A</v>
          </cell>
          <cell r="D45" t="str">
            <v>C</v>
          </cell>
          <cell r="E45" t="str">
            <v>2105</v>
          </cell>
          <cell r="F45" t="str">
            <v>1900</v>
          </cell>
          <cell r="G45" t="str">
            <v>12</v>
          </cell>
          <cell r="H45" t="str">
            <v>40302A</v>
          </cell>
          <cell r="I45"/>
          <cell r="J45"/>
          <cell r="K45"/>
          <cell r="L45" t="str">
            <v>Nación</v>
          </cell>
          <cell r="M45" t="str">
            <v>11</v>
          </cell>
          <cell r="N45" t="str">
            <v>CSF</v>
          </cell>
          <cell r="P45">
            <v>11655000000</v>
          </cell>
          <cell r="Q45">
            <v>0</v>
          </cell>
          <cell r="R45">
            <v>0</v>
          </cell>
          <cell r="S45">
            <v>11655000000</v>
          </cell>
          <cell r="T45">
            <v>0</v>
          </cell>
          <cell r="W45">
            <v>493833334</v>
          </cell>
          <cell r="X45">
            <v>0</v>
          </cell>
          <cell r="Z45">
            <v>0</v>
          </cell>
        </row>
        <row r="46">
          <cell r="A46" t="str">
            <v>21-01-01</v>
          </cell>
          <cell r="B46" t="str">
            <v xml:space="preserve">MINISTERIO DE MINAS Y ENERGIA - GESTION GENERAL </v>
          </cell>
          <cell r="C46" t="str">
            <v>C-2105-1900-13-10101B</v>
          </cell>
          <cell r="D46" t="str">
            <v>C</v>
          </cell>
          <cell r="E46" t="str">
            <v>2105</v>
          </cell>
          <cell r="F46" t="str">
            <v>1900</v>
          </cell>
          <cell r="G46" t="str">
            <v>13</v>
          </cell>
          <cell r="H46" t="str">
            <v>10101B</v>
          </cell>
          <cell r="I46"/>
          <cell r="J46"/>
          <cell r="K46"/>
          <cell r="L46" t="str">
            <v>Nación</v>
          </cell>
          <cell r="M46" t="str">
            <v>11</v>
          </cell>
          <cell r="N46" t="str">
            <v>CSF</v>
          </cell>
          <cell r="P46">
            <v>3573537653</v>
          </cell>
          <cell r="Q46">
            <v>0</v>
          </cell>
          <cell r="R46">
            <v>0</v>
          </cell>
          <cell r="S46">
            <v>3573537653</v>
          </cell>
          <cell r="T46">
            <v>0</v>
          </cell>
          <cell r="W46">
            <v>220583334</v>
          </cell>
          <cell r="X46">
            <v>0</v>
          </cell>
          <cell r="Z46">
            <v>0</v>
          </cell>
        </row>
        <row r="47">
          <cell r="A47" t="str">
            <v>21-01-01</v>
          </cell>
          <cell r="B47" t="str">
            <v xml:space="preserve">MINISTERIO DE MINAS Y ENERGIA - GESTION GENERAL </v>
          </cell>
          <cell r="C47" t="str">
            <v>C-2105-1900-15-53105E</v>
          </cell>
          <cell r="D47" t="str">
            <v>C</v>
          </cell>
          <cell r="E47" t="str">
            <v>2105</v>
          </cell>
          <cell r="F47" t="str">
            <v>1900</v>
          </cell>
          <cell r="G47" t="str">
            <v>15</v>
          </cell>
          <cell r="H47" t="str">
            <v>53105E</v>
          </cell>
          <cell r="I47"/>
          <cell r="J47"/>
          <cell r="K47"/>
          <cell r="L47" t="str">
            <v>Nación</v>
          </cell>
          <cell r="M47" t="str">
            <v>11</v>
          </cell>
          <cell r="N47" t="str">
            <v>CSF</v>
          </cell>
          <cell r="P47">
            <v>18065551020</v>
          </cell>
          <cell r="Q47">
            <v>0</v>
          </cell>
          <cell r="R47">
            <v>0</v>
          </cell>
          <cell r="S47">
            <v>18065551020</v>
          </cell>
          <cell r="T47">
            <v>0</v>
          </cell>
          <cell r="W47">
            <v>513050001</v>
          </cell>
          <cell r="X47">
            <v>0</v>
          </cell>
          <cell r="Z47">
            <v>0</v>
          </cell>
        </row>
        <row r="48">
          <cell r="A48" t="str">
            <v>21-01-01</v>
          </cell>
          <cell r="B48" t="str">
            <v xml:space="preserve">MINISTERIO DE MINAS Y ENERGIA - GESTION GENERAL </v>
          </cell>
          <cell r="C48" t="str">
            <v>C-2106-1900-8-53105D</v>
          </cell>
          <cell r="D48" t="str">
            <v>C</v>
          </cell>
          <cell r="E48" t="str">
            <v>2106</v>
          </cell>
          <cell r="F48" t="str">
            <v>1900</v>
          </cell>
          <cell r="G48" t="str">
            <v>8</v>
          </cell>
          <cell r="H48" t="str">
            <v>53105D</v>
          </cell>
          <cell r="I48"/>
          <cell r="J48"/>
          <cell r="K48"/>
          <cell r="L48" t="str">
            <v>Nación</v>
          </cell>
          <cell r="M48" t="str">
            <v>11</v>
          </cell>
          <cell r="N48" t="str">
            <v>CSF</v>
          </cell>
          <cell r="P48">
            <v>23332933427</v>
          </cell>
          <cell r="Q48">
            <v>0</v>
          </cell>
          <cell r="R48">
            <v>0</v>
          </cell>
          <cell r="S48">
            <v>23332933427</v>
          </cell>
          <cell r="T48">
            <v>0</v>
          </cell>
          <cell r="W48">
            <v>6827014120</v>
          </cell>
          <cell r="X48">
            <v>0</v>
          </cell>
          <cell r="Z48">
            <v>0</v>
          </cell>
        </row>
        <row r="49">
          <cell r="A49" t="str">
            <v>21-01-01</v>
          </cell>
          <cell r="B49" t="str">
            <v xml:space="preserve">MINISTERIO DE MINAS Y ENERGIA - GESTION GENERAL </v>
          </cell>
          <cell r="C49" t="str">
            <v>C-2106-1900-11-53105B</v>
          </cell>
          <cell r="D49" t="str">
            <v>C</v>
          </cell>
          <cell r="E49" t="str">
            <v>2106</v>
          </cell>
          <cell r="F49" t="str">
            <v>1900</v>
          </cell>
          <cell r="G49" t="str">
            <v>11</v>
          </cell>
          <cell r="H49" t="str">
            <v>53105B</v>
          </cell>
          <cell r="I49"/>
          <cell r="J49"/>
          <cell r="K49"/>
          <cell r="L49" t="str">
            <v>Nación</v>
          </cell>
          <cell r="M49" t="str">
            <v>11</v>
          </cell>
          <cell r="N49" t="str">
            <v>CSF</v>
          </cell>
          <cell r="P49">
            <v>3900000000</v>
          </cell>
          <cell r="Q49">
            <v>0</v>
          </cell>
          <cell r="R49">
            <v>0</v>
          </cell>
          <cell r="S49">
            <v>3900000000</v>
          </cell>
          <cell r="T49">
            <v>0</v>
          </cell>
          <cell r="W49">
            <v>102990167</v>
          </cell>
          <cell r="X49">
            <v>0</v>
          </cell>
          <cell r="Z49">
            <v>0</v>
          </cell>
        </row>
        <row r="50">
          <cell r="A50" t="str">
            <v>21-01-01</v>
          </cell>
          <cell r="B50" t="str">
            <v xml:space="preserve">MINISTERIO DE MINAS Y ENERGIA - GESTION GENERAL </v>
          </cell>
          <cell r="C50" t="str">
            <v>C-2106-1900-18-40301B</v>
          </cell>
          <cell r="D50" t="str">
            <v>C</v>
          </cell>
          <cell r="E50" t="str">
            <v>2106</v>
          </cell>
          <cell r="F50" t="str">
            <v>1900</v>
          </cell>
          <cell r="G50" t="str">
            <v>18</v>
          </cell>
          <cell r="H50" t="str">
            <v>40301B</v>
          </cell>
          <cell r="I50"/>
          <cell r="J50"/>
          <cell r="K50"/>
          <cell r="L50" t="str">
            <v>Nación</v>
          </cell>
          <cell r="M50" t="str">
            <v>11</v>
          </cell>
          <cell r="N50" t="str">
            <v>CSF</v>
          </cell>
          <cell r="P50">
            <v>1980000000</v>
          </cell>
          <cell r="Q50">
            <v>0</v>
          </cell>
          <cell r="R50">
            <v>0</v>
          </cell>
          <cell r="S50">
            <v>1980000000</v>
          </cell>
          <cell r="T50">
            <v>0</v>
          </cell>
          <cell r="W50">
            <v>78866667</v>
          </cell>
          <cell r="X50">
            <v>0</v>
          </cell>
          <cell r="Z50">
            <v>0</v>
          </cell>
        </row>
        <row r="51">
          <cell r="A51" t="str">
            <v>21-01-01</v>
          </cell>
          <cell r="B51" t="str">
            <v xml:space="preserve">MINISTERIO DE MINAS Y ENERGIA - GESTION GENERAL </v>
          </cell>
          <cell r="C51" t="str">
            <v>C-2106-1900-19-40302B</v>
          </cell>
          <cell r="D51" t="str">
            <v>C</v>
          </cell>
          <cell r="E51" t="str">
            <v>2106</v>
          </cell>
          <cell r="F51" t="str">
            <v>1900</v>
          </cell>
          <cell r="G51" t="str">
            <v>19</v>
          </cell>
          <cell r="H51" t="str">
            <v>40302B</v>
          </cell>
          <cell r="I51"/>
          <cell r="J51"/>
          <cell r="K51"/>
          <cell r="L51" t="str">
            <v>Nación</v>
          </cell>
          <cell r="M51" t="str">
            <v>11</v>
          </cell>
          <cell r="N51" t="str">
            <v>CSF</v>
          </cell>
          <cell r="P51">
            <v>2528000000</v>
          </cell>
          <cell r="Q51">
            <v>0</v>
          </cell>
          <cell r="R51">
            <v>0</v>
          </cell>
          <cell r="S51">
            <v>2528000000</v>
          </cell>
          <cell r="T51">
            <v>0</v>
          </cell>
          <cell r="W51">
            <v>305900000</v>
          </cell>
          <cell r="X51">
            <v>0</v>
          </cell>
          <cell r="Z51">
            <v>0</v>
          </cell>
        </row>
        <row r="52">
          <cell r="A52" t="str">
            <v>21-01-01</v>
          </cell>
          <cell r="B52" t="str">
            <v xml:space="preserve">MINISTERIO DE MINAS Y ENERGIA - GESTION GENERAL </v>
          </cell>
          <cell r="C52" t="str">
            <v>C-2106-1900-20-53105E</v>
          </cell>
          <cell r="D52" t="str">
            <v>C</v>
          </cell>
          <cell r="E52" t="str">
            <v>2106</v>
          </cell>
          <cell r="F52" t="str">
            <v>1900</v>
          </cell>
          <cell r="G52" t="str">
            <v>20</v>
          </cell>
          <cell r="H52" t="str">
            <v>53105E</v>
          </cell>
          <cell r="I52"/>
          <cell r="J52"/>
          <cell r="K52"/>
          <cell r="L52" t="str">
            <v>Nación</v>
          </cell>
          <cell r="M52" t="str">
            <v>11</v>
          </cell>
          <cell r="N52" t="str">
            <v>CSF</v>
          </cell>
          <cell r="P52">
            <v>1837039000</v>
          </cell>
          <cell r="Q52">
            <v>0</v>
          </cell>
          <cell r="R52">
            <v>0</v>
          </cell>
          <cell r="S52">
            <v>1837039000</v>
          </cell>
          <cell r="T52">
            <v>0</v>
          </cell>
          <cell r="W52">
            <v>36586667</v>
          </cell>
          <cell r="X52">
            <v>0</v>
          </cell>
          <cell r="Z52">
            <v>0</v>
          </cell>
        </row>
        <row r="53">
          <cell r="A53" t="str">
            <v>21-01-01</v>
          </cell>
          <cell r="B53" t="str">
            <v xml:space="preserve">MINISTERIO DE MINAS Y ENERGIA - GESTION GENERAL </v>
          </cell>
          <cell r="C53" t="str">
            <v>C-2106-1900-23-40302B</v>
          </cell>
          <cell r="D53" t="str">
            <v>C</v>
          </cell>
          <cell r="E53" t="str">
            <v>2106</v>
          </cell>
          <cell r="F53" t="str">
            <v>1900</v>
          </cell>
          <cell r="G53" t="str">
            <v>23</v>
          </cell>
          <cell r="H53" t="str">
            <v>40302B</v>
          </cell>
          <cell r="I53"/>
          <cell r="J53"/>
          <cell r="K53"/>
          <cell r="L53" t="str">
            <v>Nación</v>
          </cell>
          <cell r="M53" t="str">
            <v>11</v>
          </cell>
          <cell r="N53" t="str">
            <v>CSF</v>
          </cell>
          <cell r="P53">
            <v>950000000</v>
          </cell>
          <cell r="Q53">
            <v>0</v>
          </cell>
          <cell r="R53">
            <v>0</v>
          </cell>
          <cell r="S53">
            <v>950000000</v>
          </cell>
          <cell r="T53">
            <v>0</v>
          </cell>
          <cell r="W53">
            <v>607460000</v>
          </cell>
          <cell r="X53">
            <v>0</v>
          </cell>
          <cell r="Z53">
            <v>0</v>
          </cell>
        </row>
        <row r="54">
          <cell r="A54" t="str">
            <v>21-01-01</v>
          </cell>
          <cell r="B54" t="str">
            <v xml:space="preserve">MINISTERIO DE MINAS Y ENERGIA - GESTION GENERAL </v>
          </cell>
          <cell r="C54" t="str">
            <v>C-2199-1900-24-53105B</v>
          </cell>
          <cell r="D54" t="str">
            <v>C</v>
          </cell>
          <cell r="E54" t="str">
            <v>2199</v>
          </cell>
          <cell r="F54" t="str">
            <v>1900</v>
          </cell>
          <cell r="G54" t="str">
            <v>24</v>
          </cell>
          <cell r="H54" t="str">
            <v>53105B</v>
          </cell>
          <cell r="I54"/>
          <cell r="J54"/>
          <cell r="K54"/>
          <cell r="L54" t="str">
            <v>Nación</v>
          </cell>
          <cell r="M54" t="str">
            <v>11</v>
          </cell>
          <cell r="N54" t="str">
            <v>CSF</v>
          </cell>
          <cell r="P54">
            <v>1009538716</v>
          </cell>
          <cell r="Q54">
            <v>0</v>
          </cell>
          <cell r="R54">
            <v>0</v>
          </cell>
          <cell r="S54">
            <v>1009538716</v>
          </cell>
          <cell r="T54">
            <v>0</v>
          </cell>
          <cell r="W54">
            <v>121266667</v>
          </cell>
          <cell r="X54">
            <v>0</v>
          </cell>
          <cell r="Z54">
            <v>0</v>
          </cell>
        </row>
        <row r="55">
          <cell r="A55" t="str">
            <v>21-01-01</v>
          </cell>
          <cell r="B55" t="str">
            <v xml:space="preserve">MINISTERIO DE MINAS Y ENERGIA - GESTION GENERAL </v>
          </cell>
          <cell r="C55" t="str">
            <v>C-2199-1900-25-53105B</v>
          </cell>
          <cell r="D55" t="str">
            <v>C</v>
          </cell>
          <cell r="E55" t="str">
            <v>2199</v>
          </cell>
          <cell r="F55" t="str">
            <v>1900</v>
          </cell>
          <cell r="G55" t="str">
            <v>25</v>
          </cell>
          <cell r="H55" t="str">
            <v>53105B</v>
          </cell>
          <cell r="I55"/>
          <cell r="J55"/>
          <cell r="K55"/>
          <cell r="L55" t="str">
            <v>Nación</v>
          </cell>
          <cell r="M55" t="str">
            <v>11</v>
          </cell>
          <cell r="N55" t="str">
            <v>CSF</v>
          </cell>
          <cell r="P55">
            <v>9294764375</v>
          </cell>
          <cell r="Q55">
            <v>0</v>
          </cell>
          <cell r="R55">
            <v>0</v>
          </cell>
          <cell r="S55">
            <v>9294764375</v>
          </cell>
          <cell r="T55">
            <v>0</v>
          </cell>
          <cell r="W55">
            <v>551000000</v>
          </cell>
          <cell r="X55">
            <v>0</v>
          </cell>
          <cell r="Z55">
            <v>0</v>
          </cell>
        </row>
        <row r="56">
          <cell r="A56" t="str">
            <v>21-01-01</v>
          </cell>
          <cell r="B56" t="str">
            <v xml:space="preserve">MINISTERIO DE MINAS Y ENERGIA - GESTION GENERAL </v>
          </cell>
          <cell r="C56" t="str">
            <v>C-2199-1900-26-53105B</v>
          </cell>
          <cell r="D56" t="str">
            <v>C</v>
          </cell>
          <cell r="E56" t="str">
            <v>2199</v>
          </cell>
          <cell r="F56" t="str">
            <v>1900</v>
          </cell>
          <cell r="G56" t="str">
            <v>26</v>
          </cell>
          <cell r="H56" t="str">
            <v>53105B</v>
          </cell>
          <cell r="I56"/>
          <cell r="J56"/>
          <cell r="K56"/>
          <cell r="L56" t="str">
            <v>Nación</v>
          </cell>
          <cell r="M56" t="str">
            <v>11</v>
          </cell>
          <cell r="N56" t="str">
            <v>CSF</v>
          </cell>
          <cell r="P56">
            <v>1609226910</v>
          </cell>
          <cell r="Q56">
            <v>0</v>
          </cell>
          <cell r="R56">
            <v>0</v>
          </cell>
          <cell r="S56">
            <v>1609226910</v>
          </cell>
          <cell r="T56">
            <v>0</v>
          </cell>
          <cell r="W56">
            <v>280333334</v>
          </cell>
          <cell r="X56">
            <v>0</v>
          </cell>
          <cell r="Z56">
            <v>0</v>
          </cell>
        </row>
        <row r="57">
          <cell r="A57" t="str">
            <v>21-01-01</v>
          </cell>
          <cell r="B57" t="str">
            <v xml:space="preserve">MINISTERIO DE MINAS Y ENERGIA - GESTION GENERAL </v>
          </cell>
          <cell r="C57" t="str">
            <v>C-2199-1900-27-53105B</v>
          </cell>
          <cell r="D57" t="str">
            <v>C</v>
          </cell>
          <cell r="E57" t="str">
            <v>2199</v>
          </cell>
          <cell r="F57" t="str">
            <v>1900</v>
          </cell>
          <cell r="G57" t="str">
            <v>27</v>
          </cell>
          <cell r="H57" t="str">
            <v>53105B</v>
          </cell>
          <cell r="I57"/>
          <cell r="J57"/>
          <cell r="K57"/>
          <cell r="L57" t="str">
            <v>Nación</v>
          </cell>
          <cell r="M57" t="str">
            <v>11</v>
          </cell>
          <cell r="N57" t="str">
            <v>CSF</v>
          </cell>
          <cell r="P57">
            <v>3874675000</v>
          </cell>
          <cell r="Q57">
            <v>0</v>
          </cell>
          <cell r="R57">
            <v>0</v>
          </cell>
          <cell r="S57">
            <v>3874675000</v>
          </cell>
          <cell r="T57">
            <v>0</v>
          </cell>
          <cell r="W57">
            <v>110696000</v>
          </cell>
          <cell r="X57">
            <v>0</v>
          </cell>
          <cell r="Z57">
            <v>0</v>
          </cell>
        </row>
        <row r="58">
          <cell r="A58" t="str">
            <v>21-01-01</v>
          </cell>
          <cell r="B58" t="str">
            <v xml:space="preserve">MINISTERIO DE MINAS Y ENERGIA - GESTION GENERAL </v>
          </cell>
          <cell r="C58" t="str">
            <v>C-2199-1900-28-40301A</v>
          </cell>
          <cell r="D58" t="str">
            <v>C</v>
          </cell>
          <cell r="E58" t="str">
            <v>2199</v>
          </cell>
          <cell r="F58" t="str">
            <v>1900</v>
          </cell>
          <cell r="G58" t="str">
            <v>28</v>
          </cell>
          <cell r="H58" t="str">
            <v>40301A</v>
          </cell>
          <cell r="I58"/>
          <cell r="J58"/>
          <cell r="K58"/>
          <cell r="L58" t="str">
            <v>Nación</v>
          </cell>
          <cell r="M58" t="str">
            <v>11</v>
          </cell>
          <cell r="N58" t="str">
            <v>CSF</v>
          </cell>
          <cell r="P58">
            <v>3100000000</v>
          </cell>
          <cell r="Q58">
            <v>0</v>
          </cell>
          <cell r="R58">
            <v>0</v>
          </cell>
          <cell r="S58">
            <v>3100000000</v>
          </cell>
          <cell r="T58">
            <v>0</v>
          </cell>
          <cell r="W58">
            <v>1298030000</v>
          </cell>
          <cell r="X58">
            <v>0</v>
          </cell>
          <cell r="Z58">
            <v>0</v>
          </cell>
        </row>
        <row r="59">
          <cell r="A59" t="str">
            <v>21-01-01</v>
          </cell>
          <cell r="B59" t="str">
            <v xml:space="preserve">MINISTERIO DE MINAS Y ENERGIA - GESTION GENERAL </v>
          </cell>
          <cell r="C59" t="str">
            <v>C-2199-1900-29-53105B</v>
          </cell>
          <cell r="D59" t="str">
            <v>C</v>
          </cell>
          <cell r="E59" t="str">
            <v>2199</v>
          </cell>
          <cell r="F59" t="str">
            <v>1900</v>
          </cell>
          <cell r="G59" t="str">
            <v>29</v>
          </cell>
          <cell r="H59" t="str">
            <v>53105B</v>
          </cell>
          <cell r="I59"/>
          <cell r="J59"/>
          <cell r="K59"/>
          <cell r="L59" t="str">
            <v>Nación</v>
          </cell>
          <cell r="M59" t="str">
            <v>11</v>
          </cell>
          <cell r="N59" t="str">
            <v>CSF</v>
          </cell>
          <cell r="P59">
            <v>2090000000</v>
          </cell>
          <cell r="Q59">
            <v>0</v>
          </cell>
          <cell r="R59">
            <v>0</v>
          </cell>
          <cell r="S59">
            <v>2090000000</v>
          </cell>
          <cell r="T59">
            <v>0</v>
          </cell>
          <cell r="W59">
            <v>392080320</v>
          </cell>
          <cell r="X59">
            <v>0</v>
          </cell>
          <cell r="Z59">
            <v>0</v>
          </cell>
        </row>
        <row r="60">
          <cell r="A60" t="str">
            <v>21-01-01</v>
          </cell>
          <cell r="B60" t="str">
            <v xml:space="preserve">MINISTERIO DE MINAS Y ENERGIA - GESTION GENERAL </v>
          </cell>
          <cell r="C60" t="str">
            <v>C-2199-1900-30-53106A</v>
          </cell>
          <cell r="D60" t="str">
            <v>C</v>
          </cell>
          <cell r="E60" t="str">
            <v>2199</v>
          </cell>
          <cell r="F60" t="str">
            <v>1900</v>
          </cell>
          <cell r="G60" t="str">
            <v>30</v>
          </cell>
          <cell r="H60" t="str">
            <v>53106A</v>
          </cell>
          <cell r="I60"/>
          <cell r="J60"/>
          <cell r="K60"/>
          <cell r="L60" t="str">
            <v>Nación</v>
          </cell>
          <cell r="M60" t="str">
            <v>11</v>
          </cell>
          <cell r="N60" t="str">
            <v>CSF</v>
          </cell>
          <cell r="P60">
            <v>2162961000</v>
          </cell>
          <cell r="Q60">
            <v>0</v>
          </cell>
          <cell r="R60">
            <v>0</v>
          </cell>
          <cell r="S60">
            <v>2162961000</v>
          </cell>
          <cell r="T60">
            <v>0</v>
          </cell>
          <cell r="W60">
            <v>1320383333</v>
          </cell>
          <cell r="X60">
            <v>0</v>
          </cell>
          <cell r="Z60">
            <v>0</v>
          </cell>
        </row>
        <row r="61">
          <cell r="A61" t="str">
            <v>21-01-01</v>
          </cell>
          <cell r="B61" t="str">
            <v xml:space="preserve">MINISTERIO DE MINAS Y ENERGIA - GESTION GENERAL </v>
          </cell>
          <cell r="C61" t="str">
            <v>C-2199-1900-31-40301A</v>
          </cell>
          <cell r="D61" t="str">
            <v>C</v>
          </cell>
          <cell r="E61" t="str">
            <v>2199</v>
          </cell>
          <cell r="F61" t="str">
            <v>1900</v>
          </cell>
          <cell r="G61" t="str">
            <v>31</v>
          </cell>
          <cell r="H61" t="str">
            <v>40301A</v>
          </cell>
          <cell r="I61"/>
          <cell r="J61"/>
          <cell r="K61"/>
          <cell r="L61" t="str">
            <v>Nación</v>
          </cell>
          <cell r="M61" t="str">
            <v>11</v>
          </cell>
          <cell r="N61" t="str">
            <v>CSF</v>
          </cell>
          <cell r="P61">
            <v>6191000000</v>
          </cell>
          <cell r="Q61">
            <v>0</v>
          </cell>
          <cell r="R61">
            <v>0</v>
          </cell>
          <cell r="S61">
            <v>6191000000</v>
          </cell>
          <cell r="T61">
            <v>6191000000</v>
          </cell>
          <cell r="W61">
            <v>0</v>
          </cell>
          <cell r="X61">
            <v>0</v>
          </cell>
          <cell r="Z61">
            <v>0</v>
          </cell>
        </row>
        <row r="62">
          <cell r="A62" t="str">
            <v>21-01-01</v>
          </cell>
          <cell r="B62" t="str">
            <v xml:space="preserve">MINISTERIO DE MINAS Y ENERGIA - GESTION GENERAL </v>
          </cell>
          <cell r="C62" t="str">
            <v>C-2199-1900-32-53105B</v>
          </cell>
          <cell r="D62" t="str">
            <v>C</v>
          </cell>
          <cell r="E62" t="str">
            <v>2199</v>
          </cell>
          <cell r="F62" t="str">
            <v>1900</v>
          </cell>
          <cell r="G62" t="str">
            <v>32</v>
          </cell>
          <cell r="H62" t="str">
            <v>53105B</v>
          </cell>
          <cell r="I62"/>
          <cell r="J62"/>
          <cell r="K62"/>
          <cell r="L62" t="str">
            <v>Nación</v>
          </cell>
          <cell r="M62" t="str">
            <v>11</v>
          </cell>
          <cell r="N62" t="str">
            <v>CSF</v>
          </cell>
          <cell r="P62">
            <v>21118587173</v>
          </cell>
          <cell r="Q62">
            <v>0</v>
          </cell>
          <cell r="R62">
            <v>0</v>
          </cell>
          <cell r="S62">
            <v>21118587173</v>
          </cell>
          <cell r="T62">
            <v>0</v>
          </cell>
          <cell r="W62">
            <v>2501084571</v>
          </cell>
          <cell r="X62">
            <v>2184000</v>
          </cell>
          <cell r="Z62">
            <v>0</v>
          </cell>
        </row>
        <row r="63">
          <cell r="A63" t="str">
            <v>21-01-13</v>
          </cell>
          <cell r="B63" t="str">
            <v>MINISTERIO DE MINAS Y ENERGIA - COMISION DE REGULACION DE ENERGIA Y GAS - CREG -</v>
          </cell>
          <cell r="C63" t="str">
            <v>A-01-01-01</v>
          </cell>
          <cell r="D63" t="str">
            <v>A</v>
          </cell>
          <cell r="E63" t="str">
            <v>01</v>
          </cell>
          <cell r="F63" t="str">
            <v>01</v>
          </cell>
          <cell r="G63" t="str">
            <v>01</v>
          </cell>
          <cell r="H63"/>
          <cell r="I63"/>
          <cell r="J63"/>
          <cell r="K63"/>
          <cell r="L63" t="str">
            <v>Nación</v>
          </cell>
          <cell r="M63" t="str">
            <v>10</v>
          </cell>
          <cell r="N63" t="str">
            <v>CSF</v>
          </cell>
          <cell r="P63">
            <v>3630000000</v>
          </cell>
          <cell r="Q63">
            <v>0</v>
          </cell>
          <cell r="R63">
            <v>0</v>
          </cell>
          <cell r="S63">
            <v>3630000000</v>
          </cell>
          <cell r="T63">
            <v>0</v>
          </cell>
          <cell r="W63">
            <v>122600167</v>
          </cell>
          <cell r="X63">
            <v>122600167</v>
          </cell>
          <cell r="Z63">
            <v>122600167</v>
          </cell>
        </row>
        <row r="64">
          <cell r="A64" t="str">
            <v>21-01-13</v>
          </cell>
          <cell r="B64" t="str">
            <v>MINISTERIO DE MINAS Y ENERGIA - COMISION DE REGULACION DE ENERGIA Y GAS - CREG -</v>
          </cell>
          <cell r="C64" t="str">
            <v>A-01-01-01</v>
          </cell>
          <cell r="D64" t="str">
            <v>A</v>
          </cell>
          <cell r="E64" t="str">
            <v>01</v>
          </cell>
          <cell r="F64" t="str">
            <v>01</v>
          </cell>
          <cell r="G64" t="str">
            <v>01</v>
          </cell>
          <cell r="H64"/>
          <cell r="I64"/>
          <cell r="J64"/>
          <cell r="K64"/>
          <cell r="L64" t="str">
            <v>Nación</v>
          </cell>
          <cell r="M64" t="str">
            <v>16</v>
          </cell>
          <cell r="N64" t="str">
            <v>SSF</v>
          </cell>
          <cell r="P64">
            <v>11628200000</v>
          </cell>
          <cell r="Q64">
            <v>0</v>
          </cell>
          <cell r="R64">
            <v>0</v>
          </cell>
          <cell r="S64">
            <v>11628200000</v>
          </cell>
          <cell r="T64">
            <v>0</v>
          </cell>
          <cell r="W64">
            <v>655687442</v>
          </cell>
          <cell r="X64">
            <v>655687442</v>
          </cell>
          <cell r="Z64">
            <v>655687442</v>
          </cell>
        </row>
        <row r="65">
          <cell r="A65" t="str">
            <v>21-01-13</v>
          </cell>
          <cell r="B65" t="str">
            <v>MINISTERIO DE MINAS Y ENERGIA - COMISION DE REGULACION DE ENERGIA Y GAS - CREG -</v>
          </cell>
          <cell r="C65" t="str">
            <v>A-01-01-02</v>
          </cell>
          <cell r="D65" t="str">
            <v>A</v>
          </cell>
          <cell r="E65" t="str">
            <v>01</v>
          </cell>
          <cell r="F65" t="str">
            <v>01</v>
          </cell>
          <cell r="G65" t="str">
            <v>02</v>
          </cell>
          <cell r="H65"/>
          <cell r="I65"/>
          <cell r="J65"/>
          <cell r="K65"/>
          <cell r="L65" t="str">
            <v>Nación</v>
          </cell>
          <cell r="M65" t="str">
            <v>10</v>
          </cell>
          <cell r="N65" t="str">
            <v>CSF</v>
          </cell>
          <cell r="P65">
            <v>1146100000</v>
          </cell>
          <cell r="Q65">
            <v>0</v>
          </cell>
          <cell r="R65">
            <v>0</v>
          </cell>
          <cell r="S65">
            <v>1146100000</v>
          </cell>
          <cell r="T65">
            <v>0</v>
          </cell>
          <cell r="W65">
            <v>0</v>
          </cell>
          <cell r="X65">
            <v>0</v>
          </cell>
          <cell r="Z65">
            <v>0</v>
          </cell>
        </row>
        <row r="66">
          <cell r="A66" t="str">
            <v>21-01-13</v>
          </cell>
          <cell r="B66" t="str">
            <v>MINISTERIO DE MINAS Y ENERGIA - COMISION DE REGULACION DE ENERGIA Y GAS - CREG -</v>
          </cell>
          <cell r="C66" t="str">
            <v>A-01-01-02</v>
          </cell>
          <cell r="D66" t="str">
            <v>A</v>
          </cell>
          <cell r="E66" t="str">
            <v>01</v>
          </cell>
          <cell r="F66" t="str">
            <v>01</v>
          </cell>
          <cell r="G66" t="str">
            <v>02</v>
          </cell>
          <cell r="H66"/>
          <cell r="I66"/>
          <cell r="J66"/>
          <cell r="K66"/>
          <cell r="L66" t="str">
            <v>Nación</v>
          </cell>
          <cell r="M66" t="str">
            <v>16</v>
          </cell>
          <cell r="N66" t="str">
            <v>SSF</v>
          </cell>
          <cell r="P66">
            <v>3773400000</v>
          </cell>
          <cell r="Q66">
            <v>0</v>
          </cell>
          <cell r="R66">
            <v>0</v>
          </cell>
          <cell r="S66">
            <v>3773400000</v>
          </cell>
          <cell r="T66">
            <v>0</v>
          </cell>
          <cell r="W66">
            <v>0</v>
          </cell>
          <cell r="X66">
            <v>0</v>
          </cell>
          <cell r="Z66">
            <v>0</v>
          </cell>
        </row>
        <row r="67">
          <cell r="A67" t="str">
            <v>21-01-13</v>
          </cell>
          <cell r="B67" t="str">
            <v>MINISTERIO DE MINAS Y ENERGIA - COMISION DE REGULACION DE ENERGIA Y GAS - CREG -</v>
          </cell>
          <cell r="C67" t="str">
            <v>A-01-01-03</v>
          </cell>
          <cell r="D67" t="str">
            <v>A</v>
          </cell>
          <cell r="E67" t="str">
            <v>01</v>
          </cell>
          <cell r="F67" t="str">
            <v>01</v>
          </cell>
          <cell r="G67" t="str">
            <v>03</v>
          </cell>
          <cell r="H67"/>
          <cell r="I67"/>
          <cell r="J67"/>
          <cell r="K67"/>
          <cell r="L67" t="str">
            <v>Nación</v>
          </cell>
          <cell r="M67" t="str">
            <v>10</v>
          </cell>
          <cell r="N67" t="str">
            <v>CSF</v>
          </cell>
          <cell r="P67">
            <v>859500000</v>
          </cell>
          <cell r="Q67">
            <v>0</v>
          </cell>
          <cell r="R67">
            <v>0</v>
          </cell>
          <cell r="S67">
            <v>859500000</v>
          </cell>
          <cell r="T67">
            <v>0</v>
          </cell>
          <cell r="W67">
            <v>44484339</v>
          </cell>
          <cell r="X67">
            <v>44484339</v>
          </cell>
          <cell r="Z67">
            <v>44484339</v>
          </cell>
        </row>
        <row r="68">
          <cell r="A68" t="str">
            <v>21-01-13</v>
          </cell>
          <cell r="B68" t="str">
            <v>MINISTERIO DE MINAS Y ENERGIA - COMISION DE REGULACION DE ENERGIA Y GAS - CREG -</v>
          </cell>
          <cell r="C68" t="str">
            <v>A-01-01-03</v>
          </cell>
          <cell r="D68" t="str">
            <v>A</v>
          </cell>
          <cell r="E68" t="str">
            <v>01</v>
          </cell>
          <cell r="F68" t="str">
            <v>01</v>
          </cell>
          <cell r="G68" t="str">
            <v>03</v>
          </cell>
          <cell r="H68"/>
          <cell r="I68"/>
          <cell r="J68"/>
          <cell r="K68"/>
          <cell r="L68" t="str">
            <v>Nación</v>
          </cell>
          <cell r="M68" t="str">
            <v>16</v>
          </cell>
          <cell r="N68" t="str">
            <v>SSF</v>
          </cell>
          <cell r="P68">
            <v>3550000000</v>
          </cell>
          <cell r="Q68">
            <v>0</v>
          </cell>
          <cell r="R68">
            <v>0</v>
          </cell>
          <cell r="S68">
            <v>3550000000</v>
          </cell>
          <cell r="T68">
            <v>0</v>
          </cell>
          <cell r="W68">
            <v>208186972</v>
          </cell>
          <cell r="X68">
            <v>208186972</v>
          </cell>
          <cell r="Z68">
            <v>208186972</v>
          </cell>
        </row>
        <row r="69">
          <cell r="A69" t="str">
            <v>21-01-13</v>
          </cell>
          <cell r="B69" t="str">
            <v>MINISTERIO DE MINAS Y ENERGIA - COMISION DE REGULACION DE ENERGIA Y GAS - CREG -</v>
          </cell>
          <cell r="C69" t="str">
            <v>A-01-01-04</v>
          </cell>
          <cell r="D69" t="str">
            <v>A</v>
          </cell>
          <cell r="E69" t="str">
            <v>01</v>
          </cell>
          <cell r="F69" t="str">
            <v>01</v>
          </cell>
          <cell r="G69" t="str">
            <v>04</v>
          </cell>
          <cell r="H69"/>
          <cell r="I69"/>
          <cell r="J69"/>
          <cell r="K69"/>
          <cell r="L69" t="str">
            <v>Nación</v>
          </cell>
          <cell r="M69" t="str">
            <v>16</v>
          </cell>
          <cell r="N69" t="str">
            <v>SSF</v>
          </cell>
          <cell r="P69">
            <v>1807903000</v>
          </cell>
          <cell r="Q69">
            <v>0</v>
          </cell>
          <cell r="R69">
            <v>0</v>
          </cell>
          <cell r="S69">
            <v>1807903000</v>
          </cell>
          <cell r="T69">
            <v>1807903000</v>
          </cell>
          <cell r="W69">
            <v>0</v>
          </cell>
          <cell r="X69">
            <v>0</v>
          </cell>
          <cell r="Z69">
            <v>0</v>
          </cell>
        </row>
        <row r="70">
          <cell r="A70" t="str">
            <v>21-01-13</v>
          </cell>
          <cell r="B70" t="str">
            <v>MINISTERIO DE MINAS Y ENERGIA - COMISION DE REGULACION DE ENERGIA Y GAS - CREG -</v>
          </cell>
          <cell r="C70" t="str">
            <v>A-02</v>
          </cell>
          <cell r="D70" t="str">
            <v>A</v>
          </cell>
          <cell r="E70" t="str">
            <v>02</v>
          </cell>
          <cell r="F70"/>
          <cell r="G70"/>
          <cell r="H70"/>
          <cell r="I70"/>
          <cell r="J70"/>
          <cell r="K70"/>
          <cell r="L70" t="str">
            <v>Nación</v>
          </cell>
          <cell r="M70" t="str">
            <v>10</v>
          </cell>
          <cell r="N70" t="str">
            <v>CSF</v>
          </cell>
          <cell r="P70">
            <v>400400000</v>
          </cell>
          <cell r="Q70">
            <v>0</v>
          </cell>
          <cell r="R70">
            <v>0</v>
          </cell>
          <cell r="S70">
            <v>400400000</v>
          </cell>
          <cell r="T70">
            <v>0</v>
          </cell>
          <cell r="W70">
            <v>0</v>
          </cell>
          <cell r="X70">
            <v>0</v>
          </cell>
          <cell r="Z70">
            <v>0</v>
          </cell>
        </row>
        <row r="71">
          <cell r="A71" t="str">
            <v>21-01-13</v>
          </cell>
          <cell r="B71" t="str">
            <v>MINISTERIO DE MINAS Y ENERGIA - COMISION DE REGULACION DE ENERGIA Y GAS - CREG -</v>
          </cell>
          <cell r="C71" t="str">
            <v>A-02</v>
          </cell>
          <cell r="D71" t="str">
            <v>A</v>
          </cell>
          <cell r="E71" t="str">
            <v>02</v>
          </cell>
          <cell r="F71"/>
          <cell r="G71"/>
          <cell r="H71"/>
          <cell r="I71"/>
          <cell r="J71"/>
          <cell r="K71"/>
          <cell r="L71" t="str">
            <v>Nación</v>
          </cell>
          <cell r="M71" t="str">
            <v>16</v>
          </cell>
          <cell r="N71" t="str">
            <v>SSF</v>
          </cell>
          <cell r="P71">
            <v>3655300000</v>
          </cell>
          <cell r="Q71">
            <v>0</v>
          </cell>
          <cell r="R71">
            <v>0</v>
          </cell>
          <cell r="S71">
            <v>3655300000</v>
          </cell>
          <cell r="T71">
            <v>0</v>
          </cell>
          <cell r="W71">
            <v>1582292056.5599999</v>
          </cell>
          <cell r="X71">
            <v>90102107.420000002</v>
          </cell>
          <cell r="Z71">
            <v>83238317.420000002</v>
          </cell>
        </row>
        <row r="72">
          <cell r="A72" t="str">
            <v>21-01-13</v>
          </cell>
          <cell r="B72" t="str">
            <v>MINISTERIO DE MINAS Y ENERGIA - COMISION DE REGULACION DE ENERGIA Y GAS - CREG -</v>
          </cell>
          <cell r="C72" t="str">
            <v>A-03-03-04-063</v>
          </cell>
          <cell r="D72" t="str">
            <v>A</v>
          </cell>
          <cell r="E72" t="str">
            <v>03</v>
          </cell>
          <cell r="F72" t="str">
            <v>03</v>
          </cell>
          <cell r="G72" t="str">
            <v>04</v>
          </cell>
          <cell r="H72" t="str">
            <v>063</v>
          </cell>
          <cell r="I72"/>
          <cell r="J72"/>
          <cell r="K72"/>
          <cell r="L72" t="str">
            <v>Nación</v>
          </cell>
          <cell r="M72" t="str">
            <v>16</v>
          </cell>
          <cell r="N72" t="str">
            <v>SSF</v>
          </cell>
          <cell r="P72">
            <v>2206593000</v>
          </cell>
          <cell r="Q72">
            <v>0</v>
          </cell>
          <cell r="R72">
            <v>0</v>
          </cell>
          <cell r="S72">
            <v>2206593000</v>
          </cell>
          <cell r="T72">
            <v>0</v>
          </cell>
          <cell r="W72">
            <v>0</v>
          </cell>
          <cell r="X72">
            <v>0</v>
          </cell>
          <cell r="Z72">
            <v>0</v>
          </cell>
        </row>
        <row r="73">
          <cell r="A73" t="str">
            <v>21-01-13</v>
          </cell>
          <cell r="B73" t="str">
            <v>MINISTERIO DE MINAS Y ENERGIA - COMISION DE REGULACION DE ENERGIA Y GAS - CREG -</v>
          </cell>
          <cell r="C73" t="str">
            <v>A-03-04-02-012</v>
          </cell>
          <cell r="D73" t="str">
            <v>A</v>
          </cell>
          <cell r="E73" t="str">
            <v>03</v>
          </cell>
          <cell r="F73" t="str">
            <v>04</v>
          </cell>
          <cell r="G73" t="str">
            <v>02</v>
          </cell>
          <cell r="H73" t="str">
            <v>012</v>
          </cell>
          <cell r="I73"/>
          <cell r="J73"/>
          <cell r="K73"/>
          <cell r="L73" t="str">
            <v>Nación</v>
          </cell>
          <cell r="M73" t="str">
            <v>10</v>
          </cell>
          <cell r="N73" t="str">
            <v>CSF</v>
          </cell>
          <cell r="P73">
            <v>41900000</v>
          </cell>
          <cell r="Q73">
            <v>0</v>
          </cell>
          <cell r="R73">
            <v>0</v>
          </cell>
          <cell r="S73">
            <v>41900000</v>
          </cell>
          <cell r="T73">
            <v>0</v>
          </cell>
          <cell r="W73">
            <v>678566</v>
          </cell>
          <cell r="X73">
            <v>678566</v>
          </cell>
          <cell r="Z73">
            <v>678566</v>
          </cell>
        </row>
        <row r="74">
          <cell r="A74" t="str">
            <v>21-01-13</v>
          </cell>
          <cell r="B74" t="str">
            <v>MINISTERIO DE MINAS Y ENERGIA - COMISION DE REGULACION DE ENERGIA Y GAS - CREG -</v>
          </cell>
          <cell r="C74" t="str">
            <v>A-03-04-02-012</v>
          </cell>
          <cell r="D74" t="str">
            <v>A</v>
          </cell>
          <cell r="E74" t="str">
            <v>03</v>
          </cell>
          <cell r="F74" t="str">
            <v>04</v>
          </cell>
          <cell r="G74" t="str">
            <v>02</v>
          </cell>
          <cell r="H74" t="str">
            <v>012</v>
          </cell>
          <cell r="I74"/>
          <cell r="J74"/>
          <cell r="K74"/>
          <cell r="L74" t="str">
            <v>Nación</v>
          </cell>
          <cell r="M74" t="str">
            <v>16</v>
          </cell>
          <cell r="N74" t="str">
            <v>SSF</v>
          </cell>
          <cell r="P74">
            <v>65491648</v>
          </cell>
          <cell r="Q74">
            <v>0</v>
          </cell>
          <cell r="R74">
            <v>0</v>
          </cell>
          <cell r="S74">
            <v>65491648</v>
          </cell>
          <cell r="T74">
            <v>0</v>
          </cell>
          <cell r="W74">
            <v>0</v>
          </cell>
          <cell r="X74">
            <v>0</v>
          </cell>
          <cell r="Z74">
            <v>0</v>
          </cell>
        </row>
        <row r="75">
          <cell r="A75" t="str">
            <v>21-01-13</v>
          </cell>
          <cell r="B75" t="str">
            <v>MINISTERIO DE MINAS Y ENERGIA - COMISION DE REGULACION DE ENERGIA Y GAS - CREG -</v>
          </cell>
          <cell r="C75" t="str">
            <v>A-08-01</v>
          </cell>
          <cell r="D75" t="str">
            <v>A</v>
          </cell>
          <cell r="E75" t="str">
            <v>08</v>
          </cell>
          <cell r="F75" t="str">
            <v>01</v>
          </cell>
          <cell r="G75"/>
          <cell r="H75"/>
          <cell r="I75"/>
          <cell r="J75"/>
          <cell r="K75"/>
          <cell r="L75" t="str">
            <v>Nación</v>
          </cell>
          <cell r="M75" t="str">
            <v>16</v>
          </cell>
          <cell r="N75" t="str">
            <v>SSF</v>
          </cell>
          <cell r="P75">
            <v>86000000</v>
          </cell>
          <cell r="Q75">
            <v>0</v>
          </cell>
          <cell r="R75">
            <v>0</v>
          </cell>
          <cell r="S75">
            <v>86000000</v>
          </cell>
          <cell r="T75">
            <v>0</v>
          </cell>
          <cell r="W75">
            <v>0</v>
          </cell>
          <cell r="X75">
            <v>0</v>
          </cell>
          <cell r="Z75">
            <v>0</v>
          </cell>
        </row>
        <row r="76">
          <cell r="A76" t="str">
            <v>21-01-13</v>
          </cell>
          <cell r="B76" t="str">
            <v>MINISTERIO DE MINAS Y ENERGIA - COMISION DE REGULACION DE ENERGIA Y GAS - CREG -</v>
          </cell>
          <cell r="C76" t="str">
            <v>A-08-04-01</v>
          </cell>
          <cell r="D76" t="str">
            <v>A</v>
          </cell>
          <cell r="E76" t="str">
            <v>08</v>
          </cell>
          <cell r="F76" t="str">
            <v>04</v>
          </cell>
          <cell r="G76" t="str">
            <v>01</v>
          </cell>
          <cell r="H76"/>
          <cell r="I76"/>
          <cell r="J76"/>
          <cell r="K76"/>
          <cell r="L76" t="str">
            <v>Nación</v>
          </cell>
          <cell r="M76" t="str">
            <v>16</v>
          </cell>
          <cell r="N76" t="str">
            <v>SSF</v>
          </cell>
          <cell r="P76">
            <v>112800000</v>
          </cell>
          <cell r="Q76">
            <v>0</v>
          </cell>
          <cell r="R76">
            <v>0</v>
          </cell>
          <cell r="S76">
            <v>112800000</v>
          </cell>
          <cell r="T76">
            <v>0</v>
          </cell>
          <cell r="W76">
            <v>0</v>
          </cell>
          <cell r="X76">
            <v>0</v>
          </cell>
          <cell r="Z76">
            <v>0</v>
          </cell>
        </row>
        <row r="77">
          <cell r="A77" t="str">
            <v>21-01-13</v>
          </cell>
          <cell r="B77" t="str">
            <v>MINISTERIO DE MINAS Y ENERGIA - COMISION DE REGULACION DE ENERGIA Y GAS - CREG -</v>
          </cell>
          <cell r="C77" t="str">
            <v>C-2106-1900-7-40302B</v>
          </cell>
          <cell r="D77" t="str">
            <v>C</v>
          </cell>
          <cell r="E77" t="str">
            <v>2106</v>
          </cell>
          <cell r="F77" t="str">
            <v>1900</v>
          </cell>
          <cell r="G77" t="str">
            <v>7</v>
          </cell>
          <cell r="H77" t="str">
            <v>40302B</v>
          </cell>
          <cell r="I77"/>
          <cell r="J77"/>
          <cell r="K77"/>
          <cell r="L77" t="str">
            <v>Nación</v>
          </cell>
          <cell r="M77" t="str">
            <v>16</v>
          </cell>
          <cell r="N77" t="str">
            <v>SSF</v>
          </cell>
          <cell r="P77">
            <v>9576701334</v>
          </cell>
          <cell r="Q77">
            <v>0</v>
          </cell>
          <cell r="R77">
            <v>0</v>
          </cell>
          <cell r="S77">
            <v>9576701334</v>
          </cell>
          <cell r="T77">
            <v>0</v>
          </cell>
          <cell r="W77">
            <v>446433333</v>
          </cell>
          <cell r="X77">
            <v>0</v>
          </cell>
          <cell r="Z77">
            <v>0</v>
          </cell>
        </row>
        <row r="78">
          <cell r="A78" t="str">
            <v>21-01-13</v>
          </cell>
          <cell r="B78" t="str">
            <v>MINISTERIO DE MINAS Y ENERGIA - COMISION DE REGULACION DE ENERGIA Y GAS - CREG -</v>
          </cell>
          <cell r="C78" t="str">
            <v>C-2199-1900-5-53105B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5</v>
          </cell>
          <cell r="H78" t="str">
            <v>53105B</v>
          </cell>
          <cell r="I78"/>
          <cell r="J78"/>
          <cell r="K78"/>
          <cell r="L78" t="str">
            <v>Nación</v>
          </cell>
          <cell r="M78" t="str">
            <v>16</v>
          </cell>
          <cell r="N78" t="str">
            <v>SSF</v>
          </cell>
          <cell r="P78">
            <v>4700000000</v>
          </cell>
          <cell r="Q78">
            <v>0</v>
          </cell>
          <cell r="R78">
            <v>0</v>
          </cell>
          <cell r="S78">
            <v>4700000000</v>
          </cell>
          <cell r="T78">
            <v>0</v>
          </cell>
          <cell r="W78">
            <v>784750769</v>
          </cell>
          <cell r="X78">
            <v>0</v>
          </cell>
          <cell r="Z78">
            <v>0</v>
          </cell>
        </row>
        <row r="79">
          <cell r="A79" t="str">
            <v>21-01-13</v>
          </cell>
          <cell r="B79" t="str">
            <v>MINISTERIO DE MINAS Y ENERGIA - COMISION DE REGULACION DE ENERGIA Y GAS - CREG -</v>
          </cell>
          <cell r="C79" t="str">
            <v>C-2199-1900-6-53105B</v>
          </cell>
          <cell r="D79" t="str">
            <v>C</v>
          </cell>
          <cell r="E79" t="str">
            <v>2199</v>
          </cell>
          <cell r="F79" t="str">
            <v>1900</v>
          </cell>
          <cell r="G79" t="str">
            <v>6</v>
          </cell>
          <cell r="H79" t="str">
            <v>53105B</v>
          </cell>
          <cell r="I79"/>
          <cell r="J79"/>
          <cell r="K79"/>
          <cell r="L79" t="str">
            <v>Nación</v>
          </cell>
          <cell r="M79" t="str">
            <v>16</v>
          </cell>
          <cell r="N79" t="str">
            <v>SSF</v>
          </cell>
          <cell r="P79">
            <v>494000000</v>
          </cell>
          <cell r="Q79">
            <v>0</v>
          </cell>
          <cell r="R79">
            <v>0</v>
          </cell>
          <cell r="S79">
            <v>494000000</v>
          </cell>
          <cell r="T79">
            <v>0</v>
          </cell>
          <cell r="W79">
            <v>0</v>
          </cell>
          <cell r="X79">
            <v>0</v>
          </cell>
          <cell r="Z79">
            <v>0</v>
          </cell>
        </row>
        <row r="80">
          <cell r="A80" t="str">
            <v>21-03-00</v>
          </cell>
          <cell r="B80" t="str">
            <v>SERVICIO GEOLOGICO COLOMBIANO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H80"/>
          <cell r="I80"/>
          <cell r="J80"/>
          <cell r="K80"/>
          <cell r="L80" t="str">
            <v>Nación</v>
          </cell>
          <cell r="M80" t="str">
            <v>10</v>
          </cell>
          <cell r="N80" t="str">
            <v>CSF</v>
          </cell>
          <cell r="P80">
            <v>25017000000</v>
          </cell>
          <cell r="Q80">
            <v>0</v>
          </cell>
          <cell r="R80">
            <v>0</v>
          </cell>
          <cell r="S80">
            <v>25017000000</v>
          </cell>
          <cell r="T80">
            <v>0</v>
          </cell>
          <cell r="W80">
            <v>1421791510</v>
          </cell>
          <cell r="X80">
            <v>1421791510</v>
          </cell>
          <cell r="Z80">
            <v>1421791510</v>
          </cell>
        </row>
        <row r="81">
          <cell r="A81" t="str">
            <v>21-03-00</v>
          </cell>
          <cell r="B81" t="str">
            <v>SERVICIO GEOLOGICO COLOMBIANO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H81"/>
          <cell r="I81"/>
          <cell r="J81"/>
          <cell r="K81"/>
          <cell r="L81" t="str">
            <v>Nación</v>
          </cell>
          <cell r="M81" t="str">
            <v>10</v>
          </cell>
          <cell r="N81" t="str">
            <v>CSF</v>
          </cell>
          <cell r="P81">
            <v>10574634000</v>
          </cell>
          <cell r="Q81">
            <v>0</v>
          </cell>
          <cell r="R81">
            <v>0</v>
          </cell>
          <cell r="S81">
            <v>10574634000</v>
          </cell>
          <cell r="T81">
            <v>0</v>
          </cell>
          <cell r="W81">
            <v>0</v>
          </cell>
          <cell r="X81">
            <v>0</v>
          </cell>
          <cell r="Z81">
            <v>0</v>
          </cell>
        </row>
        <row r="82">
          <cell r="A82" t="str">
            <v>21-03-00</v>
          </cell>
          <cell r="B82" t="str">
            <v>SERVICIO GEOLOGICO COLOMBIANO</v>
          </cell>
          <cell r="C82" t="str">
            <v>A-01-01-03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03</v>
          </cell>
          <cell r="H82"/>
          <cell r="I82"/>
          <cell r="J82"/>
          <cell r="K82"/>
          <cell r="L82" t="str">
            <v>Nación</v>
          </cell>
          <cell r="M82" t="str">
            <v>10</v>
          </cell>
          <cell r="N82" t="str">
            <v>CSF</v>
          </cell>
          <cell r="P82">
            <v>3017200000</v>
          </cell>
          <cell r="Q82">
            <v>0</v>
          </cell>
          <cell r="R82">
            <v>0</v>
          </cell>
          <cell r="S82">
            <v>3017200000</v>
          </cell>
          <cell r="T82">
            <v>0</v>
          </cell>
          <cell r="W82">
            <v>111729396</v>
          </cell>
          <cell r="X82">
            <v>111729396</v>
          </cell>
          <cell r="Z82">
            <v>111729396</v>
          </cell>
        </row>
        <row r="83">
          <cell r="A83" t="str">
            <v>21-03-00</v>
          </cell>
          <cell r="B83" t="str">
            <v>SERVICIO GEOLOGICO COLOMBIANO</v>
          </cell>
          <cell r="C83" t="str">
            <v>A-02</v>
          </cell>
          <cell r="D83" t="str">
            <v>A</v>
          </cell>
          <cell r="E83" t="str">
            <v>02</v>
          </cell>
          <cell r="F83"/>
          <cell r="G83"/>
          <cell r="H83"/>
          <cell r="I83"/>
          <cell r="J83"/>
          <cell r="K83"/>
          <cell r="L83" t="str">
            <v>Nación</v>
          </cell>
          <cell r="M83" t="str">
            <v>10</v>
          </cell>
          <cell r="N83" t="str">
            <v>CSF</v>
          </cell>
          <cell r="P83">
            <v>14648048000</v>
          </cell>
          <cell r="Q83">
            <v>0</v>
          </cell>
          <cell r="R83">
            <v>0</v>
          </cell>
          <cell r="S83">
            <v>14648048000</v>
          </cell>
          <cell r="T83">
            <v>0</v>
          </cell>
          <cell r="W83">
            <v>11589015355.67</v>
          </cell>
          <cell r="X83">
            <v>64044519</v>
          </cell>
          <cell r="Z83">
            <v>64044519</v>
          </cell>
        </row>
        <row r="84">
          <cell r="A84" t="str">
            <v>21-03-00</v>
          </cell>
          <cell r="B84" t="str">
            <v>SERVICIO GEOLOGICO COLOMBIANO</v>
          </cell>
          <cell r="C84" t="str">
            <v>A-02</v>
          </cell>
          <cell r="D84" t="str">
            <v>A</v>
          </cell>
          <cell r="E84" t="str">
            <v>02</v>
          </cell>
          <cell r="F84"/>
          <cell r="G84"/>
          <cell r="H84"/>
          <cell r="I84"/>
          <cell r="J84"/>
          <cell r="K84"/>
          <cell r="L84" t="str">
            <v>Propios</v>
          </cell>
          <cell r="M84" t="str">
            <v>20</v>
          </cell>
          <cell r="N84" t="str">
            <v>CSF</v>
          </cell>
          <cell r="P84">
            <v>3491865000</v>
          </cell>
          <cell r="Q84">
            <v>0</v>
          </cell>
          <cell r="R84">
            <v>0</v>
          </cell>
          <cell r="S84">
            <v>3491865000</v>
          </cell>
          <cell r="T84">
            <v>0</v>
          </cell>
          <cell r="W84">
            <v>188415230</v>
          </cell>
          <cell r="X84">
            <v>175149028</v>
          </cell>
          <cell r="Z84">
            <v>175149028</v>
          </cell>
        </row>
        <row r="85">
          <cell r="A85" t="str">
            <v>21-03-00</v>
          </cell>
          <cell r="B85" t="str">
            <v>SERVICIO GEOLOGICO COLOMBIANO</v>
          </cell>
          <cell r="C85" t="str">
            <v>A-03-04-02-012</v>
          </cell>
          <cell r="D85" t="str">
            <v>A</v>
          </cell>
          <cell r="E85" t="str">
            <v>03</v>
          </cell>
          <cell r="F85" t="str">
            <v>04</v>
          </cell>
          <cell r="G85" t="str">
            <v>02</v>
          </cell>
          <cell r="H85" t="str">
            <v>012</v>
          </cell>
          <cell r="I85"/>
          <cell r="J85"/>
          <cell r="K85"/>
          <cell r="L85" t="str">
            <v>Nación</v>
          </cell>
          <cell r="M85" t="str">
            <v>10</v>
          </cell>
          <cell r="N85" t="str">
            <v>CSF</v>
          </cell>
          <cell r="P85">
            <v>145000000</v>
          </cell>
          <cell r="Q85">
            <v>0</v>
          </cell>
          <cell r="R85">
            <v>0</v>
          </cell>
          <cell r="S85">
            <v>145000000</v>
          </cell>
          <cell r="T85">
            <v>0</v>
          </cell>
          <cell r="W85">
            <v>11894732</v>
          </cell>
          <cell r="X85">
            <v>11894732</v>
          </cell>
          <cell r="Z85">
            <v>11894732</v>
          </cell>
        </row>
        <row r="86">
          <cell r="A86" t="str">
            <v>21-03-00</v>
          </cell>
          <cell r="B86" t="str">
            <v>SERVICIO GEOLOGICO COLOMBIANO</v>
          </cell>
          <cell r="C86" t="str">
            <v>A-03-10</v>
          </cell>
          <cell r="D86" t="str">
            <v>A</v>
          </cell>
          <cell r="E86" t="str">
            <v>03</v>
          </cell>
          <cell r="F86" t="str">
            <v>10</v>
          </cell>
          <cell r="G86"/>
          <cell r="H86"/>
          <cell r="I86"/>
          <cell r="J86"/>
          <cell r="K86"/>
          <cell r="L86" t="str">
            <v>Nación</v>
          </cell>
          <cell r="M86" t="str">
            <v>10</v>
          </cell>
          <cell r="N86" t="str">
            <v>CSF</v>
          </cell>
          <cell r="P86">
            <v>26978000</v>
          </cell>
          <cell r="Q86">
            <v>0</v>
          </cell>
          <cell r="R86">
            <v>0</v>
          </cell>
          <cell r="S86">
            <v>26978000</v>
          </cell>
          <cell r="T86">
            <v>0</v>
          </cell>
          <cell r="W86">
            <v>0</v>
          </cell>
          <cell r="X86">
            <v>0</v>
          </cell>
          <cell r="Z86">
            <v>0</v>
          </cell>
        </row>
        <row r="87">
          <cell r="A87" t="str">
            <v>21-03-00</v>
          </cell>
          <cell r="B87" t="str">
            <v>SERVICIO GEOLOGICO COLOMBIANO</v>
          </cell>
          <cell r="C87" t="str">
            <v>A-05</v>
          </cell>
          <cell r="D87" t="str">
            <v>A</v>
          </cell>
          <cell r="E87" t="str">
            <v>05</v>
          </cell>
          <cell r="F87"/>
          <cell r="G87"/>
          <cell r="H87"/>
          <cell r="I87"/>
          <cell r="J87"/>
          <cell r="K87"/>
          <cell r="L87" t="str">
            <v>Nación</v>
          </cell>
          <cell r="M87" t="str">
            <v>10</v>
          </cell>
          <cell r="N87" t="str">
            <v>CSF</v>
          </cell>
          <cell r="P87">
            <v>5875793000</v>
          </cell>
          <cell r="Q87">
            <v>0</v>
          </cell>
          <cell r="R87">
            <v>0</v>
          </cell>
          <cell r="S87">
            <v>5875793000</v>
          </cell>
          <cell r="T87">
            <v>0</v>
          </cell>
          <cell r="W87">
            <v>1071620984</v>
          </cell>
          <cell r="X87">
            <v>0</v>
          </cell>
          <cell r="Z87">
            <v>0</v>
          </cell>
        </row>
        <row r="88">
          <cell r="A88" t="str">
            <v>21-03-00</v>
          </cell>
          <cell r="B88" t="str">
            <v>SERVICIO GEOLOGICO COLOMBIANO</v>
          </cell>
          <cell r="C88" t="str">
            <v>A-05</v>
          </cell>
          <cell r="D88" t="str">
            <v>A</v>
          </cell>
          <cell r="E88" t="str">
            <v>05</v>
          </cell>
          <cell r="F88"/>
          <cell r="G88"/>
          <cell r="H88"/>
          <cell r="I88"/>
          <cell r="J88"/>
          <cell r="K88"/>
          <cell r="L88" t="str">
            <v>Propios</v>
          </cell>
          <cell r="M88" t="str">
            <v>20</v>
          </cell>
          <cell r="N88" t="str">
            <v>CSF</v>
          </cell>
          <cell r="P88">
            <v>6957100000</v>
          </cell>
          <cell r="Q88">
            <v>0</v>
          </cell>
          <cell r="R88">
            <v>0</v>
          </cell>
          <cell r="S88">
            <v>6957100000</v>
          </cell>
          <cell r="T88">
            <v>0</v>
          </cell>
          <cell r="W88">
            <v>2121467558.1400001</v>
          </cell>
          <cell r="X88">
            <v>31080969.039999999</v>
          </cell>
          <cell r="Z88">
            <v>31080969.039999999</v>
          </cell>
        </row>
        <row r="89">
          <cell r="A89" t="str">
            <v>21-03-00</v>
          </cell>
          <cell r="B89" t="str">
            <v>SERVICIO GEOLOGICO COLOMBIANO</v>
          </cell>
          <cell r="C89" t="str">
            <v>A-05</v>
          </cell>
          <cell r="D89" t="str">
            <v>A</v>
          </cell>
          <cell r="E89" t="str">
            <v>05</v>
          </cell>
          <cell r="F89"/>
          <cell r="G89"/>
          <cell r="H89"/>
          <cell r="I89"/>
          <cell r="J89"/>
          <cell r="K89"/>
          <cell r="L89" t="str">
            <v>Propios</v>
          </cell>
          <cell r="M89" t="str">
            <v>21</v>
          </cell>
          <cell r="N89" t="str">
            <v>CSF</v>
          </cell>
          <cell r="P89">
            <v>3631800000</v>
          </cell>
          <cell r="Q89">
            <v>0</v>
          </cell>
          <cell r="R89">
            <v>0</v>
          </cell>
          <cell r="S89">
            <v>3631800000</v>
          </cell>
          <cell r="T89">
            <v>0</v>
          </cell>
          <cell r="W89">
            <v>2048083884</v>
          </cell>
          <cell r="X89">
            <v>0</v>
          </cell>
          <cell r="Z89">
            <v>0</v>
          </cell>
        </row>
        <row r="90">
          <cell r="A90" t="str">
            <v>21-03-00</v>
          </cell>
          <cell r="B90" t="str">
            <v>SERVICIO GEOLOGICO COLOMBIANO</v>
          </cell>
          <cell r="C90" t="str">
            <v>A-08-01</v>
          </cell>
          <cell r="D90" t="str">
            <v>A</v>
          </cell>
          <cell r="E90" t="str">
            <v>08</v>
          </cell>
          <cell r="F90" t="str">
            <v>01</v>
          </cell>
          <cell r="G90"/>
          <cell r="H90"/>
          <cell r="I90"/>
          <cell r="J90"/>
          <cell r="K90"/>
          <cell r="L90" t="str">
            <v>Nación</v>
          </cell>
          <cell r="M90" t="str">
            <v>10</v>
          </cell>
          <cell r="N90" t="str">
            <v>CSF</v>
          </cell>
          <cell r="P90">
            <v>526119000</v>
          </cell>
          <cell r="Q90">
            <v>0</v>
          </cell>
          <cell r="R90">
            <v>0</v>
          </cell>
          <cell r="S90">
            <v>526119000</v>
          </cell>
          <cell r="T90">
            <v>0</v>
          </cell>
          <cell r="W90">
            <v>1009000</v>
          </cell>
          <cell r="X90">
            <v>1009000</v>
          </cell>
          <cell r="Z90">
            <v>1009000</v>
          </cell>
        </row>
        <row r="91">
          <cell r="A91" t="str">
            <v>21-03-00</v>
          </cell>
          <cell r="B91" t="str">
            <v>SERVICIO GEOLOGICO COLOMBIANO</v>
          </cell>
          <cell r="C91" t="str">
            <v>A-08-03</v>
          </cell>
          <cell r="D91" t="str">
            <v>A</v>
          </cell>
          <cell r="E91" t="str">
            <v>08</v>
          </cell>
          <cell r="F91" t="str">
            <v>03</v>
          </cell>
          <cell r="G91"/>
          <cell r="H91"/>
          <cell r="I91"/>
          <cell r="J91"/>
          <cell r="K91"/>
          <cell r="L91" t="str">
            <v>Nación</v>
          </cell>
          <cell r="M91" t="str">
            <v>10</v>
          </cell>
          <cell r="N91" t="str">
            <v>CSF</v>
          </cell>
          <cell r="P91">
            <v>3109000</v>
          </cell>
          <cell r="Q91">
            <v>0</v>
          </cell>
          <cell r="R91">
            <v>0</v>
          </cell>
          <cell r="S91">
            <v>3109000</v>
          </cell>
          <cell r="T91">
            <v>0</v>
          </cell>
          <cell r="W91">
            <v>0</v>
          </cell>
          <cell r="X91">
            <v>0</v>
          </cell>
          <cell r="Z91">
            <v>0</v>
          </cell>
        </row>
        <row r="92">
          <cell r="A92" t="str">
            <v>21-03-00</v>
          </cell>
          <cell r="B92" t="str">
            <v>SERVICIO GEOLOGICO COLOMBIANO</v>
          </cell>
          <cell r="C92" t="str">
            <v>A-08-04-01</v>
          </cell>
          <cell r="D92" t="str">
            <v>A</v>
          </cell>
          <cell r="E92" t="str">
            <v>08</v>
          </cell>
          <cell r="F92" t="str">
            <v>04</v>
          </cell>
          <cell r="G92" t="str">
            <v>01</v>
          </cell>
          <cell r="H92"/>
          <cell r="I92"/>
          <cell r="J92"/>
          <cell r="K92"/>
          <cell r="L92" t="str">
            <v>Nación</v>
          </cell>
          <cell r="M92" t="str">
            <v>11</v>
          </cell>
          <cell r="N92" t="str">
            <v>SSF</v>
          </cell>
          <cell r="P92">
            <v>595000000</v>
          </cell>
          <cell r="Q92">
            <v>0</v>
          </cell>
          <cell r="R92">
            <v>0</v>
          </cell>
          <cell r="S92">
            <v>595000000</v>
          </cell>
          <cell r="T92">
            <v>0</v>
          </cell>
          <cell r="W92">
            <v>0</v>
          </cell>
          <cell r="X92">
            <v>0</v>
          </cell>
          <cell r="Z92">
            <v>0</v>
          </cell>
        </row>
        <row r="93">
          <cell r="A93" t="str">
            <v>21-03-00</v>
          </cell>
          <cell r="B93" t="str">
            <v>SERVICIO GEOLOGICO COLOMBIANO</v>
          </cell>
          <cell r="C93" t="str">
            <v>C-2106-1900-15-53105E</v>
          </cell>
          <cell r="D93" t="str">
            <v>C</v>
          </cell>
          <cell r="E93" t="str">
            <v>2106</v>
          </cell>
          <cell r="F93" t="str">
            <v>1900</v>
          </cell>
          <cell r="G93" t="str">
            <v>15</v>
          </cell>
          <cell r="H93" t="str">
            <v>53105E</v>
          </cell>
          <cell r="I93"/>
          <cell r="J93"/>
          <cell r="K93"/>
          <cell r="L93" t="str">
            <v>Nación</v>
          </cell>
          <cell r="M93" t="str">
            <v>11</v>
          </cell>
          <cell r="N93" t="str">
            <v>CSF</v>
          </cell>
          <cell r="P93">
            <v>500000000</v>
          </cell>
          <cell r="Q93">
            <v>0</v>
          </cell>
          <cell r="R93">
            <v>0</v>
          </cell>
          <cell r="S93">
            <v>500000000</v>
          </cell>
          <cell r="T93">
            <v>0</v>
          </cell>
          <cell r="W93">
            <v>215358300</v>
          </cell>
          <cell r="X93">
            <v>0</v>
          </cell>
          <cell r="Z93">
            <v>0</v>
          </cell>
        </row>
        <row r="94">
          <cell r="A94" t="str">
            <v>21-03-00</v>
          </cell>
          <cell r="B94" t="str">
            <v>SERVICIO GEOLOGICO COLOMBIANO</v>
          </cell>
          <cell r="C94" t="str">
            <v>C-2106-1900-16-53105B</v>
          </cell>
          <cell r="D94" t="str">
            <v>C</v>
          </cell>
          <cell r="E94" t="str">
            <v>2106</v>
          </cell>
          <cell r="F94" t="str">
            <v>1900</v>
          </cell>
          <cell r="G94" t="str">
            <v>16</v>
          </cell>
          <cell r="H94" t="str">
            <v>53105B</v>
          </cell>
          <cell r="I94"/>
          <cell r="J94"/>
          <cell r="K94"/>
          <cell r="L94" t="str">
            <v>Nación</v>
          </cell>
          <cell r="M94" t="str">
            <v>11</v>
          </cell>
          <cell r="N94" t="str">
            <v>CSF</v>
          </cell>
          <cell r="P94">
            <v>2000000000</v>
          </cell>
          <cell r="Q94">
            <v>0</v>
          </cell>
          <cell r="R94">
            <v>0</v>
          </cell>
          <cell r="S94">
            <v>2000000000</v>
          </cell>
          <cell r="T94">
            <v>0</v>
          </cell>
          <cell r="W94">
            <v>0</v>
          </cell>
          <cell r="X94">
            <v>0</v>
          </cell>
          <cell r="Z94">
            <v>0</v>
          </cell>
        </row>
        <row r="95">
          <cell r="A95" t="str">
            <v>21-03-00</v>
          </cell>
          <cell r="B95" t="str">
            <v>SERVICIO GEOLOGICO COLOMBIANO</v>
          </cell>
          <cell r="C95" t="str">
            <v>C-2106-1900-16-53105B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16</v>
          </cell>
          <cell r="H95" t="str">
            <v>53105B</v>
          </cell>
          <cell r="I95"/>
          <cell r="J95"/>
          <cell r="K95"/>
          <cell r="L95" t="str">
            <v>Propios</v>
          </cell>
          <cell r="M95" t="str">
            <v>20</v>
          </cell>
          <cell r="N95" t="str">
            <v>CSF</v>
          </cell>
          <cell r="P95">
            <v>4481004096</v>
          </cell>
          <cell r="Q95">
            <v>0</v>
          </cell>
          <cell r="R95">
            <v>0</v>
          </cell>
          <cell r="S95">
            <v>4481004096</v>
          </cell>
          <cell r="T95">
            <v>0</v>
          </cell>
          <cell r="W95">
            <v>0</v>
          </cell>
          <cell r="X95">
            <v>0</v>
          </cell>
          <cell r="Z95">
            <v>0</v>
          </cell>
        </row>
        <row r="96">
          <cell r="A96" t="str">
            <v>21-03-00</v>
          </cell>
          <cell r="B96" t="str">
            <v>SERVICIO GEOLOGICO COLOMBIANO</v>
          </cell>
          <cell r="C96" t="str">
            <v>C-2106-1900-17-40302A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17</v>
          </cell>
          <cell r="H96" t="str">
            <v>40302A</v>
          </cell>
          <cell r="I96"/>
          <cell r="J96"/>
          <cell r="K96"/>
          <cell r="L96" t="str">
            <v>Nación</v>
          </cell>
          <cell r="M96" t="str">
            <v>11</v>
          </cell>
          <cell r="N96" t="str">
            <v>CSF</v>
          </cell>
          <cell r="P96">
            <v>7000000000</v>
          </cell>
          <cell r="Q96">
            <v>0</v>
          </cell>
          <cell r="R96">
            <v>0</v>
          </cell>
          <cell r="S96">
            <v>7000000000</v>
          </cell>
          <cell r="T96">
            <v>0</v>
          </cell>
          <cell r="W96">
            <v>0</v>
          </cell>
          <cell r="X96">
            <v>0</v>
          </cell>
          <cell r="Z96">
            <v>0</v>
          </cell>
        </row>
        <row r="97">
          <cell r="A97" t="str">
            <v>21-03-00</v>
          </cell>
          <cell r="B97" t="str">
            <v>SERVICIO GEOLOGICO COLOMBIANO</v>
          </cell>
          <cell r="C97" t="str">
            <v>C-2106-1900-17-40302A</v>
          </cell>
          <cell r="D97" t="str">
            <v>C</v>
          </cell>
          <cell r="E97" t="str">
            <v>2106</v>
          </cell>
          <cell r="F97" t="str">
            <v>1900</v>
          </cell>
          <cell r="G97" t="str">
            <v>17</v>
          </cell>
          <cell r="H97" t="str">
            <v>40302A</v>
          </cell>
          <cell r="I97"/>
          <cell r="J97"/>
          <cell r="K97"/>
          <cell r="L97" t="str">
            <v>Propios</v>
          </cell>
          <cell r="M97" t="str">
            <v>20</v>
          </cell>
          <cell r="N97" t="str">
            <v>CSF</v>
          </cell>
          <cell r="P97">
            <v>2309800000</v>
          </cell>
          <cell r="Q97">
            <v>0</v>
          </cell>
          <cell r="R97">
            <v>0</v>
          </cell>
          <cell r="S97">
            <v>2309800000</v>
          </cell>
          <cell r="T97">
            <v>0</v>
          </cell>
          <cell r="W97">
            <v>0</v>
          </cell>
          <cell r="X97">
            <v>0</v>
          </cell>
          <cell r="Z97">
            <v>0</v>
          </cell>
        </row>
        <row r="98">
          <cell r="A98" t="str">
            <v>21-03-00</v>
          </cell>
          <cell r="B98" t="str">
            <v>SERVICIO GEOLOGICO COLOMBIANO</v>
          </cell>
          <cell r="C98" t="str">
            <v>C-2106-1900-18-40302A</v>
          </cell>
          <cell r="D98" t="str">
            <v>C</v>
          </cell>
          <cell r="E98" t="str">
            <v>2106</v>
          </cell>
          <cell r="F98" t="str">
            <v>1900</v>
          </cell>
          <cell r="G98" t="str">
            <v>18</v>
          </cell>
          <cell r="H98" t="str">
            <v>40302A</v>
          </cell>
          <cell r="I98"/>
          <cell r="J98"/>
          <cell r="K98"/>
          <cell r="L98" t="str">
            <v>Nación</v>
          </cell>
          <cell r="M98" t="str">
            <v>11</v>
          </cell>
          <cell r="N98" t="str">
            <v>CSF</v>
          </cell>
          <cell r="P98">
            <v>3491503938</v>
          </cell>
          <cell r="Q98">
            <v>0</v>
          </cell>
          <cell r="R98">
            <v>0</v>
          </cell>
          <cell r="S98">
            <v>3491503938</v>
          </cell>
          <cell r="T98">
            <v>0</v>
          </cell>
          <cell r="W98">
            <v>0</v>
          </cell>
          <cell r="X98">
            <v>0</v>
          </cell>
          <cell r="Z98">
            <v>0</v>
          </cell>
        </row>
        <row r="99">
          <cell r="A99" t="str">
            <v>21-03-00</v>
          </cell>
          <cell r="B99" t="str">
            <v>SERVICIO GEOLOGICO COLOMBIANO</v>
          </cell>
          <cell r="C99" t="str">
            <v>C-2106-1900-19-40302A</v>
          </cell>
          <cell r="D99" t="str">
            <v>C</v>
          </cell>
          <cell r="E99" t="str">
            <v>2106</v>
          </cell>
          <cell r="F99" t="str">
            <v>1900</v>
          </cell>
          <cell r="G99" t="str">
            <v>19</v>
          </cell>
          <cell r="H99" t="str">
            <v>40302A</v>
          </cell>
          <cell r="I99"/>
          <cell r="J99"/>
          <cell r="K99"/>
          <cell r="L99" t="str">
            <v>Nación</v>
          </cell>
          <cell r="M99" t="str">
            <v>11</v>
          </cell>
          <cell r="N99" t="str">
            <v>CSF</v>
          </cell>
          <cell r="P99">
            <v>6808496062</v>
          </cell>
          <cell r="Q99">
            <v>0</v>
          </cell>
          <cell r="R99">
            <v>0</v>
          </cell>
          <cell r="S99">
            <v>6808496062</v>
          </cell>
          <cell r="T99">
            <v>0</v>
          </cell>
          <cell r="W99">
            <v>0</v>
          </cell>
          <cell r="X99">
            <v>0</v>
          </cell>
          <cell r="Z99">
            <v>0</v>
          </cell>
        </row>
        <row r="100">
          <cell r="A100" t="str">
            <v>21-03-00</v>
          </cell>
          <cell r="B100" t="str">
            <v>SERVICIO GEOLOGICO COLOMBIANO</v>
          </cell>
          <cell r="C100" t="str">
            <v>C-2106-1900-19-40302A</v>
          </cell>
          <cell r="D100" t="str">
            <v>C</v>
          </cell>
          <cell r="E100" t="str">
            <v>2106</v>
          </cell>
          <cell r="F100" t="str">
            <v>1900</v>
          </cell>
          <cell r="G100" t="str">
            <v>19</v>
          </cell>
          <cell r="H100" t="str">
            <v>40302A</v>
          </cell>
          <cell r="I100"/>
          <cell r="J100"/>
          <cell r="K100"/>
          <cell r="L100" t="str">
            <v>Propios</v>
          </cell>
          <cell r="M100" t="str">
            <v>21</v>
          </cell>
          <cell r="N100" t="str">
            <v>CSF</v>
          </cell>
          <cell r="P100">
            <v>2191503938</v>
          </cell>
          <cell r="Q100">
            <v>0</v>
          </cell>
          <cell r="R100">
            <v>0</v>
          </cell>
          <cell r="S100">
            <v>2191503938</v>
          </cell>
          <cell r="T100">
            <v>0</v>
          </cell>
          <cell r="W100">
            <v>0</v>
          </cell>
          <cell r="X100">
            <v>0</v>
          </cell>
          <cell r="Z100">
            <v>0</v>
          </cell>
        </row>
        <row r="101">
          <cell r="A101" t="str">
            <v>21-03-00</v>
          </cell>
          <cell r="B101" t="str">
            <v>SERVICIO GEOLOGICO COLOMBIANO</v>
          </cell>
          <cell r="C101" t="str">
            <v>C-2106-1900-20-40302B</v>
          </cell>
          <cell r="D101" t="str">
            <v>C</v>
          </cell>
          <cell r="E101" t="str">
            <v>2106</v>
          </cell>
          <cell r="F101" t="str">
            <v>1900</v>
          </cell>
          <cell r="G101" t="str">
            <v>20</v>
          </cell>
          <cell r="H101" t="str">
            <v>40302B</v>
          </cell>
          <cell r="I101"/>
          <cell r="J101"/>
          <cell r="K101"/>
          <cell r="L101" t="str">
            <v>Nación</v>
          </cell>
          <cell r="M101" t="str">
            <v>11</v>
          </cell>
          <cell r="N101" t="str">
            <v>CSF</v>
          </cell>
          <cell r="P101">
            <v>5400000000</v>
          </cell>
          <cell r="Q101">
            <v>0</v>
          </cell>
          <cell r="R101">
            <v>0</v>
          </cell>
          <cell r="S101">
            <v>5400000000</v>
          </cell>
          <cell r="T101">
            <v>0</v>
          </cell>
          <cell r="W101">
            <v>0</v>
          </cell>
          <cell r="X101">
            <v>0</v>
          </cell>
          <cell r="Z101">
            <v>0</v>
          </cell>
        </row>
        <row r="102">
          <cell r="A102" t="str">
            <v>21-03-00</v>
          </cell>
          <cell r="B102" t="str">
            <v>SERVICIO GEOLOGICO COLOMBIANO</v>
          </cell>
          <cell r="C102" t="str">
            <v>C-2106-1900-21-40302A</v>
          </cell>
          <cell r="D102" t="str">
            <v>C</v>
          </cell>
          <cell r="E102" t="str">
            <v>2106</v>
          </cell>
          <cell r="F102" t="str">
            <v>1900</v>
          </cell>
          <cell r="G102" t="str">
            <v>21</v>
          </cell>
          <cell r="H102" t="str">
            <v>40302A</v>
          </cell>
          <cell r="I102"/>
          <cell r="J102"/>
          <cell r="K102"/>
          <cell r="L102" t="str">
            <v>Nación</v>
          </cell>
          <cell r="M102" t="str">
            <v>11</v>
          </cell>
          <cell r="N102" t="str">
            <v>CSF</v>
          </cell>
          <cell r="P102">
            <v>4000000000</v>
          </cell>
          <cell r="Q102">
            <v>0</v>
          </cell>
          <cell r="R102">
            <v>0</v>
          </cell>
          <cell r="S102">
            <v>4000000000</v>
          </cell>
          <cell r="T102">
            <v>0</v>
          </cell>
          <cell r="W102">
            <v>0</v>
          </cell>
          <cell r="X102">
            <v>0</v>
          </cell>
          <cell r="Z102">
            <v>0</v>
          </cell>
        </row>
        <row r="103">
          <cell r="A103" t="str">
            <v>21-03-00</v>
          </cell>
          <cell r="B103" t="str">
            <v>SERVICIO GEOLOGICO COLOMBIANO</v>
          </cell>
          <cell r="C103" t="str">
            <v>C-2106-1900-22-10101B</v>
          </cell>
          <cell r="D103" t="str">
            <v>C</v>
          </cell>
          <cell r="E103" t="str">
            <v>2106</v>
          </cell>
          <cell r="F103" t="str">
            <v>1900</v>
          </cell>
          <cell r="G103" t="str">
            <v>22</v>
          </cell>
          <cell r="H103" t="str">
            <v>10101B</v>
          </cell>
          <cell r="I103"/>
          <cell r="J103"/>
          <cell r="K103"/>
          <cell r="L103" t="str">
            <v>Nación</v>
          </cell>
          <cell r="M103" t="str">
            <v>11</v>
          </cell>
          <cell r="N103" t="str">
            <v>CSF</v>
          </cell>
          <cell r="P103">
            <v>6800000000</v>
          </cell>
          <cell r="Q103">
            <v>0</v>
          </cell>
          <cell r="R103">
            <v>0</v>
          </cell>
          <cell r="S103">
            <v>6800000000</v>
          </cell>
          <cell r="T103">
            <v>0</v>
          </cell>
          <cell r="W103">
            <v>0</v>
          </cell>
          <cell r="X103">
            <v>0</v>
          </cell>
          <cell r="Z103">
            <v>0</v>
          </cell>
        </row>
        <row r="104">
          <cell r="A104" t="str">
            <v>21-03-00</v>
          </cell>
          <cell r="B104" t="str">
            <v>SERVICIO GEOLOGICO COLOMBIANO</v>
          </cell>
          <cell r="C104" t="str">
            <v>C-2106-1900-22-10101B</v>
          </cell>
          <cell r="D104" t="str">
            <v>C</v>
          </cell>
          <cell r="E104" t="str">
            <v>2106</v>
          </cell>
          <cell r="F104" t="str">
            <v>1900</v>
          </cell>
          <cell r="G104" t="str">
            <v>22</v>
          </cell>
          <cell r="H104" t="str">
            <v>10101B</v>
          </cell>
          <cell r="I104"/>
          <cell r="J104"/>
          <cell r="K104"/>
          <cell r="L104" t="str">
            <v>Propios</v>
          </cell>
          <cell r="M104" t="str">
            <v>21</v>
          </cell>
          <cell r="N104" t="str">
            <v>CSF</v>
          </cell>
          <cell r="P104">
            <v>2200000000</v>
          </cell>
          <cell r="Q104">
            <v>0</v>
          </cell>
          <cell r="R104">
            <v>0</v>
          </cell>
          <cell r="S104">
            <v>2200000000</v>
          </cell>
          <cell r="T104">
            <v>0</v>
          </cell>
          <cell r="W104">
            <v>0</v>
          </cell>
          <cell r="X104">
            <v>0</v>
          </cell>
          <cell r="Z104">
            <v>0</v>
          </cell>
        </row>
        <row r="105">
          <cell r="A105" t="str">
            <v>21-03-00</v>
          </cell>
          <cell r="B105" t="str">
            <v>SERVICIO GEOLOGICO COLOMBIANO</v>
          </cell>
          <cell r="C105" t="str">
            <v>C-2199-1900-6-53105B</v>
          </cell>
          <cell r="D105" t="str">
            <v>C</v>
          </cell>
          <cell r="E105" t="str">
            <v>2199</v>
          </cell>
          <cell r="F105" t="str">
            <v>1900</v>
          </cell>
          <cell r="G105" t="str">
            <v>6</v>
          </cell>
          <cell r="H105" t="str">
            <v>53105B</v>
          </cell>
          <cell r="I105"/>
          <cell r="J105"/>
          <cell r="K105"/>
          <cell r="L105" t="str">
            <v>Nación</v>
          </cell>
          <cell r="M105" t="str">
            <v>11</v>
          </cell>
          <cell r="N105" t="str">
            <v>CSF</v>
          </cell>
          <cell r="P105">
            <v>3000000000</v>
          </cell>
          <cell r="Q105">
            <v>0</v>
          </cell>
          <cell r="R105">
            <v>0</v>
          </cell>
          <cell r="S105">
            <v>3000000000</v>
          </cell>
          <cell r="T105">
            <v>3000000000</v>
          </cell>
          <cell r="W105">
            <v>0</v>
          </cell>
          <cell r="X105">
            <v>0</v>
          </cell>
          <cell r="Z105">
            <v>0</v>
          </cell>
        </row>
        <row r="106">
          <cell r="A106" t="str">
            <v>21-03-00</v>
          </cell>
          <cell r="B106" t="str">
            <v>SERVICIO GEOLOGICO COLOMBIANO</v>
          </cell>
          <cell r="C106" t="str">
            <v>C-2199-1900-7-53105B</v>
          </cell>
          <cell r="D106" t="str">
            <v>C</v>
          </cell>
          <cell r="E106" t="str">
            <v>2199</v>
          </cell>
          <cell r="F106" t="str">
            <v>1900</v>
          </cell>
          <cell r="G106" t="str">
            <v>7</v>
          </cell>
          <cell r="H106" t="str">
            <v>53105B</v>
          </cell>
          <cell r="I106"/>
          <cell r="J106"/>
          <cell r="K106"/>
          <cell r="L106" t="str">
            <v>Nación</v>
          </cell>
          <cell r="M106" t="str">
            <v>11</v>
          </cell>
          <cell r="N106" t="str">
            <v>CSF</v>
          </cell>
          <cell r="P106">
            <v>180000000</v>
          </cell>
          <cell r="Q106">
            <v>0</v>
          </cell>
          <cell r="R106">
            <v>0</v>
          </cell>
          <cell r="S106">
            <v>180000000</v>
          </cell>
          <cell r="T106">
            <v>0</v>
          </cell>
          <cell r="W106">
            <v>0</v>
          </cell>
          <cell r="X106">
            <v>0</v>
          </cell>
          <cell r="Z106">
            <v>0</v>
          </cell>
        </row>
        <row r="107">
          <cell r="A107" t="str">
            <v>21-03-00</v>
          </cell>
          <cell r="B107" t="str">
            <v>SERVICIO GEOLOGICO COLOMBIANO</v>
          </cell>
          <cell r="C107" t="str">
            <v>C-2199-1900-10-53105B</v>
          </cell>
          <cell r="D107" t="str">
            <v>C</v>
          </cell>
          <cell r="E107" t="str">
            <v>2199</v>
          </cell>
          <cell r="F107" t="str">
            <v>1900</v>
          </cell>
          <cell r="G107" t="str">
            <v>10</v>
          </cell>
          <cell r="H107" t="str">
            <v>53105B</v>
          </cell>
          <cell r="I107"/>
          <cell r="J107"/>
          <cell r="K107"/>
          <cell r="L107" t="str">
            <v>Nación</v>
          </cell>
          <cell r="M107" t="str">
            <v>11</v>
          </cell>
          <cell r="N107" t="str">
            <v>CSF</v>
          </cell>
          <cell r="P107">
            <v>1000000000</v>
          </cell>
          <cell r="Q107">
            <v>0</v>
          </cell>
          <cell r="R107">
            <v>0</v>
          </cell>
          <cell r="S107">
            <v>1000000000</v>
          </cell>
          <cell r="T107">
            <v>1000000000</v>
          </cell>
          <cell r="W107">
            <v>0</v>
          </cell>
          <cell r="X107">
            <v>0</v>
          </cell>
          <cell r="Z107">
            <v>0</v>
          </cell>
        </row>
        <row r="108">
          <cell r="A108" t="str">
            <v>21-03-00</v>
          </cell>
          <cell r="B108" t="str">
            <v>SERVICIO GEOLOGICO COLOMBIANO</v>
          </cell>
          <cell r="C108" t="str">
            <v>C-2199-1900-11-53105B</v>
          </cell>
          <cell r="D108" t="str">
            <v>C</v>
          </cell>
          <cell r="E108" t="str">
            <v>2199</v>
          </cell>
          <cell r="F108" t="str">
            <v>1900</v>
          </cell>
          <cell r="G108" t="str">
            <v>11</v>
          </cell>
          <cell r="H108" t="str">
            <v>53105B</v>
          </cell>
          <cell r="I108"/>
          <cell r="J108"/>
          <cell r="K108"/>
          <cell r="L108" t="str">
            <v>Nación</v>
          </cell>
          <cell r="M108" t="str">
            <v>11</v>
          </cell>
          <cell r="N108" t="str">
            <v>CSF</v>
          </cell>
          <cell r="P108">
            <v>10059000000</v>
          </cell>
          <cell r="Q108">
            <v>0</v>
          </cell>
          <cell r="R108">
            <v>0</v>
          </cell>
          <cell r="S108">
            <v>10059000000</v>
          </cell>
          <cell r="T108">
            <v>10059000000</v>
          </cell>
          <cell r="W108">
            <v>0</v>
          </cell>
          <cell r="X108">
            <v>0</v>
          </cell>
          <cell r="Z108">
            <v>0</v>
          </cell>
        </row>
        <row r="109">
          <cell r="A109" t="str">
            <v>21-09-00</v>
          </cell>
          <cell r="B109" t="str">
            <v>UNIDAD DE PLANEACION MINERO ENERGETICA - UPME</v>
          </cell>
          <cell r="C109" t="str">
            <v>A-01-01-01</v>
          </cell>
          <cell r="D109" t="str">
            <v>A</v>
          </cell>
          <cell r="E109" t="str">
            <v>01</v>
          </cell>
          <cell r="F109" t="str">
            <v>01</v>
          </cell>
          <cell r="G109" t="str">
            <v>01</v>
          </cell>
          <cell r="H109"/>
          <cell r="I109"/>
          <cell r="J109"/>
          <cell r="K109"/>
          <cell r="L109" t="str">
            <v>Propios</v>
          </cell>
          <cell r="M109" t="str">
            <v>20</v>
          </cell>
          <cell r="N109" t="str">
            <v>CSF</v>
          </cell>
          <cell r="P109">
            <v>12454302000</v>
          </cell>
          <cell r="Q109">
            <v>0</v>
          </cell>
          <cell r="R109">
            <v>0</v>
          </cell>
          <cell r="S109">
            <v>12454302000</v>
          </cell>
          <cell r="T109">
            <v>0</v>
          </cell>
          <cell r="W109">
            <v>861056983</v>
          </cell>
          <cell r="X109">
            <v>861056983</v>
          </cell>
          <cell r="Z109">
            <v>850464425</v>
          </cell>
        </row>
        <row r="110">
          <cell r="A110" t="str">
            <v>21-09-00</v>
          </cell>
          <cell r="B110" t="str">
            <v>UNIDAD DE PLANEACION MINERO ENERGETICA - UPME</v>
          </cell>
          <cell r="C110" t="str">
            <v>A-01-01-02</v>
          </cell>
          <cell r="D110" t="str">
            <v>A</v>
          </cell>
          <cell r="E110" t="str">
            <v>01</v>
          </cell>
          <cell r="F110" t="str">
            <v>01</v>
          </cell>
          <cell r="G110" t="str">
            <v>02</v>
          </cell>
          <cell r="H110"/>
          <cell r="I110"/>
          <cell r="J110"/>
          <cell r="K110"/>
          <cell r="L110" t="str">
            <v>Propios</v>
          </cell>
          <cell r="M110" t="str">
            <v>20</v>
          </cell>
          <cell r="N110" t="str">
            <v>CSF</v>
          </cell>
          <cell r="P110">
            <v>4551608000</v>
          </cell>
          <cell r="Q110">
            <v>0</v>
          </cell>
          <cell r="R110">
            <v>0</v>
          </cell>
          <cell r="S110">
            <v>4551608000</v>
          </cell>
          <cell r="T110">
            <v>0</v>
          </cell>
          <cell r="W110">
            <v>0</v>
          </cell>
          <cell r="X110">
            <v>0</v>
          </cell>
          <cell r="Z110">
            <v>0</v>
          </cell>
        </row>
        <row r="111">
          <cell r="A111" t="str">
            <v>21-09-00</v>
          </cell>
          <cell r="B111" t="str">
            <v>UNIDAD DE PLANEACION MINERO ENERGETICA - UPME</v>
          </cell>
          <cell r="C111" t="str">
            <v>A-01-01-03</v>
          </cell>
          <cell r="D111" t="str">
            <v>A</v>
          </cell>
          <cell r="E111" t="str">
            <v>01</v>
          </cell>
          <cell r="F111" t="str">
            <v>01</v>
          </cell>
          <cell r="G111" t="str">
            <v>03</v>
          </cell>
          <cell r="H111"/>
          <cell r="I111"/>
          <cell r="J111"/>
          <cell r="K111"/>
          <cell r="L111" t="str">
            <v>Propios</v>
          </cell>
          <cell r="M111" t="str">
            <v>20</v>
          </cell>
          <cell r="N111" t="str">
            <v>CSF</v>
          </cell>
          <cell r="P111">
            <v>1924123000</v>
          </cell>
          <cell r="Q111">
            <v>0</v>
          </cell>
          <cell r="R111">
            <v>0</v>
          </cell>
          <cell r="S111">
            <v>1924123000</v>
          </cell>
          <cell r="T111">
            <v>0</v>
          </cell>
          <cell r="W111">
            <v>68611197</v>
          </cell>
          <cell r="X111">
            <v>68611197</v>
          </cell>
          <cell r="Z111">
            <v>68611197</v>
          </cell>
        </row>
        <row r="112">
          <cell r="A112" t="str">
            <v>21-09-00</v>
          </cell>
          <cell r="B112" t="str">
            <v>UNIDAD DE PLANEACION MINERO ENERGETICA - UPME</v>
          </cell>
          <cell r="C112" t="str">
            <v>A-01-01-04</v>
          </cell>
          <cell r="D112" t="str">
            <v>A</v>
          </cell>
          <cell r="E112" t="str">
            <v>01</v>
          </cell>
          <cell r="F112" t="str">
            <v>01</v>
          </cell>
          <cell r="G112" t="str">
            <v>04</v>
          </cell>
          <cell r="H112"/>
          <cell r="I112"/>
          <cell r="J112"/>
          <cell r="K112"/>
          <cell r="L112" t="str">
            <v>Propios</v>
          </cell>
          <cell r="M112" t="str">
            <v>20</v>
          </cell>
          <cell r="N112" t="str">
            <v>CSF</v>
          </cell>
          <cell r="P112">
            <v>2040000000</v>
          </cell>
          <cell r="Q112">
            <v>0</v>
          </cell>
          <cell r="R112">
            <v>0</v>
          </cell>
          <cell r="S112">
            <v>2040000000</v>
          </cell>
          <cell r="T112">
            <v>2040000000</v>
          </cell>
          <cell r="W112">
            <v>0</v>
          </cell>
          <cell r="X112">
            <v>0</v>
          </cell>
          <cell r="Z112">
            <v>0</v>
          </cell>
        </row>
        <row r="113">
          <cell r="A113" t="str">
            <v>21-09-00</v>
          </cell>
          <cell r="B113" t="str">
            <v>UNIDAD DE PLANEACION MINERO ENERGETICA - UPME</v>
          </cell>
          <cell r="C113" t="str">
            <v>A-02</v>
          </cell>
          <cell r="D113" t="str">
            <v>A</v>
          </cell>
          <cell r="E113" t="str">
            <v>02</v>
          </cell>
          <cell r="F113"/>
          <cell r="G113"/>
          <cell r="H113"/>
          <cell r="I113"/>
          <cell r="J113"/>
          <cell r="K113"/>
          <cell r="L113" t="str">
            <v>Propios</v>
          </cell>
          <cell r="M113" t="str">
            <v>20</v>
          </cell>
          <cell r="N113" t="str">
            <v>CSF</v>
          </cell>
          <cell r="P113">
            <v>2072600000</v>
          </cell>
          <cell r="Q113">
            <v>0</v>
          </cell>
          <cell r="R113">
            <v>0</v>
          </cell>
          <cell r="S113">
            <v>2072600000</v>
          </cell>
          <cell r="T113">
            <v>0</v>
          </cell>
          <cell r="W113">
            <v>451248678.79000002</v>
          </cell>
          <cell r="X113">
            <v>13761609.310000001</v>
          </cell>
          <cell r="Z113">
            <v>13761609.310000001</v>
          </cell>
        </row>
        <row r="114">
          <cell r="A114" t="str">
            <v>21-09-00</v>
          </cell>
          <cell r="B114" t="str">
            <v>UNIDAD DE PLANEACION MINERO ENERGETICA - UPME</v>
          </cell>
          <cell r="C114" t="str">
            <v>A-03-03-01-999</v>
          </cell>
          <cell r="D114" t="str">
            <v>A</v>
          </cell>
          <cell r="E114" t="str">
            <v>03</v>
          </cell>
          <cell r="F114" t="str">
            <v>03</v>
          </cell>
          <cell r="G114" t="str">
            <v>01</v>
          </cell>
          <cell r="H114" t="str">
            <v>999</v>
          </cell>
          <cell r="I114"/>
          <cell r="J114"/>
          <cell r="K114"/>
          <cell r="L114" t="str">
            <v>Propios</v>
          </cell>
          <cell r="M114" t="str">
            <v>20</v>
          </cell>
          <cell r="N114" t="str">
            <v>CSF</v>
          </cell>
          <cell r="P114">
            <v>6474340730</v>
          </cell>
          <cell r="Q114">
            <v>0</v>
          </cell>
          <cell r="R114">
            <v>0</v>
          </cell>
          <cell r="S114">
            <v>6474340730</v>
          </cell>
          <cell r="T114">
            <v>6474340730</v>
          </cell>
          <cell r="W114">
            <v>0</v>
          </cell>
          <cell r="X114">
            <v>0</v>
          </cell>
          <cell r="Z114">
            <v>0</v>
          </cell>
        </row>
        <row r="115">
          <cell r="A115" t="str">
            <v>21-09-00</v>
          </cell>
          <cell r="B115" t="str">
            <v>UNIDAD DE PLANEACION MINERO ENERGETICA - UPME</v>
          </cell>
          <cell r="C115" t="str">
            <v>A-03-04-02-012</v>
          </cell>
          <cell r="D115" t="str">
            <v>A</v>
          </cell>
          <cell r="E115" t="str">
            <v>03</v>
          </cell>
          <cell r="F115" t="str">
            <v>04</v>
          </cell>
          <cell r="G115" t="str">
            <v>02</v>
          </cell>
          <cell r="H115" t="str">
            <v>012</v>
          </cell>
          <cell r="I115"/>
          <cell r="J115"/>
          <cell r="K115"/>
          <cell r="L115" t="str">
            <v>Propios</v>
          </cell>
          <cell r="M115" t="str">
            <v>20</v>
          </cell>
          <cell r="N115" t="str">
            <v>CSF</v>
          </cell>
          <cell r="P115">
            <v>183000000</v>
          </cell>
          <cell r="Q115">
            <v>0</v>
          </cell>
          <cell r="R115">
            <v>0</v>
          </cell>
          <cell r="S115">
            <v>183000000</v>
          </cell>
          <cell r="T115">
            <v>0</v>
          </cell>
          <cell r="W115">
            <v>4291114</v>
          </cell>
          <cell r="X115">
            <v>4291114</v>
          </cell>
          <cell r="Z115">
            <v>4291114</v>
          </cell>
        </row>
        <row r="116">
          <cell r="A116" t="str">
            <v>21-09-00</v>
          </cell>
          <cell r="B116" t="str">
            <v>UNIDAD DE PLANEACION MINERO ENERGETICA - UPME</v>
          </cell>
          <cell r="C116" t="str">
            <v>A-03-10</v>
          </cell>
          <cell r="D116" t="str">
            <v>A</v>
          </cell>
          <cell r="E116" t="str">
            <v>03</v>
          </cell>
          <cell r="F116" t="str">
            <v>10</v>
          </cell>
          <cell r="G116"/>
          <cell r="H116"/>
          <cell r="I116"/>
          <cell r="J116"/>
          <cell r="K116"/>
          <cell r="L116" t="str">
            <v>Propios</v>
          </cell>
          <cell r="M116" t="str">
            <v>20</v>
          </cell>
          <cell r="N116" t="str">
            <v>CSF</v>
          </cell>
          <cell r="P116">
            <v>100000000</v>
          </cell>
          <cell r="Q116">
            <v>0</v>
          </cell>
          <cell r="R116">
            <v>0</v>
          </cell>
          <cell r="S116">
            <v>100000000</v>
          </cell>
          <cell r="T116">
            <v>0</v>
          </cell>
          <cell r="W116">
            <v>0</v>
          </cell>
          <cell r="X116">
            <v>0</v>
          </cell>
          <cell r="Z116">
            <v>0</v>
          </cell>
        </row>
        <row r="117">
          <cell r="A117" t="str">
            <v>21-09-00</v>
          </cell>
          <cell r="B117" t="str">
            <v>UNIDAD DE PLANEACION MINERO ENERGETICA - UPME</v>
          </cell>
          <cell r="C117" t="str">
            <v>A-05</v>
          </cell>
          <cell r="D117" t="str">
            <v>A</v>
          </cell>
          <cell r="E117" t="str">
            <v>05</v>
          </cell>
          <cell r="F117"/>
          <cell r="G117"/>
          <cell r="H117"/>
          <cell r="I117"/>
          <cell r="J117"/>
          <cell r="K117"/>
          <cell r="L117" t="str">
            <v>Propios</v>
          </cell>
          <cell r="M117" t="str">
            <v>20</v>
          </cell>
          <cell r="N117" t="str">
            <v>CSF</v>
          </cell>
          <cell r="P117">
            <v>2995644000</v>
          </cell>
          <cell r="Q117">
            <v>0</v>
          </cell>
          <cell r="R117">
            <v>0</v>
          </cell>
          <cell r="S117">
            <v>2995644000</v>
          </cell>
          <cell r="T117">
            <v>0</v>
          </cell>
          <cell r="W117">
            <v>967800883</v>
          </cell>
          <cell r="X117">
            <v>0</v>
          </cell>
          <cell r="Z117">
            <v>0</v>
          </cell>
        </row>
        <row r="118">
          <cell r="A118" t="str">
            <v>21-09-00</v>
          </cell>
          <cell r="B118" t="str">
            <v>UNIDAD DE PLANEACION MINERO ENERGETICA - UPME</v>
          </cell>
          <cell r="C118" t="str">
            <v>A-08-01</v>
          </cell>
          <cell r="D118" t="str">
            <v>A</v>
          </cell>
          <cell r="E118" t="str">
            <v>08</v>
          </cell>
          <cell r="F118" t="str">
            <v>01</v>
          </cell>
          <cell r="G118"/>
          <cell r="H118"/>
          <cell r="I118"/>
          <cell r="J118"/>
          <cell r="K118"/>
          <cell r="L118" t="str">
            <v>Propios</v>
          </cell>
          <cell r="M118" t="str">
            <v>20</v>
          </cell>
          <cell r="N118" t="str">
            <v>CSF</v>
          </cell>
          <cell r="P118">
            <v>156000000</v>
          </cell>
          <cell r="Q118">
            <v>0</v>
          </cell>
          <cell r="R118">
            <v>0</v>
          </cell>
          <cell r="S118">
            <v>156000000</v>
          </cell>
          <cell r="T118">
            <v>0</v>
          </cell>
          <cell r="W118">
            <v>0</v>
          </cell>
          <cell r="X118">
            <v>0</v>
          </cell>
          <cell r="Z118">
            <v>0</v>
          </cell>
        </row>
        <row r="119">
          <cell r="A119" t="str">
            <v>21-09-00</v>
          </cell>
          <cell r="B119" t="str">
            <v>UNIDAD DE PLANEACION MINERO ENERGETICA - UPME</v>
          </cell>
          <cell r="C119" t="str">
            <v>A-08-04-01</v>
          </cell>
          <cell r="D119" t="str">
            <v>A</v>
          </cell>
          <cell r="E119" t="str">
            <v>08</v>
          </cell>
          <cell r="F119" t="str">
            <v>04</v>
          </cell>
          <cell r="G119" t="str">
            <v>01</v>
          </cell>
          <cell r="H119"/>
          <cell r="I119"/>
          <cell r="J119"/>
          <cell r="K119"/>
          <cell r="L119" t="str">
            <v>Propios</v>
          </cell>
          <cell r="M119" t="str">
            <v>20</v>
          </cell>
          <cell r="N119" t="str">
            <v>CSF</v>
          </cell>
          <cell r="P119">
            <v>98000000</v>
          </cell>
          <cell r="Q119">
            <v>0</v>
          </cell>
          <cell r="R119">
            <v>0</v>
          </cell>
          <cell r="S119">
            <v>98000000</v>
          </cell>
          <cell r="T119">
            <v>0</v>
          </cell>
          <cell r="W119">
            <v>0</v>
          </cell>
          <cell r="X119">
            <v>0</v>
          </cell>
          <cell r="Z119">
            <v>0</v>
          </cell>
        </row>
        <row r="120">
          <cell r="A120" t="str">
            <v>21-09-00</v>
          </cell>
          <cell r="B120" t="str">
            <v>UNIDAD DE PLANEACION MINERO ENERGETICA - UPME</v>
          </cell>
          <cell r="C120" t="str">
            <v>C-2102-1900-5-53106A</v>
          </cell>
          <cell r="D120" t="str">
            <v>C</v>
          </cell>
          <cell r="E120" t="str">
            <v>2102</v>
          </cell>
          <cell r="F120" t="str">
            <v>1900</v>
          </cell>
          <cell r="G120" t="str">
            <v>5</v>
          </cell>
          <cell r="H120" t="str">
            <v>53106A</v>
          </cell>
          <cell r="I120"/>
          <cell r="J120"/>
          <cell r="K120"/>
          <cell r="L120" t="str">
            <v>Propios</v>
          </cell>
          <cell r="M120" t="str">
            <v>20</v>
          </cell>
          <cell r="N120" t="str">
            <v>CSF</v>
          </cell>
          <cell r="P120">
            <v>1500000000</v>
          </cell>
          <cell r="Q120">
            <v>0</v>
          </cell>
          <cell r="R120">
            <v>0</v>
          </cell>
          <cell r="S120">
            <v>1500000000</v>
          </cell>
          <cell r="T120">
            <v>0</v>
          </cell>
          <cell r="W120">
            <v>661548310</v>
          </cell>
          <cell r="X120">
            <v>2874610</v>
          </cell>
          <cell r="Z120">
            <v>0</v>
          </cell>
        </row>
        <row r="121">
          <cell r="A121" t="str">
            <v>21-09-00</v>
          </cell>
          <cell r="B121" t="str">
            <v>UNIDAD DE PLANEACION MINERO ENERGETICA - UPME</v>
          </cell>
          <cell r="C121" t="str">
            <v>C-2102-1900-6-40301C</v>
          </cell>
          <cell r="D121" t="str">
            <v>C</v>
          </cell>
          <cell r="E121" t="str">
            <v>2102</v>
          </cell>
          <cell r="F121" t="str">
            <v>1900</v>
          </cell>
          <cell r="G121" t="str">
            <v>6</v>
          </cell>
          <cell r="H121" t="str">
            <v>40301C</v>
          </cell>
          <cell r="I121"/>
          <cell r="J121"/>
          <cell r="K121"/>
          <cell r="L121" t="str">
            <v>Propios</v>
          </cell>
          <cell r="M121" t="str">
            <v>20</v>
          </cell>
          <cell r="N121" t="str">
            <v>CSF</v>
          </cell>
          <cell r="P121">
            <v>4913641102</v>
          </cell>
          <cell r="Q121">
            <v>0</v>
          </cell>
          <cell r="R121">
            <v>0</v>
          </cell>
          <cell r="S121">
            <v>4913641102</v>
          </cell>
          <cell r="T121">
            <v>0</v>
          </cell>
          <cell r="W121">
            <v>524967064</v>
          </cell>
          <cell r="X121">
            <v>962131</v>
          </cell>
          <cell r="Z121">
            <v>0</v>
          </cell>
        </row>
        <row r="122">
          <cell r="A122" t="str">
            <v>21-09-00</v>
          </cell>
          <cell r="B122" t="str">
            <v>UNIDAD DE PLANEACION MINERO ENERGETICA - UPME</v>
          </cell>
          <cell r="C122" t="str">
            <v>C-2102-1900-6-40301C</v>
          </cell>
          <cell r="D122" t="str">
            <v>C</v>
          </cell>
          <cell r="E122" t="str">
            <v>2102</v>
          </cell>
          <cell r="F122" t="str">
            <v>1900</v>
          </cell>
          <cell r="G122" t="str">
            <v>6</v>
          </cell>
          <cell r="H122" t="str">
            <v>40301C</v>
          </cell>
          <cell r="I122"/>
          <cell r="J122"/>
          <cell r="K122"/>
          <cell r="L122" t="str">
            <v>Propios</v>
          </cell>
          <cell r="M122" t="str">
            <v>21</v>
          </cell>
          <cell r="N122" t="str">
            <v>CSF</v>
          </cell>
          <cell r="P122">
            <v>586358898</v>
          </cell>
          <cell r="Q122">
            <v>0</v>
          </cell>
          <cell r="R122">
            <v>0</v>
          </cell>
          <cell r="S122">
            <v>586358898</v>
          </cell>
          <cell r="T122">
            <v>0</v>
          </cell>
          <cell r="W122">
            <v>0</v>
          </cell>
          <cell r="X122">
            <v>0</v>
          </cell>
          <cell r="Z122">
            <v>0</v>
          </cell>
        </row>
        <row r="123">
          <cell r="A123" t="str">
            <v>21-09-00</v>
          </cell>
          <cell r="B123" t="str">
            <v>UNIDAD DE PLANEACION MINERO ENERGETICA - UPME</v>
          </cell>
          <cell r="C123" t="str">
            <v>C-2103-1900-2-40301B</v>
          </cell>
          <cell r="D123" t="str">
            <v>C</v>
          </cell>
          <cell r="E123" t="str">
            <v>2103</v>
          </cell>
          <cell r="F123" t="str">
            <v>1900</v>
          </cell>
          <cell r="G123" t="str">
            <v>2</v>
          </cell>
          <cell r="H123" t="str">
            <v>40301B</v>
          </cell>
          <cell r="I123"/>
          <cell r="J123"/>
          <cell r="K123"/>
          <cell r="L123" t="str">
            <v>Propios</v>
          </cell>
          <cell r="M123" t="str">
            <v>20</v>
          </cell>
          <cell r="N123" t="str">
            <v>CSF</v>
          </cell>
          <cell r="P123">
            <v>2800000000</v>
          </cell>
          <cell r="Q123">
            <v>0</v>
          </cell>
          <cell r="R123">
            <v>0</v>
          </cell>
          <cell r="S123">
            <v>2800000000</v>
          </cell>
          <cell r="T123">
            <v>0</v>
          </cell>
          <cell r="W123">
            <v>335502269</v>
          </cell>
          <cell r="X123">
            <v>1114070</v>
          </cell>
          <cell r="Z123">
            <v>0</v>
          </cell>
        </row>
        <row r="124">
          <cell r="A124" t="str">
            <v>21-09-00</v>
          </cell>
          <cell r="B124" t="str">
            <v>UNIDAD DE PLANEACION MINERO ENERGETICA - UPME</v>
          </cell>
          <cell r="C124" t="str">
            <v>C-2106-1900-10-53105E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H124" t="str">
            <v>53105E</v>
          </cell>
          <cell r="I124"/>
          <cell r="J124"/>
          <cell r="K124"/>
          <cell r="L124" t="str">
            <v>Propios</v>
          </cell>
          <cell r="M124" t="str">
            <v>20</v>
          </cell>
          <cell r="N124" t="str">
            <v>CSF</v>
          </cell>
          <cell r="P124">
            <v>3262624416</v>
          </cell>
          <cell r="Q124">
            <v>0</v>
          </cell>
          <cell r="R124">
            <v>0</v>
          </cell>
          <cell r="S124">
            <v>3262624416</v>
          </cell>
          <cell r="T124">
            <v>0</v>
          </cell>
          <cell r="W124">
            <v>611646045</v>
          </cell>
          <cell r="X124">
            <v>2701045</v>
          </cell>
          <cell r="Z124">
            <v>0</v>
          </cell>
        </row>
        <row r="125">
          <cell r="A125" t="str">
            <v>21-09-00</v>
          </cell>
          <cell r="B125" t="str">
            <v>UNIDAD DE PLANEACION MINERO ENERGETICA - UPME</v>
          </cell>
          <cell r="C125" t="str">
            <v>C-2106-1900-11-53105B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H125" t="str">
            <v>53105B</v>
          </cell>
          <cell r="I125"/>
          <cell r="J125"/>
          <cell r="K125"/>
          <cell r="L125" t="str">
            <v>Propios</v>
          </cell>
          <cell r="M125" t="str">
            <v>20</v>
          </cell>
          <cell r="N125" t="str">
            <v>CSF</v>
          </cell>
          <cell r="P125">
            <v>1900000000</v>
          </cell>
          <cell r="Q125">
            <v>0</v>
          </cell>
          <cell r="R125">
            <v>0</v>
          </cell>
          <cell r="S125">
            <v>1900000000</v>
          </cell>
          <cell r="T125">
            <v>0</v>
          </cell>
          <cell r="W125">
            <v>71542440</v>
          </cell>
          <cell r="X125">
            <v>0</v>
          </cell>
          <cell r="Z125">
            <v>0</v>
          </cell>
        </row>
        <row r="126">
          <cell r="A126" t="str">
            <v>21-09-00</v>
          </cell>
          <cell r="B126" t="str">
            <v>UNIDAD DE PLANEACION MINERO ENERGETICA - UPME</v>
          </cell>
          <cell r="C126" t="str">
            <v>C-2106-1900-12-40302A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12</v>
          </cell>
          <cell r="H126" t="str">
            <v>40302A</v>
          </cell>
          <cell r="I126"/>
          <cell r="J126"/>
          <cell r="K126"/>
          <cell r="L126" t="str">
            <v>Propios</v>
          </cell>
          <cell r="M126" t="str">
            <v>20</v>
          </cell>
          <cell r="N126" t="str">
            <v>CSF</v>
          </cell>
          <cell r="P126">
            <v>2000000000</v>
          </cell>
          <cell r="Q126">
            <v>0</v>
          </cell>
          <cell r="R126">
            <v>0</v>
          </cell>
          <cell r="S126">
            <v>2000000000</v>
          </cell>
          <cell r="T126">
            <v>0</v>
          </cell>
          <cell r="W126">
            <v>257334849</v>
          </cell>
          <cell r="X126">
            <v>3357883</v>
          </cell>
          <cell r="Z126">
            <v>0</v>
          </cell>
        </row>
        <row r="127">
          <cell r="A127" t="str">
            <v>21-09-00</v>
          </cell>
          <cell r="B127" t="str">
            <v>UNIDAD DE PLANEACION MINERO ENERGETICA - UPME</v>
          </cell>
          <cell r="C127" t="str">
            <v>C-2106-1900-13-40302B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13</v>
          </cell>
          <cell r="H127" t="str">
            <v>40302B</v>
          </cell>
          <cell r="I127"/>
          <cell r="J127"/>
          <cell r="K127"/>
          <cell r="L127" t="str">
            <v>Propios</v>
          </cell>
          <cell r="M127" t="str">
            <v>20</v>
          </cell>
          <cell r="N127" t="str">
            <v>CSF</v>
          </cell>
          <cell r="P127">
            <v>4037375584</v>
          </cell>
          <cell r="Q127">
            <v>0</v>
          </cell>
          <cell r="R127">
            <v>0</v>
          </cell>
          <cell r="S127">
            <v>4037375584</v>
          </cell>
          <cell r="T127">
            <v>0</v>
          </cell>
          <cell r="W127">
            <v>160077667</v>
          </cell>
          <cell r="X127">
            <v>0</v>
          </cell>
          <cell r="Z127">
            <v>0</v>
          </cell>
        </row>
        <row r="128">
          <cell r="A128" t="str">
            <v>21-09-00</v>
          </cell>
          <cell r="B128" t="str">
            <v>UNIDAD DE PLANEACION MINERO ENERGETICA - UPME</v>
          </cell>
          <cell r="C128" t="str">
            <v>C-2199-1900-4-53105B</v>
          </cell>
          <cell r="D128" t="str">
            <v>C</v>
          </cell>
          <cell r="E128" t="str">
            <v>2199</v>
          </cell>
          <cell r="F128" t="str">
            <v>1900</v>
          </cell>
          <cell r="G128" t="str">
            <v>4</v>
          </cell>
          <cell r="H128" t="str">
            <v>53105B</v>
          </cell>
          <cell r="I128"/>
          <cell r="J128"/>
          <cell r="K128"/>
          <cell r="L128" t="str">
            <v>Propios</v>
          </cell>
          <cell r="M128" t="str">
            <v>20</v>
          </cell>
          <cell r="N128" t="str">
            <v>CSF</v>
          </cell>
          <cell r="P128">
            <v>2271913289</v>
          </cell>
          <cell r="Q128">
            <v>0</v>
          </cell>
          <cell r="R128">
            <v>0</v>
          </cell>
          <cell r="S128">
            <v>2271913289</v>
          </cell>
          <cell r="T128">
            <v>0</v>
          </cell>
          <cell r="W128">
            <v>783004646</v>
          </cell>
          <cell r="X128">
            <v>0</v>
          </cell>
          <cell r="Z128">
            <v>0</v>
          </cell>
        </row>
        <row r="129">
          <cell r="A129" t="str">
            <v>21-09-00</v>
          </cell>
          <cell r="B129" t="str">
            <v>UNIDAD DE PLANEACION MINERO ENERGETICA - UPME</v>
          </cell>
          <cell r="C129" t="str">
            <v>C-2199-1900-5-53105B</v>
          </cell>
          <cell r="D129" t="str">
            <v>C</v>
          </cell>
          <cell r="E129" t="str">
            <v>2199</v>
          </cell>
          <cell r="F129" t="str">
            <v>1900</v>
          </cell>
          <cell r="G129" t="str">
            <v>5</v>
          </cell>
          <cell r="H129" t="str">
            <v>53105B</v>
          </cell>
          <cell r="I129"/>
          <cell r="J129"/>
          <cell r="K129"/>
          <cell r="L129" t="str">
            <v>Propios</v>
          </cell>
          <cell r="M129" t="str">
            <v>20</v>
          </cell>
          <cell r="N129" t="str">
            <v>CSF</v>
          </cell>
          <cell r="P129">
            <v>3896327879</v>
          </cell>
          <cell r="Q129">
            <v>0</v>
          </cell>
          <cell r="R129">
            <v>0</v>
          </cell>
          <cell r="S129">
            <v>3896327879</v>
          </cell>
          <cell r="T129">
            <v>0</v>
          </cell>
          <cell r="W129">
            <v>446522049</v>
          </cell>
          <cell r="X129">
            <v>0</v>
          </cell>
          <cell r="Z129">
            <v>0</v>
          </cell>
        </row>
        <row r="130">
          <cell r="A130" t="str">
            <v>21-10-00</v>
          </cell>
          <cell r="B130" t="str">
            <v>INSTITUTO DE PLANIFICACION Y PROMOCION DE SOLUCIONES  ENERGETICAS PARA LAS ZONAS NO INTERCONECTADAS - IPSE</v>
          </cell>
          <cell r="C130" t="str">
            <v>A-01-01-01</v>
          </cell>
          <cell r="D130" t="str">
            <v>A</v>
          </cell>
          <cell r="E130" t="str">
            <v>01</v>
          </cell>
          <cell r="F130" t="str">
            <v>01</v>
          </cell>
          <cell r="G130" t="str">
            <v>01</v>
          </cell>
          <cell r="H130"/>
          <cell r="I130"/>
          <cell r="J130"/>
          <cell r="K130"/>
          <cell r="L130" t="str">
            <v>Nación</v>
          </cell>
          <cell r="M130" t="str">
            <v>10</v>
          </cell>
          <cell r="N130" t="str">
            <v>CSF</v>
          </cell>
          <cell r="P130">
            <v>6553742000</v>
          </cell>
          <cell r="Q130">
            <v>0</v>
          </cell>
          <cell r="R130">
            <v>0</v>
          </cell>
          <cell r="S130">
            <v>6553742000</v>
          </cell>
          <cell r="T130">
            <v>0</v>
          </cell>
          <cell r="W130">
            <v>400759479</v>
          </cell>
          <cell r="X130">
            <v>394981822</v>
          </cell>
          <cell r="Z130">
            <v>394981822</v>
          </cell>
        </row>
        <row r="131">
          <cell r="A131" t="str">
            <v>21-10-00</v>
          </cell>
          <cell r="B131" t="str">
            <v>INSTITUTO DE PLANIFICACION Y PROMOCION DE SOLUCIONES  ENERGETICAS PARA LAS ZONAS NO INTERCONECTADAS - IPSE</v>
          </cell>
          <cell r="C131" t="str">
            <v>A-01-01-02</v>
          </cell>
          <cell r="D131" t="str">
            <v>A</v>
          </cell>
          <cell r="E131" t="str">
            <v>01</v>
          </cell>
          <cell r="F131" t="str">
            <v>01</v>
          </cell>
          <cell r="G131" t="str">
            <v>02</v>
          </cell>
          <cell r="H131"/>
          <cell r="I131"/>
          <cell r="J131"/>
          <cell r="K131"/>
          <cell r="L131" t="str">
            <v>Nación</v>
          </cell>
          <cell r="M131" t="str">
            <v>10</v>
          </cell>
          <cell r="N131" t="str">
            <v>CSF</v>
          </cell>
          <cell r="P131">
            <v>2287233000</v>
          </cell>
          <cell r="Q131">
            <v>0</v>
          </cell>
          <cell r="R131">
            <v>0</v>
          </cell>
          <cell r="S131">
            <v>2287233000</v>
          </cell>
          <cell r="T131">
            <v>0</v>
          </cell>
          <cell r="W131">
            <v>179445208</v>
          </cell>
          <cell r="X131">
            <v>176856937</v>
          </cell>
          <cell r="Z131">
            <v>176856937</v>
          </cell>
        </row>
        <row r="132">
          <cell r="A132" t="str">
            <v>21-10-00</v>
          </cell>
          <cell r="B132" t="str">
            <v>INSTITUTO DE PLANIFICACION Y PROMOCION DE SOLUCIONES  ENERGETICAS PARA LAS ZONAS NO INTERCONECTADAS - IPSE</v>
          </cell>
          <cell r="C132" t="str">
            <v>A-01-01-03</v>
          </cell>
          <cell r="D132" t="str">
            <v>A</v>
          </cell>
          <cell r="E132" t="str">
            <v>01</v>
          </cell>
          <cell r="F132" t="str">
            <v>01</v>
          </cell>
          <cell r="G132" t="str">
            <v>03</v>
          </cell>
          <cell r="H132"/>
          <cell r="I132"/>
          <cell r="J132"/>
          <cell r="K132"/>
          <cell r="L132" t="str">
            <v>Nación</v>
          </cell>
          <cell r="M132" t="str">
            <v>10</v>
          </cell>
          <cell r="N132" t="str">
            <v>CSF</v>
          </cell>
          <cell r="P132">
            <v>755498000</v>
          </cell>
          <cell r="Q132">
            <v>0</v>
          </cell>
          <cell r="R132">
            <v>0</v>
          </cell>
          <cell r="S132">
            <v>755498000</v>
          </cell>
          <cell r="T132">
            <v>0</v>
          </cell>
          <cell r="W132">
            <v>22102368</v>
          </cell>
          <cell r="X132">
            <v>22102368</v>
          </cell>
          <cell r="Z132">
            <v>22102368</v>
          </cell>
        </row>
        <row r="133">
          <cell r="A133" t="str">
            <v>21-10-00</v>
          </cell>
          <cell r="B133" t="str">
            <v>INSTITUTO DE PLANIFICACION Y PROMOCION DE SOLUCIONES  ENERGETICAS PARA LAS ZONAS NO INTERCONECTADAS - IPSE</v>
          </cell>
          <cell r="C133" t="str">
            <v>A-01-02-02</v>
          </cell>
          <cell r="D133" t="str">
            <v>A</v>
          </cell>
          <cell r="E133" t="str">
            <v>01</v>
          </cell>
          <cell r="F133" t="str">
            <v>02</v>
          </cell>
          <cell r="G133" t="str">
            <v>02</v>
          </cell>
          <cell r="H133"/>
          <cell r="I133"/>
          <cell r="J133"/>
          <cell r="K133"/>
          <cell r="L133" t="str">
            <v>Nación</v>
          </cell>
          <cell r="M133" t="str">
            <v>10</v>
          </cell>
          <cell r="N133" t="str">
            <v>CSF</v>
          </cell>
          <cell r="P133">
            <v>20412000</v>
          </cell>
          <cell r="Q133">
            <v>0</v>
          </cell>
          <cell r="R133">
            <v>0</v>
          </cell>
          <cell r="S133">
            <v>20412000</v>
          </cell>
          <cell r="T133">
            <v>0</v>
          </cell>
          <cell r="W133">
            <v>494300</v>
          </cell>
          <cell r="X133">
            <v>494300</v>
          </cell>
          <cell r="Z133">
            <v>494300</v>
          </cell>
        </row>
        <row r="134">
          <cell r="A134" t="str">
            <v>21-10-00</v>
          </cell>
          <cell r="B134" t="str">
            <v>INSTITUTO DE PLANIFICACION Y PROMOCION DE SOLUCIONES  ENERGETICAS PARA LAS ZONAS NO INTERCONECTADAS - IPSE</v>
          </cell>
          <cell r="C134" t="str">
            <v>A-01-02-03</v>
          </cell>
          <cell r="D134" t="str">
            <v>A</v>
          </cell>
          <cell r="E134" t="str">
            <v>01</v>
          </cell>
          <cell r="F134" t="str">
            <v>02</v>
          </cell>
          <cell r="G134" t="str">
            <v>03</v>
          </cell>
          <cell r="H134"/>
          <cell r="I134"/>
          <cell r="J134"/>
          <cell r="K134"/>
          <cell r="L134" t="str">
            <v>Nación</v>
          </cell>
          <cell r="M134" t="str">
            <v>10</v>
          </cell>
          <cell r="N134" t="str">
            <v>CSF</v>
          </cell>
          <cell r="P134">
            <v>151491000</v>
          </cell>
          <cell r="Q134">
            <v>0</v>
          </cell>
          <cell r="R134">
            <v>0</v>
          </cell>
          <cell r="S134">
            <v>151491000</v>
          </cell>
          <cell r="T134">
            <v>0</v>
          </cell>
          <cell r="W134">
            <v>1386667</v>
          </cell>
          <cell r="X134">
            <v>1386667</v>
          </cell>
          <cell r="Z134">
            <v>1386667</v>
          </cell>
        </row>
        <row r="135">
          <cell r="A135" t="str">
            <v>21-10-00</v>
          </cell>
          <cell r="B135" t="str">
            <v>INSTITUTO DE PLANIFICACION Y PROMOCION DE SOLUCIONES  ENERGETICAS PARA LAS ZONAS NO INTERCONECTADAS - IPSE</v>
          </cell>
          <cell r="C135" t="str">
            <v>A-02</v>
          </cell>
          <cell r="D135" t="str">
            <v>A</v>
          </cell>
          <cell r="E135" t="str">
            <v>02</v>
          </cell>
          <cell r="F135"/>
          <cell r="G135"/>
          <cell r="H135"/>
          <cell r="I135"/>
          <cell r="J135"/>
          <cell r="K135"/>
          <cell r="L135" t="str">
            <v>Nación</v>
          </cell>
          <cell r="M135" t="str">
            <v>10</v>
          </cell>
          <cell r="N135" t="str">
            <v>CSF</v>
          </cell>
          <cell r="P135">
            <v>6784700000</v>
          </cell>
          <cell r="Q135">
            <v>0</v>
          </cell>
          <cell r="R135">
            <v>0</v>
          </cell>
          <cell r="S135">
            <v>6784700000</v>
          </cell>
          <cell r="T135">
            <v>0</v>
          </cell>
          <cell r="W135">
            <v>3067314660.9499998</v>
          </cell>
          <cell r="X135">
            <v>67307558.950000003</v>
          </cell>
          <cell r="Z135">
            <v>46808748.950000003</v>
          </cell>
        </row>
        <row r="136">
          <cell r="A136" t="str">
            <v>21-10-00</v>
          </cell>
          <cell r="B136" t="str">
            <v>INSTITUTO DE PLANIFICACION Y PROMOCION DE SOLUCIONES  ENERGETICAS PARA LAS ZONAS NO INTERCONECTADAS - IPSE</v>
          </cell>
          <cell r="C136" t="str">
            <v>A-02</v>
          </cell>
          <cell r="D136" t="str">
            <v>A</v>
          </cell>
          <cell r="E136" t="str">
            <v>02</v>
          </cell>
          <cell r="F136"/>
          <cell r="G136"/>
          <cell r="H136"/>
          <cell r="I136"/>
          <cell r="J136"/>
          <cell r="K136"/>
          <cell r="L136" t="str">
            <v>Propios</v>
          </cell>
          <cell r="M136" t="str">
            <v>21</v>
          </cell>
          <cell r="N136" t="str">
            <v>CSF</v>
          </cell>
          <cell r="P136">
            <v>1000000000</v>
          </cell>
          <cell r="Q136">
            <v>0</v>
          </cell>
          <cell r="R136">
            <v>0</v>
          </cell>
          <cell r="S136">
            <v>1000000000</v>
          </cell>
          <cell r="T136">
            <v>0</v>
          </cell>
          <cell r="W136">
            <v>0</v>
          </cell>
          <cell r="X136">
            <v>0</v>
          </cell>
          <cell r="Z136">
            <v>0</v>
          </cell>
        </row>
        <row r="137">
          <cell r="A137" t="str">
            <v>21-10-00</v>
          </cell>
          <cell r="B137" t="str">
            <v>INSTITUTO DE PLANIFICACION Y PROMOCION DE SOLUCIONES  ENERGETICAS PARA LAS ZONAS NO INTERCONECTADAS - IPSE</v>
          </cell>
          <cell r="C137" t="str">
            <v>A-03-04-02-001</v>
          </cell>
          <cell r="D137" t="str">
            <v>A</v>
          </cell>
          <cell r="E137" t="str">
            <v>03</v>
          </cell>
          <cell r="F137" t="str">
            <v>04</v>
          </cell>
          <cell r="G137" t="str">
            <v>02</v>
          </cell>
          <cell r="H137" t="str">
            <v>001</v>
          </cell>
          <cell r="I137"/>
          <cell r="J137"/>
          <cell r="K137"/>
          <cell r="L137" t="str">
            <v>Nación</v>
          </cell>
          <cell r="M137" t="str">
            <v>10</v>
          </cell>
          <cell r="N137" t="str">
            <v>CSF</v>
          </cell>
          <cell r="P137">
            <v>500800000</v>
          </cell>
          <cell r="Q137">
            <v>0</v>
          </cell>
          <cell r="R137">
            <v>0</v>
          </cell>
          <cell r="S137">
            <v>500800000</v>
          </cell>
          <cell r="T137">
            <v>0</v>
          </cell>
          <cell r="W137">
            <v>33916991</v>
          </cell>
          <cell r="X137">
            <v>33916991</v>
          </cell>
          <cell r="Z137">
            <v>33916991</v>
          </cell>
        </row>
        <row r="138">
          <cell r="A138" t="str">
            <v>21-10-00</v>
          </cell>
          <cell r="B138" t="str">
            <v>INSTITUTO DE PLANIFICACION Y PROMOCION DE SOLUCIONES  ENERGETICAS PARA LAS ZONAS NO INTERCONECTADAS - IPSE</v>
          </cell>
          <cell r="C138" t="str">
            <v>A-03-04-02-002</v>
          </cell>
          <cell r="D138" t="str">
            <v>A</v>
          </cell>
          <cell r="E138" t="str">
            <v>03</v>
          </cell>
          <cell r="F138" t="str">
            <v>04</v>
          </cell>
          <cell r="G138" t="str">
            <v>02</v>
          </cell>
          <cell r="H138" t="str">
            <v>002</v>
          </cell>
          <cell r="I138"/>
          <cell r="J138"/>
          <cell r="K138"/>
          <cell r="L138" t="str">
            <v>Nación</v>
          </cell>
          <cell r="M138" t="str">
            <v>10</v>
          </cell>
          <cell r="N138" t="str">
            <v>CSF</v>
          </cell>
          <cell r="P138">
            <v>171800000</v>
          </cell>
          <cell r="Q138">
            <v>0</v>
          </cell>
          <cell r="R138">
            <v>0</v>
          </cell>
          <cell r="S138">
            <v>171800000</v>
          </cell>
          <cell r="T138">
            <v>0</v>
          </cell>
          <cell r="W138">
            <v>12341573</v>
          </cell>
          <cell r="X138">
            <v>12341573</v>
          </cell>
          <cell r="Z138">
            <v>12123057</v>
          </cell>
        </row>
        <row r="139">
          <cell r="A139" t="str">
            <v>21-10-00</v>
          </cell>
          <cell r="B139" t="str">
            <v>INSTITUTO DE PLANIFICACION Y PROMOCION DE SOLUCIONES  ENERGETICAS PARA LAS ZONAS NO INTERCONECTADAS - IPSE</v>
          </cell>
          <cell r="C139" t="str">
            <v>A-03-04-02-012</v>
          </cell>
          <cell r="D139" t="str">
            <v>A</v>
          </cell>
          <cell r="E139" t="str">
            <v>03</v>
          </cell>
          <cell r="F139" t="str">
            <v>04</v>
          </cell>
          <cell r="G139" t="str">
            <v>02</v>
          </cell>
          <cell r="H139" t="str">
            <v>012</v>
          </cell>
          <cell r="I139"/>
          <cell r="J139"/>
          <cell r="K139"/>
          <cell r="L139" t="str">
            <v>Nación</v>
          </cell>
          <cell r="M139" t="str">
            <v>10</v>
          </cell>
          <cell r="N139" t="str">
            <v>CSF</v>
          </cell>
          <cell r="P139">
            <v>35600000</v>
          </cell>
          <cell r="Q139">
            <v>0</v>
          </cell>
          <cell r="R139">
            <v>0</v>
          </cell>
          <cell r="S139">
            <v>35600000</v>
          </cell>
          <cell r="T139">
            <v>0</v>
          </cell>
          <cell r="W139">
            <v>332251</v>
          </cell>
          <cell r="X139">
            <v>332251</v>
          </cell>
          <cell r="Z139">
            <v>332251</v>
          </cell>
        </row>
        <row r="140">
          <cell r="A140" t="str">
            <v>21-10-00</v>
          </cell>
          <cell r="B140" t="str">
            <v>INSTITUTO DE PLANIFICACION Y PROMOCION DE SOLUCIONES  ENERGETICAS PARA LAS ZONAS NO INTERCONECTADAS - IPSE</v>
          </cell>
          <cell r="C140" t="str">
            <v>A-03-10</v>
          </cell>
          <cell r="D140" t="str">
            <v>A</v>
          </cell>
          <cell r="E140" t="str">
            <v>03</v>
          </cell>
          <cell r="F140" t="str">
            <v>10</v>
          </cell>
          <cell r="G140"/>
          <cell r="H140"/>
          <cell r="I140"/>
          <cell r="J140"/>
          <cell r="K140"/>
          <cell r="L140" t="str">
            <v>Nación</v>
          </cell>
          <cell r="M140" t="str">
            <v>10</v>
          </cell>
          <cell r="N140" t="str">
            <v>CSF</v>
          </cell>
          <cell r="P140">
            <v>100000000</v>
          </cell>
          <cell r="Q140">
            <v>0</v>
          </cell>
          <cell r="R140">
            <v>0</v>
          </cell>
          <cell r="S140">
            <v>100000000</v>
          </cell>
          <cell r="T140">
            <v>0</v>
          </cell>
          <cell r="W140">
            <v>0</v>
          </cell>
          <cell r="X140">
            <v>0</v>
          </cell>
          <cell r="Z140">
            <v>0</v>
          </cell>
        </row>
        <row r="141">
          <cell r="A141" t="str">
            <v>21-10-00</v>
          </cell>
          <cell r="B141" t="str">
            <v>INSTITUTO DE PLANIFICACION Y PROMOCION DE SOLUCIONES  ENERGETICAS PARA LAS ZONAS NO INTERCONECTADAS - IPSE</v>
          </cell>
          <cell r="C141" t="str">
            <v>A-03-10</v>
          </cell>
          <cell r="D141" t="str">
            <v>A</v>
          </cell>
          <cell r="E141" t="str">
            <v>03</v>
          </cell>
          <cell r="F141" t="str">
            <v>10</v>
          </cell>
          <cell r="G141"/>
          <cell r="H141"/>
          <cell r="I141"/>
          <cell r="J141"/>
          <cell r="K141"/>
          <cell r="L141" t="str">
            <v>Propios</v>
          </cell>
          <cell r="M141" t="str">
            <v>21</v>
          </cell>
          <cell r="N141" t="str">
            <v>CSF</v>
          </cell>
          <cell r="P141">
            <v>2814100000</v>
          </cell>
          <cell r="Q141">
            <v>0</v>
          </cell>
          <cell r="R141">
            <v>0</v>
          </cell>
          <cell r="S141">
            <v>2814100000</v>
          </cell>
          <cell r="T141">
            <v>0</v>
          </cell>
          <cell r="W141">
            <v>0</v>
          </cell>
          <cell r="X141">
            <v>0</v>
          </cell>
          <cell r="Z141">
            <v>0</v>
          </cell>
        </row>
        <row r="142">
          <cell r="A142" t="str">
            <v>21-10-00</v>
          </cell>
          <cell r="B142" t="str">
            <v>INSTITUTO DE PLANIFICACION Y PROMOCION DE SOLUCIONES  ENERGETICAS PARA LAS ZONAS NO INTERCONECTADAS - IPSE</v>
          </cell>
          <cell r="C142" t="str">
            <v>A-05</v>
          </cell>
          <cell r="D142" t="str">
            <v>A</v>
          </cell>
          <cell r="E142" t="str">
            <v>05</v>
          </cell>
          <cell r="F142"/>
          <cell r="G142"/>
          <cell r="H142"/>
          <cell r="I142"/>
          <cell r="J142"/>
          <cell r="K142"/>
          <cell r="L142" t="str">
            <v>Nación</v>
          </cell>
          <cell r="M142" t="str">
            <v>10</v>
          </cell>
          <cell r="N142" t="str">
            <v>CSF</v>
          </cell>
          <cell r="P142">
            <v>3932200000</v>
          </cell>
          <cell r="Q142">
            <v>0</v>
          </cell>
          <cell r="R142">
            <v>0</v>
          </cell>
          <cell r="S142">
            <v>3932200000</v>
          </cell>
          <cell r="T142">
            <v>0</v>
          </cell>
          <cell r="W142">
            <v>3932200000</v>
          </cell>
          <cell r="X142">
            <v>0</v>
          </cell>
          <cell r="Z142">
            <v>0</v>
          </cell>
        </row>
        <row r="143">
          <cell r="A143" t="str">
            <v>21-10-00</v>
          </cell>
          <cell r="B143" t="str">
            <v>INSTITUTO DE PLANIFICACION Y PROMOCION DE SOLUCIONES  ENERGETICAS PARA LAS ZONAS NO INTERCONECTADAS - IPSE</v>
          </cell>
          <cell r="C143" t="str">
            <v>A-08-01</v>
          </cell>
          <cell r="D143" t="str">
            <v>A</v>
          </cell>
          <cell r="E143" t="str">
            <v>08</v>
          </cell>
          <cell r="F143" t="str">
            <v>01</v>
          </cell>
          <cell r="G143"/>
          <cell r="H143"/>
          <cell r="I143"/>
          <cell r="J143"/>
          <cell r="K143"/>
          <cell r="L143" t="str">
            <v>Nación</v>
          </cell>
          <cell r="M143" t="str">
            <v>10</v>
          </cell>
          <cell r="N143" t="str">
            <v>CSF</v>
          </cell>
          <cell r="P143">
            <v>303100000</v>
          </cell>
          <cell r="Q143">
            <v>0</v>
          </cell>
          <cell r="R143">
            <v>0</v>
          </cell>
          <cell r="S143">
            <v>303100000</v>
          </cell>
          <cell r="T143">
            <v>0</v>
          </cell>
          <cell r="W143">
            <v>0</v>
          </cell>
          <cell r="X143">
            <v>0</v>
          </cell>
          <cell r="Z143">
            <v>0</v>
          </cell>
        </row>
        <row r="144">
          <cell r="A144" t="str">
            <v>21-10-00</v>
          </cell>
          <cell r="B144" t="str">
            <v>INSTITUTO DE PLANIFICACION Y PROMOCION DE SOLUCIONES  ENERGETICAS PARA LAS ZONAS NO INTERCONECTADAS - IPSE</v>
          </cell>
          <cell r="C144" t="str">
            <v>A-08-03</v>
          </cell>
          <cell r="D144" t="str">
            <v>A</v>
          </cell>
          <cell r="E144" t="str">
            <v>08</v>
          </cell>
          <cell r="F144" t="str">
            <v>03</v>
          </cell>
          <cell r="G144"/>
          <cell r="H144"/>
          <cell r="I144"/>
          <cell r="J144"/>
          <cell r="K144"/>
          <cell r="L144" t="str">
            <v>Nación</v>
          </cell>
          <cell r="M144" t="str">
            <v>10</v>
          </cell>
          <cell r="N144" t="str">
            <v>CSF</v>
          </cell>
          <cell r="P144">
            <v>24900000</v>
          </cell>
          <cell r="Q144">
            <v>0</v>
          </cell>
          <cell r="R144">
            <v>0</v>
          </cell>
          <cell r="S144">
            <v>24900000</v>
          </cell>
          <cell r="T144">
            <v>0</v>
          </cell>
          <cell r="W144">
            <v>0</v>
          </cell>
          <cell r="X144">
            <v>0</v>
          </cell>
          <cell r="Z144">
            <v>0</v>
          </cell>
        </row>
        <row r="145">
          <cell r="A145" t="str">
            <v>21-10-00</v>
          </cell>
          <cell r="B145" t="str">
            <v>INSTITUTO DE PLANIFICACION Y PROMOCION DE SOLUCIONES  ENERGETICAS PARA LAS ZONAS NO INTERCONECTADAS - IPSE</v>
          </cell>
          <cell r="C145" t="str">
            <v>A-08-04-01</v>
          </cell>
          <cell r="D145" t="str">
            <v>A</v>
          </cell>
          <cell r="E145" t="str">
            <v>08</v>
          </cell>
          <cell r="F145" t="str">
            <v>04</v>
          </cell>
          <cell r="G145" t="str">
            <v>01</v>
          </cell>
          <cell r="H145"/>
          <cell r="I145"/>
          <cell r="J145"/>
          <cell r="K145"/>
          <cell r="L145" t="str">
            <v>Nación</v>
          </cell>
          <cell r="M145" t="str">
            <v>11</v>
          </cell>
          <cell r="N145" t="str">
            <v>SSF</v>
          </cell>
          <cell r="P145">
            <v>233000000</v>
          </cell>
          <cell r="Q145">
            <v>0</v>
          </cell>
          <cell r="R145">
            <v>0</v>
          </cell>
          <cell r="S145">
            <v>233000000</v>
          </cell>
          <cell r="T145">
            <v>0</v>
          </cell>
          <cell r="W145">
            <v>0</v>
          </cell>
          <cell r="X145">
            <v>0</v>
          </cell>
          <cell r="Z145">
            <v>0</v>
          </cell>
        </row>
        <row r="146">
          <cell r="A146" t="str">
            <v>21-10-00</v>
          </cell>
          <cell r="B146" t="str">
            <v>INSTITUTO DE PLANIFICACION Y PROMOCION DE SOLUCIONES  ENERGETICAS PARA LAS ZONAS NO INTERCONECTADAS - IPSE</v>
          </cell>
          <cell r="C146" t="str">
            <v>C-2102-1900-9-40301A</v>
          </cell>
          <cell r="D146" t="str">
            <v>C</v>
          </cell>
          <cell r="E146" t="str">
            <v>2102</v>
          </cell>
          <cell r="F146" t="str">
            <v>1900</v>
          </cell>
          <cell r="G146" t="str">
            <v>9</v>
          </cell>
          <cell r="H146" t="str">
            <v>40301A</v>
          </cell>
          <cell r="I146"/>
          <cell r="J146"/>
          <cell r="K146"/>
          <cell r="L146" t="str">
            <v>Nación</v>
          </cell>
          <cell r="M146" t="str">
            <v>10</v>
          </cell>
          <cell r="N146" t="str">
            <v>CSF</v>
          </cell>
          <cell r="P146">
            <v>250370673040</v>
          </cell>
          <cell r="Q146">
            <v>0</v>
          </cell>
          <cell r="R146">
            <v>0</v>
          </cell>
          <cell r="S146">
            <v>250370673040</v>
          </cell>
          <cell r="T146">
            <v>0</v>
          </cell>
          <cell r="W146">
            <v>4097618374</v>
          </cell>
          <cell r="X146">
            <v>13699337</v>
          </cell>
          <cell r="Z146">
            <v>13699337</v>
          </cell>
        </row>
        <row r="147">
          <cell r="A147" t="str">
            <v>21-10-00</v>
          </cell>
          <cell r="B147" t="str">
            <v>INSTITUTO DE PLANIFICACION Y PROMOCION DE SOLUCIONES  ENERGETICAS PARA LAS ZONAS NO INTERCONECTADAS - IPSE</v>
          </cell>
          <cell r="C147" t="str">
            <v>C-2106-1900-2-53106A</v>
          </cell>
          <cell r="D147" t="str">
            <v>C</v>
          </cell>
          <cell r="E147" t="str">
            <v>2106</v>
          </cell>
          <cell r="F147" t="str">
            <v>1900</v>
          </cell>
          <cell r="G147" t="str">
            <v>2</v>
          </cell>
          <cell r="H147" t="str">
            <v>53106A</v>
          </cell>
          <cell r="I147"/>
          <cell r="J147"/>
          <cell r="K147"/>
          <cell r="L147" t="str">
            <v>Nación</v>
          </cell>
          <cell r="M147" t="str">
            <v>10</v>
          </cell>
          <cell r="N147" t="str">
            <v>CSF</v>
          </cell>
          <cell r="P147">
            <v>1250000000</v>
          </cell>
          <cell r="Q147">
            <v>0</v>
          </cell>
          <cell r="R147">
            <v>0</v>
          </cell>
          <cell r="S147">
            <v>1250000000</v>
          </cell>
          <cell r="T147">
            <v>0</v>
          </cell>
          <cell r="W147">
            <v>381408840</v>
          </cell>
          <cell r="X147">
            <v>0</v>
          </cell>
          <cell r="Z147">
            <v>0</v>
          </cell>
        </row>
        <row r="148">
          <cell r="A148" t="str">
            <v>21-10-00</v>
          </cell>
          <cell r="B148" t="str">
            <v>INSTITUTO DE PLANIFICACION Y PROMOCION DE SOLUCIONES  ENERGETICAS PARA LAS ZONAS NO INTERCONECTADAS - IPSE</v>
          </cell>
          <cell r="C148" t="str">
            <v>C-2199-1900-5-53105B</v>
          </cell>
          <cell r="D148" t="str">
            <v>C</v>
          </cell>
          <cell r="E148" t="str">
            <v>2199</v>
          </cell>
          <cell r="F148" t="str">
            <v>1900</v>
          </cell>
          <cell r="G148" t="str">
            <v>5</v>
          </cell>
          <cell r="H148" t="str">
            <v>53105B</v>
          </cell>
          <cell r="I148"/>
          <cell r="J148"/>
          <cell r="K148"/>
          <cell r="L148" t="str">
            <v>Nación</v>
          </cell>
          <cell r="M148" t="str">
            <v>10</v>
          </cell>
          <cell r="N148" t="str">
            <v>CSF</v>
          </cell>
          <cell r="P148">
            <v>2436321021</v>
          </cell>
          <cell r="Q148">
            <v>0</v>
          </cell>
          <cell r="R148">
            <v>0</v>
          </cell>
          <cell r="S148">
            <v>2436321021</v>
          </cell>
          <cell r="T148">
            <v>0</v>
          </cell>
          <cell r="W148">
            <v>366625000</v>
          </cell>
          <cell r="X148">
            <v>0</v>
          </cell>
          <cell r="Z148">
            <v>0</v>
          </cell>
        </row>
        <row r="149">
          <cell r="A149" t="str">
            <v>21-10-00</v>
          </cell>
          <cell r="B149" t="str">
            <v>INSTITUTO DE PLANIFICACION Y PROMOCION DE SOLUCIONES  ENERGETICAS PARA LAS ZONAS NO INTERCONECTADAS - IPSE</v>
          </cell>
          <cell r="C149" t="str">
            <v>C-2199-1900-7-53105B</v>
          </cell>
          <cell r="D149" t="str">
            <v>C</v>
          </cell>
          <cell r="E149" t="str">
            <v>2199</v>
          </cell>
          <cell r="F149" t="str">
            <v>1900</v>
          </cell>
          <cell r="G149" t="str">
            <v>7</v>
          </cell>
          <cell r="H149" t="str">
            <v>53105B</v>
          </cell>
          <cell r="I149"/>
          <cell r="J149"/>
          <cell r="K149"/>
          <cell r="L149" t="str">
            <v>Nación</v>
          </cell>
          <cell r="M149" t="str">
            <v>10</v>
          </cell>
          <cell r="N149" t="str">
            <v>CSF</v>
          </cell>
          <cell r="P149">
            <v>2579123689</v>
          </cell>
          <cell r="Q149">
            <v>0</v>
          </cell>
          <cell r="R149">
            <v>0</v>
          </cell>
          <cell r="S149">
            <v>2579123689</v>
          </cell>
          <cell r="T149">
            <v>0</v>
          </cell>
          <cell r="W149">
            <v>211499600</v>
          </cell>
          <cell r="X149">
            <v>0</v>
          </cell>
          <cell r="Z149">
            <v>0</v>
          </cell>
        </row>
        <row r="150">
          <cell r="A150" t="str">
            <v>21-11-00</v>
          </cell>
          <cell r="B150" t="str">
            <v>AGENCIA NACIONAL DE HIDROCARBUROS - ANH</v>
          </cell>
          <cell r="C150" t="str">
            <v>A-01-01-01</v>
          </cell>
          <cell r="D150" t="str">
            <v>A</v>
          </cell>
          <cell r="E150" t="str">
            <v>01</v>
          </cell>
          <cell r="F150" t="str">
            <v>01</v>
          </cell>
          <cell r="G150" t="str">
            <v>01</v>
          </cell>
          <cell r="H150"/>
          <cell r="I150"/>
          <cell r="J150"/>
          <cell r="K150"/>
          <cell r="L150" t="str">
            <v>Propios</v>
          </cell>
          <cell r="M150" t="str">
            <v>20</v>
          </cell>
          <cell r="N150" t="str">
            <v>CSF</v>
          </cell>
          <cell r="P150">
            <v>24154800000</v>
          </cell>
          <cell r="Q150">
            <v>0</v>
          </cell>
          <cell r="R150">
            <v>0</v>
          </cell>
          <cell r="S150">
            <v>24154800000</v>
          </cell>
          <cell r="T150">
            <v>0</v>
          </cell>
          <cell r="W150">
            <v>1664609198</v>
          </cell>
          <cell r="X150">
            <v>1664609198</v>
          </cell>
          <cell r="Z150">
            <v>1664609198</v>
          </cell>
        </row>
        <row r="151">
          <cell r="A151" t="str">
            <v>21-11-00</v>
          </cell>
          <cell r="B151" t="str">
            <v>AGENCIA NACIONAL DE HIDROCARBUROS - ANH</v>
          </cell>
          <cell r="C151" t="str">
            <v>A-01-01-02</v>
          </cell>
          <cell r="D151" t="str">
            <v>A</v>
          </cell>
          <cell r="E151" t="str">
            <v>01</v>
          </cell>
          <cell r="F151" t="str">
            <v>01</v>
          </cell>
          <cell r="G151" t="str">
            <v>02</v>
          </cell>
          <cell r="H151"/>
          <cell r="I151"/>
          <cell r="J151"/>
          <cell r="K151"/>
          <cell r="L151" t="str">
            <v>Propios</v>
          </cell>
          <cell r="M151" t="str">
            <v>20</v>
          </cell>
          <cell r="N151" t="str">
            <v>CSF</v>
          </cell>
          <cell r="P151">
            <v>8819200000</v>
          </cell>
          <cell r="Q151">
            <v>0</v>
          </cell>
          <cell r="R151">
            <v>0</v>
          </cell>
          <cell r="S151">
            <v>8819200000</v>
          </cell>
          <cell r="T151">
            <v>0</v>
          </cell>
          <cell r="W151">
            <v>549179767</v>
          </cell>
          <cell r="X151">
            <v>549179767</v>
          </cell>
          <cell r="Z151">
            <v>0</v>
          </cell>
        </row>
        <row r="152">
          <cell r="A152" t="str">
            <v>21-11-00</v>
          </cell>
          <cell r="B152" t="str">
            <v>AGENCIA NACIONAL DE HIDROCARBUROS - ANH</v>
          </cell>
          <cell r="C152" t="str">
            <v>A-01-01-03</v>
          </cell>
          <cell r="D152" t="str">
            <v>A</v>
          </cell>
          <cell r="E152" t="str">
            <v>01</v>
          </cell>
          <cell r="F152" t="str">
            <v>01</v>
          </cell>
          <cell r="G152" t="str">
            <v>03</v>
          </cell>
          <cell r="H152"/>
          <cell r="I152"/>
          <cell r="J152"/>
          <cell r="K152"/>
          <cell r="L152" t="str">
            <v>Propios</v>
          </cell>
          <cell r="M152" t="str">
            <v>20</v>
          </cell>
          <cell r="N152" t="str">
            <v>CSF</v>
          </cell>
          <cell r="P152">
            <v>4438700000</v>
          </cell>
          <cell r="Q152">
            <v>0</v>
          </cell>
          <cell r="R152">
            <v>0</v>
          </cell>
          <cell r="S152">
            <v>4438700000</v>
          </cell>
          <cell r="T152">
            <v>0</v>
          </cell>
          <cell r="W152">
            <v>233055694</v>
          </cell>
          <cell r="X152">
            <v>233055694</v>
          </cell>
          <cell r="Z152">
            <v>233055694</v>
          </cell>
        </row>
        <row r="153">
          <cell r="A153" t="str">
            <v>21-11-00</v>
          </cell>
          <cell r="B153" t="str">
            <v>AGENCIA NACIONAL DE HIDROCARBUROS - ANH</v>
          </cell>
          <cell r="C153" t="str">
            <v>A-01-01-04</v>
          </cell>
          <cell r="D153" t="str">
            <v>A</v>
          </cell>
          <cell r="E153" t="str">
            <v>01</v>
          </cell>
          <cell r="F153" t="str">
            <v>01</v>
          </cell>
          <cell r="G153" t="str">
            <v>04</v>
          </cell>
          <cell r="H153"/>
          <cell r="I153"/>
          <cell r="J153"/>
          <cell r="K153"/>
          <cell r="L153" t="str">
            <v>Propios</v>
          </cell>
          <cell r="M153" t="str">
            <v>20</v>
          </cell>
          <cell r="N153" t="str">
            <v>CSF</v>
          </cell>
          <cell r="P153">
            <v>3928400000</v>
          </cell>
          <cell r="Q153">
            <v>0</v>
          </cell>
          <cell r="R153">
            <v>0</v>
          </cell>
          <cell r="S153">
            <v>3928400000</v>
          </cell>
          <cell r="T153">
            <v>3928400000</v>
          </cell>
          <cell r="W153">
            <v>0</v>
          </cell>
          <cell r="X153">
            <v>0</v>
          </cell>
          <cell r="Z153">
            <v>0</v>
          </cell>
        </row>
        <row r="154">
          <cell r="A154" t="str">
            <v>21-11-00</v>
          </cell>
          <cell r="B154" t="str">
            <v>AGENCIA NACIONAL DE HIDROCARBUROS - ANH</v>
          </cell>
          <cell r="C154" t="str">
            <v>A-02</v>
          </cell>
          <cell r="D154" t="str">
            <v>A</v>
          </cell>
          <cell r="E154" t="str">
            <v>02</v>
          </cell>
          <cell r="F154"/>
          <cell r="G154"/>
          <cell r="H154"/>
          <cell r="I154"/>
          <cell r="J154"/>
          <cell r="K154"/>
          <cell r="L154" t="str">
            <v>Propios</v>
          </cell>
          <cell r="M154" t="str">
            <v>20</v>
          </cell>
          <cell r="N154" t="str">
            <v>CSF</v>
          </cell>
          <cell r="P154">
            <v>11758900000</v>
          </cell>
          <cell r="Q154">
            <v>0</v>
          </cell>
          <cell r="R154">
            <v>0</v>
          </cell>
          <cell r="S154">
            <v>11758900000</v>
          </cell>
          <cell r="T154">
            <v>0</v>
          </cell>
          <cell r="W154">
            <v>4879720765</v>
          </cell>
          <cell r="X154">
            <v>76496709</v>
          </cell>
          <cell r="Z154">
            <v>68700350</v>
          </cell>
        </row>
        <row r="155">
          <cell r="A155" t="str">
            <v>21-11-00</v>
          </cell>
          <cell r="B155" t="str">
            <v>AGENCIA NACIONAL DE HIDROCARBUROS - ANH</v>
          </cell>
          <cell r="C155" t="str">
            <v>A-03-03-01-002</v>
          </cell>
          <cell r="D155" t="str">
            <v>A</v>
          </cell>
          <cell r="E155" t="str">
            <v>03</v>
          </cell>
          <cell r="F155" t="str">
            <v>03</v>
          </cell>
          <cell r="G155" t="str">
            <v>01</v>
          </cell>
          <cell r="H155" t="str">
            <v>002</v>
          </cell>
          <cell r="I155"/>
          <cell r="J155"/>
          <cell r="K155"/>
          <cell r="L155" t="str">
            <v>Propios</v>
          </cell>
          <cell r="M155" t="str">
            <v>20</v>
          </cell>
          <cell r="N155" t="str">
            <v>CSF</v>
          </cell>
          <cell r="P155">
            <v>11327300000</v>
          </cell>
          <cell r="Q155">
            <v>0</v>
          </cell>
          <cell r="R155">
            <v>0</v>
          </cell>
          <cell r="S155">
            <v>11327300000</v>
          </cell>
          <cell r="T155">
            <v>0</v>
          </cell>
          <cell r="W155">
            <v>0</v>
          </cell>
          <cell r="X155">
            <v>0</v>
          </cell>
          <cell r="Z155">
            <v>0</v>
          </cell>
        </row>
        <row r="156">
          <cell r="A156" t="str">
            <v>21-11-00</v>
          </cell>
          <cell r="B156" t="str">
            <v>AGENCIA NACIONAL DE HIDROCARBUROS - ANH</v>
          </cell>
          <cell r="C156" t="str">
            <v>A-03-03-04-006</v>
          </cell>
          <cell r="D156" t="str">
            <v>A</v>
          </cell>
          <cell r="E156" t="str">
            <v>03</v>
          </cell>
          <cell r="F156" t="str">
            <v>03</v>
          </cell>
          <cell r="G156" t="str">
            <v>04</v>
          </cell>
          <cell r="H156" t="str">
            <v>006</v>
          </cell>
          <cell r="I156"/>
          <cell r="J156"/>
          <cell r="K156"/>
          <cell r="L156" t="str">
            <v>Propios</v>
          </cell>
          <cell r="M156" t="str">
            <v>21</v>
          </cell>
          <cell r="N156" t="str">
            <v>CSF</v>
          </cell>
          <cell r="P156">
            <v>3940340245369</v>
          </cell>
          <cell r="Q156">
            <v>0</v>
          </cell>
          <cell r="R156">
            <v>0</v>
          </cell>
          <cell r="S156">
            <v>3940340245369</v>
          </cell>
          <cell r="T156">
            <v>0</v>
          </cell>
          <cell r="W156">
            <v>0</v>
          </cell>
          <cell r="X156">
            <v>0</v>
          </cell>
          <cell r="Z156">
            <v>0</v>
          </cell>
        </row>
        <row r="157">
          <cell r="A157" t="str">
            <v>21-11-00</v>
          </cell>
          <cell r="B157" t="str">
            <v>AGENCIA NACIONAL DE HIDROCARBUROS - ANH</v>
          </cell>
          <cell r="C157" t="str">
            <v>A-03-04-02-012</v>
          </cell>
          <cell r="D157" t="str">
            <v>A</v>
          </cell>
          <cell r="E157" t="str">
            <v>03</v>
          </cell>
          <cell r="F157" t="str">
            <v>04</v>
          </cell>
          <cell r="G157" t="str">
            <v>02</v>
          </cell>
          <cell r="H157" t="str">
            <v>012</v>
          </cell>
          <cell r="I157"/>
          <cell r="J157"/>
          <cell r="K157"/>
          <cell r="L157" t="str">
            <v>Propios</v>
          </cell>
          <cell r="M157" t="str">
            <v>20</v>
          </cell>
          <cell r="N157" t="str">
            <v>CSF</v>
          </cell>
          <cell r="P157">
            <v>103000000</v>
          </cell>
          <cell r="Q157">
            <v>0</v>
          </cell>
          <cell r="R157">
            <v>0</v>
          </cell>
          <cell r="S157">
            <v>103000000</v>
          </cell>
          <cell r="T157">
            <v>0</v>
          </cell>
          <cell r="W157">
            <v>10634575</v>
          </cell>
          <cell r="X157">
            <v>10634575</v>
          </cell>
          <cell r="Z157">
            <v>10634575</v>
          </cell>
        </row>
        <row r="158">
          <cell r="A158" t="str">
            <v>21-11-00</v>
          </cell>
          <cell r="B158" t="str">
            <v>AGENCIA NACIONAL DE HIDROCARBUROS - ANH</v>
          </cell>
          <cell r="C158" t="str">
            <v>A-03-10</v>
          </cell>
          <cell r="D158" t="str">
            <v>A</v>
          </cell>
          <cell r="E158" t="str">
            <v>03</v>
          </cell>
          <cell r="F158" t="str">
            <v>10</v>
          </cell>
          <cell r="G158"/>
          <cell r="H158"/>
          <cell r="I158"/>
          <cell r="J158"/>
          <cell r="K158"/>
          <cell r="L158" t="str">
            <v>Propios</v>
          </cell>
          <cell r="M158" t="str">
            <v>20</v>
          </cell>
          <cell r="N158" t="str">
            <v>CSF</v>
          </cell>
          <cell r="P158">
            <v>2000000000</v>
          </cell>
          <cell r="Q158">
            <v>0</v>
          </cell>
          <cell r="R158">
            <v>0</v>
          </cell>
          <cell r="S158">
            <v>2000000000</v>
          </cell>
          <cell r="T158">
            <v>0</v>
          </cell>
          <cell r="W158">
            <v>0</v>
          </cell>
          <cell r="X158">
            <v>0</v>
          </cell>
          <cell r="Z158">
            <v>0</v>
          </cell>
        </row>
        <row r="159">
          <cell r="A159" t="str">
            <v>21-11-00</v>
          </cell>
          <cell r="B159" t="str">
            <v>AGENCIA NACIONAL DE HIDROCARBUROS - ANH</v>
          </cell>
          <cell r="C159" t="str">
            <v>A-05</v>
          </cell>
          <cell r="D159" t="str">
            <v>A</v>
          </cell>
          <cell r="E159" t="str">
            <v>05</v>
          </cell>
          <cell r="F159"/>
          <cell r="G159"/>
          <cell r="H159"/>
          <cell r="I159"/>
          <cell r="J159"/>
          <cell r="K159"/>
          <cell r="L159" t="str">
            <v>Propios</v>
          </cell>
          <cell r="M159" t="str">
            <v>20</v>
          </cell>
          <cell r="N159" t="str">
            <v>CSF</v>
          </cell>
          <cell r="P159">
            <v>47106000000</v>
          </cell>
          <cell r="Q159">
            <v>0</v>
          </cell>
          <cell r="R159">
            <v>0</v>
          </cell>
          <cell r="S159">
            <v>47106000000</v>
          </cell>
          <cell r="T159">
            <v>0</v>
          </cell>
          <cell r="W159">
            <v>5651076517.25</v>
          </cell>
          <cell r="X159">
            <v>0</v>
          </cell>
          <cell r="Z159">
            <v>0</v>
          </cell>
        </row>
        <row r="160">
          <cell r="A160" t="str">
            <v>21-11-00</v>
          </cell>
          <cell r="B160" t="str">
            <v>AGENCIA NACIONAL DE HIDROCARBUROS - ANH</v>
          </cell>
          <cell r="C160" t="str">
            <v>A-08-01</v>
          </cell>
          <cell r="D160" t="str">
            <v>A</v>
          </cell>
          <cell r="E160" t="str">
            <v>08</v>
          </cell>
          <cell r="F160" t="str">
            <v>01</v>
          </cell>
          <cell r="G160"/>
          <cell r="H160"/>
          <cell r="I160"/>
          <cell r="J160"/>
          <cell r="K160"/>
          <cell r="L160" t="str">
            <v>Propios</v>
          </cell>
          <cell r="M160" t="str">
            <v>20</v>
          </cell>
          <cell r="N160" t="str">
            <v>CSF</v>
          </cell>
          <cell r="P160">
            <v>400000000</v>
          </cell>
          <cell r="Q160">
            <v>0</v>
          </cell>
          <cell r="R160">
            <v>0</v>
          </cell>
          <cell r="S160">
            <v>400000000</v>
          </cell>
          <cell r="T160">
            <v>0</v>
          </cell>
          <cell r="W160">
            <v>0</v>
          </cell>
          <cell r="X160">
            <v>0</v>
          </cell>
          <cell r="Z160">
            <v>0</v>
          </cell>
        </row>
        <row r="161">
          <cell r="A161" t="str">
            <v>21-11-00</v>
          </cell>
          <cell r="B161" t="str">
            <v>AGENCIA NACIONAL DE HIDROCARBUROS - ANH</v>
          </cell>
          <cell r="C161" t="str">
            <v>A-08-04-01</v>
          </cell>
          <cell r="D161" t="str">
            <v>A</v>
          </cell>
          <cell r="E161" t="str">
            <v>08</v>
          </cell>
          <cell r="F161" t="str">
            <v>04</v>
          </cell>
          <cell r="G161" t="str">
            <v>01</v>
          </cell>
          <cell r="H161"/>
          <cell r="I161"/>
          <cell r="J161"/>
          <cell r="K161"/>
          <cell r="L161" t="str">
            <v>Propios</v>
          </cell>
          <cell r="M161" t="str">
            <v>20</v>
          </cell>
          <cell r="N161" t="str">
            <v>CSF</v>
          </cell>
          <cell r="P161">
            <v>8000000000</v>
          </cell>
          <cell r="Q161">
            <v>0</v>
          </cell>
          <cell r="R161">
            <v>0</v>
          </cell>
          <cell r="S161">
            <v>8000000000</v>
          </cell>
          <cell r="T161">
            <v>0</v>
          </cell>
          <cell r="W161">
            <v>0</v>
          </cell>
          <cell r="X161">
            <v>0</v>
          </cell>
          <cell r="Z161">
            <v>0</v>
          </cell>
        </row>
        <row r="162">
          <cell r="A162" t="str">
            <v>21-11-00</v>
          </cell>
          <cell r="B162" t="str">
            <v>AGENCIA NACIONAL DE HIDROCARBUROS - ANH</v>
          </cell>
          <cell r="C162" t="str">
            <v>C-2103-1900-7-53105E</v>
          </cell>
          <cell r="D162" t="str">
            <v>C</v>
          </cell>
          <cell r="E162" t="str">
            <v>2103</v>
          </cell>
          <cell r="F162" t="str">
            <v>1900</v>
          </cell>
          <cell r="G162" t="str">
            <v>7</v>
          </cell>
          <cell r="H162" t="str">
            <v>53105E</v>
          </cell>
          <cell r="I162"/>
          <cell r="J162"/>
          <cell r="K162"/>
          <cell r="L162" t="str">
            <v>Propios</v>
          </cell>
          <cell r="M162" t="str">
            <v>21</v>
          </cell>
          <cell r="N162" t="str">
            <v>CSF</v>
          </cell>
          <cell r="P162">
            <v>41464000000</v>
          </cell>
          <cell r="Q162">
            <v>0</v>
          </cell>
          <cell r="R162">
            <v>0</v>
          </cell>
          <cell r="S162">
            <v>41464000000</v>
          </cell>
          <cell r="T162">
            <v>0</v>
          </cell>
          <cell r="W162">
            <v>0</v>
          </cell>
          <cell r="X162">
            <v>0</v>
          </cell>
          <cell r="Z162">
            <v>0</v>
          </cell>
        </row>
        <row r="163">
          <cell r="A163" t="str">
            <v>21-11-00</v>
          </cell>
          <cell r="B163" t="str">
            <v>AGENCIA NACIONAL DE HIDROCARBUROS - ANH</v>
          </cell>
          <cell r="C163" t="str">
            <v>C-2103-1900-8-40301B</v>
          </cell>
          <cell r="D163" t="str">
            <v>C</v>
          </cell>
          <cell r="E163" t="str">
            <v>2103</v>
          </cell>
          <cell r="F163" t="str">
            <v>1900</v>
          </cell>
          <cell r="G163" t="str">
            <v>8</v>
          </cell>
          <cell r="H163" t="str">
            <v>40301B</v>
          </cell>
          <cell r="I163"/>
          <cell r="J163"/>
          <cell r="K163"/>
          <cell r="L163" t="str">
            <v>Propios</v>
          </cell>
          <cell r="M163" t="str">
            <v>21</v>
          </cell>
          <cell r="N163" t="str">
            <v>CSF</v>
          </cell>
          <cell r="P163">
            <v>11100000000</v>
          </cell>
          <cell r="Q163">
            <v>0</v>
          </cell>
          <cell r="R163">
            <v>0</v>
          </cell>
          <cell r="S163">
            <v>11100000000</v>
          </cell>
          <cell r="T163">
            <v>0</v>
          </cell>
          <cell r="W163">
            <v>0</v>
          </cell>
          <cell r="X163">
            <v>0</v>
          </cell>
          <cell r="Z163">
            <v>0</v>
          </cell>
        </row>
        <row r="164">
          <cell r="A164" t="str">
            <v>21-11-00</v>
          </cell>
          <cell r="B164" t="str">
            <v>AGENCIA NACIONAL DE HIDROCARBUROS - ANH</v>
          </cell>
          <cell r="C164" t="str">
            <v>C-2106-1900-3-40301B</v>
          </cell>
          <cell r="D164" t="str">
            <v>C</v>
          </cell>
          <cell r="E164" t="str">
            <v>2106</v>
          </cell>
          <cell r="F164" t="str">
            <v>1900</v>
          </cell>
          <cell r="G164" t="str">
            <v>3</v>
          </cell>
          <cell r="H164" t="str">
            <v>40301B</v>
          </cell>
          <cell r="I164"/>
          <cell r="J164"/>
          <cell r="K164"/>
          <cell r="L164" t="str">
            <v>Propios</v>
          </cell>
          <cell r="M164" t="str">
            <v>21</v>
          </cell>
          <cell r="N164" t="str">
            <v>CSF</v>
          </cell>
          <cell r="P164">
            <v>184049047597</v>
          </cell>
          <cell r="Q164">
            <v>0</v>
          </cell>
          <cell r="R164">
            <v>0</v>
          </cell>
          <cell r="S164">
            <v>184049047597</v>
          </cell>
          <cell r="T164">
            <v>0</v>
          </cell>
          <cell r="W164">
            <v>203500000</v>
          </cell>
          <cell r="X164">
            <v>0</v>
          </cell>
          <cell r="Z164">
            <v>0</v>
          </cell>
        </row>
        <row r="165">
          <cell r="A165" t="str">
            <v>21-11-00</v>
          </cell>
          <cell r="B165" t="str">
            <v>AGENCIA NACIONAL DE HIDROCARBUROS - ANH</v>
          </cell>
          <cell r="C165" t="str">
            <v>C-2106-1900-4-40302A</v>
          </cell>
          <cell r="D165" t="str">
            <v>C</v>
          </cell>
          <cell r="E165" t="str">
            <v>2106</v>
          </cell>
          <cell r="F165" t="str">
            <v>1900</v>
          </cell>
          <cell r="G165" t="str">
            <v>4</v>
          </cell>
          <cell r="H165" t="str">
            <v>40302A</v>
          </cell>
          <cell r="I165"/>
          <cell r="J165"/>
          <cell r="K165"/>
          <cell r="L165" t="str">
            <v>Propios</v>
          </cell>
          <cell r="M165" t="str">
            <v>21</v>
          </cell>
          <cell r="N165" t="str">
            <v>CSF</v>
          </cell>
          <cell r="P165">
            <v>129899832004</v>
          </cell>
          <cell r="Q165">
            <v>0</v>
          </cell>
          <cell r="R165">
            <v>0</v>
          </cell>
          <cell r="S165">
            <v>129899832004</v>
          </cell>
          <cell r="T165">
            <v>0</v>
          </cell>
          <cell r="W165">
            <v>0</v>
          </cell>
          <cell r="X165">
            <v>0</v>
          </cell>
          <cell r="Z165">
            <v>0</v>
          </cell>
        </row>
        <row r="166">
          <cell r="A166" t="str">
            <v>21-11-00</v>
          </cell>
          <cell r="B166" t="str">
            <v>AGENCIA NACIONAL DE HIDROCARBUROS - ANH</v>
          </cell>
          <cell r="C166" t="str">
            <v>C-2199-1900-4-53105D</v>
          </cell>
          <cell r="D166" t="str">
            <v>C</v>
          </cell>
          <cell r="E166" t="str">
            <v>2199</v>
          </cell>
          <cell r="F166" t="str">
            <v>1900</v>
          </cell>
          <cell r="G166" t="str">
            <v>4</v>
          </cell>
          <cell r="H166" t="str">
            <v>53105D</v>
          </cell>
          <cell r="I166"/>
          <cell r="J166"/>
          <cell r="K166"/>
          <cell r="L166" t="str">
            <v>Propios</v>
          </cell>
          <cell r="M166" t="str">
            <v>21</v>
          </cell>
          <cell r="N166" t="str">
            <v>CSF</v>
          </cell>
          <cell r="P166">
            <v>16012117956</v>
          </cell>
          <cell r="Q166">
            <v>0</v>
          </cell>
          <cell r="R166">
            <v>0</v>
          </cell>
          <cell r="S166">
            <v>16012117956</v>
          </cell>
          <cell r="T166">
            <v>0</v>
          </cell>
          <cell r="W166">
            <v>0</v>
          </cell>
          <cell r="X166">
            <v>0</v>
          </cell>
          <cell r="Z166">
            <v>0</v>
          </cell>
        </row>
        <row r="167">
          <cell r="A167" t="str">
            <v>21-12-00</v>
          </cell>
          <cell r="B167" t="str">
            <v>AGENCIA NACIONAL DE MINERIA - ANM</v>
          </cell>
          <cell r="C167" t="str">
            <v>A-01-01-01</v>
          </cell>
          <cell r="D167" t="str">
            <v>A</v>
          </cell>
          <cell r="E167" t="str">
            <v>01</v>
          </cell>
          <cell r="F167" t="str">
            <v>01</v>
          </cell>
          <cell r="G167" t="str">
            <v>01</v>
          </cell>
          <cell r="H167"/>
          <cell r="I167"/>
          <cell r="J167"/>
          <cell r="K167"/>
          <cell r="L167" t="str">
            <v>Nación</v>
          </cell>
          <cell r="M167" t="str">
            <v>10</v>
          </cell>
          <cell r="N167" t="str">
            <v>CSF</v>
          </cell>
          <cell r="P167">
            <v>20508200000</v>
          </cell>
          <cell r="Q167">
            <v>0</v>
          </cell>
          <cell r="R167">
            <v>0</v>
          </cell>
          <cell r="S167">
            <v>20508200000</v>
          </cell>
          <cell r="T167">
            <v>0</v>
          </cell>
          <cell r="W167">
            <v>1989144067</v>
          </cell>
          <cell r="X167">
            <v>1989144067</v>
          </cell>
          <cell r="Z167">
            <v>1989144067</v>
          </cell>
        </row>
        <row r="168">
          <cell r="A168" t="str">
            <v>21-12-00</v>
          </cell>
          <cell r="B168" t="str">
            <v>AGENCIA NACIONAL DE MINERIA - ANM</v>
          </cell>
          <cell r="C168" t="str">
            <v>A-01-01-01</v>
          </cell>
          <cell r="D168" t="str">
            <v>A</v>
          </cell>
          <cell r="E168" t="str">
            <v>01</v>
          </cell>
          <cell r="F168" t="str">
            <v>01</v>
          </cell>
          <cell r="G168" t="str">
            <v>01</v>
          </cell>
          <cell r="H168"/>
          <cell r="I168"/>
          <cell r="J168"/>
          <cell r="K168"/>
          <cell r="L168" t="str">
            <v>Propios</v>
          </cell>
          <cell r="M168" t="str">
            <v>20</v>
          </cell>
          <cell r="N168" t="str">
            <v>CSF</v>
          </cell>
          <cell r="P168">
            <v>16785000000</v>
          </cell>
          <cell r="Q168">
            <v>0</v>
          </cell>
          <cell r="R168">
            <v>0</v>
          </cell>
          <cell r="S168">
            <v>16785000000</v>
          </cell>
          <cell r="T168">
            <v>0</v>
          </cell>
          <cell r="W168">
            <v>130110251</v>
          </cell>
          <cell r="X168">
            <v>130110251</v>
          </cell>
          <cell r="Z168">
            <v>130110251</v>
          </cell>
        </row>
        <row r="169">
          <cell r="A169" t="str">
            <v>21-12-00</v>
          </cell>
          <cell r="B169" t="str">
            <v>AGENCIA NACIONAL DE MINERIA - ANM</v>
          </cell>
          <cell r="C169" t="str">
            <v>A-01-01-02</v>
          </cell>
          <cell r="D169" t="str">
            <v>A</v>
          </cell>
          <cell r="E169" t="str">
            <v>01</v>
          </cell>
          <cell r="F169" t="str">
            <v>01</v>
          </cell>
          <cell r="G169" t="str">
            <v>02</v>
          </cell>
          <cell r="H169"/>
          <cell r="I169"/>
          <cell r="J169"/>
          <cell r="K169"/>
          <cell r="L169" t="str">
            <v>Nación</v>
          </cell>
          <cell r="M169" t="str">
            <v>10</v>
          </cell>
          <cell r="N169" t="str">
            <v>CSF</v>
          </cell>
          <cell r="P169">
            <v>4827800000</v>
          </cell>
          <cell r="Q169">
            <v>0</v>
          </cell>
          <cell r="R169">
            <v>0</v>
          </cell>
          <cell r="S169">
            <v>4827800000</v>
          </cell>
          <cell r="T169">
            <v>0</v>
          </cell>
          <cell r="W169">
            <v>259086319</v>
          </cell>
          <cell r="X169">
            <v>243597972</v>
          </cell>
          <cell r="Z169">
            <v>243597972</v>
          </cell>
        </row>
        <row r="170">
          <cell r="A170" t="str">
            <v>21-12-00</v>
          </cell>
          <cell r="B170" t="str">
            <v>AGENCIA NACIONAL DE MINERIA - ANM</v>
          </cell>
          <cell r="C170" t="str">
            <v>A-01-01-02</v>
          </cell>
          <cell r="D170" t="str">
            <v>A</v>
          </cell>
          <cell r="E170" t="str">
            <v>01</v>
          </cell>
          <cell r="F170" t="str">
            <v>01</v>
          </cell>
          <cell r="G170" t="str">
            <v>02</v>
          </cell>
          <cell r="H170"/>
          <cell r="I170"/>
          <cell r="J170"/>
          <cell r="K170"/>
          <cell r="L170" t="str">
            <v>Propios</v>
          </cell>
          <cell r="M170" t="str">
            <v>20</v>
          </cell>
          <cell r="N170" t="str">
            <v>CSF</v>
          </cell>
          <cell r="P170">
            <v>8756400000</v>
          </cell>
          <cell r="Q170">
            <v>0</v>
          </cell>
          <cell r="R170">
            <v>0</v>
          </cell>
          <cell r="S170">
            <v>8756400000</v>
          </cell>
          <cell r="T170">
            <v>0</v>
          </cell>
          <cell r="W170">
            <v>713247490</v>
          </cell>
          <cell r="X170">
            <v>713213490</v>
          </cell>
          <cell r="Z170">
            <v>713213490</v>
          </cell>
        </row>
        <row r="171">
          <cell r="A171" t="str">
            <v>21-12-00</v>
          </cell>
          <cell r="B171" t="str">
            <v>AGENCIA NACIONAL DE MINERIA - ANM</v>
          </cell>
          <cell r="C171" t="str">
            <v>A-01-01-03</v>
          </cell>
          <cell r="D171" t="str">
            <v>A</v>
          </cell>
          <cell r="E171" t="str">
            <v>01</v>
          </cell>
          <cell r="F171" t="str">
            <v>01</v>
          </cell>
          <cell r="G171" t="str">
            <v>03</v>
          </cell>
          <cell r="H171"/>
          <cell r="I171"/>
          <cell r="J171"/>
          <cell r="K171"/>
          <cell r="L171" t="str">
            <v>Nación</v>
          </cell>
          <cell r="M171" t="str">
            <v>10</v>
          </cell>
          <cell r="N171" t="str">
            <v>CSF</v>
          </cell>
          <cell r="P171">
            <v>2812200000</v>
          </cell>
          <cell r="Q171">
            <v>0</v>
          </cell>
          <cell r="R171">
            <v>0</v>
          </cell>
          <cell r="S171">
            <v>2812200000</v>
          </cell>
          <cell r="T171">
            <v>0</v>
          </cell>
          <cell r="W171">
            <v>109372247</v>
          </cell>
          <cell r="X171">
            <v>109372247</v>
          </cell>
          <cell r="Z171">
            <v>109372247</v>
          </cell>
        </row>
        <row r="172">
          <cell r="A172" t="str">
            <v>21-12-00</v>
          </cell>
          <cell r="B172" t="str">
            <v>AGENCIA NACIONAL DE MINERIA - ANM</v>
          </cell>
          <cell r="C172" t="str">
            <v>A-01-01-03</v>
          </cell>
          <cell r="D172" t="str">
            <v>A</v>
          </cell>
          <cell r="E172" t="str">
            <v>01</v>
          </cell>
          <cell r="F172" t="str">
            <v>01</v>
          </cell>
          <cell r="G172" t="str">
            <v>03</v>
          </cell>
          <cell r="H172"/>
          <cell r="I172"/>
          <cell r="J172"/>
          <cell r="K172"/>
          <cell r="L172" t="str">
            <v>Propios</v>
          </cell>
          <cell r="M172" t="str">
            <v>20</v>
          </cell>
          <cell r="N172" t="str">
            <v>CSF</v>
          </cell>
          <cell r="P172">
            <v>619500000</v>
          </cell>
          <cell r="Q172">
            <v>0</v>
          </cell>
          <cell r="R172">
            <v>0</v>
          </cell>
          <cell r="S172">
            <v>619500000</v>
          </cell>
          <cell r="T172">
            <v>0</v>
          </cell>
          <cell r="W172">
            <v>34914702</v>
          </cell>
          <cell r="X172">
            <v>34914702</v>
          </cell>
          <cell r="Z172">
            <v>34914702</v>
          </cell>
        </row>
        <row r="173">
          <cell r="A173" t="str">
            <v>21-12-00</v>
          </cell>
          <cell r="B173" t="str">
            <v>AGENCIA NACIONAL DE MINERIA - ANM</v>
          </cell>
          <cell r="C173" t="str">
            <v>A-01-01-04</v>
          </cell>
          <cell r="D173" t="str">
            <v>A</v>
          </cell>
          <cell r="E173" t="str">
            <v>01</v>
          </cell>
          <cell r="F173" t="str">
            <v>01</v>
          </cell>
          <cell r="G173" t="str">
            <v>04</v>
          </cell>
          <cell r="H173"/>
          <cell r="I173"/>
          <cell r="J173"/>
          <cell r="K173"/>
          <cell r="L173" t="str">
            <v>Propios</v>
          </cell>
          <cell r="M173" t="str">
            <v>20</v>
          </cell>
          <cell r="N173" t="str">
            <v>CSF</v>
          </cell>
          <cell r="P173">
            <v>3675900000</v>
          </cell>
          <cell r="Q173">
            <v>0</v>
          </cell>
          <cell r="R173">
            <v>0</v>
          </cell>
          <cell r="S173">
            <v>3675900000</v>
          </cell>
          <cell r="T173">
            <v>3675900000</v>
          </cell>
          <cell r="W173">
            <v>0</v>
          </cell>
          <cell r="X173">
            <v>0</v>
          </cell>
          <cell r="Z173">
            <v>0</v>
          </cell>
        </row>
        <row r="174">
          <cell r="A174" t="str">
            <v>21-12-00</v>
          </cell>
          <cell r="B174" t="str">
            <v>AGENCIA NACIONAL DE MINERIA - ANM</v>
          </cell>
          <cell r="C174" t="str">
            <v>A-02</v>
          </cell>
          <cell r="D174" t="str">
            <v>A</v>
          </cell>
          <cell r="E174" t="str">
            <v>02</v>
          </cell>
          <cell r="F174"/>
          <cell r="G174"/>
          <cell r="H174"/>
          <cell r="I174"/>
          <cell r="J174"/>
          <cell r="K174"/>
          <cell r="L174" t="str">
            <v>Nación</v>
          </cell>
          <cell r="M174" t="str">
            <v>10</v>
          </cell>
          <cell r="N174" t="str">
            <v>CSF</v>
          </cell>
          <cell r="P174">
            <v>12285000000</v>
          </cell>
          <cell r="Q174">
            <v>0</v>
          </cell>
          <cell r="R174">
            <v>0</v>
          </cell>
          <cell r="S174">
            <v>12285000000</v>
          </cell>
          <cell r="T174">
            <v>0</v>
          </cell>
          <cell r="W174">
            <v>2549601702</v>
          </cell>
          <cell r="X174">
            <v>62699525</v>
          </cell>
          <cell r="Z174">
            <v>54699525</v>
          </cell>
        </row>
        <row r="175">
          <cell r="A175" t="str">
            <v>21-12-00</v>
          </cell>
          <cell r="B175" t="str">
            <v>AGENCIA NACIONAL DE MINERIA - ANM</v>
          </cell>
          <cell r="C175" t="str">
            <v>A-02</v>
          </cell>
          <cell r="D175" t="str">
            <v>A</v>
          </cell>
          <cell r="E175" t="str">
            <v>02</v>
          </cell>
          <cell r="F175"/>
          <cell r="G175"/>
          <cell r="H175"/>
          <cell r="I175"/>
          <cell r="J175"/>
          <cell r="K175"/>
          <cell r="L175" t="str">
            <v>Propios</v>
          </cell>
          <cell r="M175" t="str">
            <v>21</v>
          </cell>
          <cell r="N175" t="str">
            <v>CSF</v>
          </cell>
          <cell r="P175">
            <v>18330000000</v>
          </cell>
          <cell r="Q175">
            <v>0</v>
          </cell>
          <cell r="R175">
            <v>0</v>
          </cell>
          <cell r="S175">
            <v>18330000000</v>
          </cell>
          <cell r="T175">
            <v>0</v>
          </cell>
          <cell r="W175">
            <v>9583641406.5300007</v>
          </cell>
          <cell r="X175">
            <v>680797428.59000003</v>
          </cell>
          <cell r="Z175">
            <v>445272867.58999997</v>
          </cell>
        </row>
        <row r="176">
          <cell r="A176" t="str">
            <v>21-12-00</v>
          </cell>
          <cell r="B176" t="str">
            <v>AGENCIA NACIONAL DE MINERIA - ANM</v>
          </cell>
          <cell r="C176" t="str">
            <v>A-03-03-01-002</v>
          </cell>
          <cell r="D176" t="str">
            <v>A</v>
          </cell>
          <cell r="E176" t="str">
            <v>03</v>
          </cell>
          <cell r="F176" t="str">
            <v>03</v>
          </cell>
          <cell r="G176" t="str">
            <v>01</v>
          </cell>
          <cell r="H176" t="str">
            <v>002</v>
          </cell>
          <cell r="I176"/>
          <cell r="J176"/>
          <cell r="K176"/>
          <cell r="L176" t="str">
            <v>Propios</v>
          </cell>
          <cell r="M176" t="str">
            <v>21</v>
          </cell>
          <cell r="N176" t="str">
            <v>CSF</v>
          </cell>
          <cell r="P176">
            <v>11327300000</v>
          </cell>
          <cell r="Q176">
            <v>0</v>
          </cell>
          <cell r="R176">
            <v>0</v>
          </cell>
          <cell r="S176">
            <v>11327300000</v>
          </cell>
          <cell r="T176">
            <v>0</v>
          </cell>
          <cell r="W176">
            <v>0</v>
          </cell>
          <cell r="X176">
            <v>0</v>
          </cell>
          <cell r="Z176">
            <v>0</v>
          </cell>
        </row>
        <row r="177">
          <cell r="A177" t="str">
            <v>21-12-00</v>
          </cell>
          <cell r="B177" t="str">
            <v>AGENCIA NACIONAL DE MINERIA - ANM</v>
          </cell>
          <cell r="C177" t="str">
            <v>A-03-04-02-012</v>
          </cell>
          <cell r="D177" t="str">
            <v>A</v>
          </cell>
          <cell r="E177" t="str">
            <v>03</v>
          </cell>
          <cell r="F177" t="str">
            <v>04</v>
          </cell>
          <cell r="G177" t="str">
            <v>02</v>
          </cell>
          <cell r="H177" t="str">
            <v>012</v>
          </cell>
          <cell r="I177"/>
          <cell r="J177"/>
          <cell r="K177"/>
          <cell r="L177" t="str">
            <v>Nación</v>
          </cell>
          <cell r="M177" t="str">
            <v>10</v>
          </cell>
          <cell r="N177" t="str">
            <v>CSF</v>
          </cell>
          <cell r="P177">
            <v>76500000</v>
          </cell>
          <cell r="Q177">
            <v>0</v>
          </cell>
          <cell r="R177">
            <v>0</v>
          </cell>
          <cell r="S177">
            <v>76500000</v>
          </cell>
          <cell r="T177">
            <v>0</v>
          </cell>
          <cell r="W177">
            <v>7885714</v>
          </cell>
          <cell r="X177">
            <v>7885714</v>
          </cell>
          <cell r="Z177">
            <v>7885714</v>
          </cell>
        </row>
        <row r="178">
          <cell r="A178" t="str">
            <v>21-12-00</v>
          </cell>
          <cell r="B178" t="str">
            <v>AGENCIA NACIONAL DE MINERIA - ANM</v>
          </cell>
          <cell r="C178" t="str">
            <v>A-03-10</v>
          </cell>
          <cell r="D178" t="str">
            <v>A</v>
          </cell>
          <cell r="E178" t="str">
            <v>03</v>
          </cell>
          <cell r="F178" t="str">
            <v>10</v>
          </cell>
          <cell r="G178"/>
          <cell r="H178"/>
          <cell r="I178"/>
          <cell r="J178"/>
          <cell r="K178"/>
          <cell r="L178" t="str">
            <v>Propios</v>
          </cell>
          <cell r="M178" t="str">
            <v>21</v>
          </cell>
          <cell r="N178" t="str">
            <v>CSF</v>
          </cell>
          <cell r="P178">
            <v>2660000000</v>
          </cell>
          <cell r="Q178">
            <v>0</v>
          </cell>
          <cell r="R178">
            <v>0</v>
          </cell>
          <cell r="S178">
            <v>2660000000</v>
          </cell>
          <cell r="T178">
            <v>0</v>
          </cell>
          <cell r="W178">
            <v>0</v>
          </cell>
          <cell r="X178">
            <v>0</v>
          </cell>
          <cell r="Z178">
            <v>0</v>
          </cell>
        </row>
        <row r="179">
          <cell r="A179" t="str">
            <v>21-12-00</v>
          </cell>
          <cell r="B179" t="str">
            <v>AGENCIA NACIONAL DE MINERIA - ANM</v>
          </cell>
          <cell r="C179" t="str">
            <v>A-08-01</v>
          </cell>
          <cell r="D179" t="str">
            <v>A</v>
          </cell>
          <cell r="E179" t="str">
            <v>08</v>
          </cell>
          <cell r="F179" t="str">
            <v>01</v>
          </cell>
          <cell r="G179"/>
          <cell r="H179"/>
          <cell r="I179"/>
          <cell r="J179"/>
          <cell r="K179"/>
          <cell r="L179" t="str">
            <v>Propios</v>
          </cell>
          <cell r="M179" t="str">
            <v>21</v>
          </cell>
          <cell r="N179" t="str">
            <v>CSF</v>
          </cell>
          <cell r="P179">
            <v>105700000</v>
          </cell>
          <cell r="Q179">
            <v>0</v>
          </cell>
          <cell r="R179">
            <v>0</v>
          </cell>
          <cell r="S179">
            <v>105700000</v>
          </cell>
          <cell r="T179">
            <v>0</v>
          </cell>
          <cell r="W179">
            <v>0</v>
          </cell>
          <cell r="X179">
            <v>0</v>
          </cell>
          <cell r="Z179">
            <v>0</v>
          </cell>
        </row>
        <row r="180">
          <cell r="A180" t="str">
            <v>21-12-00</v>
          </cell>
          <cell r="B180" t="str">
            <v>AGENCIA NACIONAL DE MINERIA - ANM</v>
          </cell>
          <cell r="C180" t="str">
            <v>A-08-03</v>
          </cell>
          <cell r="D180" t="str">
            <v>A</v>
          </cell>
          <cell r="E180" t="str">
            <v>08</v>
          </cell>
          <cell r="F180" t="str">
            <v>03</v>
          </cell>
          <cell r="G180"/>
          <cell r="H180"/>
          <cell r="I180"/>
          <cell r="J180"/>
          <cell r="K180"/>
          <cell r="L180" t="str">
            <v>Propios</v>
          </cell>
          <cell r="M180" t="str">
            <v>21</v>
          </cell>
          <cell r="N180" t="str">
            <v>CSF</v>
          </cell>
          <cell r="P180">
            <v>2100000</v>
          </cell>
          <cell r="Q180">
            <v>0</v>
          </cell>
          <cell r="R180">
            <v>0</v>
          </cell>
          <cell r="S180">
            <v>2100000</v>
          </cell>
          <cell r="T180">
            <v>0</v>
          </cell>
          <cell r="W180">
            <v>0</v>
          </cell>
          <cell r="X180">
            <v>0</v>
          </cell>
          <cell r="Z180">
            <v>0</v>
          </cell>
        </row>
        <row r="181">
          <cell r="A181" t="str">
            <v>21-12-00</v>
          </cell>
          <cell r="B181" t="str">
            <v>AGENCIA NACIONAL DE MINERIA - ANM</v>
          </cell>
          <cell r="C181" t="str">
            <v>A-08-04-01</v>
          </cell>
          <cell r="D181" t="str">
            <v>A</v>
          </cell>
          <cell r="E181" t="str">
            <v>08</v>
          </cell>
          <cell r="F181" t="str">
            <v>04</v>
          </cell>
          <cell r="G181" t="str">
            <v>01</v>
          </cell>
          <cell r="H181"/>
          <cell r="I181"/>
          <cell r="J181"/>
          <cell r="K181"/>
          <cell r="L181" t="str">
            <v>Propios</v>
          </cell>
          <cell r="M181" t="str">
            <v>21</v>
          </cell>
          <cell r="N181" t="str">
            <v>CSF</v>
          </cell>
          <cell r="P181">
            <v>507500000</v>
          </cell>
          <cell r="Q181">
            <v>0</v>
          </cell>
          <cell r="R181">
            <v>0</v>
          </cell>
          <cell r="S181">
            <v>507500000</v>
          </cell>
          <cell r="T181">
            <v>0</v>
          </cell>
          <cell r="W181">
            <v>0</v>
          </cell>
          <cell r="X181">
            <v>0</v>
          </cell>
          <cell r="Z181">
            <v>0</v>
          </cell>
        </row>
        <row r="182">
          <cell r="A182" t="str">
            <v>21-12-00</v>
          </cell>
          <cell r="B182" t="str">
            <v>AGENCIA NACIONAL DE MINERIA - ANM</v>
          </cell>
          <cell r="C182" t="str">
            <v>C-2104-1900-10-40302A</v>
          </cell>
          <cell r="D182" t="str">
            <v>C</v>
          </cell>
          <cell r="E182" t="str">
            <v>2104</v>
          </cell>
          <cell r="F182" t="str">
            <v>1900</v>
          </cell>
          <cell r="G182" t="str">
            <v>10</v>
          </cell>
          <cell r="H182" t="str">
            <v>40302A</v>
          </cell>
          <cell r="I182"/>
          <cell r="J182"/>
          <cell r="K182"/>
          <cell r="L182" t="str">
            <v>Nación</v>
          </cell>
          <cell r="M182" t="str">
            <v>10</v>
          </cell>
          <cell r="N182" t="str">
            <v>CSF</v>
          </cell>
          <cell r="P182">
            <v>2000000000</v>
          </cell>
          <cell r="Q182">
            <v>0</v>
          </cell>
          <cell r="R182">
            <v>0</v>
          </cell>
          <cell r="S182">
            <v>2000000000</v>
          </cell>
          <cell r="T182">
            <v>0</v>
          </cell>
          <cell r="W182">
            <v>0</v>
          </cell>
          <cell r="X182">
            <v>0</v>
          </cell>
          <cell r="Z182">
            <v>0</v>
          </cell>
        </row>
        <row r="183">
          <cell r="A183" t="str">
            <v>21-12-00</v>
          </cell>
          <cell r="B183" t="str">
            <v>AGENCIA NACIONAL DE MINERIA - ANM</v>
          </cell>
          <cell r="C183" t="str">
            <v>C-2104-1900-10-40302A</v>
          </cell>
          <cell r="D183" t="str">
            <v>C</v>
          </cell>
          <cell r="E183" t="str">
            <v>2104</v>
          </cell>
          <cell r="F183" t="str">
            <v>1900</v>
          </cell>
          <cell r="G183" t="str">
            <v>10</v>
          </cell>
          <cell r="H183" t="str">
            <v>40302A</v>
          </cell>
          <cell r="I183"/>
          <cell r="J183"/>
          <cell r="K183"/>
          <cell r="L183" t="str">
            <v>Propios</v>
          </cell>
          <cell r="M183" t="str">
            <v>21</v>
          </cell>
          <cell r="N183" t="str">
            <v>CSF</v>
          </cell>
          <cell r="P183">
            <v>10443543986</v>
          </cell>
          <cell r="Q183">
            <v>0</v>
          </cell>
          <cell r="R183">
            <v>0</v>
          </cell>
          <cell r="S183">
            <v>10443543986</v>
          </cell>
          <cell r="T183">
            <v>0</v>
          </cell>
          <cell r="W183">
            <v>2799704221</v>
          </cell>
          <cell r="X183">
            <v>0</v>
          </cell>
          <cell r="Z183">
            <v>0</v>
          </cell>
        </row>
        <row r="184">
          <cell r="A184" t="str">
            <v>21-12-00</v>
          </cell>
          <cell r="B184" t="str">
            <v>AGENCIA NACIONAL DE MINERIA - ANM</v>
          </cell>
          <cell r="C184" t="str">
            <v>C-2104-1900-11-40302A</v>
          </cell>
          <cell r="D184" t="str">
            <v>C</v>
          </cell>
          <cell r="E184" t="str">
            <v>2104</v>
          </cell>
          <cell r="F184" t="str">
            <v>1900</v>
          </cell>
          <cell r="G184" t="str">
            <v>11</v>
          </cell>
          <cell r="H184" t="str">
            <v>40302A</v>
          </cell>
          <cell r="I184"/>
          <cell r="J184"/>
          <cell r="K184"/>
          <cell r="L184" t="str">
            <v>Nación</v>
          </cell>
          <cell r="M184" t="str">
            <v>10</v>
          </cell>
          <cell r="N184" t="str">
            <v>CSF</v>
          </cell>
          <cell r="P184">
            <v>2000000000</v>
          </cell>
          <cell r="Q184">
            <v>0</v>
          </cell>
          <cell r="R184">
            <v>0</v>
          </cell>
          <cell r="S184">
            <v>2000000000</v>
          </cell>
          <cell r="T184">
            <v>0</v>
          </cell>
          <cell r="W184">
            <v>0</v>
          </cell>
          <cell r="X184">
            <v>0</v>
          </cell>
          <cell r="Z184">
            <v>0</v>
          </cell>
        </row>
        <row r="185">
          <cell r="A185" t="str">
            <v>21-12-00</v>
          </cell>
          <cell r="B185" t="str">
            <v>AGENCIA NACIONAL DE MINERIA - ANM</v>
          </cell>
          <cell r="C185" t="str">
            <v>C-2104-1900-11-40302A</v>
          </cell>
          <cell r="D185" t="str">
            <v>C</v>
          </cell>
          <cell r="E185" t="str">
            <v>2104</v>
          </cell>
          <cell r="F185" t="str">
            <v>1900</v>
          </cell>
          <cell r="G185" t="str">
            <v>11</v>
          </cell>
          <cell r="H185" t="str">
            <v>40302A</v>
          </cell>
          <cell r="I185"/>
          <cell r="J185"/>
          <cell r="K185"/>
          <cell r="L185" t="str">
            <v>Propios</v>
          </cell>
          <cell r="M185" t="str">
            <v>21</v>
          </cell>
          <cell r="N185" t="str">
            <v>CSF</v>
          </cell>
          <cell r="P185">
            <v>14632032000</v>
          </cell>
          <cell r="Q185">
            <v>0</v>
          </cell>
          <cell r="R185">
            <v>0</v>
          </cell>
          <cell r="S185">
            <v>14632032000</v>
          </cell>
          <cell r="T185">
            <v>0</v>
          </cell>
          <cell r="W185">
            <v>527355401</v>
          </cell>
          <cell r="X185">
            <v>0</v>
          </cell>
          <cell r="Z185">
            <v>0</v>
          </cell>
        </row>
        <row r="186">
          <cell r="A186" t="str">
            <v>21-12-00</v>
          </cell>
          <cell r="B186" t="str">
            <v>AGENCIA NACIONAL DE MINERIA - ANM</v>
          </cell>
          <cell r="C186" t="str">
            <v>C-2104-1900-12-40302A</v>
          </cell>
          <cell r="D186" t="str">
            <v>C</v>
          </cell>
          <cell r="E186" t="str">
            <v>2104</v>
          </cell>
          <cell r="F186" t="str">
            <v>1900</v>
          </cell>
          <cell r="G186" t="str">
            <v>12</v>
          </cell>
          <cell r="H186" t="str">
            <v>40302A</v>
          </cell>
          <cell r="I186"/>
          <cell r="J186"/>
          <cell r="K186"/>
          <cell r="L186" t="str">
            <v>Propios</v>
          </cell>
          <cell r="M186" t="str">
            <v>21</v>
          </cell>
          <cell r="N186" t="str">
            <v>CSF</v>
          </cell>
          <cell r="P186">
            <v>5976156725</v>
          </cell>
          <cell r="Q186">
            <v>0</v>
          </cell>
          <cell r="R186">
            <v>0</v>
          </cell>
          <cell r="S186">
            <v>5976156725</v>
          </cell>
          <cell r="T186">
            <v>0</v>
          </cell>
          <cell r="W186">
            <v>985237077</v>
          </cell>
          <cell r="X186">
            <v>0</v>
          </cell>
          <cell r="Z186">
            <v>0</v>
          </cell>
        </row>
        <row r="187">
          <cell r="A187" t="str">
            <v>21-12-00</v>
          </cell>
          <cell r="B187" t="str">
            <v>AGENCIA NACIONAL DE MINERIA - ANM</v>
          </cell>
          <cell r="C187" t="str">
            <v>C-2104-1900-13-40302A</v>
          </cell>
          <cell r="D187" t="str">
            <v>C</v>
          </cell>
          <cell r="E187" t="str">
            <v>2104</v>
          </cell>
          <cell r="F187" t="str">
            <v>1900</v>
          </cell>
          <cell r="G187" t="str">
            <v>13</v>
          </cell>
          <cell r="H187" t="str">
            <v>40302A</v>
          </cell>
          <cell r="I187"/>
          <cell r="J187"/>
          <cell r="K187"/>
          <cell r="L187" t="str">
            <v>Nación</v>
          </cell>
          <cell r="M187" t="str">
            <v>10</v>
          </cell>
          <cell r="N187" t="str">
            <v>CSF</v>
          </cell>
          <cell r="P187">
            <v>2000000000</v>
          </cell>
          <cell r="Q187">
            <v>0</v>
          </cell>
          <cell r="R187">
            <v>0</v>
          </cell>
          <cell r="S187">
            <v>2000000000</v>
          </cell>
          <cell r="T187">
            <v>0</v>
          </cell>
          <cell r="W187">
            <v>0</v>
          </cell>
          <cell r="X187">
            <v>0</v>
          </cell>
          <cell r="Z187">
            <v>0</v>
          </cell>
        </row>
        <row r="188">
          <cell r="A188" t="str">
            <v>21-12-00</v>
          </cell>
          <cell r="B188" t="str">
            <v>AGENCIA NACIONAL DE MINERIA - ANM</v>
          </cell>
          <cell r="C188" t="str">
            <v>C-2104-1900-13-40302A</v>
          </cell>
          <cell r="D188" t="str">
            <v>C</v>
          </cell>
          <cell r="E188" t="str">
            <v>2104</v>
          </cell>
          <cell r="F188" t="str">
            <v>1900</v>
          </cell>
          <cell r="G188" t="str">
            <v>13</v>
          </cell>
          <cell r="H188" t="str">
            <v>40302A</v>
          </cell>
          <cell r="I188"/>
          <cell r="J188"/>
          <cell r="K188"/>
          <cell r="L188" t="str">
            <v>Propios</v>
          </cell>
          <cell r="M188" t="str">
            <v>21</v>
          </cell>
          <cell r="N188" t="str">
            <v>CSF</v>
          </cell>
          <cell r="P188">
            <v>11247880694</v>
          </cell>
          <cell r="Q188">
            <v>0</v>
          </cell>
          <cell r="R188">
            <v>0</v>
          </cell>
          <cell r="S188">
            <v>11247880694</v>
          </cell>
          <cell r="T188">
            <v>0</v>
          </cell>
          <cell r="W188">
            <v>730452338</v>
          </cell>
          <cell r="X188">
            <v>0</v>
          </cell>
          <cell r="Z188">
            <v>0</v>
          </cell>
        </row>
        <row r="189">
          <cell r="A189" t="str">
            <v>21-12-00</v>
          </cell>
          <cell r="B189" t="str">
            <v>AGENCIA NACIONAL DE MINERIA - ANM</v>
          </cell>
          <cell r="C189" t="str">
            <v>C-2105-1900-3-53105E</v>
          </cell>
          <cell r="D189" t="str">
            <v>C</v>
          </cell>
          <cell r="E189" t="str">
            <v>2105</v>
          </cell>
          <cell r="F189" t="str">
            <v>1900</v>
          </cell>
          <cell r="G189" t="str">
            <v>3</v>
          </cell>
          <cell r="H189" t="str">
            <v>53105E</v>
          </cell>
          <cell r="I189"/>
          <cell r="J189"/>
          <cell r="K189"/>
          <cell r="L189" t="str">
            <v>Propios</v>
          </cell>
          <cell r="M189" t="str">
            <v>21</v>
          </cell>
          <cell r="N189" t="str">
            <v>CSF</v>
          </cell>
          <cell r="P189">
            <v>6143278200</v>
          </cell>
          <cell r="Q189">
            <v>0</v>
          </cell>
          <cell r="R189">
            <v>0</v>
          </cell>
          <cell r="S189">
            <v>6143278200</v>
          </cell>
          <cell r="T189">
            <v>0</v>
          </cell>
          <cell r="W189">
            <v>948317357</v>
          </cell>
          <cell r="X189">
            <v>0</v>
          </cell>
          <cell r="Z189">
            <v>0</v>
          </cell>
        </row>
        <row r="190">
          <cell r="A190" t="str">
            <v>21-12-00</v>
          </cell>
          <cell r="B190" t="str">
            <v>AGENCIA NACIONAL DE MINERIA - ANM</v>
          </cell>
          <cell r="C190" t="str">
            <v>C-2106-1900-1-53105D</v>
          </cell>
          <cell r="D190" t="str">
            <v>C</v>
          </cell>
          <cell r="E190" t="str">
            <v>2106</v>
          </cell>
          <cell r="F190" t="str">
            <v>1900</v>
          </cell>
          <cell r="G190" t="str">
            <v>1</v>
          </cell>
          <cell r="H190" t="str">
            <v>53105D</v>
          </cell>
          <cell r="I190"/>
          <cell r="J190"/>
          <cell r="K190"/>
          <cell r="L190" t="str">
            <v>Nación</v>
          </cell>
          <cell r="M190" t="str">
            <v>10</v>
          </cell>
          <cell r="N190" t="str">
            <v>CSF</v>
          </cell>
          <cell r="P190">
            <v>2000000000</v>
          </cell>
          <cell r="Q190">
            <v>0</v>
          </cell>
          <cell r="R190">
            <v>0</v>
          </cell>
          <cell r="S190">
            <v>2000000000</v>
          </cell>
          <cell r="T190">
            <v>0</v>
          </cell>
          <cell r="W190">
            <v>0</v>
          </cell>
          <cell r="X190">
            <v>0</v>
          </cell>
          <cell r="Z190">
            <v>0</v>
          </cell>
        </row>
        <row r="191">
          <cell r="A191" t="str">
            <v>21-12-00</v>
          </cell>
          <cell r="B191" t="str">
            <v>AGENCIA NACIONAL DE MINERIA - ANM</v>
          </cell>
          <cell r="C191" t="str">
            <v>C-2106-1900-1-53105D</v>
          </cell>
          <cell r="D191" t="str">
            <v>C</v>
          </cell>
          <cell r="E191" t="str">
            <v>2106</v>
          </cell>
          <cell r="F191" t="str">
            <v>1900</v>
          </cell>
          <cell r="G191" t="str">
            <v>1</v>
          </cell>
          <cell r="H191" t="str">
            <v>53105D</v>
          </cell>
          <cell r="I191"/>
          <cell r="J191"/>
          <cell r="K191"/>
          <cell r="L191" t="str">
            <v>Propios</v>
          </cell>
          <cell r="M191" t="str">
            <v>21</v>
          </cell>
          <cell r="N191" t="str">
            <v>CSF</v>
          </cell>
          <cell r="P191">
            <v>11654968000</v>
          </cell>
          <cell r="Q191">
            <v>0</v>
          </cell>
          <cell r="R191">
            <v>0</v>
          </cell>
          <cell r="S191">
            <v>11654968000</v>
          </cell>
          <cell r="T191">
            <v>0</v>
          </cell>
          <cell r="W191">
            <v>1941245072</v>
          </cell>
          <cell r="X191">
            <v>0</v>
          </cell>
          <cell r="Z191">
            <v>0</v>
          </cell>
        </row>
        <row r="192">
          <cell r="A192" t="str">
            <v>21-12-00</v>
          </cell>
          <cell r="B192" t="str">
            <v>AGENCIA NACIONAL DE MINERIA - ANM</v>
          </cell>
          <cell r="C192" t="str">
            <v>C-2199-1900-6-53105B</v>
          </cell>
          <cell r="D192" t="str">
            <v>C</v>
          </cell>
          <cell r="E192" t="str">
            <v>2199</v>
          </cell>
          <cell r="F192" t="str">
            <v>1900</v>
          </cell>
          <cell r="G192" t="str">
            <v>6</v>
          </cell>
          <cell r="H192" t="str">
            <v>53105B</v>
          </cell>
          <cell r="I192"/>
          <cell r="J192"/>
          <cell r="K192"/>
          <cell r="L192" t="str">
            <v>Propios</v>
          </cell>
          <cell r="M192" t="str">
            <v>21</v>
          </cell>
          <cell r="N192" t="str">
            <v>CSF</v>
          </cell>
          <cell r="P192">
            <v>9237135238</v>
          </cell>
          <cell r="Q192">
            <v>0</v>
          </cell>
          <cell r="R192">
            <v>0</v>
          </cell>
          <cell r="S192">
            <v>9237135238</v>
          </cell>
          <cell r="T192">
            <v>0</v>
          </cell>
          <cell r="W192">
            <v>2404540358</v>
          </cell>
          <cell r="X192">
            <v>0</v>
          </cell>
          <cell r="Z192">
            <v>0</v>
          </cell>
        </row>
        <row r="193">
          <cell r="A193" t="str">
            <v>21-12-00</v>
          </cell>
          <cell r="B193" t="str">
            <v>AGENCIA NACIONAL DE MINERIA - ANM</v>
          </cell>
          <cell r="C193" t="str">
            <v>C-2199-1900-7-53105B</v>
          </cell>
          <cell r="D193" t="str">
            <v>C</v>
          </cell>
          <cell r="E193" t="str">
            <v>2199</v>
          </cell>
          <cell r="F193" t="str">
            <v>1900</v>
          </cell>
          <cell r="G193" t="str">
            <v>7</v>
          </cell>
          <cell r="H193" t="str">
            <v>53105B</v>
          </cell>
          <cell r="I193"/>
          <cell r="J193"/>
          <cell r="K193"/>
          <cell r="L193" t="str">
            <v>Propios</v>
          </cell>
          <cell r="M193" t="str">
            <v>21</v>
          </cell>
          <cell r="N193" t="str">
            <v>CSF</v>
          </cell>
          <cell r="P193">
            <v>18912861157</v>
          </cell>
          <cell r="Q193">
            <v>0</v>
          </cell>
          <cell r="R193">
            <v>0</v>
          </cell>
          <cell r="S193">
            <v>18912861157</v>
          </cell>
          <cell r="T193">
            <v>0</v>
          </cell>
          <cell r="W193">
            <v>986514110</v>
          </cell>
          <cell r="X193">
            <v>0</v>
          </cell>
          <cell r="Z193">
            <v>0</v>
          </cell>
        </row>
        <row r="194">
          <cell r="A194" t="str">
            <v>21-12-00</v>
          </cell>
          <cell r="B194" t="str">
            <v>AGENCIA NACIONAL DE MINERIA - ANM</v>
          </cell>
          <cell r="C194" t="str">
            <v>C-2199-1900-8-53105B</v>
          </cell>
          <cell r="D194" t="str">
            <v>C</v>
          </cell>
          <cell r="E194" t="str">
            <v>2199</v>
          </cell>
          <cell r="F194" t="str">
            <v>1900</v>
          </cell>
          <cell r="G194" t="str">
            <v>8</v>
          </cell>
          <cell r="H194" t="str">
            <v>53105B</v>
          </cell>
          <cell r="I194"/>
          <cell r="J194"/>
          <cell r="K194"/>
          <cell r="L194" t="str">
            <v>Nación</v>
          </cell>
          <cell r="M194" t="str">
            <v>10</v>
          </cell>
          <cell r="N194" t="str">
            <v>CSF</v>
          </cell>
          <cell r="P194">
            <v>2000000000</v>
          </cell>
          <cell r="Q194">
            <v>0</v>
          </cell>
          <cell r="R194">
            <v>0</v>
          </cell>
          <cell r="S194">
            <v>2000000000</v>
          </cell>
          <cell r="T194">
            <v>0</v>
          </cell>
          <cell r="W194">
            <v>0</v>
          </cell>
          <cell r="X194">
            <v>0</v>
          </cell>
          <cell r="Z194">
            <v>0</v>
          </cell>
        </row>
        <row r="195">
          <cell r="A195" t="str">
            <v>21-12-00</v>
          </cell>
          <cell r="B195" t="str">
            <v>AGENCIA NACIONAL DE MINERIA - ANM</v>
          </cell>
          <cell r="C195" t="str">
            <v>C-2199-1900-8-53105B</v>
          </cell>
          <cell r="D195" t="str">
            <v>C</v>
          </cell>
          <cell r="E195" t="str">
            <v>2199</v>
          </cell>
          <cell r="F195" t="str">
            <v>1900</v>
          </cell>
          <cell r="G195" t="str">
            <v>8</v>
          </cell>
          <cell r="H195" t="str">
            <v>53105B</v>
          </cell>
          <cell r="I195"/>
          <cell r="J195"/>
          <cell r="K195"/>
          <cell r="L195" t="str">
            <v>Propios</v>
          </cell>
          <cell r="M195" t="str">
            <v>21</v>
          </cell>
          <cell r="N195" t="str">
            <v>CSF</v>
          </cell>
          <cell r="P195">
            <v>58701844000</v>
          </cell>
          <cell r="Q195">
            <v>0</v>
          </cell>
          <cell r="R195">
            <v>0</v>
          </cell>
          <cell r="S195">
            <v>58701844000</v>
          </cell>
          <cell r="T195">
            <v>0</v>
          </cell>
          <cell r="W195">
            <v>875100000</v>
          </cell>
          <cell r="X195">
            <v>0</v>
          </cell>
          <cell r="Z195">
            <v>0</v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P196">
            <v>12568394147436</v>
          </cell>
          <cell r="Q196">
            <v>0</v>
          </cell>
          <cell r="R196">
            <v>0</v>
          </cell>
          <cell r="S196">
            <v>12568394147436</v>
          </cell>
          <cell r="T196">
            <v>40649547533</v>
          </cell>
          <cell r="W196">
            <v>547690967827.23999</v>
          </cell>
          <cell r="X196">
            <v>341321002401.58002</v>
          </cell>
          <cell r="Z196">
            <v>340391656574.90002</v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 t="str">
            <v/>
          </cell>
          <cell r="W197" t="str">
            <v/>
          </cell>
          <cell r="X197" t="str">
            <v/>
          </cell>
          <cell r="Z197" t="str">
            <v/>
          </cell>
        </row>
      </sheetData>
      <sheetData sheetId="3"/>
      <sheetData sheetId="4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W4" t="str">
            <v>COMPROMISO</v>
          </cell>
          <cell r="X4" t="str">
            <v>OBLIGACION</v>
          </cell>
        </row>
        <row r="5">
          <cell r="A5" t="str">
            <v>21-01-01</v>
          </cell>
          <cell r="B5" t="str">
            <v xml:space="preserve">MINISTERIO DE MINAS Y ENERGÍA - GESTIÓN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H5"/>
          <cell r="I5"/>
          <cell r="J5"/>
          <cell r="K5"/>
          <cell r="L5" t="str">
            <v>Nación</v>
          </cell>
          <cell r="M5" t="str">
            <v>10</v>
          </cell>
          <cell r="N5" t="str">
            <v>CSF</v>
          </cell>
          <cell r="W5">
            <v>19902042468.919998</v>
          </cell>
          <cell r="X5">
            <v>19860878476.919998</v>
          </cell>
        </row>
        <row r="6">
          <cell r="A6" t="str">
            <v>21-01-01</v>
          </cell>
          <cell r="B6" t="str">
            <v xml:space="preserve">MINISTERIO DE MINAS Y ENERGÍA - GESTIÓN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H6"/>
          <cell r="I6"/>
          <cell r="J6"/>
          <cell r="K6"/>
          <cell r="L6" t="str">
            <v>Nación</v>
          </cell>
          <cell r="M6" t="str">
            <v>10</v>
          </cell>
          <cell r="N6" t="str">
            <v>CSF</v>
          </cell>
          <cell r="W6">
            <v>7659974936</v>
          </cell>
          <cell r="X6">
            <v>7659974936</v>
          </cell>
        </row>
        <row r="7">
          <cell r="A7" t="str">
            <v>21-01-01</v>
          </cell>
          <cell r="B7" t="str">
            <v xml:space="preserve">MINISTERIO DE MINAS Y ENERGÍA - GESTIÓN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H7"/>
          <cell r="I7"/>
          <cell r="J7"/>
          <cell r="K7"/>
          <cell r="L7" t="str">
            <v>Nación</v>
          </cell>
          <cell r="M7" t="str">
            <v>10</v>
          </cell>
          <cell r="N7" t="str">
            <v>CSF</v>
          </cell>
          <cell r="W7">
            <v>3803380580.8099999</v>
          </cell>
          <cell r="X7">
            <v>3790380580.8099999</v>
          </cell>
        </row>
        <row r="8">
          <cell r="A8" t="str">
            <v>21-01-01</v>
          </cell>
          <cell r="B8" t="str">
            <v xml:space="preserve">MINISTERIO DE MINAS Y ENERGÍA - GESTIÓN GENERAL </v>
          </cell>
          <cell r="C8" t="str">
            <v>A-02</v>
          </cell>
          <cell r="D8" t="str">
            <v>A</v>
          </cell>
          <cell r="E8" t="str">
            <v>02</v>
          </cell>
          <cell r="F8"/>
          <cell r="G8"/>
          <cell r="H8"/>
          <cell r="I8"/>
          <cell r="J8"/>
          <cell r="K8"/>
          <cell r="L8" t="str">
            <v>Nación</v>
          </cell>
          <cell r="M8" t="str">
            <v>10</v>
          </cell>
          <cell r="N8" t="str">
            <v>CSF</v>
          </cell>
          <cell r="W8">
            <v>3996949877.71</v>
          </cell>
          <cell r="X8">
            <v>3359473150.3400002</v>
          </cell>
        </row>
        <row r="9">
          <cell r="A9" t="str">
            <v>21-01-01</v>
          </cell>
          <cell r="B9" t="str">
            <v xml:space="preserve">MINISTERIO DE MINAS Y ENERGÍA - GESTIÓN GENERAL </v>
          </cell>
          <cell r="C9" t="str">
            <v>A-02</v>
          </cell>
          <cell r="D9" t="str">
            <v>A</v>
          </cell>
          <cell r="E9" t="str">
            <v>02</v>
          </cell>
          <cell r="F9"/>
          <cell r="G9"/>
          <cell r="H9"/>
          <cell r="I9"/>
          <cell r="J9"/>
          <cell r="K9"/>
          <cell r="L9" t="str">
            <v>Nación</v>
          </cell>
          <cell r="M9" t="str">
            <v>16</v>
          </cell>
          <cell r="N9" t="str">
            <v>CSF</v>
          </cell>
          <cell r="W9">
            <v>691902571.66999996</v>
          </cell>
          <cell r="X9">
            <v>632971590.66999996</v>
          </cell>
        </row>
        <row r="10">
          <cell r="A10" t="str">
            <v>21-01-01</v>
          </cell>
          <cell r="B10" t="str">
            <v xml:space="preserve">MINISTERIO DE MINAS Y ENERGÍA - GESTIÓN GENERAL </v>
          </cell>
          <cell r="C10" t="str">
            <v>A-03-02-02</v>
          </cell>
          <cell r="D10" t="str">
            <v>A</v>
          </cell>
          <cell r="E10" t="str">
            <v>03</v>
          </cell>
          <cell r="F10" t="str">
            <v>02</v>
          </cell>
          <cell r="G10" t="str">
            <v>02</v>
          </cell>
          <cell r="H10"/>
          <cell r="I10"/>
          <cell r="J10"/>
          <cell r="K10"/>
          <cell r="L10" t="str">
            <v>Nación</v>
          </cell>
          <cell r="M10" t="str">
            <v>10</v>
          </cell>
          <cell r="N10" t="str">
            <v>CSF</v>
          </cell>
          <cell r="W10">
            <v>81715754.989999995</v>
          </cell>
          <cell r="X10">
            <v>81715754.989999995</v>
          </cell>
        </row>
        <row r="11">
          <cell r="A11" t="str">
            <v>21-01-01</v>
          </cell>
          <cell r="B11" t="str">
            <v xml:space="preserve">MINISTERIO DE MINAS Y ENERGÍA - GESTIÓN GENERAL </v>
          </cell>
          <cell r="C11" t="str">
            <v>A-03-03-01-002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002</v>
          </cell>
          <cell r="I11"/>
          <cell r="J11"/>
          <cell r="K11"/>
          <cell r="L11" t="str">
            <v>Nación</v>
          </cell>
          <cell r="M11" t="str">
            <v>10</v>
          </cell>
          <cell r="N11" t="str">
            <v>CSF</v>
          </cell>
          <cell r="W11">
            <v>8340883559</v>
          </cell>
          <cell r="X11">
            <v>8340883559</v>
          </cell>
        </row>
        <row r="12">
          <cell r="A12" t="str">
            <v>21-01-01</v>
          </cell>
          <cell r="B12" t="str">
            <v xml:space="preserve">MINISTERIO DE MINAS Y ENERGÍA - GESTIÓN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I12"/>
          <cell r="J12"/>
          <cell r="K12"/>
          <cell r="L12" t="str">
            <v>Nación</v>
          </cell>
          <cell r="M12" t="str">
            <v>10</v>
          </cell>
          <cell r="N12" t="str">
            <v>CSF</v>
          </cell>
          <cell r="W12">
            <v>79000000000</v>
          </cell>
          <cell r="X12">
            <v>79000000000</v>
          </cell>
        </row>
        <row r="13">
          <cell r="A13" t="str">
            <v>21-01-01</v>
          </cell>
          <cell r="B13" t="str">
            <v xml:space="preserve">MINISTERIO DE MINAS Y ENERGÍA - GESTIÓN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I13"/>
          <cell r="J13"/>
          <cell r="K13"/>
          <cell r="L13" t="str">
            <v>Nación</v>
          </cell>
          <cell r="M13" t="str">
            <v>10</v>
          </cell>
          <cell r="N13" t="str">
            <v>CSF</v>
          </cell>
          <cell r="W13">
            <v>74468162</v>
          </cell>
          <cell r="X13">
            <v>74468162</v>
          </cell>
        </row>
        <row r="14">
          <cell r="A14" t="str">
            <v>21-01-01</v>
          </cell>
          <cell r="B14" t="str">
            <v xml:space="preserve">MINISTERIO DE MINAS Y ENERGÍA - GESTIÓN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I14"/>
          <cell r="J14"/>
          <cell r="K14"/>
          <cell r="L14" t="str">
            <v>Nación</v>
          </cell>
          <cell r="M14" t="str">
            <v>10</v>
          </cell>
          <cell r="N14" t="str">
            <v>CSF</v>
          </cell>
          <cell r="W14">
            <v>16510800</v>
          </cell>
          <cell r="X14">
            <v>16510800</v>
          </cell>
        </row>
        <row r="15">
          <cell r="A15" t="str">
            <v>21-01-01</v>
          </cell>
          <cell r="B15" t="str">
            <v xml:space="preserve">MINISTERIO DE MINAS Y ENERGÍA - GESTIÓN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I15"/>
          <cell r="J15"/>
          <cell r="K15"/>
          <cell r="L15" t="str">
            <v>Nación</v>
          </cell>
          <cell r="M15" t="str">
            <v>10</v>
          </cell>
          <cell r="N15" t="str">
            <v>CSF</v>
          </cell>
          <cell r="W15">
            <v>36593627.399999999</v>
          </cell>
          <cell r="X15">
            <v>36593627.399999999</v>
          </cell>
        </row>
        <row r="16">
          <cell r="A16" t="str">
            <v>21-01-01</v>
          </cell>
          <cell r="B16" t="str">
            <v xml:space="preserve">MINISTERIO DE MINAS Y ENERGÍA - GESTIÓN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G16"/>
          <cell r="H16"/>
          <cell r="I16"/>
          <cell r="J16"/>
          <cell r="K16"/>
          <cell r="L16" t="str">
            <v>Nación</v>
          </cell>
          <cell r="M16" t="str">
            <v>10</v>
          </cell>
          <cell r="N16" t="str">
            <v>CSF</v>
          </cell>
          <cell r="W16">
            <v>13475064440.700001</v>
          </cell>
          <cell r="X16">
            <v>13475064440.700001</v>
          </cell>
        </row>
        <row r="17">
          <cell r="A17" t="str">
            <v>21-01-01</v>
          </cell>
          <cell r="B17" t="str">
            <v xml:space="preserve">MINISTERIO DE MINAS Y ENERGÍA - GESTIÓN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G17"/>
          <cell r="H17"/>
          <cell r="I17"/>
          <cell r="J17"/>
          <cell r="K17"/>
          <cell r="L17" t="str">
            <v>Nación</v>
          </cell>
          <cell r="M17" t="str">
            <v>10</v>
          </cell>
          <cell r="N17" t="str">
            <v>CSF</v>
          </cell>
          <cell r="W17">
            <v>80450664</v>
          </cell>
          <cell r="X17">
            <v>80450664</v>
          </cell>
        </row>
        <row r="18">
          <cell r="A18" t="str">
            <v>21-01-01</v>
          </cell>
          <cell r="B18" t="str">
            <v xml:space="preserve">MINISTERIO DE MINAS Y ENERGÍA - GESTIÓN GENERAL </v>
          </cell>
          <cell r="C18" t="str">
            <v>A-08-03</v>
          </cell>
          <cell r="D18" t="str">
            <v>A</v>
          </cell>
          <cell r="E18" t="str">
            <v>08</v>
          </cell>
          <cell r="F18" t="str">
            <v>03</v>
          </cell>
          <cell r="G18"/>
          <cell r="H18"/>
          <cell r="I18"/>
          <cell r="J18"/>
          <cell r="K18"/>
          <cell r="L18" t="str">
            <v>Nación</v>
          </cell>
          <cell r="M18" t="str">
            <v>10</v>
          </cell>
          <cell r="N18" t="str">
            <v>CSF</v>
          </cell>
          <cell r="W18">
            <v>5561100</v>
          </cell>
          <cell r="X18">
            <v>450900</v>
          </cell>
        </row>
        <row r="19">
          <cell r="A19" t="str">
            <v>21-01-01</v>
          </cell>
          <cell r="B19" t="str">
            <v xml:space="preserve">MINISTERIO DE MINAS Y ENERGÍA - GESTIÓN GENERAL </v>
          </cell>
          <cell r="C19" t="str">
            <v>A-08-04-01</v>
          </cell>
          <cell r="D19" t="str">
            <v>A</v>
          </cell>
          <cell r="E19" t="str">
            <v>08</v>
          </cell>
          <cell r="F19" t="str">
            <v>04</v>
          </cell>
          <cell r="G19" t="str">
            <v>01</v>
          </cell>
          <cell r="H19"/>
          <cell r="I19"/>
          <cell r="J19"/>
          <cell r="K19"/>
          <cell r="L19" t="str">
            <v>Nación</v>
          </cell>
          <cell r="M19" t="str">
            <v>11</v>
          </cell>
          <cell r="N19" t="str">
            <v>SSF</v>
          </cell>
          <cell r="W19">
            <v>11428606000</v>
          </cell>
          <cell r="X19">
            <v>11428606000</v>
          </cell>
        </row>
        <row r="20">
          <cell r="A20" t="str">
            <v>21-01-01</v>
          </cell>
          <cell r="B20" t="str">
            <v xml:space="preserve">MINISTERIO DE MINAS Y ENERGÍA - GESTIÓN GENERAL </v>
          </cell>
          <cell r="C20" t="str">
            <v>B-10-01-03</v>
          </cell>
          <cell r="D20" t="str">
            <v>B</v>
          </cell>
          <cell r="E20" t="str">
            <v>10</v>
          </cell>
          <cell r="F20" t="str">
            <v>01</v>
          </cell>
          <cell r="G20" t="str">
            <v>03</v>
          </cell>
          <cell r="H20"/>
          <cell r="I20"/>
          <cell r="J20"/>
          <cell r="K20"/>
          <cell r="L20" t="str">
            <v>Nación</v>
          </cell>
          <cell r="M20" t="str">
            <v>11</v>
          </cell>
          <cell r="N20" t="str">
            <v>SSF</v>
          </cell>
          <cell r="W20">
            <v>6843891532</v>
          </cell>
          <cell r="X20">
            <v>6843891532</v>
          </cell>
        </row>
        <row r="21">
          <cell r="A21" t="str">
            <v>21-01-01</v>
          </cell>
          <cell r="B21" t="str">
            <v xml:space="preserve">MINISTERIO DE MINAS Y ENERGÍA - GESTIÓN GENERAL </v>
          </cell>
          <cell r="C21" t="str">
            <v>B-10-04-01</v>
          </cell>
          <cell r="D21" t="str">
            <v>B</v>
          </cell>
          <cell r="E21" t="str">
            <v>10</v>
          </cell>
          <cell r="F21" t="str">
            <v>04</v>
          </cell>
          <cell r="G21" t="str">
            <v>01</v>
          </cell>
          <cell r="H21"/>
          <cell r="I21"/>
          <cell r="J21"/>
          <cell r="K21"/>
          <cell r="L21" t="str">
            <v>Nación</v>
          </cell>
          <cell r="M21" t="str">
            <v>11</v>
          </cell>
          <cell r="N21" t="str">
            <v>CSF</v>
          </cell>
          <cell r="W21">
            <v>3559789142.8600001</v>
          </cell>
          <cell r="X21">
            <v>3559789142.8600001</v>
          </cell>
        </row>
        <row r="22">
          <cell r="A22" t="str">
            <v>21-01-01</v>
          </cell>
          <cell r="B22" t="str">
            <v xml:space="preserve">MINISTERIO DE MINAS Y ENERGÍA - GESTIÓN GENERAL </v>
          </cell>
          <cell r="C22" t="str">
            <v>C-2101-1900-8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8</v>
          </cell>
          <cell r="H22"/>
          <cell r="I22"/>
          <cell r="J22"/>
          <cell r="K22"/>
          <cell r="L22" t="str">
            <v>Nación</v>
          </cell>
          <cell r="M22" t="str">
            <v>10</v>
          </cell>
          <cell r="N22" t="str">
            <v>CSF</v>
          </cell>
          <cell r="W22">
            <v>1047750000000</v>
          </cell>
          <cell r="X22">
            <v>1047750000000</v>
          </cell>
        </row>
        <row r="23">
          <cell r="A23" t="str">
            <v>21-01-01</v>
          </cell>
          <cell r="B23" t="str">
            <v xml:space="preserve">MINISTERIO DE MINAS Y ENERGÍA - GESTIÓN GENERAL </v>
          </cell>
          <cell r="C23" t="str">
            <v>C-2101-1900-9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9</v>
          </cell>
          <cell r="H23"/>
          <cell r="I23"/>
          <cell r="J23"/>
          <cell r="K23"/>
          <cell r="L23" t="str">
            <v>Nación</v>
          </cell>
          <cell r="M23" t="str">
            <v>16</v>
          </cell>
          <cell r="N23" t="str">
            <v>CSF</v>
          </cell>
          <cell r="W23">
            <v>1754136136</v>
          </cell>
          <cell r="X23">
            <v>759698866</v>
          </cell>
        </row>
        <row r="24">
          <cell r="A24" t="str">
            <v>21-01-01</v>
          </cell>
          <cell r="B24" t="str">
            <v xml:space="preserve">MINISTERIO DE MINAS Y ENERGÍA - GESTIÓN GENERAL </v>
          </cell>
          <cell r="C24" t="str">
            <v>C-2101-1900-10</v>
          </cell>
          <cell r="D24" t="str">
            <v>C</v>
          </cell>
          <cell r="E24" t="str">
            <v>2101</v>
          </cell>
          <cell r="F24" t="str">
            <v>1900</v>
          </cell>
          <cell r="G24" t="str">
            <v>10</v>
          </cell>
          <cell r="H24"/>
          <cell r="I24"/>
          <cell r="J24"/>
          <cell r="K24"/>
          <cell r="L24" t="str">
            <v>Nación</v>
          </cell>
          <cell r="M24" t="str">
            <v>10</v>
          </cell>
          <cell r="N24" t="str">
            <v>CSF</v>
          </cell>
          <cell r="W24">
            <v>62299913109</v>
          </cell>
          <cell r="X24">
            <v>57469434484.75</v>
          </cell>
        </row>
        <row r="25">
          <cell r="A25" t="str">
            <v>21-01-01</v>
          </cell>
          <cell r="B25" t="str">
            <v xml:space="preserve">MINISTERIO DE MINAS Y ENERGÍA - GESTIÓN GENERAL </v>
          </cell>
          <cell r="C25" t="str">
            <v>C-2101-1900-11</v>
          </cell>
          <cell r="D25" t="str">
            <v>C</v>
          </cell>
          <cell r="E25" t="str">
            <v>2101</v>
          </cell>
          <cell r="F25" t="str">
            <v>1900</v>
          </cell>
          <cell r="G25" t="str">
            <v>11</v>
          </cell>
          <cell r="H25"/>
          <cell r="I25"/>
          <cell r="J25"/>
          <cell r="K25"/>
          <cell r="L25" t="str">
            <v>Nación</v>
          </cell>
          <cell r="M25" t="str">
            <v>11</v>
          </cell>
          <cell r="N25" t="str">
            <v>CSF</v>
          </cell>
          <cell r="W25">
            <v>333706817.32999998</v>
          </cell>
          <cell r="X25">
            <v>243698133.33000001</v>
          </cell>
        </row>
        <row r="26">
          <cell r="A26" t="str">
            <v>21-01-01</v>
          </cell>
          <cell r="B26" t="str">
            <v xml:space="preserve">MINISTERIO DE MINAS Y ENERGÍA - GESTIÓN GENERAL </v>
          </cell>
          <cell r="C26" t="str">
            <v>C-2101-1900-11</v>
          </cell>
          <cell r="D26" t="str">
            <v>C</v>
          </cell>
          <cell r="E26" t="str">
            <v>2101</v>
          </cell>
          <cell r="F26" t="str">
            <v>1900</v>
          </cell>
          <cell r="G26" t="str">
            <v>11</v>
          </cell>
          <cell r="H26"/>
          <cell r="I26"/>
          <cell r="J26"/>
          <cell r="K26"/>
          <cell r="L26" t="str">
            <v>Nación</v>
          </cell>
          <cell r="M26" t="str">
            <v>13</v>
          </cell>
          <cell r="N26" t="str">
            <v>CSF</v>
          </cell>
          <cell r="W26">
            <v>0</v>
          </cell>
          <cell r="X26">
            <v>0</v>
          </cell>
        </row>
        <row r="27">
          <cell r="A27" t="str">
            <v>21-01-01</v>
          </cell>
          <cell r="B27" t="str">
            <v xml:space="preserve">MINISTERIO DE MINAS Y ENERGÍA - GESTIÓN GENERAL </v>
          </cell>
          <cell r="C27" t="str">
            <v>C-2102-1900-6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6</v>
          </cell>
          <cell r="H27"/>
          <cell r="I27"/>
          <cell r="J27"/>
          <cell r="K27"/>
          <cell r="L27" t="str">
            <v>Nación</v>
          </cell>
          <cell r="M27" t="str">
            <v>10</v>
          </cell>
          <cell r="N27" t="str">
            <v>CSF</v>
          </cell>
          <cell r="W27">
            <v>1898140302322.6599</v>
          </cell>
          <cell r="X27">
            <v>1896057330665.6599</v>
          </cell>
        </row>
        <row r="28">
          <cell r="A28" t="str">
            <v>21-01-01</v>
          </cell>
          <cell r="B28" t="str">
            <v xml:space="preserve">MINISTERIO DE MINAS Y ENERGÍA - GESTIÓN GENERAL </v>
          </cell>
          <cell r="C28" t="str">
            <v>C-2102-1900-6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6</v>
          </cell>
          <cell r="H28"/>
          <cell r="I28"/>
          <cell r="J28"/>
          <cell r="K28"/>
          <cell r="L28" t="str">
            <v>Nación</v>
          </cell>
          <cell r="M28" t="str">
            <v>51</v>
          </cell>
          <cell r="N28" t="str">
            <v>CSF</v>
          </cell>
          <cell r="W28">
            <v>48201920057</v>
          </cell>
          <cell r="X28">
            <v>43626769718</v>
          </cell>
        </row>
        <row r="29">
          <cell r="A29" t="str">
            <v>21-01-01</v>
          </cell>
          <cell r="B29" t="str">
            <v xml:space="preserve">MINISTERIO DE MINAS Y ENERGÍA - GESTIÓN GENERAL </v>
          </cell>
          <cell r="C29" t="str">
            <v>C-2102-1900-7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7</v>
          </cell>
          <cell r="H29"/>
          <cell r="I29"/>
          <cell r="J29"/>
          <cell r="K29"/>
          <cell r="L29" t="str">
            <v>Nación</v>
          </cell>
          <cell r="M29" t="str">
            <v>13</v>
          </cell>
          <cell r="N29" t="str">
            <v>CSF</v>
          </cell>
          <cell r="W29">
            <v>0</v>
          </cell>
          <cell r="X29">
            <v>0</v>
          </cell>
        </row>
        <row r="30">
          <cell r="A30" t="str">
            <v>21-01-01</v>
          </cell>
          <cell r="B30" t="str">
            <v xml:space="preserve">MINISTERIO DE MINAS Y ENERGÍA - GESTIÓN GENERAL </v>
          </cell>
          <cell r="C30" t="str">
            <v>C-2102-1900-7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7</v>
          </cell>
          <cell r="H30"/>
          <cell r="I30"/>
          <cell r="J30"/>
          <cell r="K30"/>
          <cell r="L30" t="str">
            <v>Nación</v>
          </cell>
          <cell r="M30" t="str">
            <v>14</v>
          </cell>
          <cell r="N30" t="str">
            <v>CSF</v>
          </cell>
          <cell r="W30">
            <v>11547036722</v>
          </cell>
          <cell r="X30">
            <v>11547036722</v>
          </cell>
        </row>
        <row r="31">
          <cell r="A31" t="str">
            <v>21-01-01</v>
          </cell>
          <cell r="B31" t="str">
            <v xml:space="preserve">MINISTERIO DE MINAS Y ENERGÍA - GESTIÓN GENERAL </v>
          </cell>
          <cell r="C31" t="str">
            <v>C-2102-1900-7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7</v>
          </cell>
          <cell r="H31"/>
          <cell r="I31"/>
          <cell r="J31"/>
          <cell r="K31"/>
          <cell r="L31" t="str">
            <v>Nación</v>
          </cell>
          <cell r="M31" t="str">
            <v>16</v>
          </cell>
          <cell r="N31" t="str">
            <v>SSF</v>
          </cell>
          <cell r="W31">
            <v>28004776794</v>
          </cell>
          <cell r="X31">
            <v>27885506794</v>
          </cell>
        </row>
        <row r="32">
          <cell r="A32" t="str">
            <v>21-01-01</v>
          </cell>
          <cell r="B32" t="str">
            <v xml:space="preserve">MINISTERIO DE MINAS Y ENERGÍA - GESTIÓN GENERAL </v>
          </cell>
          <cell r="C32" t="str">
            <v>C-2102-1900-8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8</v>
          </cell>
          <cell r="H32"/>
          <cell r="I32"/>
          <cell r="J32"/>
          <cell r="K32"/>
          <cell r="L32" t="str">
            <v>Nación</v>
          </cell>
          <cell r="M32" t="str">
            <v>16</v>
          </cell>
          <cell r="N32" t="str">
            <v>CSF</v>
          </cell>
          <cell r="W32">
            <v>152111810234</v>
          </cell>
          <cell r="X32">
            <v>152106670781</v>
          </cell>
        </row>
        <row r="33">
          <cell r="A33" t="str">
            <v>21-01-01</v>
          </cell>
          <cell r="B33" t="str">
            <v xml:space="preserve">MINISTERIO DE MINAS Y ENERGÍA - GESTIÓN GENERAL </v>
          </cell>
          <cell r="C33" t="str">
            <v>C-2102-1900-9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9</v>
          </cell>
          <cell r="H33"/>
          <cell r="I33"/>
          <cell r="J33"/>
          <cell r="K33"/>
          <cell r="L33" t="str">
            <v>Nación</v>
          </cell>
          <cell r="M33" t="str">
            <v>16</v>
          </cell>
          <cell r="N33" t="str">
            <v>CSF</v>
          </cell>
          <cell r="W33">
            <v>128703875865</v>
          </cell>
          <cell r="X33">
            <v>14466471296</v>
          </cell>
        </row>
        <row r="34">
          <cell r="A34" t="str">
            <v>21-01-01</v>
          </cell>
          <cell r="B34" t="str">
            <v xml:space="preserve">MINISTERIO DE MINAS Y ENERGÍA - GESTIÓN GENERAL </v>
          </cell>
          <cell r="C34" t="str">
            <v>C-2102-1900-10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10</v>
          </cell>
          <cell r="H34"/>
          <cell r="I34"/>
          <cell r="J34"/>
          <cell r="K34"/>
          <cell r="L34" t="str">
            <v>Nación</v>
          </cell>
          <cell r="M34" t="str">
            <v>52</v>
          </cell>
          <cell r="N34" t="str">
            <v>CSF</v>
          </cell>
          <cell r="W34">
            <v>119636413577.74001</v>
          </cell>
          <cell r="X34">
            <v>54532152675.970001</v>
          </cell>
        </row>
        <row r="35">
          <cell r="A35" t="str">
            <v>21-01-01</v>
          </cell>
          <cell r="B35" t="str">
            <v xml:space="preserve">MINISTERIO DE MINAS Y ENERGÍA - GESTIÓN GENERAL </v>
          </cell>
          <cell r="C35" t="str">
            <v>C-2102-1900-11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11</v>
          </cell>
          <cell r="H35"/>
          <cell r="I35"/>
          <cell r="J35"/>
          <cell r="K35"/>
          <cell r="L35" t="str">
            <v>Nación</v>
          </cell>
          <cell r="M35" t="str">
            <v>16</v>
          </cell>
          <cell r="N35" t="str">
            <v>CSF</v>
          </cell>
          <cell r="W35">
            <v>109176883442.33</v>
          </cell>
          <cell r="X35">
            <v>31074815946.830002</v>
          </cell>
        </row>
        <row r="36">
          <cell r="A36" t="str">
            <v>21-01-01</v>
          </cell>
          <cell r="B36" t="str">
            <v xml:space="preserve">MINISTERIO DE MINAS Y ENERGÍA - GESTIÓN GENERAL </v>
          </cell>
          <cell r="C36" t="str">
            <v>C-2102-1900-12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12</v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Nación</v>
          </cell>
          <cell r="M36" t="str">
            <v>11</v>
          </cell>
          <cell r="N36" t="str">
            <v>CSF</v>
          </cell>
          <cell r="W36">
            <v>542501223.98000002</v>
          </cell>
          <cell r="X36">
            <v>523764326.98000002</v>
          </cell>
        </row>
        <row r="37">
          <cell r="A37" t="str">
            <v>21-01-01</v>
          </cell>
          <cell r="B37" t="str">
            <v xml:space="preserve">MINISTERIO DE MINAS Y ENERGÍA - GESTIÓN GENERAL </v>
          </cell>
          <cell r="C37" t="str">
            <v>C-2102-1900-13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13</v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>Nación</v>
          </cell>
          <cell r="M37" t="str">
            <v>11</v>
          </cell>
          <cell r="N37" t="str">
            <v>CSF</v>
          </cell>
          <cell r="W37">
            <v>120461743</v>
          </cell>
          <cell r="X37">
            <v>104323565</v>
          </cell>
        </row>
        <row r="38">
          <cell r="A38" t="str">
            <v>21-01-01</v>
          </cell>
          <cell r="B38" t="str">
            <v xml:space="preserve">MINISTERIO DE MINAS Y ENERGÍA - GESTIÓN GENERAL </v>
          </cell>
          <cell r="C38" t="str">
            <v>C-2102-1900-14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14</v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Nación</v>
          </cell>
          <cell r="M38" t="str">
            <v>13</v>
          </cell>
          <cell r="N38" t="str">
            <v>CSF</v>
          </cell>
          <cell r="W38">
            <v>0</v>
          </cell>
          <cell r="X38">
            <v>0</v>
          </cell>
        </row>
        <row r="39">
          <cell r="A39" t="str">
            <v>21-01-01</v>
          </cell>
          <cell r="B39" t="str">
            <v xml:space="preserve">MINISTERIO DE MINAS Y ENERGÍA - GESTIÓN GENERAL </v>
          </cell>
          <cell r="C39" t="str">
            <v>C-2102-1900-14</v>
          </cell>
          <cell r="D39" t="str">
            <v>C</v>
          </cell>
          <cell r="E39" t="str">
            <v>2102</v>
          </cell>
          <cell r="F39" t="str">
            <v>1900</v>
          </cell>
          <cell r="G39" t="str">
            <v>14</v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>Nación</v>
          </cell>
          <cell r="M39" t="str">
            <v>14</v>
          </cell>
          <cell r="N39" t="str">
            <v>CSF</v>
          </cell>
          <cell r="W39">
            <v>0</v>
          </cell>
          <cell r="X39">
            <v>0</v>
          </cell>
        </row>
        <row r="40">
          <cell r="A40" t="str">
            <v>21-01-01</v>
          </cell>
          <cell r="B40" t="str">
            <v xml:space="preserve">MINISTERIO DE MINAS Y ENERGÍA - GESTIÓN GENERAL </v>
          </cell>
          <cell r="C40" t="str">
            <v>C-2102-1900-14</v>
          </cell>
          <cell r="D40" t="str">
            <v>C</v>
          </cell>
          <cell r="E40" t="str">
            <v>2102</v>
          </cell>
          <cell r="F40" t="str">
            <v>1900</v>
          </cell>
          <cell r="G40" t="str">
            <v>14</v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Nación</v>
          </cell>
          <cell r="M40" t="str">
            <v>16</v>
          </cell>
          <cell r="N40" t="str">
            <v>SSF</v>
          </cell>
          <cell r="W40">
            <v>6986034104</v>
          </cell>
          <cell r="X40">
            <v>6968384104</v>
          </cell>
        </row>
        <row r="41">
          <cell r="A41" t="str">
            <v>21-01-01</v>
          </cell>
          <cell r="B41" t="str">
            <v xml:space="preserve">MINISTERIO DE MINAS Y ENERGÍA - GESTIÓN GENERAL </v>
          </cell>
          <cell r="C41" t="str">
            <v>C-2103-1900-5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5</v>
          </cell>
          <cell r="H41"/>
          <cell r="I41"/>
          <cell r="J41"/>
          <cell r="K41"/>
          <cell r="L41" t="str">
            <v>Nación</v>
          </cell>
          <cell r="M41" t="str">
            <v>11</v>
          </cell>
          <cell r="N41" t="str">
            <v>CSF</v>
          </cell>
          <cell r="W41">
            <v>3047833012</v>
          </cell>
          <cell r="X41">
            <v>2991409376.5799999</v>
          </cell>
        </row>
        <row r="42">
          <cell r="A42" t="str">
            <v>21-01-01</v>
          </cell>
          <cell r="B42" t="str">
            <v xml:space="preserve">MINISTERIO DE MINAS Y ENERGÍA - GESTIÓN GENERAL </v>
          </cell>
          <cell r="C42" t="str">
            <v>C-2103-1900-5</v>
          </cell>
          <cell r="D42" t="str">
            <v>C</v>
          </cell>
          <cell r="E42" t="str">
            <v>2103</v>
          </cell>
          <cell r="F42" t="str">
            <v>1900</v>
          </cell>
          <cell r="G42" t="str">
            <v>5</v>
          </cell>
          <cell r="H42"/>
          <cell r="I42"/>
          <cell r="J42"/>
          <cell r="K42"/>
          <cell r="L42" t="str">
            <v>Nación</v>
          </cell>
          <cell r="M42" t="str">
            <v>13</v>
          </cell>
          <cell r="N42" t="str">
            <v>CSF</v>
          </cell>
          <cell r="W42">
            <v>1864932000</v>
          </cell>
          <cell r="X42">
            <v>1755628150.29</v>
          </cell>
        </row>
        <row r="43">
          <cell r="A43" t="str">
            <v>21-01-01</v>
          </cell>
          <cell r="B43" t="str">
            <v xml:space="preserve">MINISTERIO DE MINAS Y ENERGÍA - GESTIÓN GENERAL </v>
          </cell>
          <cell r="C43" t="str">
            <v>C-2103-1900-7</v>
          </cell>
          <cell r="D43" t="str">
            <v>C</v>
          </cell>
          <cell r="E43" t="str">
            <v>2103</v>
          </cell>
          <cell r="F43" t="str">
            <v>1900</v>
          </cell>
          <cell r="G43" t="str">
            <v>7</v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>Nación</v>
          </cell>
          <cell r="M43" t="str">
            <v>10</v>
          </cell>
          <cell r="N43" t="str">
            <v>CSF</v>
          </cell>
          <cell r="W43">
            <v>65722290898.769997</v>
          </cell>
          <cell r="X43">
            <v>59740178064.239998</v>
          </cell>
        </row>
        <row r="44">
          <cell r="A44" t="str">
            <v>21-01-01</v>
          </cell>
          <cell r="B44" t="str">
            <v xml:space="preserve">MINISTERIO DE MINAS Y ENERGÍA - GESTIÓN GENERAL </v>
          </cell>
          <cell r="C44" t="str">
            <v>C-2103-1900-8</v>
          </cell>
          <cell r="D44" t="str">
            <v>C</v>
          </cell>
          <cell r="E44" t="str">
            <v>2103</v>
          </cell>
          <cell r="F44" t="str">
            <v>1900</v>
          </cell>
          <cell r="G44" t="str">
            <v>8</v>
          </cell>
          <cell r="H44"/>
          <cell r="I44"/>
          <cell r="J44"/>
          <cell r="K44"/>
          <cell r="L44" t="str">
            <v>Nación</v>
          </cell>
          <cell r="M44" t="str">
            <v>11</v>
          </cell>
          <cell r="N44" t="str">
            <v>CSF</v>
          </cell>
          <cell r="W44">
            <v>611753391.5</v>
          </cell>
          <cell r="X44">
            <v>564299466.5</v>
          </cell>
        </row>
        <row r="45">
          <cell r="A45" t="str">
            <v>21-01-01</v>
          </cell>
          <cell r="B45" t="str">
            <v xml:space="preserve">MINISTERIO DE MINAS Y ENERGÍA - GESTIÓN GENERAL </v>
          </cell>
          <cell r="C45" t="str">
            <v>C-2103-1900-8</v>
          </cell>
          <cell r="D45" t="str">
            <v>C</v>
          </cell>
          <cell r="E45" t="str">
            <v>2103</v>
          </cell>
          <cell r="F45" t="str">
            <v>1900</v>
          </cell>
          <cell r="G45" t="str">
            <v>8</v>
          </cell>
          <cell r="H45"/>
          <cell r="I45"/>
          <cell r="J45"/>
          <cell r="K45"/>
          <cell r="L45" t="str">
            <v>Nación</v>
          </cell>
          <cell r="M45" t="str">
            <v>13</v>
          </cell>
          <cell r="N45" t="str">
            <v>CSF</v>
          </cell>
          <cell r="W45">
            <v>488954340</v>
          </cell>
          <cell r="X45">
            <v>440058906</v>
          </cell>
        </row>
        <row r="46">
          <cell r="A46" t="str">
            <v>21-01-01</v>
          </cell>
          <cell r="B46" t="str">
            <v xml:space="preserve">MINISTERIO DE MINAS Y ENERGÍA - GESTIÓN GENERAL </v>
          </cell>
          <cell r="C46" t="str">
            <v>C-2104-1900-8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8</v>
          </cell>
          <cell r="H46"/>
          <cell r="I46"/>
          <cell r="J46"/>
          <cell r="K46"/>
          <cell r="L46" t="str">
            <v>Nación</v>
          </cell>
          <cell r="M46" t="str">
            <v>11</v>
          </cell>
          <cell r="N46" t="str">
            <v>CSF</v>
          </cell>
          <cell r="W46">
            <v>2661550231</v>
          </cell>
          <cell r="X46">
            <v>1938581297</v>
          </cell>
        </row>
        <row r="47">
          <cell r="A47" t="str">
            <v>21-01-01</v>
          </cell>
          <cell r="B47" t="str">
            <v xml:space="preserve">MINISTERIO DE MINAS Y ENERGÍA - GESTIÓN GENERAL </v>
          </cell>
          <cell r="C47" t="str">
            <v>C-2104-1900-8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8</v>
          </cell>
          <cell r="H47"/>
          <cell r="I47"/>
          <cell r="J47"/>
          <cell r="K47"/>
          <cell r="L47" t="str">
            <v>Nación</v>
          </cell>
          <cell r="M47" t="str">
            <v>13</v>
          </cell>
          <cell r="N47" t="str">
            <v>CSF</v>
          </cell>
          <cell r="W47">
            <v>1948336600</v>
          </cell>
          <cell r="X47">
            <v>79916830</v>
          </cell>
        </row>
        <row r="48">
          <cell r="A48" t="str">
            <v>21-01-01</v>
          </cell>
          <cell r="B48" t="str">
            <v xml:space="preserve">MINISTERIO DE MINAS Y ENERGÍA - GESTIÓN GENERAL </v>
          </cell>
          <cell r="C48" t="str">
            <v>C-2104-1900-16</v>
          </cell>
          <cell r="D48" t="str">
            <v>C</v>
          </cell>
          <cell r="E48" t="str">
            <v>2104</v>
          </cell>
          <cell r="F48" t="str">
            <v>1900</v>
          </cell>
          <cell r="G48" t="str">
            <v>16</v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Nación</v>
          </cell>
          <cell r="M48" t="str">
            <v>11</v>
          </cell>
          <cell r="N48" t="str">
            <v>CSF</v>
          </cell>
          <cell r="W48">
            <v>2160439557.2399998</v>
          </cell>
          <cell r="X48">
            <v>1930364682.6600001</v>
          </cell>
        </row>
        <row r="49">
          <cell r="A49" t="str">
            <v>21-01-01</v>
          </cell>
          <cell r="B49" t="str">
            <v xml:space="preserve">MINISTERIO DE MINAS Y ENERGÍA - GESTIÓN GENERAL </v>
          </cell>
          <cell r="C49" t="str">
            <v>C-2104-1900-16</v>
          </cell>
          <cell r="D49" t="str">
            <v>C</v>
          </cell>
          <cell r="E49" t="str">
            <v>2104</v>
          </cell>
          <cell r="F49" t="str">
            <v>1900</v>
          </cell>
          <cell r="G49" t="str">
            <v>16</v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Nación</v>
          </cell>
          <cell r="M49" t="str">
            <v>13</v>
          </cell>
          <cell r="N49" t="str">
            <v>CSF</v>
          </cell>
          <cell r="W49">
            <v>1088548528</v>
          </cell>
          <cell r="X49">
            <v>571525719.20000005</v>
          </cell>
        </row>
        <row r="50">
          <cell r="A50" t="str">
            <v>21-01-01</v>
          </cell>
          <cell r="B50" t="str">
            <v xml:space="preserve">MINISTERIO DE MINAS Y ENERGÍA - GESTIÓN GENERAL </v>
          </cell>
          <cell r="C50" t="str">
            <v>C-2104-1900-17</v>
          </cell>
          <cell r="D50" t="str">
            <v>C</v>
          </cell>
          <cell r="E50" t="str">
            <v>2104</v>
          </cell>
          <cell r="F50" t="str">
            <v>1900</v>
          </cell>
          <cell r="G50" t="str">
            <v>17</v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Nación</v>
          </cell>
          <cell r="M50" t="str">
            <v>11</v>
          </cell>
          <cell r="N50" t="str">
            <v>CSF</v>
          </cell>
          <cell r="W50">
            <v>3488815501.5</v>
          </cell>
          <cell r="X50">
            <v>1925617215</v>
          </cell>
        </row>
        <row r="51">
          <cell r="A51" t="str">
            <v>21-01-01</v>
          </cell>
          <cell r="B51" t="str">
            <v xml:space="preserve">MINISTERIO DE MINAS Y ENERGÍA - GESTIÓN GENERAL </v>
          </cell>
          <cell r="C51" t="str">
            <v>C-2104-1900-18</v>
          </cell>
          <cell r="D51" t="str">
            <v>C</v>
          </cell>
          <cell r="E51" t="str">
            <v>2104</v>
          </cell>
          <cell r="F51" t="str">
            <v>1900</v>
          </cell>
          <cell r="G51" t="str">
            <v>18</v>
          </cell>
          <cell r="H51"/>
          <cell r="I51"/>
          <cell r="J51"/>
          <cell r="K51"/>
          <cell r="L51" t="str">
            <v>Nación</v>
          </cell>
          <cell r="M51" t="str">
            <v>11</v>
          </cell>
          <cell r="N51" t="str">
            <v>CSF</v>
          </cell>
          <cell r="W51">
            <v>1637471345.6700001</v>
          </cell>
          <cell r="X51">
            <v>650532372.66999996</v>
          </cell>
        </row>
        <row r="52">
          <cell r="A52" t="str">
            <v>21-01-01</v>
          </cell>
          <cell r="B52" t="str">
            <v xml:space="preserve">MINISTERIO DE MINAS Y ENERGÍA - GESTIÓN GENERAL </v>
          </cell>
          <cell r="C52" t="str">
            <v>C-2104-1900-18</v>
          </cell>
          <cell r="D52" t="str">
            <v>C</v>
          </cell>
          <cell r="E52" t="str">
            <v>2104</v>
          </cell>
          <cell r="F52" t="str">
            <v>1900</v>
          </cell>
          <cell r="G52" t="str">
            <v>18</v>
          </cell>
          <cell r="H52"/>
          <cell r="I52"/>
          <cell r="J52"/>
          <cell r="K52"/>
          <cell r="L52" t="str">
            <v>Nación</v>
          </cell>
          <cell r="M52" t="str">
            <v>13</v>
          </cell>
          <cell r="N52" t="str">
            <v>CSF</v>
          </cell>
          <cell r="W52">
            <v>888312747</v>
          </cell>
          <cell r="X52">
            <v>257554413</v>
          </cell>
        </row>
        <row r="53">
          <cell r="A53" t="str">
            <v>21-01-01</v>
          </cell>
          <cell r="B53" t="str">
            <v xml:space="preserve">MINISTERIO DE MINAS Y ENERGÍA - GESTIÓN GENERAL </v>
          </cell>
          <cell r="C53" t="str">
            <v>C-2105-1900-7</v>
          </cell>
          <cell r="D53" t="str">
            <v>C</v>
          </cell>
          <cell r="E53" t="str">
            <v>2105</v>
          </cell>
          <cell r="F53" t="str">
            <v>1900</v>
          </cell>
          <cell r="G53" t="str">
            <v>7</v>
          </cell>
          <cell r="H53"/>
          <cell r="I53"/>
          <cell r="J53"/>
          <cell r="K53"/>
          <cell r="L53" t="str">
            <v>Nación</v>
          </cell>
          <cell r="M53" t="str">
            <v>11</v>
          </cell>
          <cell r="N53" t="str">
            <v>CSF</v>
          </cell>
          <cell r="W53">
            <v>979152226</v>
          </cell>
          <cell r="X53">
            <v>972365645</v>
          </cell>
        </row>
        <row r="54">
          <cell r="A54" t="str">
            <v>21-01-01</v>
          </cell>
          <cell r="B54" t="str">
            <v xml:space="preserve">MINISTERIO DE MINAS Y ENERGÍA - GESTIÓN GENERAL </v>
          </cell>
          <cell r="C54" t="str">
            <v>C-2105-1900-8</v>
          </cell>
          <cell r="D54" t="str">
            <v>C</v>
          </cell>
          <cell r="E54" t="str">
            <v>2105</v>
          </cell>
          <cell r="F54" t="str">
            <v>1900</v>
          </cell>
          <cell r="G54" t="str">
            <v>8</v>
          </cell>
          <cell r="H54"/>
          <cell r="I54"/>
          <cell r="J54"/>
          <cell r="K54"/>
          <cell r="L54" t="str">
            <v>Nación</v>
          </cell>
          <cell r="M54" t="str">
            <v>11</v>
          </cell>
          <cell r="N54" t="str">
            <v>CSF</v>
          </cell>
          <cell r="W54">
            <v>3543063492</v>
          </cell>
          <cell r="X54">
            <v>3529303761</v>
          </cell>
        </row>
        <row r="55">
          <cell r="A55" t="str">
            <v>21-01-01</v>
          </cell>
          <cell r="B55" t="str">
            <v xml:space="preserve">MINISTERIO DE MINAS Y ENERGÍA - GESTIÓN GENERAL </v>
          </cell>
          <cell r="C55" t="str">
            <v>C-2105-1900-8</v>
          </cell>
          <cell r="D55" t="str">
            <v>C</v>
          </cell>
          <cell r="E55" t="str">
            <v>2105</v>
          </cell>
          <cell r="F55" t="str">
            <v>1900</v>
          </cell>
          <cell r="G55" t="str">
            <v>8</v>
          </cell>
          <cell r="H55"/>
          <cell r="I55"/>
          <cell r="J55"/>
          <cell r="K55"/>
          <cell r="L55" t="str">
            <v>Nación</v>
          </cell>
          <cell r="M55" t="str">
            <v>13</v>
          </cell>
          <cell r="N55" t="str">
            <v>CSF</v>
          </cell>
          <cell r="W55">
            <v>5000000</v>
          </cell>
          <cell r="X55">
            <v>5000000</v>
          </cell>
        </row>
        <row r="56">
          <cell r="A56" t="str">
            <v>21-01-01</v>
          </cell>
          <cell r="B56" t="str">
            <v xml:space="preserve">MINISTERIO DE MINAS Y ENERGÍA - GESTIÓN GENERAL </v>
          </cell>
          <cell r="C56" t="str">
            <v>C-2105-1900-9</v>
          </cell>
          <cell r="D56" t="str">
            <v>C</v>
          </cell>
          <cell r="E56" t="str">
            <v>2105</v>
          </cell>
          <cell r="F56" t="str">
            <v>1900</v>
          </cell>
          <cell r="G56" t="str">
            <v>9</v>
          </cell>
          <cell r="H56"/>
          <cell r="I56"/>
          <cell r="J56"/>
          <cell r="K56"/>
          <cell r="L56" t="str">
            <v>Nación</v>
          </cell>
          <cell r="M56" t="str">
            <v>11</v>
          </cell>
          <cell r="N56" t="str">
            <v>CSF</v>
          </cell>
          <cell r="W56">
            <v>2251326347</v>
          </cell>
          <cell r="X56">
            <v>2238178006</v>
          </cell>
        </row>
        <row r="57">
          <cell r="A57" t="str">
            <v>21-01-01</v>
          </cell>
          <cell r="B57" t="str">
            <v xml:space="preserve">MINISTERIO DE MINAS Y ENERGÍA - GESTIÓN GENERAL </v>
          </cell>
          <cell r="C57" t="str">
            <v>C-2105-1900-9</v>
          </cell>
          <cell r="D57" t="str">
            <v>C</v>
          </cell>
          <cell r="E57" t="str">
            <v>2105</v>
          </cell>
          <cell r="F57" t="str">
            <v>1900</v>
          </cell>
          <cell r="G57" t="str">
            <v>9</v>
          </cell>
          <cell r="H57"/>
          <cell r="I57"/>
          <cell r="J57"/>
          <cell r="K57"/>
          <cell r="L57" t="str">
            <v>Nación</v>
          </cell>
          <cell r="M57" t="str">
            <v>13</v>
          </cell>
          <cell r="N57" t="str">
            <v>CSF</v>
          </cell>
          <cell r="W57">
            <v>1879888980</v>
          </cell>
          <cell r="X57">
            <v>1875563845</v>
          </cell>
        </row>
        <row r="58">
          <cell r="A58" t="str">
            <v>21-01-01</v>
          </cell>
          <cell r="B58" t="str">
            <v xml:space="preserve">MINISTERIO DE MINAS Y ENERGÍA - GESTIÓN GENERAL </v>
          </cell>
          <cell r="C58" t="str">
            <v>C-2105-1900-11</v>
          </cell>
          <cell r="D58" t="str">
            <v>C</v>
          </cell>
          <cell r="E58" t="str">
            <v>2105</v>
          </cell>
          <cell r="F58" t="str">
            <v>1900</v>
          </cell>
          <cell r="G58" t="str">
            <v>11</v>
          </cell>
          <cell r="H58"/>
          <cell r="I58"/>
          <cell r="J58"/>
          <cell r="K58"/>
          <cell r="L58" t="str">
            <v>Nación</v>
          </cell>
          <cell r="M58" t="str">
            <v>11</v>
          </cell>
          <cell r="N58" t="str">
            <v>CSF</v>
          </cell>
          <cell r="W58">
            <v>2494507722</v>
          </cell>
          <cell r="X58">
            <v>2254929846</v>
          </cell>
        </row>
        <row r="59">
          <cell r="A59" t="str">
            <v>21-01-01</v>
          </cell>
          <cell r="B59" t="str">
            <v xml:space="preserve">MINISTERIO DE MINAS Y ENERGÍA - GESTIÓN GENERAL </v>
          </cell>
          <cell r="C59" t="str">
            <v>C-2105-1900-11</v>
          </cell>
          <cell r="D59" t="str">
            <v>C</v>
          </cell>
          <cell r="E59" t="str">
            <v>2105</v>
          </cell>
          <cell r="F59" t="str">
            <v>1900</v>
          </cell>
          <cell r="G59" t="str">
            <v>11</v>
          </cell>
          <cell r="H59"/>
          <cell r="I59"/>
          <cell r="J59"/>
          <cell r="K59"/>
          <cell r="L59" t="str">
            <v>Nación</v>
          </cell>
          <cell r="M59" t="str">
            <v>13</v>
          </cell>
          <cell r="N59" t="str">
            <v>CSF</v>
          </cell>
          <cell r="W59">
            <v>3296600000</v>
          </cell>
          <cell r="X59">
            <v>2318045581</v>
          </cell>
        </row>
        <row r="60">
          <cell r="A60" t="str">
            <v>21-01-01</v>
          </cell>
          <cell r="B60" t="str">
            <v xml:space="preserve">MINISTERIO DE MINAS Y ENERGÍA - GESTIÓN GENERAL </v>
          </cell>
          <cell r="C60" t="str">
            <v>C-2106-1900-6</v>
          </cell>
          <cell r="D60" t="str">
            <v>C</v>
          </cell>
          <cell r="E60" t="str">
            <v>2106</v>
          </cell>
          <cell r="F60" t="str">
            <v>1900</v>
          </cell>
          <cell r="G60" t="str">
            <v>6</v>
          </cell>
          <cell r="H60"/>
          <cell r="I60"/>
          <cell r="J60"/>
          <cell r="K60"/>
          <cell r="L60" t="str">
            <v>Nación</v>
          </cell>
          <cell r="M60" t="str">
            <v>11</v>
          </cell>
          <cell r="N60" t="str">
            <v>CSF</v>
          </cell>
          <cell r="W60">
            <v>423174666.72000003</v>
          </cell>
          <cell r="X60">
            <v>249984666.72</v>
          </cell>
        </row>
        <row r="61">
          <cell r="A61" t="str">
            <v>21-01-01</v>
          </cell>
          <cell r="B61" t="str">
            <v xml:space="preserve">MINISTERIO DE MINAS Y ENERGÍA - GESTIÓN GENERAL </v>
          </cell>
          <cell r="C61" t="str">
            <v>C-2106-1900-7</v>
          </cell>
          <cell r="D61" t="str">
            <v>C</v>
          </cell>
          <cell r="E61" t="str">
            <v>2106</v>
          </cell>
          <cell r="F61" t="str">
            <v>1900</v>
          </cell>
          <cell r="G61" t="str">
            <v>7</v>
          </cell>
          <cell r="H61"/>
          <cell r="I61"/>
          <cell r="J61"/>
          <cell r="K61"/>
          <cell r="L61" t="str">
            <v>Nación</v>
          </cell>
          <cell r="M61" t="str">
            <v>11</v>
          </cell>
          <cell r="N61" t="str">
            <v>CSF</v>
          </cell>
          <cell r="W61">
            <v>1541258615</v>
          </cell>
          <cell r="X61">
            <v>1519243373</v>
          </cell>
        </row>
        <row r="62">
          <cell r="A62" t="str">
            <v>21-01-01</v>
          </cell>
          <cell r="B62" t="str">
            <v xml:space="preserve">MINISTERIO DE MINAS Y ENERGÍA - GESTIÓN GENERAL </v>
          </cell>
          <cell r="C62" t="str">
            <v>C-2106-1900-8</v>
          </cell>
          <cell r="D62" t="str">
            <v>C</v>
          </cell>
          <cell r="E62" t="str">
            <v>2106</v>
          </cell>
          <cell r="F62" t="str">
            <v>1900</v>
          </cell>
          <cell r="G62" t="str">
            <v>8</v>
          </cell>
          <cell r="H62"/>
          <cell r="I62"/>
          <cell r="J62"/>
          <cell r="K62"/>
          <cell r="L62" t="str">
            <v>Nación</v>
          </cell>
          <cell r="M62" t="str">
            <v>11</v>
          </cell>
          <cell r="N62" t="str">
            <v>CSF</v>
          </cell>
          <cell r="W62">
            <v>5293240593</v>
          </cell>
          <cell r="X62">
            <v>1588048746</v>
          </cell>
        </row>
        <row r="63">
          <cell r="A63" t="str">
            <v>21-01-01</v>
          </cell>
          <cell r="B63" t="str">
            <v xml:space="preserve">MINISTERIO DE MINAS Y ENERGÍA - GESTIÓN GENERAL </v>
          </cell>
          <cell r="C63" t="str">
            <v>C-2106-1900-8</v>
          </cell>
          <cell r="D63" t="str">
            <v>C</v>
          </cell>
          <cell r="E63" t="str">
            <v>2106</v>
          </cell>
          <cell r="F63" t="str">
            <v>1900</v>
          </cell>
          <cell r="G63" t="str">
            <v>8</v>
          </cell>
          <cell r="H63"/>
          <cell r="I63"/>
          <cell r="J63"/>
          <cell r="K63"/>
          <cell r="L63" t="str">
            <v>Nación</v>
          </cell>
          <cell r="M63" t="str">
            <v>13</v>
          </cell>
          <cell r="N63" t="str">
            <v>CSF</v>
          </cell>
          <cell r="W63">
            <v>12423455623</v>
          </cell>
          <cell r="X63">
            <v>12404921595.01</v>
          </cell>
        </row>
        <row r="64">
          <cell r="A64" t="str">
            <v>21-01-01</v>
          </cell>
          <cell r="B64" t="str">
            <v xml:space="preserve">MINISTERIO DE MINAS Y ENERGÍA - GESTIÓN GENERAL </v>
          </cell>
          <cell r="C64" t="str">
            <v>C-2106-1900-9</v>
          </cell>
          <cell r="D64" t="str">
            <v>C</v>
          </cell>
          <cell r="E64" t="str">
            <v>2106</v>
          </cell>
          <cell r="F64" t="str">
            <v>1900</v>
          </cell>
          <cell r="G64" t="str">
            <v>9</v>
          </cell>
          <cell r="H64"/>
          <cell r="I64"/>
          <cell r="J64"/>
          <cell r="K64"/>
          <cell r="L64" t="str">
            <v>Nación</v>
          </cell>
          <cell r="M64" t="str">
            <v>11</v>
          </cell>
          <cell r="N64" t="str">
            <v>CSF</v>
          </cell>
          <cell r="W64">
            <v>526807940.88</v>
          </cell>
          <cell r="X64">
            <v>484075909.88</v>
          </cell>
        </row>
        <row r="65">
          <cell r="A65" t="str">
            <v>21-01-01</v>
          </cell>
          <cell r="B65" t="str">
            <v xml:space="preserve">MINISTERIO DE MINAS Y ENERGÍA - GESTIÓN GENERAL </v>
          </cell>
          <cell r="C65" t="str">
            <v>C-2106-1900-10</v>
          </cell>
          <cell r="D65" t="str">
            <v>C</v>
          </cell>
          <cell r="E65" t="str">
            <v>2106</v>
          </cell>
          <cell r="F65" t="str">
            <v>1900</v>
          </cell>
          <cell r="G65" t="str">
            <v>10</v>
          </cell>
          <cell r="H65"/>
          <cell r="I65"/>
          <cell r="J65"/>
          <cell r="K65"/>
          <cell r="L65" t="str">
            <v>Nación</v>
          </cell>
          <cell r="M65" t="str">
            <v>11</v>
          </cell>
          <cell r="N65" t="str">
            <v>CSF</v>
          </cell>
          <cell r="W65">
            <v>2917843448</v>
          </cell>
          <cell r="X65">
            <v>2603511898.96</v>
          </cell>
        </row>
        <row r="66">
          <cell r="A66" t="str">
            <v>21-01-01</v>
          </cell>
          <cell r="B66" t="str">
            <v xml:space="preserve">MINISTERIO DE MINAS Y ENERGÍA - GESTIÓN GENERAL </v>
          </cell>
          <cell r="C66" t="str">
            <v>C-2106-1900-11</v>
          </cell>
          <cell r="D66" t="str">
            <v>C</v>
          </cell>
          <cell r="E66" t="str">
            <v>2106</v>
          </cell>
          <cell r="F66" t="str">
            <v>1900</v>
          </cell>
          <cell r="G66" t="str">
            <v>11</v>
          </cell>
          <cell r="H66"/>
          <cell r="I66"/>
          <cell r="J66"/>
          <cell r="K66"/>
          <cell r="L66" t="str">
            <v>Nación</v>
          </cell>
          <cell r="M66" t="str">
            <v>11</v>
          </cell>
          <cell r="N66" t="str">
            <v>CSF</v>
          </cell>
          <cell r="W66">
            <v>2201765622.6700001</v>
          </cell>
          <cell r="X66">
            <v>1400808021.8699999</v>
          </cell>
        </row>
        <row r="67">
          <cell r="A67" t="str">
            <v>21-01-01</v>
          </cell>
          <cell r="B67" t="str">
            <v xml:space="preserve">MINISTERIO DE MINAS Y ENERGÍA - GESTIÓN GENERAL </v>
          </cell>
          <cell r="C67" t="str">
            <v>C-2106-1900-11</v>
          </cell>
          <cell r="D67" t="str">
            <v>C</v>
          </cell>
          <cell r="E67" t="str">
            <v>2106</v>
          </cell>
          <cell r="F67" t="str">
            <v>1900</v>
          </cell>
          <cell r="G67" t="str">
            <v>11</v>
          </cell>
          <cell r="H67"/>
          <cell r="I67"/>
          <cell r="J67"/>
          <cell r="K67"/>
          <cell r="L67" t="str">
            <v>Nación</v>
          </cell>
          <cell r="M67" t="str">
            <v>13</v>
          </cell>
          <cell r="N67" t="str">
            <v>CSF</v>
          </cell>
          <cell r="W67">
            <v>0</v>
          </cell>
          <cell r="X67">
            <v>0</v>
          </cell>
        </row>
        <row r="68">
          <cell r="A68" t="str">
            <v>21-01-01</v>
          </cell>
          <cell r="B68" t="str">
            <v xml:space="preserve">MINISTERIO DE MINAS Y ENERGÍA - GESTIÓN GENERAL </v>
          </cell>
          <cell r="C68" t="str">
            <v>C-2106-1900-12</v>
          </cell>
          <cell r="D68" t="str">
            <v>C</v>
          </cell>
          <cell r="E68" t="str">
            <v>2106</v>
          </cell>
          <cell r="F68" t="str">
            <v>1900</v>
          </cell>
          <cell r="G68" t="str">
            <v>12</v>
          </cell>
          <cell r="H68"/>
          <cell r="I68"/>
          <cell r="J68"/>
          <cell r="K68"/>
          <cell r="L68" t="str">
            <v>Nación</v>
          </cell>
          <cell r="M68" t="str">
            <v>11</v>
          </cell>
          <cell r="N68" t="str">
            <v>CSF</v>
          </cell>
          <cell r="W68">
            <v>1106134225.6700001</v>
          </cell>
          <cell r="X68">
            <v>1033833567.67</v>
          </cell>
        </row>
        <row r="69">
          <cell r="A69" t="str">
            <v>21-01-01</v>
          </cell>
          <cell r="B69" t="str">
            <v xml:space="preserve">MINISTERIO DE MINAS Y ENERGÍA - GESTIÓN GENERAL </v>
          </cell>
          <cell r="C69" t="str">
            <v>C-2106-1900-13</v>
          </cell>
          <cell r="D69" t="str">
            <v>C</v>
          </cell>
          <cell r="E69" t="str">
            <v>2106</v>
          </cell>
          <cell r="F69" t="str">
            <v>1900</v>
          </cell>
          <cell r="G69" t="str">
            <v>13</v>
          </cell>
          <cell r="H69"/>
          <cell r="I69"/>
          <cell r="J69"/>
          <cell r="K69"/>
          <cell r="L69" t="str">
            <v>Nación</v>
          </cell>
          <cell r="M69" t="str">
            <v>11</v>
          </cell>
          <cell r="N69" t="str">
            <v>CSF</v>
          </cell>
          <cell r="W69">
            <v>2464439347</v>
          </cell>
          <cell r="X69">
            <v>1735653103</v>
          </cell>
        </row>
        <row r="70">
          <cell r="A70" t="str">
            <v>21-01-01</v>
          </cell>
          <cell r="B70" t="str">
            <v xml:space="preserve">MINISTERIO DE MINAS Y ENERGÍA - GESTIÓN GENERAL </v>
          </cell>
          <cell r="C70" t="str">
            <v>C-2106-1900-17</v>
          </cell>
          <cell r="D70" t="str">
            <v>C</v>
          </cell>
          <cell r="E70" t="str">
            <v>2106</v>
          </cell>
          <cell r="F70" t="str">
            <v>1900</v>
          </cell>
          <cell r="G70" t="str">
            <v>17</v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>Nación</v>
          </cell>
          <cell r="M70" t="str">
            <v>11</v>
          </cell>
          <cell r="N70" t="str">
            <v>CSF</v>
          </cell>
          <cell r="W70">
            <v>1765010505.53</v>
          </cell>
          <cell r="X70">
            <v>1679360753.53</v>
          </cell>
        </row>
        <row r="71">
          <cell r="A71" t="str">
            <v>21-01-01</v>
          </cell>
          <cell r="B71" t="str">
            <v xml:space="preserve">MINISTERIO DE MINAS Y ENERGÍA - GESTIÓN GENERAL </v>
          </cell>
          <cell r="C71" t="str">
            <v>C-2106-1900-18</v>
          </cell>
          <cell r="D71" t="str">
            <v>C</v>
          </cell>
          <cell r="E71" t="str">
            <v>2106</v>
          </cell>
          <cell r="F71" t="str">
            <v>1900</v>
          </cell>
          <cell r="G71" t="str">
            <v>18</v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>Nación</v>
          </cell>
          <cell r="M71" t="str">
            <v>11</v>
          </cell>
          <cell r="N71" t="str">
            <v>CSF</v>
          </cell>
          <cell r="W71">
            <v>1096546068.3299999</v>
          </cell>
          <cell r="X71">
            <v>1089946627.3299999</v>
          </cell>
        </row>
        <row r="72">
          <cell r="A72" t="str">
            <v>21-01-01</v>
          </cell>
          <cell r="B72" t="str">
            <v xml:space="preserve">MINISTERIO DE MINAS Y ENERGÍA - GESTIÓN GENERAL </v>
          </cell>
          <cell r="C72" t="str">
            <v>C-2199-1900-15</v>
          </cell>
          <cell r="D72" t="str">
            <v>C</v>
          </cell>
          <cell r="E72" t="str">
            <v>2199</v>
          </cell>
          <cell r="F72" t="str">
            <v>1900</v>
          </cell>
          <cell r="G72" t="str">
            <v>15</v>
          </cell>
          <cell r="H72"/>
          <cell r="I72"/>
          <cell r="J72"/>
          <cell r="K72"/>
          <cell r="L72" t="str">
            <v>Nación</v>
          </cell>
          <cell r="M72" t="str">
            <v>11</v>
          </cell>
          <cell r="N72" t="str">
            <v>CSF</v>
          </cell>
          <cell r="W72">
            <v>1190334909</v>
          </cell>
          <cell r="X72">
            <v>1146449451</v>
          </cell>
        </row>
        <row r="73">
          <cell r="A73" t="str">
            <v>21-01-01</v>
          </cell>
          <cell r="B73" t="str">
            <v xml:space="preserve">MINISTERIO DE MINAS Y ENERGÍA - GESTIÓN GENERAL </v>
          </cell>
          <cell r="C73" t="str">
            <v>C-2199-1900-18</v>
          </cell>
          <cell r="D73" t="str">
            <v>C</v>
          </cell>
          <cell r="E73" t="str">
            <v>2199</v>
          </cell>
          <cell r="F73" t="str">
            <v>1900</v>
          </cell>
          <cell r="G73" t="str">
            <v>18</v>
          </cell>
          <cell r="H73"/>
          <cell r="I73"/>
          <cell r="J73"/>
          <cell r="K73"/>
          <cell r="L73" t="str">
            <v>Nación</v>
          </cell>
          <cell r="M73" t="str">
            <v>11</v>
          </cell>
          <cell r="N73" t="str">
            <v>CSF</v>
          </cell>
          <cell r="W73">
            <v>1124329598</v>
          </cell>
          <cell r="X73">
            <v>382502035</v>
          </cell>
        </row>
        <row r="74">
          <cell r="A74" t="str">
            <v>21-01-01</v>
          </cell>
          <cell r="B74" t="str">
            <v xml:space="preserve">MINISTERIO DE MINAS Y ENERGÍA - GESTIÓN GENERAL </v>
          </cell>
          <cell r="C74" t="str">
            <v>C-2199-1900-19</v>
          </cell>
          <cell r="D74" t="str">
            <v>C</v>
          </cell>
          <cell r="E74" t="str">
            <v>2199</v>
          </cell>
          <cell r="F74" t="str">
            <v>1900</v>
          </cell>
          <cell r="G74" t="str">
            <v>19</v>
          </cell>
          <cell r="H74"/>
          <cell r="I74"/>
          <cell r="J74"/>
          <cell r="K74"/>
          <cell r="L74" t="str">
            <v>Nación</v>
          </cell>
          <cell r="M74" t="str">
            <v>14</v>
          </cell>
          <cell r="N74" t="str">
            <v>CSF</v>
          </cell>
          <cell r="W74">
            <v>21381618915.049999</v>
          </cell>
          <cell r="X74">
            <v>17641255209.009998</v>
          </cell>
        </row>
        <row r="75">
          <cell r="A75" t="str">
            <v>21-01-01</v>
          </cell>
          <cell r="B75" t="str">
            <v xml:space="preserve">MINISTERIO DE MINAS Y ENERGÍA - GESTIÓN GENERAL </v>
          </cell>
          <cell r="C75" t="str">
            <v>C-2199-1900-22</v>
          </cell>
          <cell r="D75" t="str">
            <v>C</v>
          </cell>
          <cell r="E75" t="str">
            <v>2199</v>
          </cell>
          <cell r="F75" t="str">
            <v>1900</v>
          </cell>
          <cell r="G75" t="str">
            <v>22</v>
          </cell>
          <cell r="H75"/>
          <cell r="I75"/>
          <cell r="J75"/>
          <cell r="K75"/>
          <cell r="L75" t="str">
            <v>Nación</v>
          </cell>
          <cell r="M75" t="str">
            <v>11</v>
          </cell>
          <cell r="N75" t="str">
            <v>CSF</v>
          </cell>
          <cell r="W75">
            <v>1509738174.3299999</v>
          </cell>
          <cell r="X75">
            <v>1430283693.55</v>
          </cell>
        </row>
        <row r="76">
          <cell r="A76" t="str">
            <v>21-01-01</v>
          </cell>
          <cell r="B76" t="str">
            <v xml:space="preserve">MINISTERIO DE MINAS Y ENERGÍA - GESTIÓN GENERAL </v>
          </cell>
          <cell r="C76" t="str">
            <v>C-2199-1900-24</v>
          </cell>
          <cell r="D76" t="str">
            <v>C</v>
          </cell>
          <cell r="E76" t="str">
            <v>2199</v>
          </cell>
          <cell r="F76" t="str">
            <v>1900</v>
          </cell>
          <cell r="G76" t="str">
            <v>24</v>
          </cell>
          <cell r="H76"/>
          <cell r="I76"/>
          <cell r="J76"/>
          <cell r="K76"/>
          <cell r="L76" t="str">
            <v>Nación</v>
          </cell>
          <cell r="M76" t="str">
            <v>11</v>
          </cell>
          <cell r="N76" t="str">
            <v>CSF</v>
          </cell>
          <cell r="W76">
            <v>837992331.33000004</v>
          </cell>
          <cell r="X76">
            <v>418886166.32999998</v>
          </cell>
        </row>
        <row r="77">
          <cell r="A77" t="str">
            <v>21-01-01</v>
          </cell>
          <cell r="B77" t="str">
            <v xml:space="preserve">MINISTERIO DE MINAS Y ENERGÍA - GESTIÓN GENERAL </v>
          </cell>
          <cell r="C77" t="str">
            <v>C-2199-1900-25</v>
          </cell>
          <cell r="D77" t="str">
            <v>C</v>
          </cell>
          <cell r="E77" t="str">
            <v>2199</v>
          </cell>
          <cell r="F77" t="str">
            <v>1900</v>
          </cell>
          <cell r="G77" t="str">
            <v>25</v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>Nación</v>
          </cell>
          <cell r="M77" t="str">
            <v>11</v>
          </cell>
          <cell r="N77" t="str">
            <v>CSF</v>
          </cell>
          <cell r="W77">
            <v>2191105497.6599998</v>
          </cell>
          <cell r="X77">
            <v>1995425753.79</v>
          </cell>
        </row>
        <row r="78">
          <cell r="A78" t="str">
            <v>21-01-01</v>
          </cell>
          <cell r="B78" t="str">
            <v xml:space="preserve">MINISTERIO DE MINAS Y ENERGÍA - GESTIÓN GENERAL </v>
          </cell>
          <cell r="C78" t="str">
            <v>C-2199-1900-25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25</v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>Nación</v>
          </cell>
          <cell r="M78" t="str">
            <v>13</v>
          </cell>
          <cell r="N78" t="str">
            <v>CSF</v>
          </cell>
          <cell r="W78">
            <v>2615693211.4699998</v>
          </cell>
          <cell r="X78">
            <v>2412012961.04</v>
          </cell>
        </row>
        <row r="79">
          <cell r="A79" t="str">
            <v>21-01-13</v>
          </cell>
          <cell r="B79" t="str">
            <v>MINISTERIO DE MINAS Y ENERGÍA - COMISIÓN DE REGULACIÓN DE ENERGÍA Y GAS (CREG)</v>
          </cell>
          <cell r="C79" t="str">
            <v>A-01-01-01</v>
          </cell>
          <cell r="D79" t="str">
            <v>A</v>
          </cell>
          <cell r="E79" t="str">
            <v>01</v>
          </cell>
          <cell r="F79" t="str">
            <v>01</v>
          </cell>
          <cell r="G79" t="str">
            <v>01</v>
          </cell>
          <cell r="H79"/>
          <cell r="I79"/>
          <cell r="J79"/>
          <cell r="K79"/>
          <cell r="L79" t="str">
            <v>Nación</v>
          </cell>
          <cell r="M79" t="str">
            <v>10</v>
          </cell>
          <cell r="N79" t="str">
            <v>CSF</v>
          </cell>
          <cell r="W79">
            <v>2404229308</v>
          </cell>
          <cell r="X79">
            <v>2404229308</v>
          </cell>
        </row>
        <row r="80">
          <cell r="A80" t="str">
            <v>21-01-13</v>
          </cell>
          <cell r="B80" t="str">
            <v>MINISTERIO DE MINAS Y ENERGÍA - COMISIÓN DE REGULACIÓN DE ENERGÍA Y GAS (CREG)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H80"/>
          <cell r="I80"/>
          <cell r="J80"/>
          <cell r="K80"/>
          <cell r="L80" t="str">
            <v>Nación</v>
          </cell>
          <cell r="M80" t="str">
            <v>16</v>
          </cell>
          <cell r="N80" t="str">
            <v>SSF</v>
          </cell>
          <cell r="W80">
            <v>8755899728</v>
          </cell>
          <cell r="X80">
            <v>8755899728</v>
          </cell>
        </row>
        <row r="81">
          <cell r="A81" t="str">
            <v>21-01-13</v>
          </cell>
          <cell r="B81" t="str">
            <v>MINISTERIO DE MINAS Y ENERGÍA - COMISIÓN DE REGULACIÓN DE ENERGÍA Y GAS (CREG)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H81"/>
          <cell r="I81"/>
          <cell r="J81"/>
          <cell r="K81"/>
          <cell r="L81" t="str">
            <v>Nación</v>
          </cell>
          <cell r="M81" t="str">
            <v>10</v>
          </cell>
          <cell r="N81" t="str">
            <v>CSF</v>
          </cell>
          <cell r="W81">
            <v>812516515</v>
          </cell>
          <cell r="X81">
            <v>812516515</v>
          </cell>
        </row>
        <row r="82">
          <cell r="A82" t="str">
            <v>21-01-13</v>
          </cell>
          <cell r="B82" t="str">
            <v>MINISTERIO DE MINAS Y ENERGÍA - COMISIÓN DE REGULACIÓN DE ENERGÍA Y GAS (CREG)</v>
          </cell>
          <cell r="C82" t="str">
            <v>A-01-01-02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02</v>
          </cell>
          <cell r="H82"/>
          <cell r="I82"/>
          <cell r="J82"/>
          <cell r="K82"/>
          <cell r="L82" t="str">
            <v>Nación</v>
          </cell>
          <cell r="M82" t="str">
            <v>16</v>
          </cell>
          <cell r="N82" t="str">
            <v>SSF</v>
          </cell>
          <cell r="W82">
            <v>3399624364</v>
          </cell>
          <cell r="X82">
            <v>3399624364</v>
          </cell>
        </row>
        <row r="83">
          <cell r="A83" t="str">
            <v>21-01-13</v>
          </cell>
          <cell r="B83" t="str">
            <v>MINISTERIO DE MINAS Y ENERGÍA - COMISIÓN DE REGULACIÓN DE ENERGÍA Y GAS (CREG)</v>
          </cell>
          <cell r="C83" t="str">
            <v>A-01-01-03</v>
          </cell>
          <cell r="D83" t="str">
            <v>A</v>
          </cell>
          <cell r="E83" t="str">
            <v>01</v>
          </cell>
          <cell r="F83" t="str">
            <v>01</v>
          </cell>
          <cell r="G83" t="str">
            <v>03</v>
          </cell>
          <cell r="H83"/>
          <cell r="I83"/>
          <cell r="J83"/>
          <cell r="K83"/>
          <cell r="L83" t="str">
            <v>Nación</v>
          </cell>
          <cell r="M83" t="str">
            <v>10</v>
          </cell>
          <cell r="N83" t="str">
            <v>CSF</v>
          </cell>
          <cell r="W83">
            <v>820379788</v>
          </cell>
          <cell r="X83">
            <v>820379788</v>
          </cell>
        </row>
        <row r="84">
          <cell r="A84" t="str">
            <v>21-01-13</v>
          </cell>
          <cell r="B84" t="str">
            <v>MINISTERIO DE MINAS Y ENERGÍA - COMISIÓN DE REGULACIÓN DE ENERGÍA Y GAS (CREG)</v>
          </cell>
          <cell r="C84" t="str">
            <v>A-01-01-03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03</v>
          </cell>
          <cell r="H84"/>
          <cell r="I84"/>
          <cell r="J84"/>
          <cell r="K84"/>
          <cell r="L84" t="str">
            <v>Nación</v>
          </cell>
          <cell r="M84" t="str">
            <v>16</v>
          </cell>
          <cell r="N84" t="str">
            <v>SSF</v>
          </cell>
          <cell r="W84">
            <v>3173480416</v>
          </cell>
          <cell r="X84">
            <v>3173480416</v>
          </cell>
        </row>
        <row r="85">
          <cell r="A85" t="str">
            <v>21-01-13</v>
          </cell>
          <cell r="B85" t="str">
            <v>MINISTERIO DE MINAS Y ENERGÍA - COMISIÓN DE REGULACIÓN DE ENERGÍA Y GAS (CREG)</v>
          </cell>
          <cell r="C85" t="str">
            <v>A-02</v>
          </cell>
          <cell r="D85" t="str">
            <v>A</v>
          </cell>
          <cell r="E85" t="str">
            <v>02</v>
          </cell>
          <cell r="F85"/>
          <cell r="G85"/>
          <cell r="H85"/>
          <cell r="I85"/>
          <cell r="J85"/>
          <cell r="K85"/>
          <cell r="L85" t="str">
            <v>Nación</v>
          </cell>
          <cell r="M85" t="str">
            <v>10</v>
          </cell>
          <cell r="N85" t="str">
            <v>CSF</v>
          </cell>
          <cell r="W85">
            <v>1033132060.11</v>
          </cell>
          <cell r="X85">
            <v>1033132060.11</v>
          </cell>
        </row>
        <row r="86">
          <cell r="A86" t="str">
            <v>21-01-13</v>
          </cell>
          <cell r="B86" t="str">
            <v>MINISTERIO DE MINAS Y ENERGÍA - COMISIÓN DE REGULACIÓN DE ENERGÍA Y GAS (CREG)</v>
          </cell>
          <cell r="C86" t="str">
            <v>A-02</v>
          </cell>
          <cell r="D86" t="str">
            <v>A</v>
          </cell>
          <cell r="E86" t="str">
            <v>02</v>
          </cell>
          <cell r="F86"/>
          <cell r="G86"/>
          <cell r="H86"/>
          <cell r="I86"/>
          <cell r="J86"/>
          <cell r="K86"/>
          <cell r="L86" t="str">
            <v>Nación</v>
          </cell>
          <cell r="M86" t="str">
            <v>16</v>
          </cell>
          <cell r="N86" t="str">
            <v>SSF</v>
          </cell>
          <cell r="W86">
            <v>1997175393.98</v>
          </cell>
          <cell r="X86">
            <v>1994934058.9400001</v>
          </cell>
        </row>
        <row r="87">
          <cell r="A87" t="str">
            <v>21-01-13</v>
          </cell>
          <cell r="B87" t="str">
            <v>MINISTERIO DE MINAS Y ENERGÍA - COMISIÓN DE REGULACIÓN DE ENERGÍA Y GAS (CREG)</v>
          </cell>
          <cell r="C87" t="str">
            <v>A-03-03-04-063</v>
          </cell>
          <cell r="D87" t="str">
            <v>A</v>
          </cell>
          <cell r="E87" t="str">
            <v>03</v>
          </cell>
          <cell r="F87" t="str">
            <v>03</v>
          </cell>
          <cell r="G87" t="str">
            <v>04</v>
          </cell>
          <cell r="H87" t="str">
            <v>063</v>
          </cell>
          <cell r="I87"/>
          <cell r="J87"/>
          <cell r="K87"/>
          <cell r="L87" t="str">
            <v>Nación</v>
          </cell>
          <cell r="M87" t="str">
            <v>16</v>
          </cell>
          <cell r="N87" t="str">
            <v>SSF</v>
          </cell>
          <cell r="W87">
            <v>1706221728</v>
          </cell>
          <cell r="X87">
            <v>1706221728</v>
          </cell>
        </row>
        <row r="88">
          <cell r="A88" t="str">
            <v>21-01-13</v>
          </cell>
          <cell r="B88" t="str">
            <v>MINISTERIO DE MINAS Y ENERGÍA - COMISIÓN DE REGULACIÓN DE ENERGÍA Y GAS (CREG)</v>
          </cell>
          <cell r="C88" t="str">
            <v>A-03-04-02-012</v>
          </cell>
          <cell r="D88" t="str">
            <v>A</v>
          </cell>
          <cell r="E88" t="str">
            <v>03</v>
          </cell>
          <cell r="F88" t="str">
            <v>04</v>
          </cell>
          <cell r="G88" t="str">
            <v>02</v>
          </cell>
          <cell r="H88" t="str">
            <v>012</v>
          </cell>
          <cell r="I88"/>
          <cell r="J88"/>
          <cell r="K88"/>
          <cell r="L88" t="str">
            <v>Nación</v>
          </cell>
          <cell r="M88" t="str">
            <v>10</v>
          </cell>
          <cell r="N88" t="str">
            <v>CSF</v>
          </cell>
          <cell r="W88">
            <v>12132038</v>
          </cell>
          <cell r="X88">
            <v>12132038</v>
          </cell>
        </row>
        <row r="89">
          <cell r="A89" t="str">
            <v>21-01-13</v>
          </cell>
          <cell r="B89" t="str">
            <v>MINISTERIO DE MINAS Y ENERGÍA - COMISIÓN DE REGULACIÓN DE ENERGÍA Y GAS (CREG)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I89"/>
          <cell r="J89"/>
          <cell r="K89"/>
          <cell r="L89" t="str">
            <v>Nación</v>
          </cell>
          <cell r="M89" t="str">
            <v>16</v>
          </cell>
          <cell r="N89" t="str">
            <v>SSF</v>
          </cell>
          <cell r="W89">
            <v>29397194</v>
          </cell>
          <cell r="X89">
            <v>29397194</v>
          </cell>
        </row>
        <row r="90">
          <cell r="A90" t="str">
            <v>21-01-13</v>
          </cell>
          <cell r="B90" t="str">
            <v>MINISTERIO DE MINAS Y ENERGÍA - COMISIÓN DE REGULACIÓN DE ENERGÍA Y GAS (CREG)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G90"/>
          <cell r="H90"/>
          <cell r="I90"/>
          <cell r="J90"/>
          <cell r="K90"/>
          <cell r="L90" t="str">
            <v>Nación</v>
          </cell>
          <cell r="M90" t="str">
            <v>16</v>
          </cell>
          <cell r="N90" t="str">
            <v>SSF</v>
          </cell>
          <cell r="W90">
            <v>98228055.700000003</v>
          </cell>
          <cell r="X90">
            <v>98228055.700000003</v>
          </cell>
        </row>
        <row r="91">
          <cell r="A91" t="str">
            <v>21-01-13</v>
          </cell>
          <cell r="B91" t="str">
            <v>MINISTERIO DE MINAS Y ENERGÍA - COMISIÓN DE REGULACIÓN DE ENERGÍA Y GAS (CREG)</v>
          </cell>
          <cell r="C91" t="str">
            <v>A-08-01</v>
          </cell>
          <cell r="D91" t="str">
            <v>A</v>
          </cell>
          <cell r="E91" t="str">
            <v>08</v>
          </cell>
          <cell r="F91" t="str">
            <v>01</v>
          </cell>
          <cell r="G91"/>
          <cell r="H91"/>
          <cell r="I91"/>
          <cell r="J91"/>
          <cell r="K91"/>
          <cell r="L91" t="str">
            <v>Nación</v>
          </cell>
          <cell r="M91" t="str">
            <v>10</v>
          </cell>
          <cell r="N91" t="str">
            <v>CSF</v>
          </cell>
          <cell r="W91">
            <v>300000</v>
          </cell>
          <cell r="X91">
            <v>300000</v>
          </cell>
        </row>
        <row r="92">
          <cell r="A92" t="str">
            <v>21-01-13</v>
          </cell>
          <cell r="B92" t="str">
            <v>MINISTERIO DE MINAS Y ENERGÍA - COMISIÓN DE REGULACIÓN DE ENERGÍA Y GAS (CREG)</v>
          </cell>
          <cell r="C92" t="str">
            <v>A-08-01</v>
          </cell>
          <cell r="D92" t="str">
            <v>A</v>
          </cell>
          <cell r="E92" t="str">
            <v>08</v>
          </cell>
          <cell r="F92" t="str">
            <v>01</v>
          </cell>
          <cell r="G92"/>
          <cell r="H92"/>
          <cell r="I92"/>
          <cell r="J92"/>
          <cell r="K92"/>
          <cell r="L92" t="str">
            <v>Nación</v>
          </cell>
          <cell r="M92" t="str">
            <v>16</v>
          </cell>
          <cell r="N92" t="str">
            <v>SSF</v>
          </cell>
          <cell r="W92">
            <v>67367000</v>
          </cell>
          <cell r="X92">
            <v>67367000</v>
          </cell>
        </row>
        <row r="93">
          <cell r="A93" t="str">
            <v>21-01-13</v>
          </cell>
          <cell r="B93" t="str">
            <v>MINISTERIO DE MINAS Y ENERGÍA - COMISIÓN DE REGULACIÓN DE ENERGÍA Y GAS (CREG)</v>
          </cell>
          <cell r="C93" t="str">
            <v>A-08-04-01</v>
          </cell>
          <cell r="D93" t="str">
            <v>A</v>
          </cell>
          <cell r="E93" t="str">
            <v>08</v>
          </cell>
          <cell r="F93" t="str">
            <v>04</v>
          </cell>
          <cell r="G93" t="str">
            <v>01</v>
          </cell>
          <cell r="H93"/>
          <cell r="I93"/>
          <cell r="J93"/>
          <cell r="K93"/>
          <cell r="L93" t="str">
            <v>Nación</v>
          </cell>
          <cell r="M93" t="str">
            <v>16</v>
          </cell>
          <cell r="N93" t="str">
            <v>SSF</v>
          </cell>
          <cell r="W93">
            <v>84141898</v>
          </cell>
          <cell r="X93">
            <v>84141898</v>
          </cell>
        </row>
        <row r="94">
          <cell r="A94" t="str">
            <v>21-01-13</v>
          </cell>
          <cell r="B94" t="str">
            <v>MINISTERIO DE MINAS Y ENERGÍA - COMISIÓN DE REGULACIÓN DE ENERGÍA Y GAS (CREG)</v>
          </cell>
          <cell r="C94" t="str">
            <v>B-10-04-01</v>
          </cell>
          <cell r="D94" t="str">
            <v>B</v>
          </cell>
          <cell r="E94" t="str">
            <v>10</v>
          </cell>
          <cell r="F94" t="str">
            <v>04</v>
          </cell>
          <cell r="G94" t="str">
            <v>01</v>
          </cell>
          <cell r="H94"/>
          <cell r="I94"/>
          <cell r="J94"/>
          <cell r="K94"/>
          <cell r="L94" t="str">
            <v>Nación</v>
          </cell>
          <cell r="M94" t="str">
            <v>16</v>
          </cell>
          <cell r="N94" t="str">
            <v>SSF</v>
          </cell>
          <cell r="W94">
            <v>3142354010</v>
          </cell>
          <cell r="X94">
            <v>3142354010</v>
          </cell>
        </row>
        <row r="95">
          <cell r="A95" t="str">
            <v>21-01-13</v>
          </cell>
          <cell r="B95" t="str">
            <v>MINISTERIO DE MINAS Y ENERGÍA - COMISIÓN DE REGULACIÓN DE ENERGÍA Y GAS (CREG)</v>
          </cell>
          <cell r="C95" t="str">
            <v>C-2106-1900-4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4</v>
          </cell>
          <cell r="H95"/>
          <cell r="I95"/>
          <cell r="J95"/>
          <cell r="K95"/>
          <cell r="L95" t="str">
            <v>Nación</v>
          </cell>
          <cell r="M95" t="str">
            <v>16</v>
          </cell>
          <cell r="N95" t="str">
            <v>SSF</v>
          </cell>
          <cell r="W95">
            <v>211500740.56</v>
          </cell>
          <cell r="X95">
            <v>211500740.56</v>
          </cell>
        </row>
        <row r="96">
          <cell r="A96" t="str">
            <v>21-01-13</v>
          </cell>
          <cell r="B96" t="str">
            <v>MINISTERIO DE MINAS Y ENERGÍA - COMISIÓN DE REGULACIÓN DE ENERGÍA Y GAS (CREG)</v>
          </cell>
          <cell r="C96" t="str">
            <v>C-2106-1900-6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6</v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>Nación</v>
          </cell>
          <cell r="M96" t="str">
            <v>16</v>
          </cell>
          <cell r="N96" t="str">
            <v>SSF</v>
          </cell>
          <cell r="W96">
            <v>5860094179.6099997</v>
          </cell>
          <cell r="X96">
            <v>5826457817.6099997</v>
          </cell>
        </row>
        <row r="97">
          <cell r="A97" t="str">
            <v>21-01-13</v>
          </cell>
          <cell r="B97" t="str">
            <v>MINISTERIO DE MINAS Y ENERGÍA - COMISIÓN DE REGULACIÓN DE ENERGÍA Y GAS (CREG)</v>
          </cell>
          <cell r="C97" t="str">
            <v>C-2199-1900-3</v>
          </cell>
          <cell r="D97" t="str">
            <v>C</v>
          </cell>
          <cell r="E97" t="str">
            <v>2199</v>
          </cell>
          <cell r="F97" t="str">
            <v>1900</v>
          </cell>
          <cell r="G97" t="str">
            <v>3</v>
          </cell>
          <cell r="H97"/>
          <cell r="I97"/>
          <cell r="J97"/>
          <cell r="K97"/>
          <cell r="L97" t="str">
            <v>Nación</v>
          </cell>
          <cell r="M97" t="str">
            <v>16</v>
          </cell>
          <cell r="N97" t="str">
            <v>SSF</v>
          </cell>
          <cell r="W97">
            <v>363790000</v>
          </cell>
          <cell r="X97">
            <v>363790000</v>
          </cell>
        </row>
        <row r="98">
          <cell r="A98" t="str">
            <v>21-01-13</v>
          </cell>
          <cell r="B98" t="str">
            <v>MINISTERIO DE MINAS Y ENERGÍA - COMISIÓN DE REGULACIÓN DE ENERGÍA Y GAS (CREG)</v>
          </cell>
          <cell r="C98" t="str">
            <v>C-2199-1900-4</v>
          </cell>
          <cell r="D98" t="str">
            <v>C</v>
          </cell>
          <cell r="E98" t="str">
            <v>2199</v>
          </cell>
          <cell r="F98" t="str">
            <v>1900</v>
          </cell>
          <cell r="G98" t="str">
            <v>4</v>
          </cell>
          <cell r="H98"/>
          <cell r="I98"/>
          <cell r="J98"/>
          <cell r="K98"/>
          <cell r="L98" t="str">
            <v>Nación</v>
          </cell>
          <cell r="M98" t="str">
            <v>16</v>
          </cell>
          <cell r="N98" t="str">
            <v>SSF</v>
          </cell>
          <cell r="W98">
            <v>1685140021.52</v>
          </cell>
          <cell r="X98">
            <v>1685140021.52</v>
          </cell>
        </row>
        <row r="99">
          <cell r="A99" t="str">
            <v>21-03-00</v>
          </cell>
          <cell r="B99" t="str">
            <v>SERVICIO GEOLÓGICO COLOMBIANO</v>
          </cell>
          <cell r="C99" t="str">
            <v>A-01-01-01</v>
          </cell>
          <cell r="D99" t="str">
            <v>A</v>
          </cell>
          <cell r="E99" t="str">
            <v>01</v>
          </cell>
          <cell r="F99" t="str">
            <v>01</v>
          </cell>
          <cell r="G99" t="str">
            <v>01</v>
          </cell>
          <cell r="H99"/>
          <cell r="I99"/>
          <cell r="J99"/>
          <cell r="K99"/>
          <cell r="L99" t="str">
            <v>Nación</v>
          </cell>
          <cell r="M99" t="str">
            <v>10</v>
          </cell>
          <cell r="N99" t="str">
            <v>CSF</v>
          </cell>
          <cell r="W99">
            <v>21691308824</v>
          </cell>
          <cell r="X99">
            <v>21670234683</v>
          </cell>
        </row>
        <row r="100">
          <cell r="A100" t="str">
            <v>21-03-00</v>
          </cell>
          <cell r="B100" t="str">
            <v>SERVICIO GEOLÓGICO COLOMBIANO</v>
          </cell>
          <cell r="C100" t="str">
            <v>A-01-01-02</v>
          </cell>
          <cell r="D100" t="str">
            <v>A</v>
          </cell>
          <cell r="E100" t="str">
            <v>01</v>
          </cell>
          <cell r="F100" t="str">
            <v>01</v>
          </cell>
          <cell r="G100" t="str">
            <v>02</v>
          </cell>
          <cell r="H100"/>
          <cell r="I100"/>
          <cell r="J100"/>
          <cell r="K100"/>
          <cell r="L100" t="str">
            <v>Nación</v>
          </cell>
          <cell r="M100" t="str">
            <v>10</v>
          </cell>
          <cell r="N100" t="str">
            <v>CSF</v>
          </cell>
          <cell r="W100">
            <v>8351819868</v>
          </cell>
          <cell r="X100">
            <v>8305874015</v>
          </cell>
        </row>
        <row r="101">
          <cell r="A101" t="str">
            <v>21-03-00</v>
          </cell>
          <cell r="B101" t="str">
            <v>SERVICIO GEOLÓGICO COLOMBIANO</v>
          </cell>
          <cell r="C101" t="str">
            <v>A-01-01-03</v>
          </cell>
          <cell r="D101" t="str">
            <v>A</v>
          </cell>
          <cell r="E101" t="str">
            <v>01</v>
          </cell>
          <cell r="F101" t="str">
            <v>01</v>
          </cell>
          <cell r="G101" t="str">
            <v>03</v>
          </cell>
          <cell r="H101"/>
          <cell r="I101"/>
          <cell r="J101"/>
          <cell r="K101"/>
          <cell r="L101" t="str">
            <v>Nación</v>
          </cell>
          <cell r="M101" t="str">
            <v>10</v>
          </cell>
          <cell r="N101" t="str">
            <v>CSF</v>
          </cell>
          <cell r="W101">
            <v>2632359783</v>
          </cell>
          <cell r="X101">
            <v>2630163119</v>
          </cell>
        </row>
        <row r="102">
          <cell r="A102" t="str">
            <v>21-03-00</v>
          </cell>
          <cell r="B102" t="str">
            <v>SERVICIO GEOLÓGICO COLOMBIANO</v>
          </cell>
          <cell r="C102" t="str">
            <v>A-02</v>
          </cell>
          <cell r="D102" t="str">
            <v>A</v>
          </cell>
          <cell r="E102" t="str">
            <v>02</v>
          </cell>
          <cell r="F102"/>
          <cell r="G102"/>
          <cell r="H102"/>
          <cell r="I102"/>
          <cell r="J102"/>
          <cell r="K102"/>
          <cell r="L102" t="str">
            <v>Nación</v>
          </cell>
          <cell r="M102" t="str">
            <v>10</v>
          </cell>
          <cell r="N102" t="str">
            <v>CSF</v>
          </cell>
          <cell r="W102">
            <v>12350777289.639999</v>
          </cell>
          <cell r="X102">
            <v>11254329012.370001</v>
          </cell>
        </row>
        <row r="103">
          <cell r="A103" t="str">
            <v>21-03-00</v>
          </cell>
          <cell r="B103" t="str">
            <v>SERVICIO GEOLÓGICO COLOMBIANO</v>
          </cell>
          <cell r="C103" t="str">
            <v>A-02</v>
          </cell>
          <cell r="D103" t="str">
            <v>A</v>
          </cell>
          <cell r="E103" t="str">
            <v>02</v>
          </cell>
          <cell r="F103"/>
          <cell r="G103"/>
          <cell r="H103"/>
          <cell r="I103"/>
          <cell r="J103"/>
          <cell r="K103"/>
          <cell r="L103" t="str">
            <v>Propios</v>
          </cell>
          <cell r="M103" t="str">
            <v>20</v>
          </cell>
          <cell r="N103" t="str">
            <v>CSF</v>
          </cell>
          <cell r="W103">
            <v>2462832639.4000001</v>
          </cell>
          <cell r="X103">
            <v>2399184843.3099999</v>
          </cell>
        </row>
        <row r="104">
          <cell r="A104" t="str">
            <v>21-03-00</v>
          </cell>
          <cell r="B104" t="str">
            <v>SERVICIO GEOLÓGICO COLOMBIANO</v>
          </cell>
          <cell r="C104" t="str">
            <v>A-03-03-01-999</v>
          </cell>
          <cell r="D104" t="str">
            <v>A</v>
          </cell>
          <cell r="E104" t="str">
            <v>03</v>
          </cell>
          <cell r="F104" t="str">
            <v>03</v>
          </cell>
          <cell r="G104" t="str">
            <v>01</v>
          </cell>
          <cell r="H104" t="str">
            <v>999</v>
          </cell>
          <cell r="I104"/>
          <cell r="J104"/>
          <cell r="K104"/>
          <cell r="L104" t="str">
            <v>Propios</v>
          </cell>
          <cell r="M104" t="str">
            <v>20</v>
          </cell>
          <cell r="N104" t="str">
            <v>CSF</v>
          </cell>
          <cell r="W104">
            <v>0</v>
          </cell>
          <cell r="X104">
            <v>0</v>
          </cell>
        </row>
        <row r="105">
          <cell r="A105" t="str">
            <v>21-03-00</v>
          </cell>
          <cell r="B105" t="str">
            <v>SERVICIO GEOLÓGICO COLOMBIANO</v>
          </cell>
          <cell r="C105" t="str">
            <v>A-03-04-02-012</v>
          </cell>
          <cell r="D105" t="str">
            <v>A</v>
          </cell>
          <cell r="E105" t="str">
            <v>03</v>
          </cell>
          <cell r="F105" t="str">
            <v>04</v>
          </cell>
          <cell r="G105" t="str">
            <v>02</v>
          </cell>
          <cell r="H105" t="str">
            <v>012</v>
          </cell>
          <cell r="I105"/>
          <cell r="J105"/>
          <cell r="K105"/>
          <cell r="L105" t="str">
            <v>Nación</v>
          </cell>
          <cell r="M105" t="str">
            <v>10</v>
          </cell>
          <cell r="N105" t="str">
            <v>CSF</v>
          </cell>
          <cell r="W105">
            <v>34488133</v>
          </cell>
          <cell r="X105">
            <v>34488133</v>
          </cell>
        </row>
        <row r="106">
          <cell r="A106" t="str">
            <v>21-03-00</v>
          </cell>
          <cell r="B106" t="str">
            <v>SERVICIO GEOLÓGICO COLOMBIANO</v>
          </cell>
          <cell r="C106" t="str">
            <v>A-03-10</v>
          </cell>
          <cell r="D106" t="str">
            <v>A</v>
          </cell>
          <cell r="E106" t="str">
            <v>03</v>
          </cell>
          <cell r="F106" t="str">
            <v>10</v>
          </cell>
          <cell r="G106"/>
          <cell r="H106"/>
          <cell r="I106"/>
          <cell r="J106"/>
          <cell r="K106"/>
          <cell r="L106" t="str">
            <v>Propios</v>
          </cell>
          <cell r="M106" t="str">
            <v>20</v>
          </cell>
          <cell r="N106" t="str">
            <v>CSF</v>
          </cell>
          <cell r="W106">
            <v>0</v>
          </cell>
          <cell r="X106">
            <v>0</v>
          </cell>
        </row>
        <row r="107">
          <cell r="A107" t="str">
            <v>21-03-00</v>
          </cell>
          <cell r="B107" t="str">
            <v>SERVICIO GEOLÓGICO COLOMBIANO</v>
          </cell>
          <cell r="C107" t="str">
            <v>A-05</v>
          </cell>
          <cell r="D107" t="str">
            <v>A</v>
          </cell>
          <cell r="E107" t="str">
            <v>05</v>
          </cell>
          <cell r="F107"/>
          <cell r="G107"/>
          <cell r="H107"/>
          <cell r="I107"/>
          <cell r="J107"/>
          <cell r="K107"/>
          <cell r="L107" t="str">
            <v>Nación</v>
          </cell>
          <cell r="M107" t="str">
            <v>10</v>
          </cell>
          <cell r="N107" t="str">
            <v>CSF</v>
          </cell>
          <cell r="W107">
            <v>4950140892.8800001</v>
          </cell>
          <cell r="X107">
            <v>4816348292.6899996</v>
          </cell>
        </row>
        <row r="108">
          <cell r="A108" t="str">
            <v>21-03-00</v>
          </cell>
          <cell r="B108" t="str">
            <v>SERVICIO GEOLÓGICO COLOMBIANO</v>
          </cell>
          <cell r="C108" t="str">
            <v>A-05</v>
          </cell>
          <cell r="D108" t="str">
            <v>A</v>
          </cell>
          <cell r="E108" t="str">
            <v>05</v>
          </cell>
          <cell r="F108"/>
          <cell r="G108"/>
          <cell r="H108"/>
          <cell r="I108"/>
          <cell r="J108"/>
          <cell r="K108"/>
          <cell r="L108" t="str">
            <v>Propios</v>
          </cell>
          <cell r="M108" t="str">
            <v>20</v>
          </cell>
          <cell r="N108" t="str">
            <v>CSF</v>
          </cell>
          <cell r="W108">
            <v>4631606641.6499996</v>
          </cell>
          <cell r="X108">
            <v>4578614999.6499996</v>
          </cell>
        </row>
        <row r="109">
          <cell r="A109" t="str">
            <v>21-03-00</v>
          </cell>
          <cell r="B109" t="str">
            <v>SERVICIO GEOLÓGICO COLOMBIANO</v>
          </cell>
          <cell r="C109" t="str">
            <v>A-08-01</v>
          </cell>
          <cell r="D109" t="str">
            <v>A</v>
          </cell>
          <cell r="E109" t="str">
            <v>08</v>
          </cell>
          <cell r="F109" t="str">
            <v>01</v>
          </cell>
          <cell r="G109"/>
          <cell r="H109"/>
          <cell r="I109"/>
          <cell r="J109"/>
          <cell r="K109"/>
          <cell r="L109" t="str">
            <v>Nación</v>
          </cell>
          <cell r="M109" t="str">
            <v>10</v>
          </cell>
          <cell r="N109" t="str">
            <v>CSF</v>
          </cell>
          <cell r="W109">
            <v>358754000</v>
          </cell>
          <cell r="X109">
            <v>310754000</v>
          </cell>
        </row>
        <row r="110">
          <cell r="A110" t="str">
            <v>21-03-00</v>
          </cell>
          <cell r="B110" t="str">
            <v>SERVICIO GEOLÓGICO COLOMBIANO</v>
          </cell>
          <cell r="C110" t="str">
            <v>A-08-01</v>
          </cell>
          <cell r="D110" t="str">
            <v>A</v>
          </cell>
          <cell r="E110" t="str">
            <v>08</v>
          </cell>
          <cell r="F110" t="str">
            <v>01</v>
          </cell>
          <cell r="G110"/>
          <cell r="H110"/>
          <cell r="I110"/>
          <cell r="J110"/>
          <cell r="K110"/>
          <cell r="L110" t="str">
            <v>Propios</v>
          </cell>
          <cell r="M110" t="str">
            <v>20</v>
          </cell>
          <cell r="N110" t="str">
            <v>CSF</v>
          </cell>
          <cell r="W110">
            <v>208336291</v>
          </cell>
          <cell r="X110">
            <v>208336291</v>
          </cell>
        </row>
        <row r="111">
          <cell r="A111" t="str">
            <v>21-03-00</v>
          </cell>
          <cell r="B111" t="str">
            <v>SERVICIO GEOLÓGICO COLOMBIANO</v>
          </cell>
          <cell r="C111" t="str">
            <v>A-08-03</v>
          </cell>
          <cell r="D111" t="str">
            <v>A</v>
          </cell>
          <cell r="E111" t="str">
            <v>08</v>
          </cell>
          <cell r="F111" t="str">
            <v>03</v>
          </cell>
          <cell r="G111"/>
          <cell r="H111"/>
          <cell r="I111"/>
          <cell r="J111"/>
          <cell r="K111"/>
          <cell r="L111" t="str">
            <v>Nación</v>
          </cell>
          <cell r="M111" t="str">
            <v>10</v>
          </cell>
          <cell r="N111" t="str">
            <v>CSF</v>
          </cell>
          <cell r="W111">
            <v>30756000</v>
          </cell>
          <cell r="X111">
            <v>30756000</v>
          </cell>
        </row>
        <row r="112">
          <cell r="A112" t="str">
            <v>21-03-00</v>
          </cell>
          <cell r="B112" t="str">
            <v>SERVICIO GEOLÓGICO COLOMBIANO</v>
          </cell>
          <cell r="C112" t="str">
            <v>A-08-04-01</v>
          </cell>
          <cell r="D112" t="str">
            <v>A</v>
          </cell>
          <cell r="E112" t="str">
            <v>08</v>
          </cell>
          <cell r="F112" t="str">
            <v>04</v>
          </cell>
          <cell r="G112" t="str">
            <v>01</v>
          </cell>
          <cell r="H112"/>
          <cell r="I112"/>
          <cell r="J112"/>
          <cell r="K112"/>
          <cell r="L112" t="str">
            <v>Nación</v>
          </cell>
          <cell r="M112" t="str">
            <v>11</v>
          </cell>
          <cell r="N112" t="str">
            <v>SSF</v>
          </cell>
          <cell r="W112">
            <v>491391889</v>
          </cell>
          <cell r="X112">
            <v>491391889</v>
          </cell>
        </row>
        <row r="113">
          <cell r="A113" t="str">
            <v>21-03-00</v>
          </cell>
          <cell r="B113" t="str">
            <v>SERVICIO GEOLÓGICO COLOMBIANO</v>
          </cell>
          <cell r="C113" t="str">
            <v>A-08-04-01</v>
          </cell>
          <cell r="D113" t="str">
            <v>A</v>
          </cell>
          <cell r="E113" t="str">
            <v>08</v>
          </cell>
          <cell r="F113" t="str">
            <v>04</v>
          </cell>
          <cell r="G113" t="str">
            <v>01</v>
          </cell>
          <cell r="H113"/>
          <cell r="I113"/>
          <cell r="J113"/>
          <cell r="K113"/>
          <cell r="L113" t="str">
            <v>Propios</v>
          </cell>
          <cell r="M113" t="str">
            <v>20</v>
          </cell>
          <cell r="N113" t="str">
            <v>CSF</v>
          </cell>
          <cell r="W113">
            <v>0</v>
          </cell>
          <cell r="X113">
            <v>0</v>
          </cell>
        </row>
        <row r="114">
          <cell r="A114" t="str">
            <v>21-03-00</v>
          </cell>
          <cell r="B114" t="str">
            <v>SERVICIO GEOLÓGICO COLOMBIANO</v>
          </cell>
          <cell r="C114" t="str">
            <v>B-10-04-01</v>
          </cell>
          <cell r="D114" t="str">
            <v>B</v>
          </cell>
          <cell r="E114" t="str">
            <v>10</v>
          </cell>
          <cell r="F114" t="str">
            <v>04</v>
          </cell>
          <cell r="G114" t="str">
            <v>01</v>
          </cell>
          <cell r="H114"/>
          <cell r="I114"/>
          <cell r="J114"/>
          <cell r="K114"/>
          <cell r="L114" t="str">
            <v>Propios</v>
          </cell>
          <cell r="M114" t="str">
            <v>20</v>
          </cell>
          <cell r="N114" t="str">
            <v>CSF</v>
          </cell>
          <cell r="W114">
            <v>69248368</v>
          </cell>
          <cell r="X114">
            <v>69248368</v>
          </cell>
        </row>
        <row r="115">
          <cell r="A115" t="str">
            <v>21-03-00</v>
          </cell>
          <cell r="B115" t="str">
            <v>SERVICIO GEOLÓGICO COLOMBIANO</v>
          </cell>
          <cell r="C115" t="str">
            <v>C-2106-1900-6</v>
          </cell>
          <cell r="D115" t="str">
            <v>C</v>
          </cell>
          <cell r="E115" t="str">
            <v>2106</v>
          </cell>
          <cell r="F115" t="str">
            <v>1900</v>
          </cell>
          <cell r="G115" t="str">
            <v>6</v>
          </cell>
          <cell r="H115"/>
          <cell r="I115"/>
          <cell r="J115"/>
          <cell r="K115"/>
          <cell r="L115" t="str">
            <v>Propios</v>
          </cell>
          <cell r="M115" t="str">
            <v>20</v>
          </cell>
          <cell r="N115" t="str">
            <v>CSF</v>
          </cell>
          <cell r="W115">
            <v>5536444715.8900003</v>
          </cell>
          <cell r="X115">
            <v>4810984746.9799995</v>
          </cell>
        </row>
        <row r="116">
          <cell r="A116" t="str">
            <v>21-03-00</v>
          </cell>
          <cell r="B116" t="str">
            <v>SERVICIO GEOLÓGICO COLOMBIANO</v>
          </cell>
          <cell r="C116" t="str">
            <v>C-2106-1900-7</v>
          </cell>
          <cell r="D116" t="str">
            <v>C</v>
          </cell>
          <cell r="E116" t="str">
            <v>2106</v>
          </cell>
          <cell r="F116" t="str">
            <v>1900</v>
          </cell>
          <cell r="G116" t="str">
            <v>7</v>
          </cell>
          <cell r="H116"/>
          <cell r="I116"/>
          <cell r="J116"/>
          <cell r="K116"/>
          <cell r="L116" t="str">
            <v>Nación</v>
          </cell>
          <cell r="M116" t="str">
            <v>11</v>
          </cell>
          <cell r="N116" t="str">
            <v>CSF</v>
          </cell>
          <cell r="W116">
            <v>7566386084.71</v>
          </cell>
          <cell r="X116">
            <v>7397063840.3100004</v>
          </cell>
        </row>
        <row r="117">
          <cell r="A117" t="str">
            <v>21-03-00</v>
          </cell>
          <cell r="B117" t="str">
            <v>SERVICIO GEOLÓGICO COLOMBIANO</v>
          </cell>
          <cell r="C117" t="str">
            <v>C-2106-1900-7</v>
          </cell>
          <cell r="D117" t="str">
            <v>C</v>
          </cell>
          <cell r="E117" t="str">
            <v>2106</v>
          </cell>
          <cell r="F117" t="str">
            <v>1900</v>
          </cell>
          <cell r="G117" t="str">
            <v>7</v>
          </cell>
          <cell r="H117"/>
          <cell r="I117"/>
          <cell r="J117"/>
          <cell r="K117"/>
          <cell r="L117" t="str">
            <v>Nación</v>
          </cell>
          <cell r="M117" t="str">
            <v>13</v>
          </cell>
          <cell r="N117" t="str">
            <v>CSF</v>
          </cell>
          <cell r="W117">
            <v>3664405213.25</v>
          </cell>
          <cell r="X117">
            <v>3516926894.25</v>
          </cell>
        </row>
        <row r="118">
          <cell r="A118" t="str">
            <v>21-03-00</v>
          </cell>
          <cell r="B118" t="str">
            <v>SERVICIO GEOLÓGICO COLOMBIANO</v>
          </cell>
          <cell r="C118" t="str">
            <v>C-2106-1900-8</v>
          </cell>
          <cell r="D118" t="str">
            <v>C</v>
          </cell>
          <cell r="E118" t="str">
            <v>2106</v>
          </cell>
          <cell r="F118" t="str">
            <v>1900</v>
          </cell>
          <cell r="G118" t="str">
            <v>8</v>
          </cell>
          <cell r="H118"/>
          <cell r="I118"/>
          <cell r="J118"/>
          <cell r="K118"/>
          <cell r="L118" t="str">
            <v>Propios</v>
          </cell>
          <cell r="M118" t="str">
            <v>20</v>
          </cell>
          <cell r="N118" t="str">
            <v>CSF</v>
          </cell>
          <cell r="W118">
            <v>56497922656.839996</v>
          </cell>
          <cell r="X118">
            <v>48702667834.129997</v>
          </cell>
        </row>
        <row r="119">
          <cell r="A119" t="str">
            <v>21-03-00</v>
          </cell>
          <cell r="B119" t="str">
            <v>SERVICIO GEOLÓGICO COLOMBIANO</v>
          </cell>
          <cell r="C119" t="str">
            <v>C-2106-1900-8</v>
          </cell>
          <cell r="D119" t="str">
            <v>C</v>
          </cell>
          <cell r="E119" t="str">
            <v>2106</v>
          </cell>
          <cell r="F119" t="str">
            <v>1900</v>
          </cell>
          <cell r="G119" t="str">
            <v>8</v>
          </cell>
          <cell r="H119"/>
          <cell r="I119"/>
          <cell r="J119"/>
          <cell r="K119"/>
          <cell r="L119" t="str">
            <v>Propios</v>
          </cell>
          <cell r="M119" t="str">
            <v>21</v>
          </cell>
          <cell r="N119" t="str">
            <v>CSF</v>
          </cell>
          <cell r="W119">
            <v>6868341053.8900003</v>
          </cell>
          <cell r="X119">
            <v>5918515467.8599997</v>
          </cell>
        </row>
        <row r="120">
          <cell r="A120" t="str">
            <v>21-03-00</v>
          </cell>
          <cell r="B120" t="str">
            <v>SERVICIO GEOLÓGICO COLOMBIANO</v>
          </cell>
          <cell r="C120" t="str">
            <v>C-2106-1900-9</v>
          </cell>
          <cell r="D120" t="str">
            <v>C</v>
          </cell>
          <cell r="E120" t="str">
            <v>2106</v>
          </cell>
          <cell r="F120" t="str">
            <v>1900</v>
          </cell>
          <cell r="G120" t="str">
            <v>9</v>
          </cell>
          <cell r="H120"/>
          <cell r="I120"/>
          <cell r="J120"/>
          <cell r="K120"/>
          <cell r="L120" t="str">
            <v>Propios</v>
          </cell>
          <cell r="M120" t="str">
            <v>20</v>
          </cell>
          <cell r="N120" t="str">
            <v>CSF</v>
          </cell>
          <cell r="W120">
            <v>256252997</v>
          </cell>
          <cell r="X120">
            <v>219842163</v>
          </cell>
        </row>
        <row r="121">
          <cell r="A121" t="str">
            <v>21-03-00</v>
          </cell>
          <cell r="B121" t="str">
            <v>SERVICIO GEOLÓGICO COLOMBIANO</v>
          </cell>
          <cell r="C121" t="str">
            <v>C-2106-1900-9</v>
          </cell>
          <cell r="D121" t="str">
            <v>C</v>
          </cell>
          <cell r="E121" t="str">
            <v>2106</v>
          </cell>
          <cell r="F121" t="str">
            <v>1900</v>
          </cell>
          <cell r="G121" t="str">
            <v>9</v>
          </cell>
          <cell r="H121"/>
          <cell r="I121"/>
          <cell r="J121"/>
          <cell r="K121"/>
          <cell r="L121" t="str">
            <v>Propios</v>
          </cell>
          <cell r="M121" t="str">
            <v>21</v>
          </cell>
          <cell r="N121" t="str">
            <v>CSF</v>
          </cell>
          <cell r="W121">
            <v>7698731092.4300003</v>
          </cell>
          <cell r="X121">
            <v>5992443043.9200001</v>
          </cell>
        </row>
        <row r="122">
          <cell r="A122" t="str">
            <v>21-03-00</v>
          </cell>
          <cell r="B122" t="str">
            <v>SERVICIO GEOLÓGICO COLOMBIANO</v>
          </cell>
          <cell r="C122" t="str">
            <v>C-2106-1900-10</v>
          </cell>
          <cell r="D122" t="str">
            <v>C</v>
          </cell>
          <cell r="E122" t="str">
            <v>2106</v>
          </cell>
          <cell r="F122" t="str">
            <v>1900</v>
          </cell>
          <cell r="G122" t="str">
            <v>10</v>
          </cell>
          <cell r="H122"/>
          <cell r="I122"/>
          <cell r="J122"/>
          <cell r="K122"/>
          <cell r="L122" t="str">
            <v>Nación</v>
          </cell>
          <cell r="M122" t="str">
            <v>11</v>
          </cell>
          <cell r="N122" t="str">
            <v>CSF</v>
          </cell>
          <cell r="W122">
            <v>675143762.20000005</v>
          </cell>
          <cell r="X122">
            <v>365280067.19999999</v>
          </cell>
        </row>
        <row r="123">
          <cell r="A123" t="str">
            <v>21-03-00</v>
          </cell>
          <cell r="B123" t="str">
            <v>SERVICIO GEOLÓGICO COLOMBIANO</v>
          </cell>
          <cell r="C123" t="str">
            <v>C-2106-1900-10</v>
          </cell>
          <cell r="D123" t="str">
            <v>C</v>
          </cell>
          <cell r="E123" t="str">
            <v>2106</v>
          </cell>
          <cell r="F123" t="str">
            <v>1900</v>
          </cell>
          <cell r="G123" t="str">
            <v>10</v>
          </cell>
          <cell r="H123"/>
          <cell r="I123"/>
          <cell r="J123"/>
          <cell r="K123"/>
          <cell r="L123" t="str">
            <v>Propios</v>
          </cell>
          <cell r="M123" t="str">
            <v>20</v>
          </cell>
          <cell r="N123" t="str">
            <v>CSF</v>
          </cell>
          <cell r="W123">
            <v>22474327927.990002</v>
          </cell>
          <cell r="X123">
            <v>19995299897.68</v>
          </cell>
        </row>
        <row r="124">
          <cell r="A124" t="str">
            <v>21-03-00</v>
          </cell>
          <cell r="B124" t="str">
            <v>SERVICIO GEOLÓGICO COLOMBIANO</v>
          </cell>
          <cell r="C124" t="str">
            <v>C-2106-1900-10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H124"/>
          <cell r="I124"/>
          <cell r="J124"/>
          <cell r="K124"/>
          <cell r="L124" t="str">
            <v>Propios</v>
          </cell>
          <cell r="M124" t="str">
            <v>21</v>
          </cell>
          <cell r="N124" t="str">
            <v>CSF</v>
          </cell>
          <cell r="W124">
            <v>914795088.37</v>
          </cell>
          <cell r="X124">
            <v>687648124.47000003</v>
          </cell>
        </row>
        <row r="125">
          <cell r="A125" t="str">
            <v>21-03-00</v>
          </cell>
          <cell r="B125" t="str">
            <v>SERVICIO GEOLÓGICO COLOMBIANO</v>
          </cell>
          <cell r="C125" t="str">
            <v>C-2106-1900-11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H125"/>
          <cell r="I125"/>
          <cell r="J125"/>
          <cell r="K125"/>
          <cell r="L125" t="str">
            <v>Propios</v>
          </cell>
          <cell r="M125" t="str">
            <v>20</v>
          </cell>
          <cell r="N125" t="str">
            <v>CSF</v>
          </cell>
          <cell r="W125">
            <v>22565703627.419998</v>
          </cell>
          <cell r="X125">
            <v>19979933316.279999</v>
          </cell>
        </row>
        <row r="126">
          <cell r="A126" t="str">
            <v>21-03-00</v>
          </cell>
          <cell r="B126" t="str">
            <v>SERVICIO GEOLÓGICO COLOMBIANO</v>
          </cell>
          <cell r="C126" t="str">
            <v>C-2106-1900-11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11</v>
          </cell>
          <cell r="H126"/>
          <cell r="I126"/>
          <cell r="J126"/>
          <cell r="K126"/>
          <cell r="L126" t="str">
            <v>Propios</v>
          </cell>
          <cell r="M126" t="str">
            <v>21</v>
          </cell>
          <cell r="N126" t="str">
            <v>CSF</v>
          </cell>
          <cell r="W126">
            <v>140539986.69</v>
          </cell>
          <cell r="X126">
            <v>57676152.689999998</v>
          </cell>
        </row>
        <row r="127">
          <cell r="A127" t="str">
            <v>21-03-00</v>
          </cell>
          <cell r="B127" t="str">
            <v>SERVICIO GEOLÓGICO COLOMBIANO</v>
          </cell>
          <cell r="C127" t="str">
            <v>C-2106-1900-14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14</v>
          </cell>
          <cell r="H127"/>
          <cell r="I127"/>
          <cell r="J127"/>
          <cell r="K127"/>
          <cell r="L127" t="str">
            <v>Propios</v>
          </cell>
          <cell r="M127" t="str">
            <v>20</v>
          </cell>
          <cell r="N127" t="str">
            <v>CSF</v>
          </cell>
          <cell r="W127">
            <v>12913569853.76</v>
          </cell>
          <cell r="X127">
            <v>11207908947.93</v>
          </cell>
        </row>
        <row r="128">
          <cell r="A128" t="str">
            <v>21-03-00</v>
          </cell>
          <cell r="B128" t="str">
            <v>SERVICIO GEOLÓGICO COLOMBIANO</v>
          </cell>
          <cell r="C128" t="str">
            <v>C-2106-1900-14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14</v>
          </cell>
          <cell r="H128"/>
          <cell r="I128"/>
          <cell r="J128"/>
          <cell r="K128"/>
          <cell r="L128" t="str">
            <v>Propios</v>
          </cell>
          <cell r="M128" t="str">
            <v>21</v>
          </cell>
          <cell r="N128" t="str">
            <v>CSF</v>
          </cell>
          <cell r="W128">
            <v>2485997055.8600001</v>
          </cell>
          <cell r="X128">
            <v>2481074655.8600001</v>
          </cell>
        </row>
        <row r="129">
          <cell r="A129" t="str">
            <v>21-03-00</v>
          </cell>
          <cell r="B129" t="str">
            <v>SERVICIO GEOLÓGICO COLOMBIANO</v>
          </cell>
          <cell r="C129" t="str">
            <v>C-2106-1900-15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15</v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>Nación</v>
          </cell>
          <cell r="M129" t="str">
            <v>11</v>
          </cell>
          <cell r="N129" t="str">
            <v>CSF</v>
          </cell>
          <cell r="W129">
            <v>224171787</v>
          </cell>
          <cell r="X129">
            <v>224171787</v>
          </cell>
        </row>
        <row r="130">
          <cell r="A130" t="str">
            <v>21-03-00</v>
          </cell>
          <cell r="B130" t="str">
            <v>SERVICIO GEOLÓGICO COLOMBIANO</v>
          </cell>
          <cell r="C130" t="str">
            <v>C-2106-1900-15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15</v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>Propios</v>
          </cell>
          <cell r="M130" t="str">
            <v>20</v>
          </cell>
          <cell r="N130" t="str">
            <v>CSF</v>
          </cell>
          <cell r="W130">
            <v>155875376</v>
          </cell>
          <cell r="X130">
            <v>103806832</v>
          </cell>
        </row>
        <row r="131">
          <cell r="A131" t="str">
            <v>21-03-00</v>
          </cell>
          <cell r="B131" t="str">
            <v>SERVICIO GEOLÓGICO COLOMBIANO</v>
          </cell>
          <cell r="C131" t="str">
            <v>C-2106-1900-15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15</v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>Propios</v>
          </cell>
          <cell r="M131" t="str">
            <v>21</v>
          </cell>
          <cell r="N131" t="str">
            <v>CSF</v>
          </cell>
          <cell r="W131">
            <v>178691200</v>
          </cell>
          <cell r="X131">
            <v>178691200</v>
          </cell>
        </row>
        <row r="132">
          <cell r="A132" t="str">
            <v>21-03-00</v>
          </cell>
          <cell r="B132" t="str">
            <v>SERVICIO GEOLÓGICO COLOMBIANO</v>
          </cell>
          <cell r="C132" t="str">
            <v>C-2199-1900-3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3</v>
          </cell>
          <cell r="H132"/>
          <cell r="I132"/>
          <cell r="J132"/>
          <cell r="K132"/>
          <cell r="L132" t="str">
            <v>Nación</v>
          </cell>
          <cell r="M132" t="str">
            <v>11</v>
          </cell>
          <cell r="N132" t="str">
            <v>CSF</v>
          </cell>
          <cell r="W132">
            <v>601997171</v>
          </cell>
          <cell r="X132">
            <v>601997171</v>
          </cell>
        </row>
        <row r="133">
          <cell r="A133" t="str">
            <v>21-03-00</v>
          </cell>
          <cell r="B133" t="str">
            <v>SERVICIO GEOLÓGICO COLOMBIANO</v>
          </cell>
          <cell r="C133" t="str">
            <v>C-2199-1900-3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3</v>
          </cell>
          <cell r="H133"/>
          <cell r="I133"/>
          <cell r="J133"/>
          <cell r="K133"/>
          <cell r="L133" t="str">
            <v>Propios</v>
          </cell>
          <cell r="M133" t="str">
            <v>20</v>
          </cell>
          <cell r="N133" t="str">
            <v>CSF</v>
          </cell>
          <cell r="W133">
            <v>643973701</v>
          </cell>
          <cell r="X133">
            <v>638522609</v>
          </cell>
        </row>
        <row r="134">
          <cell r="A134" t="str">
            <v>21-03-00</v>
          </cell>
          <cell r="B134" t="str">
            <v>SERVICIO GEOLÓGICO COLOMBIANO</v>
          </cell>
          <cell r="C134" t="str">
            <v>C-2199-1900-4</v>
          </cell>
          <cell r="D134" t="str">
            <v>C</v>
          </cell>
          <cell r="E134" t="str">
            <v>2199</v>
          </cell>
          <cell r="F134" t="str">
            <v>1900</v>
          </cell>
          <cell r="G134" t="str">
            <v>4</v>
          </cell>
          <cell r="H134"/>
          <cell r="I134"/>
          <cell r="J134"/>
          <cell r="K134"/>
          <cell r="L134" t="str">
            <v>Nación</v>
          </cell>
          <cell r="M134" t="str">
            <v>11</v>
          </cell>
          <cell r="N134" t="str">
            <v>CSF</v>
          </cell>
          <cell r="W134">
            <v>1096616065.1199999</v>
          </cell>
          <cell r="X134">
            <v>1090320613.1199999</v>
          </cell>
        </row>
        <row r="135">
          <cell r="A135" t="str">
            <v>21-03-00</v>
          </cell>
          <cell r="B135" t="str">
            <v>SERVICIO GEOLÓGICO COLOMBIANO</v>
          </cell>
          <cell r="C135" t="str">
            <v>C-2199-1900-6</v>
          </cell>
          <cell r="D135" t="str">
            <v>C</v>
          </cell>
          <cell r="E135" t="str">
            <v>2199</v>
          </cell>
          <cell r="F135" t="str">
            <v>1900</v>
          </cell>
          <cell r="G135" t="str">
            <v>6</v>
          </cell>
          <cell r="H135"/>
          <cell r="I135"/>
          <cell r="J135"/>
          <cell r="K135"/>
          <cell r="L135" t="str">
            <v>Propios</v>
          </cell>
          <cell r="M135" t="str">
            <v>21</v>
          </cell>
          <cell r="N135" t="str">
            <v>CSF</v>
          </cell>
          <cell r="W135">
            <v>1246169721</v>
          </cell>
          <cell r="X135">
            <v>1246169721</v>
          </cell>
        </row>
        <row r="136">
          <cell r="A136" t="str">
            <v>21-03-00</v>
          </cell>
          <cell r="B136" t="str">
            <v>SERVICIO GEOLÓGICO COLOMBIANO</v>
          </cell>
          <cell r="C136" t="str">
            <v>C-2199-1900-7</v>
          </cell>
          <cell r="D136" t="str">
            <v>C</v>
          </cell>
          <cell r="E136" t="str">
            <v>2199</v>
          </cell>
          <cell r="F136" t="str">
            <v>1900</v>
          </cell>
          <cell r="G136" t="str">
            <v>7</v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>Nación</v>
          </cell>
          <cell r="M136" t="str">
            <v>11</v>
          </cell>
          <cell r="N136" t="str">
            <v>CSF</v>
          </cell>
          <cell r="W136">
            <v>105540000</v>
          </cell>
          <cell r="X136">
            <v>105540000</v>
          </cell>
        </row>
        <row r="137">
          <cell r="A137" t="str">
            <v>21-03-00</v>
          </cell>
          <cell r="B137" t="str">
            <v>SERVICIO GEOLÓGICO COLOMBIANO</v>
          </cell>
          <cell r="C137" t="str">
            <v>C-2199-1900-8</v>
          </cell>
          <cell r="D137" t="str">
            <v>C</v>
          </cell>
          <cell r="E137" t="str">
            <v>2199</v>
          </cell>
          <cell r="F137" t="str">
            <v>1900</v>
          </cell>
          <cell r="G137" t="str">
            <v>8</v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>Nación</v>
          </cell>
          <cell r="M137" t="str">
            <v>11</v>
          </cell>
          <cell r="N137" t="str">
            <v>CSF</v>
          </cell>
          <cell r="W137">
            <v>73167300</v>
          </cell>
          <cell r="X137">
            <v>71860000</v>
          </cell>
        </row>
        <row r="138">
          <cell r="A138" t="str">
            <v>21-03-00</v>
          </cell>
          <cell r="B138" t="str">
            <v>SERVICIO GEOLÓGICO COLOMBIANO</v>
          </cell>
          <cell r="C138" t="str">
            <v>C-2199-1900-9</v>
          </cell>
          <cell r="D138" t="str">
            <v>C</v>
          </cell>
          <cell r="E138" t="str">
            <v>2199</v>
          </cell>
          <cell r="F138" t="str">
            <v>1900</v>
          </cell>
          <cell r="G138" t="str">
            <v>9</v>
          </cell>
          <cell r="H138"/>
          <cell r="I138"/>
          <cell r="J138"/>
          <cell r="K138"/>
          <cell r="L138" t="str">
            <v>Nación</v>
          </cell>
          <cell r="M138" t="str">
            <v>11</v>
          </cell>
          <cell r="N138" t="str">
            <v>CSF</v>
          </cell>
          <cell r="W138">
            <v>0</v>
          </cell>
          <cell r="X138">
            <v>0</v>
          </cell>
        </row>
        <row r="139">
          <cell r="A139" t="str">
            <v>21-09-00</v>
          </cell>
          <cell r="B139" t="str">
            <v>UNIDAD DE PLANEACIÓN MINERO ENERGÉTICA - UPME</v>
          </cell>
          <cell r="C139" t="str">
            <v>A-01-01-01</v>
          </cell>
          <cell r="D139" t="str">
            <v>A</v>
          </cell>
          <cell r="E139" t="str">
            <v>01</v>
          </cell>
          <cell r="F139" t="str">
            <v>01</v>
          </cell>
          <cell r="G139" t="str">
            <v>01</v>
          </cell>
          <cell r="H139"/>
          <cell r="I139"/>
          <cell r="J139"/>
          <cell r="K139"/>
          <cell r="L139" t="str">
            <v>Propios</v>
          </cell>
          <cell r="M139" t="str">
            <v>20</v>
          </cell>
          <cell r="N139" t="str">
            <v>CSF</v>
          </cell>
          <cell r="W139">
            <v>9358588392</v>
          </cell>
          <cell r="X139">
            <v>9358588392</v>
          </cell>
        </row>
        <row r="140">
          <cell r="A140" t="str">
            <v>21-09-00</v>
          </cell>
          <cell r="B140" t="str">
            <v>UNIDAD DE PLANEACIÓN MINERO ENERGÉTICA - UPME</v>
          </cell>
          <cell r="C140" t="str">
            <v>A-01-01-02</v>
          </cell>
          <cell r="D140" t="str">
            <v>A</v>
          </cell>
          <cell r="E140" t="str">
            <v>01</v>
          </cell>
          <cell r="F140" t="str">
            <v>01</v>
          </cell>
          <cell r="G140" t="str">
            <v>02</v>
          </cell>
          <cell r="H140"/>
          <cell r="I140"/>
          <cell r="J140"/>
          <cell r="K140"/>
          <cell r="L140" t="str">
            <v>Propios</v>
          </cell>
          <cell r="M140" t="str">
            <v>20</v>
          </cell>
          <cell r="N140" t="str">
            <v>CSF</v>
          </cell>
          <cell r="W140">
            <v>3457057821.46</v>
          </cell>
          <cell r="X140">
            <v>3457057821.46</v>
          </cell>
        </row>
        <row r="141">
          <cell r="A141" t="str">
            <v>21-09-00</v>
          </cell>
          <cell r="B141" t="str">
            <v>UNIDAD DE PLANEACIÓN MINERO ENERGÉTICA - UPME</v>
          </cell>
          <cell r="C141" t="str">
            <v>A-01-01-03</v>
          </cell>
          <cell r="D141" t="str">
            <v>A</v>
          </cell>
          <cell r="E141" t="str">
            <v>01</v>
          </cell>
          <cell r="F141" t="str">
            <v>01</v>
          </cell>
          <cell r="G141" t="str">
            <v>03</v>
          </cell>
          <cell r="H141"/>
          <cell r="I141"/>
          <cell r="J141"/>
          <cell r="K141"/>
          <cell r="L141" t="str">
            <v>Propios</v>
          </cell>
          <cell r="M141" t="str">
            <v>20</v>
          </cell>
          <cell r="N141" t="str">
            <v>CSF</v>
          </cell>
          <cell r="W141">
            <v>1298182986</v>
          </cell>
          <cell r="X141">
            <v>1298182986</v>
          </cell>
        </row>
        <row r="142">
          <cell r="A142" t="str">
            <v>21-09-00</v>
          </cell>
          <cell r="B142" t="str">
            <v>UNIDAD DE PLANEACIÓN MINERO ENERGÉTICA - UPME</v>
          </cell>
          <cell r="C142" t="str">
            <v>A-01-01-04</v>
          </cell>
          <cell r="D142" t="str">
            <v>A</v>
          </cell>
          <cell r="E142" t="str">
            <v>01</v>
          </cell>
          <cell r="F142" t="str">
            <v>01</v>
          </cell>
          <cell r="G142" t="str">
            <v>04</v>
          </cell>
          <cell r="H142"/>
          <cell r="I142"/>
          <cell r="J142"/>
          <cell r="K142"/>
          <cell r="L142" t="str">
            <v>Propios</v>
          </cell>
          <cell r="M142" t="str">
            <v>20</v>
          </cell>
          <cell r="N142" t="str">
            <v>CSF</v>
          </cell>
          <cell r="W142">
            <v>0</v>
          </cell>
          <cell r="X142">
            <v>0</v>
          </cell>
        </row>
        <row r="143">
          <cell r="A143" t="str">
            <v>21-09-00</v>
          </cell>
          <cell r="B143" t="str">
            <v>UNIDAD DE PLANEACIÓN MINERO ENERGÉTICA - UPME</v>
          </cell>
          <cell r="C143" t="str">
            <v>A-02</v>
          </cell>
          <cell r="D143" t="str">
            <v>A</v>
          </cell>
          <cell r="E143" t="str">
            <v>02</v>
          </cell>
          <cell r="F143"/>
          <cell r="G143"/>
          <cell r="H143"/>
          <cell r="I143"/>
          <cell r="J143"/>
          <cell r="K143"/>
          <cell r="L143" t="str">
            <v>Propios</v>
          </cell>
          <cell r="M143" t="str">
            <v>20</v>
          </cell>
          <cell r="N143" t="str">
            <v>CSF</v>
          </cell>
          <cell r="W143">
            <v>1663772624.04</v>
          </cell>
          <cell r="X143">
            <v>1660237591.1600001</v>
          </cell>
        </row>
        <row r="144">
          <cell r="A144" t="str">
            <v>21-09-00</v>
          </cell>
          <cell r="B144" t="str">
            <v>UNIDAD DE PLANEACIÓN MINERO ENERGÉTICA - UPME</v>
          </cell>
          <cell r="C144" t="str">
            <v>A-03-03-01-999</v>
          </cell>
          <cell r="D144" t="str">
            <v>A</v>
          </cell>
          <cell r="E144" t="str">
            <v>03</v>
          </cell>
          <cell r="F144" t="str">
            <v>03</v>
          </cell>
          <cell r="G144" t="str">
            <v>01</v>
          </cell>
          <cell r="H144" t="str">
            <v>999</v>
          </cell>
          <cell r="I144"/>
          <cell r="J144"/>
          <cell r="K144"/>
          <cell r="L144" t="str">
            <v>Propios</v>
          </cell>
          <cell r="M144" t="str">
            <v>20</v>
          </cell>
          <cell r="N144" t="str">
            <v>CSF</v>
          </cell>
          <cell r="W144">
            <v>0</v>
          </cell>
          <cell r="X144">
            <v>0</v>
          </cell>
        </row>
        <row r="145">
          <cell r="A145" t="str">
            <v>21-09-00</v>
          </cell>
          <cell r="B145" t="str">
            <v>UNIDAD DE PLANEACIÓN MINERO ENERGÉTICA - UPME</v>
          </cell>
          <cell r="C145" t="str">
            <v>A-03-04-02-012</v>
          </cell>
          <cell r="D145" t="str">
            <v>A</v>
          </cell>
          <cell r="E145" t="str">
            <v>03</v>
          </cell>
          <cell r="F145" t="str">
            <v>04</v>
          </cell>
          <cell r="G145" t="str">
            <v>02</v>
          </cell>
          <cell r="H145" t="str">
            <v>012</v>
          </cell>
          <cell r="I145"/>
          <cell r="J145"/>
          <cell r="K145"/>
          <cell r="L145" t="str">
            <v>Propios</v>
          </cell>
          <cell r="M145" t="str">
            <v>20</v>
          </cell>
          <cell r="N145" t="str">
            <v>CSF</v>
          </cell>
          <cell r="W145">
            <v>32073649</v>
          </cell>
          <cell r="X145">
            <v>32073649</v>
          </cell>
        </row>
        <row r="146">
          <cell r="A146" t="str">
            <v>21-09-00</v>
          </cell>
          <cell r="B146" t="str">
            <v>UNIDAD DE PLANEACIÓN MINERO ENERGÉTICA - UPME</v>
          </cell>
          <cell r="C146" t="str">
            <v>A-03-10</v>
          </cell>
          <cell r="D146" t="str">
            <v>A</v>
          </cell>
          <cell r="E146" t="str">
            <v>03</v>
          </cell>
          <cell r="F146" t="str">
            <v>10</v>
          </cell>
          <cell r="G146"/>
          <cell r="H146"/>
          <cell r="I146"/>
          <cell r="J146"/>
          <cell r="K146"/>
          <cell r="L146" t="str">
            <v>Propios</v>
          </cell>
          <cell r="M146" t="str">
            <v>20</v>
          </cell>
          <cell r="N146" t="str">
            <v>CSF</v>
          </cell>
          <cell r="W146">
            <v>0</v>
          </cell>
          <cell r="X146">
            <v>0</v>
          </cell>
        </row>
        <row r="147">
          <cell r="A147" t="str">
            <v>21-09-00</v>
          </cell>
          <cell r="B147" t="str">
            <v>UNIDAD DE PLANEACIÓN MINERO ENERGÉTICA - UPME</v>
          </cell>
          <cell r="C147" t="str">
            <v>A-05</v>
          </cell>
          <cell r="D147" t="str">
            <v>A</v>
          </cell>
          <cell r="E147" t="str">
            <v>05</v>
          </cell>
          <cell r="F147"/>
          <cell r="G147"/>
          <cell r="H147"/>
          <cell r="I147"/>
          <cell r="J147"/>
          <cell r="K147"/>
          <cell r="L147" t="str">
            <v>Propios</v>
          </cell>
          <cell r="M147" t="str">
            <v>20</v>
          </cell>
          <cell r="N147" t="str">
            <v>CSF</v>
          </cell>
          <cell r="W147">
            <v>67157708</v>
          </cell>
          <cell r="X147">
            <v>67157708</v>
          </cell>
        </row>
        <row r="148">
          <cell r="A148" t="str">
            <v>21-09-00</v>
          </cell>
          <cell r="B148" t="str">
            <v>UNIDAD DE PLANEACIÓN MINERO ENERGÉTICA - UPME</v>
          </cell>
          <cell r="C148" t="str">
            <v>A-08-01</v>
          </cell>
          <cell r="D148" t="str">
            <v>A</v>
          </cell>
          <cell r="E148" t="str">
            <v>08</v>
          </cell>
          <cell r="F148" t="str">
            <v>01</v>
          </cell>
          <cell r="G148"/>
          <cell r="H148"/>
          <cell r="I148"/>
          <cell r="J148"/>
          <cell r="K148"/>
          <cell r="L148" t="str">
            <v>Propios</v>
          </cell>
          <cell r="M148" t="str">
            <v>20</v>
          </cell>
          <cell r="N148" t="str">
            <v>CSF</v>
          </cell>
          <cell r="W148">
            <v>88230500</v>
          </cell>
          <cell r="X148">
            <v>88230500</v>
          </cell>
        </row>
        <row r="149">
          <cell r="A149" t="str">
            <v>21-09-00</v>
          </cell>
          <cell r="B149" t="str">
            <v>UNIDAD DE PLANEACIÓN MINERO ENERGÉTICA - UPME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H149"/>
          <cell r="I149"/>
          <cell r="J149"/>
          <cell r="K149"/>
          <cell r="L149" t="str">
            <v>Propios</v>
          </cell>
          <cell r="M149" t="str">
            <v>20</v>
          </cell>
          <cell r="N149" t="str">
            <v>CSF</v>
          </cell>
          <cell r="W149">
            <v>3470561</v>
          </cell>
          <cell r="X149">
            <v>3470561</v>
          </cell>
        </row>
        <row r="150">
          <cell r="A150" t="str">
            <v>21-09-00</v>
          </cell>
          <cell r="B150" t="str">
            <v>UNIDAD DE PLANEACIÓN MINERO ENERGÉTICA - UPME</v>
          </cell>
          <cell r="C150" t="str">
            <v>B-10-04-01</v>
          </cell>
          <cell r="D150" t="str">
            <v>B</v>
          </cell>
          <cell r="E150" t="str">
            <v>10</v>
          </cell>
          <cell r="F150" t="str">
            <v>04</v>
          </cell>
          <cell r="G150" t="str">
            <v>01</v>
          </cell>
          <cell r="H150"/>
          <cell r="I150"/>
          <cell r="J150"/>
          <cell r="K150"/>
          <cell r="L150" t="str">
            <v>Propios</v>
          </cell>
          <cell r="M150" t="str">
            <v>20</v>
          </cell>
          <cell r="N150" t="str">
            <v>CSF</v>
          </cell>
          <cell r="W150">
            <v>135000000</v>
          </cell>
          <cell r="X150">
            <v>135000000</v>
          </cell>
        </row>
        <row r="151">
          <cell r="A151" t="str">
            <v>21-09-00</v>
          </cell>
          <cell r="B151" t="str">
            <v>UNIDAD DE PLANEACIÓN MINERO ENERGÉTICA - UPME</v>
          </cell>
          <cell r="C151" t="str">
            <v>C-2102-1900-3</v>
          </cell>
          <cell r="D151" t="str">
            <v>C</v>
          </cell>
          <cell r="E151" t="str">
            <v>2102</v>
          </cell>
          <cell r="F151" t="str">
            <v>1900</v>
          </cell>
          <cell r="G151" t="str">
            <v>3</v>
          </cell>
          <cell r="H151"/>
          <cell r="I151"/>
          <cell r="J151"/>
          <cell r="K151"/>
          <cell r="L151" t="str">
            <v>Propios</v>
          </cell>
          <cell r="M151" t="str">
            <v>20</v>
          </cell>
          <cell r="N151" t="str">
            <v>CSF</v>
          </cell>
          <cell r="W151">
            <v>1004621309</v>
          </cell>
          <cell r="X151">
            <v>871421309</v>
          </cell>
        </row>
        <row r="152">
          <cell r="A152" t="str">
            <v>21-09-00</v>
          </cell>
          <cell r="B152" t="str">
            <v>UNIDAD DE PLANEACIÓN MINERO ENERGÉTICA - UPME</v>
          </cell>
          <cell r="C152" t="str">
            <v>C-2102-1900-4</v>
          </cell>
          <cell r="D152" t="str">
            <v>C</v>
          </cell>
          <cell r="E152" t="str">
            <v>2102</v>
          </cell>
          <cell r="F152" t="str">
            <v>1900</v>
          </cell>
          <cell r="G152" t="str">
            <v>4</v>
          </cell>
          <cell r="H152"/>
          <cell r="I152"/>
          <cell r="J152"/>
          <cell r="K152"/>
          <cell r="L152" t="str">
            <v>Propios</v>
          </cell>
          <cell r="M152" t="str">
            <v>20</v>
          </cell>
          <cell r="N152" t="str">
            <v>CSF</v>
          </cell>
          <cell r="W152">
            <v>5271315756.3000002</v>
          </cell>
          <cell r="X152">
            <v>5252461575.9499998</v>
          </cell>
        </row>
        <row r="153">
          <cell r="A153" t="str">
            <v>21-09-00</v>
          </cell>
          <cell r="B153" t="str">
            <v>UNIDAD DE PLANEACIÓN MINERO ENERGÉTICA - UPME</v>
          </cell>
          <cell r="C153" t="str">
            <v>C-2103-1900-1</v>
          </cell>
          <cell r="D153" t="str">
            <v>C</v>
          </cell>
          <cell r="E153" t="str">
            <v>2103</v>
          </cell>
          <cell r="F153" t="str">
            <v>1900</v>
          </cell>
          <cell r="G153" t="str">
            <v>1</v>
          </cell>
          <cell r="H153"/>
          <cell r="I153"/>
          <cell r="J153"/>
          <cell r="K153"/>
          <cell r="L153" t="str">
            <v>Propios</v>
          </cell>
          <cell r="M153" t="str">
            <v>20</v>
          </cell>
          <cell r="N153" t="str">
            <v>CSF</v>
          </cell>
          <cell r="W153">
            <v>2912705695.1999998</v>
          </cell>
          <cell r="X153">
            <v>2254653533.0599999</v>
          </cell>
        </row>
        <row r="154">
          <cell r="A154" t="str">
            <v>21-09-00</v>
          </cell>
          <cell r="B154" t="str">
            <v>UNIDAD DE PLANEACIÓN MINERO ENERGÉTICA - UPME</v>
          </cell>
          <cell r="C154" t="str">
            <v>C-2105-1900-3</v>
          </cell>
          <cell r="D154" t="str">
            <v>C</v>
          </cell>
          <cell r="E154" t="str">
            <v>2105</v>
          </cell>
          <cell r="F154" t="str">
            <v>1900</v>
          </cell>
          <cell r="G154" t="str">
            <v>3</v>
          </cell>
          <cell r="H154"/>
          <cell r="I154"/>
          <cell r="J154"/>
          <cell r="K154"/>
          <cell r="L154" t="str">
            <v>Propios</v>
          </cell>
          <cell r="M154" t="str">
            <v>20</v>
          </cell>
          <cell r="N154" t="str">
            <v>CSF</v>
          </cell>
          <cell r="W154">
            <v>3147172284</v>
          </cell>
          <cell r="X154">
            <v>3147172284</v>
          </cell>
        </row>
        <row r="155">
          <cell r="A155" t="str">
            <v>21-09-00</v>
          </cell>
          <cell r="B155" t="str">
            <v>UNIDAD DE PLANEACIÓN MINERO ENERGÉTICA - UPME</v>
          </cell>
          <cell r="C155" t="str">
            <v>C-2106-1900-6</v>
          </cell>
          <cell r="D155" t="str">
            <v>C</v>
          </cell>
          <cell r="E155" t="str">
            <v>2106</v>
          </cell>
          <cell r="F155" t="str">
            <v>1900</v>
          </cell>
          <cell r="G155" t="str">
            <v>6</v>
          </cell>
          <cell r="H155"/>
          <cell r="I155"/>
          <cell r="J155"/>
          <cell r="K155"/>
          <cell r="L155" t="str">
            <v>Propios</v>
          </cell>
          <cell r="M155" t="str">
            <v>20</v>
          </cell>
          <cell r="N155" t="str">
            <v>CSF</v>
          </cell>
          <cell r="W155">
            <v>3630194087.1900001</v>
          </cell>
          <cell r="X155">
            <v>3510194087.1900001</v>
          </cell>
        </row>
        <row r="156">
          <cell r="A156" t="str">
            <v>21-09-00</v>
          </cell>
          <cell r="B156" t="str">
            <v>UNIDAD DE PLANEACIÓN MINERO ENERGÉTICA - UPME</v>
          </cell>
          <cell r="C156" t="str">
            <v>C-2106-1900-8</v>
          </cell>
          <cell r="D156" t="str">
            <v>C</v>
          </cell>
          <cell r="E156" t="str">
            <v>2106</v>
          </cell>
          <cell r="F156" t="str">
            <v>1900</v>
          </cell>
          <cell r="G156" t="str">
            <v>8</v>
          </cell>
          <cell r="H156"/>
          <cell r="I156"/>
          <cell r="J156"/>
          <cell r="K156"/>
          <cell r="L156" t="str">
            <v>Propios</v>
          </cell>
          <cell r="M156" t="str">
            <v>20</v>
          </cell>
          <cell r="N156" t="str">
            <v>CSF</v>
          </cell>
          <cell r="W156">
            <v>3679974087.6999998</v>
          </cell>
          <cell r="X156">
            <v>3567124322.6999998</v>
          </cell>
        </row>
        <row r="157">
          <cell r="A157" t="str">
            <v>21-09-00</v>
          </cell>
          <cell r="B157" t="str">
            <v>UNIDAD DE PLANEACIÓN MINERO ENERGÉTICA - UPME</v>
          </cell>
          <cell r="C157" t="str">
            <v>C-2106-1900-8</v>
          </cell>
          <cell r="D157" t="str">
            <v>C</v>
          </cell>
          <cell r="E157" t="str">
            <v>2106</v>
          </cell>
          <cell r="F157" t="str">
            <v>1900</v>
          </cell>
          <cell r="G157" t="str">
            <v>8</v>
          </cell>
          <cell r="H157"/>
          <cell r="I157"/>
          <cell r="J157"/>
          <cell r="K157"/>
          <cell r="L157" t="str">
            <v>Propios</v>
          </cell>
          <cell r="M157" t="str">
            <v>21</v>
          </cell>
          <cell r="N157" t="str">
            <v>CSF</v>
          </cell>
          <cell r="W157">
            <v>1344468367.1600001</v>
          </cell>
          <cell r="X157">
            <v>1200173661.1600001</v>
          </cell>
        </row>
        <row r="158">
          <cell r="A158" t="str">
            <v>21-09-00</v>
          </cell>
          <cell r="B158" t="str">
            <v>UNIDAD DE PLANEACIÓN MINERO ENERGÉTICA - UPME</v>
          </cell>
          <cell r="C158" t="str">
            <v>C-2106-1900-9</v>
          </cell>
          <cell r="D158" t="str">
            <v>C</v>
          </cell>
          <cell r="E158" t="str">
            <v>2106</v>
          </cell>
          <cell r="F158" t="str">
            <v>1900</v>
          </cell>
          <cell r="G158" t="str">
            <v>9</v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>Propios</v>
          </cell>
          <cell r="M158" t="str">
            <v>20</v>
          </cell>
          <cell r="N158" t="str">
            <v>CSF</v>
          </cell>
          <cell r="W158">
            <v>4146470655.5300002</v>
          </cell>
          <cell r="X158">
            <v>3880208155.5300002</v>
          </cell>
        </row>
        <row r="159">
          <cell r="A159" t="str">
            <v>21-10-00</v>
          </cell>
          <cell r="B159" t="str">
            <v>INSTITUTO DE PLANIFICACIÓN Y PROMOCIÓN DE SOLUCIONES  ENERGÉTICAS PARA LAS ZONAS NO INTERCONECTADAS - IPSE</v>
          </cell>
          <cell r="C159" t="str">
            <v>A-01-01-01</v>
          </cell>
          <cell r="D159" t="str">
            <v>A</v>
          </cell>
          <cell r="E159" t="str">
            <v>01</v>
          </cell>
          <cell r="F159" t="str">
            <v>01</v>
          </cell>
          <cell r="G159" t="str">
            <v>01</v>
          </cell>
          <cell r="H159"/>
          <cell r="I159"/>
          <cell r="J159"/>
          <cell r="K159"/>
          <cell r="L159" t="str">
            <v>Nación</v>
          </cell>
          <cell r="M159" t="str">
            <v>10</v>
          </cell>
          <cell r="N159" t="str">
            <v>CSF</v>
          </cell>
          <cell r="W159">
            <v>4582266258</v>
          </cell>
          <cell r="X159">
            <v>4582266258</v>
          </cell>
        </row>
        <row r="160">
          <cell r="A160" t="str">
            <v>21-10-00</v>
          </cell>
          <cell r="B160" t="str">
            <v>INSTITUTO DE PLANIFICACIÓN Y PROMOCIÓN DE SOLUCIONES  ENERGÉTICAS PARA LAS ZONAS NO INTERCONECTADAS - IPSE</v>
          </cell>
          <cell r="C160" t="str">
            <v>A-01-01-01</v>
          </cell>
          <cell r="D160" t="str">
            <v>A</v>
          </cell>
          <cell r="E160" t="str">
            <v>01</v>
          </cell>
          <cell r="F160" t="str">
            <v>01</v>
          </cell>
          <cell r="G160" t="str">
            <v>01</v>
          </cell>
          <cell r="H160"/>
          <cell r="I160"/>
          <cell r="J160"/>
          <cell r="K160"/>
          <cell r="L160" t="str">
            <v>Propios</v>
          </cell>
          <cell r="M160" t="str">
            <v>21</v>
          </cell>
          <cell r="N160" t="str">
            <v>CSF</v>
          </cell>
          <cell r="W160">
            <v>920907345</v>
          </cell>
          <cell r="X160">
            <v>920907345</v>
          </cell>
        </row>
        <row r="161">
          <cell r="A161" t="str">
            <v>21-10-00</v>
          </cell>
          <cell r="B161" t="str">
            <v>INSTITUTO DE PLANIFICACIÓN Y PROMOCIÓN DE SOLUCIONES  ENERGÉTICAS PARA LAS ZONAS NO INTERCONECTADAS - IPSE</v>
          </cell>
          <cell r="C161" t="str">
            <v>A-01-01-02</v>
          </cell>
          <cell r="D161" t="str">
            <v>A</v>
          </cell>
          <cell r="E161" t="str">
            <v>01</v>
          </cell>
          <cell r="F161" t="str">
            <v>01</v>
          </cell>
          <cell r="G161" t="str">
            <v>02</v>
          </cell>
          <cell r="H161"/>
          <cell r="I161"/>
          <cell r="J161"/>
          <cell r="K161"/>
          <cell r="L161" t="str">
            <v>Nación</v>
          </cell>
          <cell r="M161" t="str">
            <v>10</v>
          </cell>
          <cell r="N161" t="str">
            <v>CSF</v>
          </cell>
          <cell r="W161">
            <v>1619903602</v>
          </cell>
          <cell r="X161">
            <v>1619903602</v>
          </cell>
        </row>
        <row r="162">
          <cell r="A162" t="str">
            <v>21-10-00</v>
          </cell>
          <cell r="B162" t="str">
            <v>INSTITUTO DE PLANIFICACIÓN Y PROMOCIÓN DE SOLUCIONES  ENERGÉTICAS PARA LAS ZONAS NO INTERCONECTADAS - IPSE</v>
          </cell>
          <cell r="C162" t="str">
            <v>A-01-01-02</v>
          </cell>
          <cell r="D162" t="str">
            <v>A</v>
          </cell>
          <cell r="E162" t="str">
            <v>01</v>
          </cell>
          <cell r="F162" t="str">
            <v>01</v>
          </cell>
          <cell r="G162" t="str">
            <v>02</v>
          </cell>
          <cell r="H162"/>
          <cell r="I162"/>
          <cell r="J162"/>
          <cell r="K162"/>
          <cell r="L162" t="str">
            <v>Propios</v>
          </cell>
          <cell r="M162" t="str">
            <v>21</v>
          </cell>
          <cell r="N162" t="str">
            <v>CSF</v>
          </cell>
          <cell r="W162">
            <v>473879675</v>
          </cell>
          <cell r="X162">
            <v>473879675</v>
          </cell>
        </row>
        <row r="163">
          <cell r="A163" t="str">
            <v>21-10-00</v>
          </cell>
          <cell r="B163" t="str">
            <v>INSTITUTO DE PLANIFICACIÓN Y PROMOCIÓN DE SOLUCIONES  ENERGÉTICAS PARA LAS ZONAS NO INTERCONECTADAS - IPSE</v>
          </cell>
          <cell r="C163" t="str">
            <v>A-01-01-03</v>
          </cell>
          <cell r="D163" t="str">
            <v>A</v>
          </cell>
          <cell r="E163" t="str">
            <v>01</v>
          </cell>
          <cell r="F163" t="str">
            <v>01</v>
          </cell>
          <cell r="G163" t="str">
            <v>03</v>
          </cell>
          <cell r="H163"/>
          <cell r="I163"/>
          <cell r="J163"/>
          <cell r="K163"/>
          <cell r="L163" t="str">
            <v>Nación</v>
          </cell>
          <cell r="M163" t="str">
            <v>10</v>
          </cell>
          <cell r="N163" t="str">
            <v>CSF</v>
          </cell>
          <cell r="W163">
            <v>186835379</v>
          </cell>
          <cell r="X163">
            <v>186835379</v>
          </cell>
        </row>
        <row r="164">
          <cell r="A164" t="str">
            <v>21-10-00</v>
          </cell>
          <cell r="B164" t="str">
            <v>INSTITUTO DE PLANIFICACIÓN Y PROMOCIÓN DE SOLUCIONES  ENERGÉTICAS PARA LAS ZONAS NO INTERCONECTADAS - IPSE</v>
          </cell>
          <cell r="C164" t="str">
            <v>A-01-01-03</v>
          </cell>
          <cell r="D164" t="str">
            <v>A</v>
          </cell>
          <cell r="E164" t="str">
            <v>01</v>
          </cell>
          <cell r="F164" t="str">
            <v>01</v>
          </cell>
          <cell r="G164" t="str">
            <v>03</v>
          </cell>
          <cell r="H164"/>
          <cell r="I164"/>
          <cell r="J164"/>
          <cell r="K164"/>
          <cell r="L164" t="str">
            <v>Propios</v>
          </cell>
          <cell r="M164" t="str">
            <v>21</v>
          </cell>
          <cell r="N164" t="str">
            <v>CSF</v>
          </cell>
          <cell r="W164">
            <v>456988520</v>
          </cell>
          <cell r="X164">
            <v>456988520</v>
          </cell>
        </row>
        <row r="165">
          <cell r="A165" t="str">
            <v>21-10-00</v>
          </cell>
          <cell r="B165" t="str">
            <v>INSTITUTO DE PLANIFICACIÓN Y PROMOCIÓN DE SOLUCIONES  ENERGÉTICAS PARA LAS ZONAS NO INTERCONECTADAS - IPSE</v>
          </cell>
          <cell r="C165" t="str">
            <v>A-01-02-02</v>
          </cell>
          <cell r="D165" t="str">
            <v>A</v>
          </cell>
          <cell r="E165" t="str">
            <v>01</v>
          </cell>
          <cell r="F165" t="str">
            <v>02</v>
          </cell>
          <cell r="G165" t="str">
            <v>02</v>
          </cell>
          <cell r="H165"/>
          <cell r="I165"/>
          <cell r="J165"/>
          <cell r="K165"/>
          <cell r="L165" t="str">
            <v>Nación</v>
          </cell>
          <cell r="M165" t="str">
            <v>10</v>
          </cell>
          <cell r="N165" t="str">
            <v>CSF</v>
          </cell>
          <cell r="W165">
            <v>8430500</v>
          </cell>
          <cell r="X165">
            <v>8430500</v>
          </cell>
        </row>
        <row r="166">
          <cell r="A166" t="str">
            <v>21-10-00</v>
          </cell>
          <cell r="B166" t="str">
            <v>INSTITUTO DE PLANIFICACIÓN Y PROMOCIÓN DE SOLUCIONES  ENERGÉTICAS PARA LAS ZONAS NO INTERCONECTADAS - IPSE</v>
          </cell>
          <cell r="C166" t="str">
            <v>A-01-02-03</v>
          </cell>
          <cell r="D166" t="str">
            <v>A</v>
          </cell>
          <cell r="E166" t="str">
            <v>01</v>
          </cell>
          <cell r="F166" t="str">
            <v>02</v>
          </cell>
          <cell r="G166" t="str">
            <v>03</v>
          </cell>
          <cell r="H166"/>
          <cell r="I166"/>
          <cell r="J166"/>
          <cell r="K166"/>
          <cell r="L166" t="str">
            <v>Nación</v>
          </cell>
          <cell r="M166" t="str">
            <v>10</v>
          </cell>
          <cell r="N166" t="str">
            <v>CSF</v>
          </cell>
          <cell r="W166">
            <v>58833333</v>
          </cell>
          <cell r="X166">
            <v>58833333</v>
          </cell>
        </row>
        <row r="167">
          <cell r="A167" t="str">
            <v>21-10-00</v>
          </cell>
          <cell r="B167" t="str">
            <v>INSTITUTO DE PLANIFICACIÓN Y PROMOCIÓN DE SOLUCIONES  ENERGÉTICAS PARA LAS ZONAS NO INTERCONECTADAS - IPSE</v>
          </cell>
          <cell r="C167" t="str">
            <v>A-02</v>
          </cell>
          <cell r="D167" t="str">
            <v>A</v>
          </cell>
          <cell r="E167" t="str">
            <v>02</v>
          </cell>
          <cell r="F167"/>
          <cell r="G167"/>
          <cell r="H167"/>
          <cell r="I167"/>
          <cell r="J167"/>
          <cell r="K167"/>
          <cell r="L167" t="str">
            <v>Nación</v>
          </cell>
          <cell r="M167" t="str">
            <v>10</v>
          </cell>
          <cell r="N167" t="str">
            <v>CSF</v>
          </cell>
          <cell r="W167">
            <v>3911949208.29</v>
          </cell>
          <cell r="X167">
            <v>2940964881.8899999</v>
          </cell>
        </row>
        <row r="168">
          <cell r="A168" t="str">
            <v>21-10-00</v>
          </cell>
          <cell r="B168" t="str">
            <v>INSTITUTO DE PLANIFICACIÓN Y PROMOCIÓN DE SOLUCIONES  ENERGÉTICAS PARA LAS ZONAS NO INTERCONECTADAS - IPSE</v>
          </cell>
          <cell r="C168" t="str">
            <v>A-02</v>
          </cell>
          <cell r="D168" t="str">
            <v>A</v>
          </cell>
          <cell r="E168" t="str">
            <v>02</v>
          </cell>
          <cell r="F168"/>
          <cell r="G168"/>
          <cell r="H168"/>
          <cell r="I168"/>
          <cell r="J168"/>
          <cell r="K168"/>
          <cell r="L168" t="str">
            <v>Propios</v>
          </cell>
          <cell r="M168" t="str">
            <v>21</v>
          </cell>
          <cell r="N168" t="str">
            <v>CSF</v>
          </cell>
          <cell r="W168">
            <v>2081119065.8099999</v>
          </cell>
          <cell r="X168">
            <v>1950853039.1400001</v>
          </cell>
        </row>
        <row r="169">
          <cell r="A169" t="str">
            <v>21-10-00</v>
          </cell>
          <cell r="B169" t="str">
            <v>INSTITUTO DE PLANIFICACIÓN Y PROMOCIÓN DE SOLUCIONES  ENERGÉTICAS PARA LAS ZONAS NO INTERCONECTADAS - IPSE</v>
          </cell>
          <cell r="C169" t="str">
            <v>A-03-03-01-999</v>
          </cell>
          <cell r="D169" t="str">
            <v>A</v>
          </cell>
          <cell r="E169" t="str">
            <v>03</v>
          </cell>
          <cell r="F169" t="str">
            <v>03</v>
          </cell>
          <cell r="G169" t="str">
            <v>01</v>
          </cell>
          <cell r="H169" t="str">
            <v>999</v>
          </cell>
          <cell r="I169"/>
          <cell r="J169"/>
          <cell r="K169"/>
          <cell r="L169" t="str">
            <v>Propios</v>
          </cell>
          <cell r="M169" t="str">
            <v>21</v>
          </cell>
          <cell r="N169" t="str">
            <v>CSF</v>
          </cell>
          <cell r="W169">
            <v>0</v>
          </cell>
          <cell r="X169">
            <v>0</v>
          </cell>
        </row>
        <row r="170">
          <cell r="A170" t="str">
            <v>21-10-00</v>
          </cell>
          <cell r="B170" t="str">
            <v>INSTITUTO DE PLANIFICACIÓN Y PROMOCIÓN DE SOLUCIONES  ENERGÉTICAS PARA LAS ZONAS NO INTERCONECTADAS - IPSE</v>
          </cell>
          <cell r="C170" t="str">
            <v>A-03-04-02-001</v>
          </cell>
          <cell r="D170" t="str">
            <v>A</v>
          </cell>
          <cell r="E170" t="str">
            <v>03</v>
          </cell>
          <cell r="F170" t="str">
            <v>04</v>
          </cell>
          <cell r="G170" t="str">
            <v>02</v>
          </cell>
          <cell r="H170" t="str">
            <v>001</v>
          </cell>
          <cell r="I170"/>
          <cell r="J170"/>
          <cell r="K170"/>
          <cell r="L170" t="str">
            <v>Nación</v>
          </cell>
          <cell r="M170" t="str">
            <v>10</v>
          </cell>
          <cell r="N170" t="str">
            <v>CSF</v>
          </cell>
          <cell r="W170">
            <v>381412228</v>
          </cell>
          <cell r="X170">
            <v>381412228</v>
          </cell>
        </row>
        <row r="171">
          <cell r="A171" t="str">
            <v>21-10-00</v>
          </cell>
          <cell r="B171" t="str">
            <v>INSTITUTO DE PLANIFICACIÓN Y PROMOCIÓN DE SOLUCIONES  ENERGÉTICAS PARA LAS ZONAS NO INTERCONECTADAS - IPSE</v>
          </cell>
          <cell r="C171" t="str">
            <v>A-03-04-02-002</v>
          </cell>
          <cell r="D171" t="str">
            <v>A</v>
          </cell>
          <cell r="E171" t="str">
            <v>03</v>
          </cell>
          <cell r="F171" t="str">
            <v>04</v>
          </cell>
          <cell r="G171" t="str">
            <v>02</v>
          </cell>
          <cell r="H171" t="str">
            <v>002</v>
          </cell>
          <cell r="I171"/>
          <cell r="J171"/>
          <cell r="K171"/>
          <cell r="L171" t="str">
            <v>Nación</v>
          </cell>
          <cell r="M171" t="str">
            <v>10</v>
          </cell>
          <cell r="N171" t="str">
            <v>CSF</v>
          </cell>
          <cell r="W171">
            <v>147430149</v>
          </cell>
          <cell r="X171">
            <v>147430149</v>
          </cell>
        </row>
        <row r="172">
          <cell r="A172" t="str">
            <v>21-10-00</v>
          </cell>
          <cell r="B172" t="str">
            <v>INSTITUTO DE PLANIFICACIÓN Y PROMOCIÓN DE SOLUCIONES  ENERGÉTICAS PARA LAS ZONAS NO INTERCONECTADAS - IPSE</v>
          </cell>
          <cell r="C172" t="str">
            <v>A-03-04-02-004</v>
          </cell>
          <cell r="D172" t="str">
            <v>A</v>
          </cell>
          <cell r="E172" t="str">
            <v>03</v>
          </cell>
          <cell r="F172" t="str">
            <v>04</v>
          </cell>
          <cell r="G172" t="str">
            <v>02</v>
          </cell>
          <cell r="H172" t="str">
            <v>004</v>
          </cell>
          <cell r="I172"/>
          <cell r="J172"/>
          <cell r="K172"/>
          <cell r="L172" t="str">
            <v>Nación</v>
          </cell>
          <cell r="M172" t="str">
            <v>10</v>
          </cell>
          <cell r="N172" t="str">
            <v>CSF</v>
          </cell>
          <cell r="W172">
            <v>0</v>
          </cell>
          <cell r="X172">
            <v>0</v>
          </cell>
        </row>
        <row r="173">
          <cell r="A173" t="str">
            <v>21-10-00</v>
          </cell>
          <cell r="B173" t="str">
            <v>INSTITUTO DE PLANIFICACIÓN Y PROMOCIÓN DE SOLUCIONES  ENERGÉTICAS PARA LAS ZONAS NO INTERCONECTADAS - IPSE</v>
          </cell>
          <cell r="C173" t="str">
            <v>A-03-04-02-012</v>
          </cell>
          <cell r="D173" t="str">
            <v>A</v>
          </cell>
          <cell r="E173" t="str">
            <v>03</v>
          </cell>
          <cell r="F173" t="str">
            <v>04</v>
          </cell>
          <cell r="G173" t="str">
            <v>02</v>
          </cell>
          <cell r="H173" t="str">
            <v>012</v>
          </cell>
          <cell r="I173"/>
          <cell r="J173"/>
          <cell r="K173"/>
          <cell r="L173" t="str">
            <v>Nación</v>
          </cell>
          <cell r="M173" t="str">
            <v>10</v>
          </cell>
          <cell r="N173" t="str">
            <v>CSF</v>
          </cell>
          <cell r="W173">
            <v>13870060</v>
          </cell>
          <cell r="X173">
            <v>13870060</v>
          </cell>
        </row>
        <row r="174">
          <cell r="A174" t="str">
            <v>21-10-00</v>
          </cell>
          <cell r="B174" t="str">
            <v>INSTITUTO DE PLANIFICACIÓN Y PROMOCIÓN DE SOLUCIONES  ENERGÉTICAS PARA LAS ZONAS NO INTERCONECTADAS - IPSE</v>
          </cell>
          <cell r="C174" t="str">
            <v>A-03-10</v>
          </cell>
          <cell r="D174" t="str">
            <v>A</v>
          </cell>
          <cell r="E174" t="str">
            <v>03</v>
          </cell>
          <cell r="F174" t="str">
            <v>10</v>
          </cell>
          <cell r="G174"/>
          <cell r="H174"/>
          <cell r="I174"/>
          <cell r="J174"/>
          <cell r="K174"/>
          <cell r="L174" t="str">
            <v>Propios</v>
          </cell>
          <cell r="M174" t="str">
            <v>21</v>
          </cell>
          <cell r="N174" t="str">
            <v>CSF</v>
          </cell>
          <cell r="W174">
            <v>1161458188.24</v>
          </cell>
          <cell r="X174">
            <v>1161458188.24</v>
          </cell>
        </row>
        <row r="175">
          <cell r="A175" t="str">
            <v>21-10-00</v>
          </cell>
          <cell r="B175" t="str">
            <v>INSTITUTO DE PLANIFICACIÓN Y PROMOCIÓN DE SOLUCIONES  ENERGÉTICAS PARA LAS ZONAS NO INTERCONECTADAS - IPSE</v>
          </cell>
          <cell r="C175" t="str">
            <v>A-05</v>
          </cell>
          <cell r="D175" t="str">
            <v>A</v>
          </cell>
          <cell r="E175" t="str">
            <v>05</v>
          </cell>
          <cell r="F175"/>
          <cell r="G175"/>
          <cell r="H175"/>
          <cell r="I175"/>
          <cell r="J175"/>
          <cell r="K175"/>
          <cell r="L175" t="str">
            <v>Nación</v>
          </cell>
          <cell r="M175" t="str">
            <v>10</v>
          </cell>
          <cell r="N175" t="str">
            <v>CSF</v>
          </cell>
          <cell r="W175">
            <v>0</v>
          </cell>
          <cell r="X175">
            <v>0</v>
          </cell>
        </row>
        <row r="176">
          <cell r="A176" t="str">
            <v>21-10-00</v>
          </cell>
          <cell r="B176" t="str">
            <v>INSTITUTO DE PLANIFICACIÓN Y PROMOCIÓN DE SOLUCIONES  ENERGÉTICAS PARA LAS ZONAS NO INTERCONECTADAS - IPSE</v>
          </cell>
          <cell r="C176" t="str">
            <v>A-08-01</v>
          </cell>
          <cell r="D176" t="str">
            <v>A</v>
          </cell>
          <cell r="E176" t="str">
            <v>08</v>
          </cell>
          <cell r="F176" t="str">
            <v>01</v>
          </cell>
          <cell r="G176"/>
          <cell r="H176"/>
          <cell r="I176"/>
          <cell r="J176"/>
          <cell r="K176"/>
          <cell r="L176" t="str">
            <v>Nación</v>
          </cell>
          <cell r="M176" t="str">
            <v>10</v>
          </cell>
          <cell r="N176" t="str">
            <v>CSF</v>
          </cell>
          <cell r="W176">
            <v>189552156</v>
          </cell>
          <cell r="X176">
            <v>189552156</v>
          </cell>
        </row>
        <row r="177">
          <cell r="A177" t="str">
            <v>21-10-00</v>
          </cell>
          <cell r="B177" t="str">
            <v>INSTITUTO DE PLANIFICACIÓN Y PROMOCIÓN DE SOLUCIONES  ENERGÉTICAS PARA LAS ZONAS NO INTERCONECTADAS - IPSE</v>
          </cell>
          <cell r="C177" t="str">
            <v>A-08-03</v>
          </cell>
          <cell r="D177" t="str">
            <v>A</v>
          </cell>
          <cell r="E177" t="str">
            <v>08</v>
          </cell>
          <cell r="F177" t="str">
            <v>03</v>
          </cell>
          <cell r="G177"/>
          <cell r="H177"/>
          <cell r="I177"/>
          <cell r="J177"/>
          <cell r="K177"/>
          <cell r="L177" t="str">
            <v>Nación</v>
          </cell>
          <cell r="M177" t="str">
            <v>10</v>
          </cell>
          <cell r="N177" t="str">
            <v>CSF</v>
          </cell>
          <cell r="W177">
            <v>0</v>
          </cell>
          <cell r="X177">
            <v>0</v>
          </cell>
        </row>
        <row r="178">
          <cell r="A178" t="str">
            <v>21-10-00</v>
          </cell>
          <cell r="B178" t="str">
            <v>INSTITUTO DE PLANIFICACIÓN Y PROMOCIÓN DE SOLUCIONES  ENERGÉTICAS PARA LAS ZONAS NO INTERCONECTADAS - IPSE</v>
          </cell>
          <cell r="C178" t="str">
            <v>A-08-04-01</v>
          </cell>
          <cell r="D178" t="str">
            <v>A</v>
          </cell>
          <cell r="E178" t="str">
            <v>08</v>
          </cell>
          <cell r="F178" t="str">
            <v>04</v>
          </cell>
          <cell r="G178" t="str">
            <v>01</v>
          </cell>
          <cell r="H178"/>
          <cell r="I178"/>
          <cell r="J178"/>
          <cell r="K178"/>
          <cell r="L178" t="str">
            <v>Nación</v>
          </cell>
          <cell r="M178" t="str">
            <v>10</v>
          </cell>
          <cell r="N178" t="str">
            <v>CSF</v>
          </cell>
          <cell r="W178">
            <v>0</v>
          </cell>
          <cell r="X178">
            <v>0</v>
          </cell>
        </row>
        <row r="179">
          <cell r="A179" t="str">
            <v>21-10-00</v>
          </cell>
          <cell r="B179" t="str">
            <v>INSTITUTO DE PLANIFICACIÓN Y PROMOCIÓN DE SOLUCIONES  ENERGÉTICAS PARA LAS ZONAS NO INTERCONECTADAS - IPSE</v>
          </cell>
          <cell r="C179" t="str">
            <v>A-08-04-01</v>
          </cell>
          <cell r="D179" t="str">
            <v>A</v>
          </cell>
          <cell r="E179" t="str">
            <v>08</v>
          </cell>
          <cell r="F179" t="str">
            <v>04</v>
          </cell>
          <cell r="G179" t="str">
            <v>01</v>
          </cell>
          <cell r="H179"/>
          <cell r="I179"/>
          <cell r="J179"/>
          <cell r="K179"/>
          <cell r="L179" t="str">
            <v>Nación</v>
          </cell>
          <cell r="M179" t="str">
            <v>10</v>
          </cell>
          <cell r="N179" t="str">
            <v>SSF</v>
          </cell>
          <cell r="W179">
            <v>359425292</v>
          </cell>
          <cell r="X179">
            <v>359425292</v>
          </cell>
        </row>
        <row r="180">
          <cell r="A180" t="str">
            <v>21-10-00</v>
          </cell>
          <cell r="B180" t="str">
            <v>INSTITUTO DE PLANIFICACIÓN Y PROMOCIÓN DE SOLUCIONES  ENERGÉTICAS PARA LAS ZONAS NO INTERCONECTADAS - IPSE</v>
          </cell>
          <cell r="C180" t="str">
            <v>A-08-04-01</v>
          </cell>
          <cell r="D180" t="str">
            <v>A</v>
          </cell>
          <cell r="E180" t="str">
            <v>08</v>
          </cell>
          <cell r="F180" t="str">
            <v>04</v>
          </cell>
          <cell r="G180" t="str">
            <v>01</v>
          </cell>
          <cell r="H180"/>
          <cell r="I180"/>
          <cell r="J180"/>
          <cell r="K180"/>
          <cell r="L180" t="str">
            <v>Nación</v>
          </cell>
          <cell r="M180" t="str">
            <v>11</v>
          </cell>
          <cell r="N180" t="str">
            <v>SSF</v>
          </cell>
          <cell r="W180">
            <v>206083811</v>
          </cell>
          <cell r="X180">
            <v>206083811</v>
          </cell>
        </row>
        <row r="181">
          <cell r="A181" t="str">
            <v>21-10-00</v>
          </cell>
          <cell r="B181" t="str">
            <v>INSTITUTO DE PLANIFICACIÓN Y PROMOCIÓN DE SOLUCIONES  ENERGÉTICAS PARA LAS ZONAS NO INTERCONECTADAS - IPSE</v>
          </cell>
          <cell r="C181" t="str">
            <v>B-10-04-01</v>
          </cell>
          <cell r="D181" t="str">
            <v>B</v>
          </cell>
          <cell r="E181" t="str">
            <v>10</v>
          </cell>
          <cell r="F181" t="str">
            <v>04</v>
          </cell>
          <cell r="G181" t="str">
            <v>01</v>
          </cell>
          <cell r="H181"/>
          <cell r="I181"/>
          <cell r="J181"/>
          <cell r="K181"/>
          <cell r="L181" t="str">
            <v>Nación</v>
          </cell>
          <cell r="M181" t="str">
            <v>11</v>
          </cell>
          <cell r="N181" t="str">
            <v>CSF</v>
          </cell>
          <cell r="W181">
            <v>378296524.51999998</v>
          </cell>
          <cell r="X181">
            <v>378296524.51999998</v>
          </cell>
        </row>
        <row r="182">
          <cell r="A182" t="str">
            <v>21-10-00</v>
          </cell>
          <cell r="B182" t="str">
            <v>INSTITUTO DE PLANIFICACIÓN Y PROMOCIÓN DE SOLUCIONES  ENERGÉTICAS PARA LAS ZONAS NO INTERCONECTADAS - IPSE</v>
          </cell>
          <cell r="C182" t="str">
            <v>C-2102-1900-4</v>
          </cell>
          <cell r="D182" t="str">
            <v>C</v>
          </cell>
          <cell r="E182" t="str">
            <v>2102</v>
          </cell>
          <cell r="F182" t="str">
            <v>1900</v>
          </cell>
          <cell r="G182" t="str">
            <v>4</v>
          </cell>
          <cell r="H182"/>
          <cell r="I182"/>
          <cell r="J182"/>
          <cell r="K182"/>
          <cell r="L182" t="str">
            <v>Nación</v>
          </cell>
          <cell r="M182" t="str">
            <v>11</v>
          </cell>
          <cell r="N182" t="str">
            <v>CSF</v>
          </cell>
          <cell r="W182">
            <v>4604019492</v>
          </cell>
          <cell r="X182">
            <v>2844009922</v>
          </cell>
        </row>
        <row r="183">
          <cell r="A183" t="str">
            <v>21-10-00</v>
          </cell>
          <cell r="B183" t="str">
            <v>INSTITUTO DE PLANIFICACIÓN Y PROMOCIÓN DE SOLUCIONES  ENERGÉTICAS PARA LAS ZONAS NO INTERCONECTADAS - IPSE</v>
          </cell>
          <cell r="C183" t="str">
            <v>C-2102-1900-4</v>
          </cell>
          <cell r="D183" t="str">
            <v>C</v>
          </cell>
          <cell r="E183" t="str">
            <v>2102</v>
          </cell>
          <cell r="F183" t="str">
            <v>1900</v>
          </cell>
          <cell r="G183" t="str">
            <v>4</v>
          </cell>
          <cell r="H183"/>
          <cell r="I183"/>
          <cell r="J183"/>
          <cell r="K183"/>
          <cell r="L183" t="str">
            <v>Nación</v>
          </cell>
          <cell r="M183" t="str">
            <v>13</v>
          </cell>
          <cell r="N183" t="str">
            <v>CSF</v>
          </cell>
          <cell r="W183">
            <v>4200000000</v>
          </cell>
          <cell r="X183">
            <v>2289137507.04</v>
          </cell>
        </row>
        <row r="184">
          <cell r="A184" t="str">
            <v>21-10-00</v>
          </cell>
          <cell r="B184" t="str">
            <v>INSTITUTO DE PLANIFICACIÓN Y PROMOCIÓN DE SOLUCIONES  ENERGÉTICAS PARA LAS ZONAS NO INTERCONECTADAS - IPSE</v>
          </cell>
          <cell r="C184" t="str">
            <v>C-2102-1900-5</v>
          </cell>
          <cell r="D184" t="str">
            <v>C</v>
          </cell>
          <cell r="E184" t="str">
            <v>2102</v>
          </cell>
          <cell r="F184" t="str">
            <v>1900</v>
          </cell>
          <cell r="G184" t="str">
            <v>5</v>
          </cell>
          <cell r="H184"/>
          <cell r="I184"/>
          <cell r="J184"/>
          <cell r="K184"/>
          <cell r="L184" t="str">
            <v>Nación</v>
          </cell>
          <cell r="M184" t="str">
            <v>11</v>
          </cell>
          <cell r="N184" t="str">
            <v>CSF</v>
          </cell>
          <cell r="W184">
            <v>79458417175.339996</v>
          </cell>
          <cell r="X184">
            <v>28116262026.189999</v>
          </cell>
        </row>
        <row r="185">
          <cell r="A185" t="str">
            <v>21-10-00</v>
          </cell>
          <cell r="B185" t="str">
            <v>INSTITUTO DE PLANIFICACIÓN Y PROMOCIÓN DE SOLUCIONES  ENERGÉTICAS PARA LAS ZONAS NO INTERCONECTADAS - IPSE</v>
          </cell>
          <cell r="C185" t="str">
            <v>C-2102-1900-5</v>
          </cell>
          <cell r="D185" t="str">
            <v>C</v>
          </cell>
          <cell r="E185" t="str">
            <v>2102</v>
          </cell>
          <cell r="F185" t="str">
            <v>1900</v>
          </cell>
          <cell r="G185" t="str">
            <v>5</v>
          </cell>
          <cell r="H185"/>
          <cell r="I185"/>
          <cell r="J185"/>
          <cell r="K185"/>
          <cell r="L185" t="str">
            <v>Nación</v>
          </cell>
          <cell r="M185" t="str">
            <v>13</v>
          </cell>
          <cell r="N185" t="str">
            <v>CSF</v>
          </cell>
          <cell r="W185">
            <v>138530329333</v>
          </cell>
          <cell r="X185">
            <v>37274507506.150002</v>
          </cell>
        </row>
        <row r="186">
          <cell r="A186" t="str">
            <v>21-10-00</v>
          </cell>
          <cell r="B186" t="str">
            <v>INSTITUTO DE PLANIFICACIÓN Y PROMOCIÓN DE SOLUCIONES  ENERGÉTICAS PARA LAS ZONAS NO INTERCONECTADAS - IPSE</v>
          </cell>
          <cell r="C186" t="str">
            <v>C-2102-1900-6</v>
          </cell>
          <cell r="D186" t="str">
            <v>C</v>
          </cell>
          <cell r="E186" t="str">
            <v>2102</v>
          </cell>
          <cell r="F186" t="str">
            <v>1900</v>
          </cell>
          <cell r="G186" t="str">
            <v>6</v>
          </cell>
          <cell r="H186"/>
          <cell r="I186"/>
          <cell r="J186"/>
          <cell r="K186"/>
          <cell r="L186" t="str">
            <v>Nación</v>
          </cell>
          <cell r="M186" t="str">
            <v>11</v>
          </cell>
          <cell r="N186" t="str">
            <v>CSF</v>
          </cell>
          <cell r="W186">
            <v>745000047.39999998</v>
          </cell>
          <cell r="X186">
            <v>376516000</v>
          </cell>
        </row>
        <row r="187">
          <cell r="A187" t="str">
            <v>21-10-00</v>
          </cell>
          <cell r="B187" t="str">
            <v>INSTITUTO DE PLANIFICACIÓN Y PROMOCIÓN DE SOLUCIONES  ENERGÉTICAS PARA LAS ZONAS NO INTERCONECTADAS - IPSE</v>
          </cell>
          <cell r="C187" t="str">
            <v>C-2102-1900-7</v>
          </cell>
          <cell r="D187" t="str">
            <v>C</v>
          </cell>
          <cell r="E187" t="str">
            <v>2102</v>
          </cell>
          <cell r="F187" t="str">
            <v>1900</v>
          </cell>
          <cell r="G187" t="str">
            <v>7</v>
          </cell>
          <cell r="H187"/>
          <cell r="I187"/>
          <cell r="J187"/>
          <cell r="K187"/>
          <cell r="L187" t="str">
            <v>Nación</v>
          </cell>
          <cell r="M187" t="str">
            <v>11</v>
          </cell>
          <cell r="N187" t="str">
            <v>CSF</v>
          </cell>
          <cell r="W187">
            <v>849764446.66999996</v>
          </cell>
          <cell r="X187">
            <v>568211043.66999996</v>
          </cell>
        </row>
        <row r="188">
          <cell r="A188" t="str">
            <v>21-10-00</v>
          </cell>
          <cell r="B188" t="str">
            <v>INSTITUTO DE PLANIFICACIÓN Y PROMOCIÓN DE SOLUCIONES  ENERGÉTICAS PARA LAS ZONAS NO INTERCONECTADAS - IPSE</v>
          </cell>
          <cell r="C188" t="str">
            <v>C-2106-1900-1</v>
          </cell>
          <cell r="D188" t="str">
            <v>C</v>
          </cell>
          <cell r="E188" t="str">
            <v>2106</v>
          </cell>
          <cell r="F188" t="str">
            <v>1900</v>
          </cell>
          <cell r="G188" t="str">
            <v>1</v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>Nación</v>
          </cell>
          <cell r="M188" t="str">
            <v>11</v>
          </cell>
          <cell r="N188" t="str">
            <v>CSF</v>
          </cell>
          <cell r="W188">
            <v>1036525887.3099999</v>
          </cell>
          <cell r="X188">
            <v>913183180.75999999</v>
          </cell>
        </row>
        <row r="189">
          <cell r="A189" t="str">
            <v>21-10-00</v>
          </cell>
          <cell r="B189" t="str">
            <v>INSTITUTO DE PLANIFICACIÓN Y PROMOCIÓN DE SOLUCIONES  ENERGÉTICAS PARA LAS ZONAS NO INTERCONECTADAS - IPSE</v>
          </cell>
          <cell r="C189" t="str">
            <v>C-2199-1900-5</v>
          </cell>
          <cell r="D189" t="str">
            <v>C</v>
          </cell>
          <cell r="E189" t="str">
            <v>2199</v>
          </cell>
          <cell r="F189" t="str">
            <v>1900</v>
          </cell>
          <cell r="G189" t="str">
            <v>5</v>
          </cell>
          <cell r="H189"/>
          <cell r="I189"/>
          <cell r="J189"/>
          <cell r="K189"/>
          <cell r="L189" t="str">
            <v>Nación</v>
          </cell>
          <cell r="M189" t="str">
            <v>11</v>
          </cell>
          <cell r="N189" t="str">
            <v>CSF</v>
          </cell>
          <cell r="W189">
            <v>1563892564.01</v>
          </cell>
          <cell r="X189">
            <v>832421973</v>
          </cell>
        </row>
        <row r="190">
          <cell r="A190" t="str">
            <v>21-10-00</v>
          </cell>
          <cell r="B190" t="str">
            <v>INSTITUTO DE PLANIFICACIÓN Y PROMOCIÓN DE SOLUCIONES  ENERGÉTICAS PARA LAS ZONAS NO INTERCONECTADAS - IPSE</v>
          </cell>
          <cell r="C190" t="str">
            <v>C-2199-1900-6</v>
          </cell>
          <cell r="D190" t="str">
            <v>C</v>
          </cell>
          <cell r="E190" t="str">
            <v>2199</v>
          </cell>
          <cell r="F190" t="str">
            <v>1900</v>
          </cell>
          <cell r="G190" t="str">
            <v>6</v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>Nación</v>
          </cell>
          <cell r="M190" t="str">
            <v>11</v>
          </cell>
          <cell r="N190" t="str">
            <v>CSF</v>
          </cell>
          <cell r="W190">
            <v>3445633177.6599998</v>
          </cell>
          <cell r="X190">
            <v>1334188259.3499999</v>
          </cell>
        </row>
        <row r="191">
          <cell r="A191" t="str">
            <v>21-11-00</v>
          </cell>
          <cell r="B191" t="str">
            <v>AGENCIA NACIONAL DE HIDROCARBUROS - ANH</v>
          </cell>
          <cell r="C191" t="str">
            <v>A-01-01-01</v>
          </cell>
          <cell r="D191" t="str">
            <v>A</v>
          </cell>
          <cell r="E191" t="str">
            <v>01</v>
          </cell>
          <cell r="F191" t="str">
            <v>01</v>
          </cell>
          <cell r="G191" t="str">
            <v>01</v>
          </cell>
          <cell r="H191"/>
          <cell r="I191"/>
          <cell r="J191"/>
          <cell r="K191"/>
          <cell r="L191" t="str">
            <v>Propios</v>
          </cell>
          <cell r="M191" t="str">
            <v>20</v>
          </cell>
          <cell r="N191" t="str">
            <v>CSF</v>
          </cell>
          <cell r="W191">
            <v>20332907619</v>
          </cell>
          <cell r="X191">
            <v>20332907619</v>
          </cell>
        </row>
        <row r="192">
          <cell r="A192" t="str">
            <v>21-11-00</v>
          </cell>
          <cell r="B192" t="str">
            <v>AGENCIA NACIONAL DE HIDROCARBUROS - ANH</v>
          </cell>
          <cell r="C192" t="str">
            <v>A-01-01-02</v>
          </cell>
          <cell r="D192" t="str">
            <v>A</v>
          </cell>
          <cell r="E192" t="str">
            <v>01</v>
          </cell>
          <cell r="F192" t="str">
            <v>01</v>
          </cell>
          <cell r="G192" t="str">
            <v>02</v>
          </cell>
          <cell r="H192"/>
          <cell r="I192"/>
          <cell r="J192"/>
          <cell r="K192"/>
          <cell r="L192" t="str">
            <v>Propios</v>
          </cell>
          <cell r="M192" t="str">
            <v>20</v>
          </cell>
          <cell r="N192" t="str">
            <v>CSF</v>
          </cell>
          <cell r="W192">
            <v>7494332459</v>
          </cell>
          <cell r="X192">
            <v>7494332459</v>
          </cell>
        </row>
        <row r="193">
          <cell r="A193" t="str">
            <v>21-11-00</v>
          </cell>
          <cell r="B193" t="str">
            <v>AGENCIA NACIONAL DE HIDROCARBUROS - ANH</v>
          </cell>
          <cell r="C193" t="str">
            <v>A-01-01-03</v>
          </cell>
          <cell r="D193" t="str">
            <v>A</v>
          </cell>
          <cell r="E193" t="str">
            <v>01</v>
          </cell>
          <cell r="F193" t="str">
            <v>01</v>
          </cell>
          <cell r="G193" t="str">
            <v>03</v>
          </cell>
          <cell r="H193"/>
          <cell r="I193"/>
          <cell r="J193"/>
          <cell r="K193"/>
          <cell r="L193" t="str">
            <v>Propios</v>
          </cell>
          <cell r="M193" t="str">
            <v>20</v>
          </cell>
          <cell r="N193" t="str">
            <v>CSF</v>
          </cell>
          <cell r="W193">
            <v>2027172420</v>
          </cell>
          <cell r="X193">
            <v>2027172420</v>
          </cell>
        </row>
        <row r="194">
          <cell r="A194" t="str">
            <v>21-11-00</v>
          </cell>
          <cell r="B194" t="str">
            <v>AGENCIA NACIONAL DE HIDROCARBUROS - ANH</v>
          </cell>
          <cell r="C194" t="str">
            <v>A-01-01-04</v>
          </cell>
          <cell r="D194" t="str">
            <v>A</v>
          </cell>
          <cell r="E194" t="str">
            <v>01</v>
          </cell>
          <cell r="F194" t="str">
            <v>01</v>
          </cell>
          <cell r="G194" t="str">
            <v>04</v>
          </cell>
          <cell r="H194"/>
          <cell r="I194"/>
          <cell r="J194"/>
          <cell r="K194"/>
          <cell r="L194" t="str">
            <v>Propios</v>
          </cell>
          <cell r="M194" t="str">
            <v>20</v>
          </cell>
          <cell r="N194" t="str">
            <v>CSF</v>
          </cell>
          <cell r="W194">
            <v>0</v>
          </cell>
          <cell r="X194">
            <v>0</v>
          </cell>
        </row>
        <row r="195">
          <cell r="A195" t="str">
            <v>21-11-00</v>
          </cell>
          <cell r="B195" t="str">
            <v>AGENCIA NACIONAL DE HIDROCARBUROS - ANH</v>
          </cell>
          <cell r="C195" t="str">
            <v>A-02</v>
          </cell>
          <cell r="D195" t="str">
            <v>A</v>
          </cell>
          <cell r="E195" t="str">
            <v>02</v>
          </cell>
          <cell r="F195"/>
          <cell r="G195"/>
          <cell r="H195"/>
          <cell r="I195"/>
          <cell r="J195"/>
          <cell r="K195"/>
          <cell r="L195" t="str">
            <v>Propios</v>
          </cell>
          <cell r="M195" t="str">
            <v>20</v>
          </cell>
          <cell r="N195" t="str">
            <v>CSF</v>
          </cell>
          <cell r="W195">
            <v>8361610283.5100002</v>
          </cell>
          <cell r="X195">
            <v>6891462661.3999996</v>
          </cell>
        </row>
        <row r="196">
          <cell r="A196" t="str">
            <v>21-11-00</v>
          </cell>
          <cell r="B196" t="str">
            <v>AGENCIA NACIONAL DE HIDROCARBUROS - ANH</v>
          </cell>
          <cell r="C196" t="str">
            <v>A-03-03-01-002</v>
          </cell>
          <cell r="D196" t="str">
            <v>A</v>
          </cell>
          <cell r="E196" t="str">
            <v>03</v>
          </cell>
          <cell r="F196" t="str">
            <v>03</v>
          </cell>
          <cell r="G196" t="str">
            <v>01</v>
          </cell>
          <cell r="H196" t="str">
            <v>002</v>
          </cell>
          <cell r="I196"/>
          <cell r="J196"/>
          <cell r="K196"/>
          <cell r="L196" t="str">
            <v>Propios</v>
          </cell>
          <cell r="M196" t="str">
            <v>20</v>
          </cell>
          <cell r="N196" t="str">
            <v>CSF</v>
          </cell>
          <cell r="W196">
            <v>8340883559</v>
          </cell>
          <cell r="X196">
            <v>8340883559</v>
          </cell>
        </row>
        <row r="197">
          <cell r="A197" t="str">
            <v>21-11-00</v>
          </cell>
          <cell r="B197" t="str">
            <v>AGENCIA NACIONAL DE HIDROCARBUROS - ANH</v>
          </cell>
          <cell r="C197" t="str">
            <v>A-03-03-01-999</v>
          </cell>
          <cell r="D197" t="str">
            <v>A</v>
          </cell>
          <cell r="E197" t="str">
            <v>03</v>
          </cell>
          <cell r="F197" t="str">
            <v>03</v>
          </cell>
          <cell r="G197" t="str">
            <v>01</v>
          </cell>
          <cell r="H197" t="str">
            <v>999</v>
          </cell>
          <cell r="I197"/>
          <cell r="J197"/>
          <cell r="K197"/>
          <cell r="L197" t="str">
            <v>Propios</v>
          </cell>
          <cell r="M197" t="str">
            <v>20</v>
          </cell>
          <cell r="N197" t="str">
            <v>CSF</v>
          </cell>
          <cell r="W197">
            <v>0</v>
          </cell>
          <cell r="X197">
            <v>0</v>
          </cell>
        </row>
        <row r="198">
          <cell r="A198" t="str">
            <v>21-11-00</v>
          </cell>
          <cell r="B198" t="str">
            <v>AGENCIA NACIONAL DE HIDROCARBUROS - ANH</v>
          </cell>
          <cell r="C198" t="str">
            <v>A-03-03-04-006</v>
          </cell>
          <cell r="D198" t="str">
            <v>A</v>
          </cell>
          <cell r="E198" t="str">
            <v>03</v>
          </cell>
          <cell r="F198" t="str">
            <v>03</v>
          </cell>
          <cell r="G198" t="str">
            <v>04</v>
          </cell>
          <cell r="H198" t="str">
            <v>006</v>
          </cell>
          <cell r="I198"/>
          <cell r="J198"/>
          <cell r="K198"/>
          <cell r="L198" t="str">
            <v>Propios</v>
          </cell>
          <cell r="M198" t="str">
            <v>21</v>
          </cell>
          <cell r="N198" t="str">
            <v>CSF</v>
          </cell>
          <cell r="W198">
            <v>497273736000</v>
          </cell>
          <cell r="X198">
            <v>497273736000</v>
          </cell>
        </row>
        <row r="199">
          <cell r="A199" t="str">
            <v>21-11-00</v>
          </cell>
          <cell r="B199" t="str">
            <v>AGENCIA NACIONAL DE HIDROCARBUROS - ANH</v>
          </cell>
          <cell r="C199" t="str">
            <v>A-03-04-02-012</v>
          </cell>
          <cell r="D199" t="str">
            <v>A</v>
          </cell>
          <cell r="E199" t="str">
            <v>03</v>
          </cell>
          <cell r="F199" t="str">
            <v>04</v>
          </cell>
          <cell r="G199" t="str">
            <v>02</v>
          </cell>
          <cell r="H199" t="str">
            <v>012</v>
          </cell>
          <cell r="I199"/>
          <cell r="J199"/>
          <cell r="K199"/>
          <cell r="L199" t="str">
            <v>Propios</v>
          </cell>
          <cell r="M199" t="str">
            <v>20</v>
          </cell>
          <cell r="N199" t="str">
            <v>CSF</v>
          </cell>
          <cell r="W199">
            <v>53427604</v>
          </cell>
          <cell r="X199">
            <v>53427604</v>
          </cell>
        </row>
        <row r="200">
          <cell r="A200" t="str">
            <v>21-11-00</v>
          </cell>
          <cell r="B200" t="str">
            <v>AGENCIA NACIONAL DE HIDROCARBUROS - ANH</v>
          </cell>
          <cell r="C200" t="str">
            <v>A-03-10</v>
          </cell>
          <cell r="D200" t="str">
            <v>A</v>
          </cell>
          <cell r="E200" t="str">
            <v>03</v>
          </cell>
          <cell r="F200" t="str">
            <v>10</v>
          </cell>
          <cell r="G200"/>
          <cell r="H200"/>
          <cell r="I200"/>
          <cell r="J200"/>
          <cell r="K200"/>
          <cell r="L200" t="str">
            <v>Propios</v>
          </cell>
          <cell r="M200" t="str">
            <v>20</v>
          </cell>
          <cell r="N200" t="str">
            <v>CSF</v>
          </cell>
          <cell r="W200">
            <v>205028488.93000001</v>
          </cell>
          <cell r="X200">
            <v>205028488.93000001</v>
          </cell>
        </row>
        <row r="201">
          <cell r="A201" t="str">
            <v>21-11-00</v>
          </cell>
          <cell r="B201" t="str">
            <v>AGENCIA NACIONAL DE HIDROCARBUROS - ANH</v>
          </cell>
          <cell r="C201" t="str">
            <v>A-05</v>
          </cell>
          <cell r="D201" t="str">
            <v>A</v>
          </cell>
          <cell r="E201" t="str">
            <v>05</v>
          </cell>
          <cell r="F201"/>
          <cell r="G201"/>
          <cell r="H201"/>
          <cell r="I201"/>
          <cell r="J201"/>
          <cell r="K201"/>
          <cell r="L201" t="str">
            <v>Propios</v>
          </cell>
          <cell r="M201" t="str">
            <v>20</v>
          </cell>
          <cell r="N201" t="str">
            <v>CSF</v>
          </cell>
          <cell r="W201">
            <v>33323690300.09</v>
          </cell>
          <cell r="X201">
            <v>28384812037.439999</v>
          </cell>
        </row>
        <row r="202">
          <cell r="A202" t="str">
            <v>21-11-00</v>
          </cell>
          <cell r="B202" t="str">
            <v>AGENCIA NACIONAL DE HIDROCARBUROS - ANH</v>
          </cell>
          <cell r="C202" t="str">
            <v>A-08-01</v>
          </cell>
          <cell r="D202" t="str">
            <v>A</v>
          </cell>
          <cell r="E202" t="str">
            <v>08</v>
          </cell>
          <cell r="F202" t="str">
            <v>01</v>
          </cell>
          <cell r="G202"/>
          <cell r="H202"/>
          <cell r="I202"/>
          <cell r="J202"/>
          <cell r="K202"/>
          <cell r="L202" t="str">
            <v>Propios</v>
          </cell>
          <cell r="M202" t="str">
            <v>20</v>
          </cell>
          <cell r="N202" t="str">
            <v>CSF</v>
          </cell>
          <cell r="W202">
            <v>253097000</v>
          </cell>
          <cell r="X202">
            <v>253097000</v>
          </cell>
        </row>
        <row r="203">
          <cell r="A203" t="str">
            <v>21-11-00</v>
          </cell>
          <cell r="B203" t="str">
            <v>AGENCIA NACIONAL DE HIDROCARBUROS - ANH</v>
          </cell>
          <cell r="C203" t="str">
            <v>A-08-04-01</v>
          </cell>
          <cell r="D203" t="str">
            <v>A</v>
          </cell>
          <cell r="E203" t="str">
            <v>08</v>
          </cell>
          <cell r="F203" t="str">
            <v>04</v>
          </cell>
          <cell r="G203" t="str">
            <v>01</v>
          </cell>
          <cell r="H203"/>
          <cell r="I203"/>
          <cell r="J203"/>
          <cell r="K203"/>
          <cell r="L203" t="str">
            <v>Propios</v>
          </cell>
          <cell r="M203" t="str">
            <v>20</v>
          </cell>
          <cell r="N203" t="str">
            <v>CSF</v>
          </cell>
          <cell r="W203">
            <v>1927785576</v>
          </cell>
          <cell r="X203">
            <v>1927785576</v>
          </cell>
        </row>
        <row r="204">
          <cell r="A204" t="str">
            <v>21-11-00</v>
          </cell>
          <cell r="B204" t="str">
            <v>AGENCIA NACIONAL DE HIDROCARBUROS - ANH</v>
          </cell>
          <cell r="C204" t="str">
            <v>B-10-04-01</v>
          </cell>
          <cell r="D204" t="str">
            <v>B</v>
          </cell>
          <cell r="E204" t="str">
            <v>10</v>
          </cell>
          <cell r="F204" t="str">
            <v>04</v>
          </cell>
          <cell r="G204" t="str">
            <v>01</v>
          </cell>
          <cell r="H204"/>
          <cell r="I204"/>
          <cell r="J204"/>
          <cell r="K204"/>
          <cell r="L204" t="str">
            <v>Propios</v>
          </cell>
          <cell r="M204" t="str">
            <v>20</v>
          </cell>
          <cell r="N204" t="str">
            <v>CSF</v>
          </cell>
          <cell r="W204">
            <v>1112621224.78</v>
          </cell>
          <cell r="X204">
            <v>1112621224.78</v>
          </cell>
        </row>
        <row r="205">
          <cell r="A205" t="str">
            <v>21-11-00</v>
          </cell>
          <cell r="B205" t="str">
            <v>AGENCIA NACIONAL DE HIDROCARBUROS - ANH</v>
          </cell>
          <cell r="C205" t="str">
            <v>C-2103-1900-4</v>
          </cell>
          <cell r="D205" t="str">
            <v>C</v>
          </cell>
          <cell r="E205" t="str">
            <v>2103</v>
          </cell>
          <cell r="F205" t="str">
            <v>1900</v>
          </cell>
          <cell r="G205" t="str">
            <v>4</v>
          </cell>
          <cell r="H205"/>
          <cell r="I205"/>
          <cell r="J205"/>
          <cell r="K205"/>
          <cell r="L205" t="str">
            <v>Propios</v>
          </cell>
          <cell r="M205" t="str">
            <v>20</v>
          </cell>
          <cell r="N205" t="str">
            <v>CSF</v>
          </cell>
          <cell r="W205">
            <v>5012263869.0600004</v>
          </cell>
          <cell r="X205">
            <v>5012263869.0600004</v>
          </cell>
        </row>
        <row r="206">
          <cell r="A206" t="str">
            <v>21-11-00</v>
          </cell>
          <cell r="B206" t="str">
            <v>AGENCIA NACIONAL DE HIDROCARBUROS - ANH</v>
          </cell>
          <cell r="C206" t="str">
            <v>C-2103-1900-5</v>
          </cell>
          <cell r="D206" t="str">
            <v>C</v>
          </cell>
          <cell r="E206" t="str">
            <v>2103</v>
          </cell>
          <cell r="F206" t="str">
            <v>1900</v>
          </cell>
          <cell r="G206" t="str">
            <v>5</v>
          </cell>
          <cell r="H206"/>
          <cell r="I206"/>
          <cell r="J206"/>
          <cell r="K206"/>
          <cell r="L206" t="str">
            <v>Propios</v>
          </cell>
          <cell r="M206" t="str">
            <v>20</v>
          </cell>
          <cell r="N206" t="str">
            <v>CSF</v>
          </cell>
          <cell r="W206">
            <v>29808470064</v>
          </cell>
          <cell r="X206">
            <v>29780331333</v>
          </cell>
        </row>
        <row r="207">
          <cell r="A207" t="str">
            <v>21-11-00</v>
          </cell>
          <cell r="B207" t="str">
            <v>AGENCIA NACIONAL DE HIDROCARBUROS - ANH</v>
          </cell>
          <cell r="C207" t="str">
            <v>C-2103-1900-6</v>
          </cell>
          <cell r="D207" t="str">
            <v>C</v>
          </cell>
          <cell r="E207" t="str">
            <v>2103</v>
          </cell>
          <cell r="F207" t="str">
            <v>1900</v>
          </cell>
          <cell r="G207" t="str">
            <v>6</v>
          </cell>
          <cell r="H207"/>
          <cell r="I207"/>
          <cell r="J207"/>
          <cell r="K207"/>
          <cell r="L207" t="str">
            <v>Propios</v>
          </cell>
          <cell r="M207" t="str">
            <v>20</v>
          </cell>
          <cell r="N207" t="str">
            <v>CSF</v>
          </cell>
          <cell r="W207">
            <v>4413259060</v>
          </cell>
          <cell r="X207">
            <v>4338259060</v>
          </cell>
        </row>
        <row r="208">
          <cell r="A208" t="str">
            <v>21-11-00</v>
          </cell>
          <cell r="B208" t="str">
            <v>AGENCIA NACIONAL DE HIDROCARBUROS - ANH</v>
          </cell>
          <cell r="C208" t="str">
            <v>C-2106-1900-2</v>
          </cell>
          <cell r="D208" t="str">
            <v>C</v>
          </cell>
          <cell r="E208" t="str">
            <v>2106</v>
          </cell>
          <cell r="F208" t="str">
            <v>1900</v>
          </cell>
          <cell r="G208" t="str">
            <v>2</v>
          </cell>
          <cell r="H208"/>
          <cell r="I208"/>
          <cell r="J208"/>
          <cell r="K208"/>
          <cell r="L208" t="str">
            <v>Propios</v>
          </cell>
          <cell r="M208" t="str">
            <v>20</v>
          </cell>
          <cell r="N208" t="str">
            <v>CSF</v>
          </cell>
          <cell r="W208">
            <v>42673495314.410004</v>
          </cell>
          <cell r="X208">
            <v>34838694702.110001</v>
          </cell>
        </row>
        <row r="209">
          <cell r="A209" t="str">
            <v>21-11-00</v>
          </cell>
          <cell r="B209" t="str">
            <v>AGENCIA NACIONAL DE HIDROCARBUROS - ANH</v>
          </cell>
          <cell r="C209" t="str">
            <v>C-2106-1900-2</v>
          </cell>
          <cell r="D209" t="str">
            <v>C</v>
          </cell>
          <cell r="E209" t="str">
            <v>2106</v>
          </cell>
          <cell r="F209" t="str">
            <v>1900</v>
          </cell>
          <cell r="G209" t="str">
            <v>2</v>
          </cell>
          <cell r="H209"/>
          <cell r="I209"/>
          <cell r="J209"/>
          <cell r="K209"/>
          <cell r="L209" t="str">
            <v>Propios</v>
          </cell>
          <cell r="M209" t="str">
            <v>21</v>
          </cell>
          <cell r="N209" t="str">
            <v>CSF</v>
          </cell>
          <cell r="W209">
            <v>118548902724</v>
          </cell>
          <cell r="X209">
            <v>112568034196.8</v>
          </cell>
        </row>
        <row r="210">
          <cell r="A210" t="str">
            <v>21-11-00</v>
          </cell>
          <cell r="B210" t="str">
            <v>AGENCIA NACIONAL DE HIDROCARBUROS - ANH</v>
          </cell>
          <cell r="C210" t="str">
            <v>C-2199-1900-2</v>
          </cell>
          <cell r="D210" t="str">
            <v>C</v>
          </cell>
          <cell r="E210" t="str">
            <v>2199</v>
          </cell>
          <cell r="F210" t="str">
            <v>1900</v>
          </cell>
          <cell r="G210" t="str">
            <v>2</v>
          </cell>
          <cell r="H210"/>
          <cell r="I210"/>
          <cell r="J210"/>
          <cell r="K210"/>
          <cell r="L210" t="str">
            <v>Propios</v>
          </cell>
          <cell r="M210" t="str">
            <v>20</v>
          </cell>
          <cell r="N210" t="str">
            <v>CSF</v>
          </cell>
          <cell r="W210">
            <v>6444413223.46</v>
          </cell>
          <cell r="X210">
            <v>4555343390.46</v>
          </cell>
        </row>
        <row r="211">
          <cell r="A211" t="str">
            <v>21-12-00</v>
          </cell>
          <cell r="B211" t="str">
            <v>AGENCIA NACIONAL DE MINERÍA - ANM</v>
          </cell>
          <cell r="C211" t="str">
            <v>A-01-01-01</v>
          </cell>
          <cell r="D211" t="str">
            <v>A</v>
          </cell>
          <cell r="E211" t="str">
            <v>01</v>
          </cell>
          <cell r="F211" t="str">
            <v>01</v>
          </cell>
          <cell r="G211" t="str">
            <v>01</v>
          </cell>
          <cell r="H211"/>
          <cell r="I211"/>
          <cell r="J211"/>
          <cell r="K211"/>
          <cell r="L211" t="str">
            <v>Nación</v>
          </cell>
          <cell r="M211" t="str">
            <v>10</v>
          </cell>
          <cell r="N211" t="str">
            <v>CSF</v>
          </cell>
          <cell r="W211">
            <v>13206111514</v>
          </cell>
          <cell r="X211">
            <v>13206111514</v>
          </cell>
        </row>
        <row r="212">
          <cell r="A212" t="str">
            <v>21-12-00</v>
          </cell>
          <cell r="B212" t="str">
            <v>AGENCIA NACIONAL DE MINERÍA - ANM</v>
          </cell>
          <cell r="C212" t="str">
            <v>A-01-01-01</v>
          </cell>
          <cell r="D212" t="str">
            <v>A</v>
          </cell>
          <cell r="E212" t="str">
            <v>01</v>
          </cell>
          <cell r="F212" t="str">
            <v>01</v>
          </cell>
          <cell r="G212" t="str">
            <v>01</v>
          </cell>
          <cell r="H212"/>
          <cell r="I212"/>
          <cell r="J212"/>
          <cell r="K212"/>
          <cell r="L212" t="str">
            <v>Propios</v>
          </cell>
          <cell r="M212" t="str">
            <v>20</v>
          </cell>
          <cell r="N212" t="str">
            <v>CSF</v>
          </cell>
          <cell r="W212">
            <v>14098135255</v>
          </cell>
          <cell r="X212">
            <v>14042413401</v>
          </cell>
        </row>
        <row r="213">
          <cell r="A213" t="str">
            <v>21-12-00</v>
          </cell>
          <cell r="B213" t="str">
            <v>AGENCIA NACIONAL DE MINERÍA - ANM</v>
          </cell>
          <cell r="C213" t="str">
            <v>A-01-01-01</v>
          </cell>
          <cell r="D213" t="str">
            <v>A</v>
          </cell>
          <cell r="E213" t="str">
            <v>01</v>
          </cell>
          <cell r="F213" t="str">
            <v>01</v>
          </cell>
          <cell r="G213" t="str">
            <v>01</v>
          </cell>
          <cell r="H213"/>
          <cell r="I213"/>
          <cell r="J213"/>
          <cell r="K213"/>
          <cell r="L213" t="str">
            <v>Propios</v>
          </cell>
          <cell r="M213" t="str">
            <v>21</v>
          </cell>
          <cell r="N213" t="str">
            <v>CSF</v>
          </cell>
          <cell r="W213">
            <v>338490985</v>
          </cell>
          <cell r="X213">
            <v>338490985</v>
          </cell>
        </row>
        <row r="214">
          <cell r="A214" t="str">
            <v>21-12-00</v>
          </cell>
          <cell r="B214" t="str">
            <v>AGENCIA NACIONAL DE MINERÍA - ANM</v>
          </cell>
          <cell r="C214" t="str">
            <v>A-01-01-02</v>
          </cell>
          <cell r="D214" t="str">
            <v>A</v>
          </cell>
          <cell r="E214" t="str">
            <v>01</v>
          </cell>
          <cell r="F214" t="str">
            <v>01</v>
          </cell>
          <cell r="G214" t="str">
            <v>02</v>
          </cell>
          <cell r="H214"/>
          <cell r="I214"/>
          <cell r="J214"/>
          <cell r="K214"/>
          <cell r="L214" t="str">
            <v>Nación</v>
          </cell>
          <cell r="M214" t="str">
            <v>10</v>
          </cell>
          <cell r="N214" t="str">
            <v>CSF</v>
          </cell>
          <cell r="W214">
            <v>3436171528</v>
          </cell>
          <cell r="X214">
            <v>3436171528</v>
          </cell>
        </row>
        <row r="215">
          <cell r="A215" t="str">
            <v>21-12-00</v>
          </cell>
          <cell r="B215" t="str">
            <v>AGENCIA NACIONAL DE MINERÍA - ANM</v>
          </cell>
          <cell r="C215" t="str">
            <v>A-01-01-02</v>
          </cell>
          <cell r="D215" t="str">
            <v>A</v>
          </cell>
          <cell r="E215" t="str">
            <v>01</v>
          </cell>
          <cell r="F215" t="str">
            <v>01</v>
          </cell>
          <cell r="G215" t="str">
            <v>02</v>
          </cell>
          <cell r="H215"/>
          <cell r="I215"/>
          <cell r="J215"/>
          <cell r="K215"/>
          <cell r="L215" t="str">
            <v>Propios</v>
          </cell>
          <cell r="M215" t="str">
            <v>20</v>
          </cell>
          <cell r="N215" t="str">
            <v>CSF</v>
          </cell>
          <cell r="W215">
            <v>6751104946</v>
          </cell>
          <cell r="X215">
            <v>6751104946</v>
          </cell>
        </row>
        <row r="216">
          <cell r="A216" t="str">
            <v>21-12-00</v>
          </cell>
          <cell r="B216" t="str">
            <v>AGENCIA NACIONAL DE MINERÍA - ANM</v>
          </cell>
          <cell r="C216" t="str">
            <v>A-01-01-02</v>
          </cell>
          <cell r="D216" t="str">
            <v>A</v>
          </cell>
          <cell r="E216" t="str">
            <v>01</v>
          </cell>
          <cell r="F216" t="str">
            <v>01</v>
          </cell>
          <cell r="G216" t="str">
            <v>02</v>
          </cell>
          <cell r="H216"/>
          <cell r="I216"/>
          <cell r="J216"/>
          <cell r="K216"/>
          <cell r="L216" t="str">
            <v>Propios</v>
          </cell>
          <cell r="M216" t="str">
            <v>21</v>
          </cell>
          <cell r="N216" t="str">
            <v>CSF</v>
          </cell>
          <cell r="W216">
            <v>269819769</v>
          </cell>
          <cell r="X216">
            <v>269819769</v>
          </cell>
        </row>
        <row r="217">
          <cell r="A217" t="str">
            <v>21-12-00</v>
          </cell>
          <cell r="B217" t="str">
            <v>AGENCIA NACIONAL DE MINERÍA - ANM</v>
          </cell>
          <cell r="C217" t="str">
            <v>A-01-01-03</v>
          </cell>
          <cell r="D217" t="str">
            <v>A</v>
          </cell>
          <cell r="E217" t="str">
            <v>01</v>
          </cell>
          <cell r="F217" t="str">
            <v>01</v>
          </cell>
          <cell r="G217" t="str">
            <v>03</v>
          </cell>
          <cell r="H217"/>
          <cell r="I217"/>
          <cell r="J217"/>
          <cell r="K217"/>
          <cell r="L217" t="str">
            <v>Nación</v>
          </cell>
          <cell r="M217" t="str">
            <v>10</v>
          </cell>
          <cell r="N217" t="str">
            <v>CSF</v>
          </cell>
          <cell r="W217">
            <v>719217332</v>
          </cell>
          <cell r="X217">
            <v>691962854</v>
          </cell>
        </row>
        <row r="218">
          <cell r="A218" t="str">
            <v>21-12-00</v>
          </cell>
          <cell r="B218" t="str">
            <v>AGENCIA NACIONAL DE MINERÍA - ANM</v>
          </cell>
          <cell r="C218" t="str">
            <v>A-01-01-03</v>
          </cell>
          <cell r="D218" t="str">
            <v>A</v>
          </cell>
          <cell r="E218" t="str">
            <v>01</v>
          </cell>
          <cell r="F218" t="str">
            <v>01</v>
          </cell>
          <cell r="G218" t="str">
            <v>03</v>
          </cell>
          <cell r="H218"/>
          <cell r="I218"/>
          <cell r="J218"/>
          <cell r="K218"/>
          <cell r="L218" t="str">
            <v>Propios</v>
          </cell>
          <cell r="M218" t="str">
            <v>20</v>
          </cell>
          <cell r="N218" t="str">
            <v>CSF</v>
          </cell>
          <cell r="W218">
            <v>2614606284</v>
          </cell>
          <cell r="X218">
            <v>2608166366</v>
          </cell>
        </row>
        <row r="219">
          <cell r="A219" t="str">
            <v>21-12-00</v>
          </cell>
          <cell r="B219" t="str">
            <v>AGENCIA NACIONAL DE MINERÍA - ANM</v>
          </cell>
          <cell r="C219" t="str">
            <v>A-01-01-04</v>
          </cell>
          <cell r="D219" t="str">
            <v>A</v>
          </cell>
          <cell r="E219" t="str">
            <v>01</v>
          </cell>
          <cell r="F219" t="str">
            <v>01</v>
          </cell>
          <cell r="G219" t="str">
            <v>04</v>
          </cell>
          <cell r="H219"/>
          <cell r="I219"/>
          <cell r="J219"/>
          <cell r="K219"/>
          <cell r="L219" t="str">
            <v>Propios</v>
          </cell>
          <cell r="M219" t="str">
            <v>20</v>
          </cell>
          <cell r="N219" t="str">
            <v>CSF</v>
          </cell>
          <cell r="W219">
            <v>0</v>
          </cell>
          <cell r="X219">
            <v>0</v>
          </cell>
        </row>
        <row r="220">
          <cell r="A220" t="str">
            <v>21-12-00</v>
          </cell>
          <cell r="B220" t="str">
            <v>AGENCIA NACIONAL DE MINERÍA - ANM</v>
          </cell>
          <cell r="C220" t="str">
            <v>A-02</v>
          </cell>
          <cell r="D220" t="str">
            <v>A</v>
          </cell>
          <cell r="E220" t="str">
            <v>02</v>
          </cell>
          <cell r="F220"/>
          <cell r="G220"/>
          <cell r="H220"/>
          <cell r="I220"/>
          <cell r="J220"/>
          <cell r="K220"/>
          <cell r="L220" t="str">
            <v>Nación</v>
          </cell>
          <cell r="M220" t="str">
            <v>10</v>
          </cell>
          <cell r="N220" t="str">
            <v>CSF</v>
          </cell>
          <cell r="W220">
            <v>17717504802.830002</v>
          </cell>
          <cell r="X220">
            <v>17017451875.01</v>
          </cell>
        </row>
        <row r="221">
          <cell r="A221" t="str">
            <v>21-12-00</v>
          </cell>
          <cell r="B221" t="str">
            <v>AGENCIA NACIONAL DE MINERÍA - ANM</v>
          </cell>
          <cell r="C221" t="str">
            <v>A-02</v>
          </cell>
          <cell r="D221" t="str">
            <v>A</v>
          </cell>
          <cell r="E221" t="str">
            <v>02</v>
          </cell>
          <cell r="F221"/>
          <cell r="G221"/>
          <cell r="H221"/>
          <cell r="I221"/>
          <cell r="J221"/>
          <cell r="K221"/>
          <cell r="L221" t="str">
            <v>Propios</v>
          </cell>
          <cell r="M221" t="str">
            <v>20</v>
          </cell>
          <cell r="N221" t="str">
            <v>CSF</v>
          </cell>
          <cell r="W221">
            <v>12546866.25</v>
          </cell>
          <cell r="X221">
            <v>10103366.25</v>
          </cell>
        </row>
        <row r="222">
          <cell r="A222" t="str">
            <v>21-12-00</v>
          </cell>
          <cell r="B222" t="str">
            <v>AGENCIA NACIONAL DE MINERÍA - ANM</v>
          </cell>
          <cell r="C222" t="str">
            <v>A-02</v>
          </cell>
          <cell r="D222" t="str">
            <v>A</v>
          </cell>
          <cell r="E222" t="str">
            <v>02</v>
          </cell>
          <cell r="F222"/>
          <cell r="G222"/>
          <cell r="H222"/>
          <cell r="I222"/>
          <cell r="J222"/>
          <cell r="K222"/>
          <cell r="L222" t="str">
            <v>Propios</v>
          </cell>
          <cell r="M222" t="str">
            <v>21</v>
          </cell>
          <cell r="N222" t="str">
            <v>CSF</v>
          </cell>
          <cell r="W222">
            <v>2549691650.73</v>
          </cell>
          <cell r="X222">
            <v>2290693365.71</v>
          </cell>
        </row>
        <row r="223">
          <cell r="A223" t="str">
            <v>21-12-00</v>
          </cell>
          <cell r="B223" t="str">
            <v>AGENCIA NACIONAL DE MINERÍA - ANM</v>
          </cell>
          <cell r="C223" t="str">
            <v>A-03-03-01-002</v>
          </cell>
          <cell r="D223" t="str">
            <v>A</v>
          </cell>
          <cell r="E223" t="str">
            <v>03</v>
          </cell>
          <cell r="F223" t="str">
            <v>03</v>
          </cell>
          <cell r="G223" t="str">
            <v>01</v>
          </cell>
          <cell r="H223" t="str">
            <v>002</v>
          </cell>
          <cell r="I223"/>
          <cell r="J223"/>
          <cell r="K223"/>
          <cell r="L223" t="str">
            <v>Nación</v>
          </cell>
          <cell r="M223" t="str">
            <v>10</v>
          </cell>
          <cell r="N223" t="str">
            <v>CSF</v>
          </cell>
          <cell r="W223">
            <v>8340883559</v>
          </cell>
          <cell r="X223">
            <v>8340883559</v>
          </cell>
        </row>
        <row r="224">
          <cell r="A224" t="str">
            <v>21-12-00</v>
          </cell>
          <cell r="B224" t="str">
            <v>AGENCIA NACIONAL DE MINERÍA - ANM</v>
          </cell>
          <cell r="C224" t="str">
            <v>A-03-03-01-999</v>
          </cell>
          <cell r="D224" t="str">
            <v>A</v>
          </cell>
          <cell r="E224" t="str">
            <v>03</v>
          </cell>
          <cell r="F224" t="str">
            <v>03</v>
          </cell>
          <cell r="G224" t="str">
            <v>01</v>
          </cell>
          <cell r="H224" t="str">
            <v>999</v>
          </cell>
          <cell r="I224"/>
          <cell r="J224"/>
          <cell r="K224"/>
          <cell r="L224" t="str">
            <v>Propios</v>
          </cell>
          <cell r="M224" t="str">
            <v>21</v>
          </cell>
          <cell r="N224" t="str">
            <v>CSF</v>
          </cell>
          <cell r="W224">
            <v>0</v>
          </cell>
          <cell r="X224">
            <v>0</v>
          </cell>
        </row>
        <row r="225">
          <cell r="A225" t="str">
            <v>21-12-00</v>
          </cell>
          <cell r="B225" t="str">
            <v>AGENCIA NACIONAL DE MINERÍA - ANM</v>
          </cell>
          <cell r="C225" t="str">
            <v>A-03-04-02-012</v>
          </cell>
          <cell r="D225" t="str">
            <v>A</v>
          </cell>
          <cell r="E225" t="str">
            <v>03</v>
          </cell>
          <cell r="F225" t="str">
            <v>04</v>
          </cell>
          <cell r="G225" t="str">
            <v>02</v>
          </cell>
          <cell r="H225" t="str">
            <v>012</v>
          </cell>
          <cell r="I225"/>
          <cell r="J225"/>
          <cell r="K225"/>
          <cell r="L225" t="str">
            <v>Nación</v>
          </cell>
          <cell r="M225" t="str">
            <v>10</v>
          </cell>
          <cell r="N225" t="str">
            <v>CSF</v>
          </cell>
          <cell r="W225">
            <v>40567088</v>
          </cell>
          <cell r="X225">
            <v>40567088</v>
          </cell>
        </row>
        <row r="226">
          <cell r="A226" t="str">
            <v>21-12-00</v>
          </cell>
          <cell r="B226" t="str">
            <v>AGENCIA NACIONAL DE MINERÍA - ANM</v>
          </cell>
          <cell r="C226" t="str">
            <v>A-03-10</v>
          </cell>
          <cell r="D226" t="str">
            <v>A</v>
          </cell>
          <cell r="E226" t="str">
            <v>03</v>
          </cell>
          <cell r="F226" t="str">
            <v>10</v>
          </cell>
          <cell r="G226"/>
          <cell r="H226"/>
          <cell r="I226"/>
          <cell r="J226"/>
          <cell r="K226"/>
          <cell r="L226" t="str">
            <v>Nación</v>
          </cell>
          <cell r="M226" t="str">
            <v>10</v>
          </cell>
          <cell r="N226" t="str">
            <v>CSF</v>
          </cell>
          <cell r="W226">
            <v>0</v>
          </cell>
          <cell r="X226">
            <v>0</v>
          </cell>
        </row>
        <row r="227">
          <cell r="A227" t="str">
            <v>21-12-00</v>
          </cell>
          <cell r="B227" t="str">
            <v>AGENCIA NACIONAL DE MINERÍA - ANM</v>
          </cell>
          <cell r="C227" t="str">
            <v>A-08-01</v>
          </cell>
          <cell r="D227" t="str">
            <v>A</v>
          </cell>
          <cell r="E227" t="str">
            <v>08</v>
          </cell>
          <cell r="F227" t="str">
            <v>01</v>
          </cell>
          <cell r="G227"/>
          <cell r="H227"/>
          <cell r="I227"/>
          <cell r="J227"/>
          <cell r="K227"/>
          <cell r="L227" t="str">
            <v>Nación</v>
          </cell>
          <cell r="M227" t="str">
            <v>10</v>
          </cell>
          <cell r="N227" t="str">
            <v>CSF</v>
          </cell>
          <cell r="W227">
            <v>44305382</v>
          </cell>
          <cell r="X227">
            <v>44305382</v>
          </cell>
        </row>
        <row r="228">
          <cell r="A228" t="str">
            <v>21-12-00</v>
          </cell>
          <cell r="B228" t="str">
            <v>AGENCIA NACIONAL DE MINERÍA - ANM</v>
          </cell>
          <cell r="C228" t="str">
            <v>A-08-03</v>
          </cell>
          <cell r="D228" t="str">
            <v>A</v>
          </cell>
          <cell r="E228" t="str">
            <v>08</v>
          </cell>
          <cell r="F228" t="str">
            <v>03</v>
          </cell>
          <cell r="G228"/>
          <cell r="H228"/>
          <cell r="I228"/>
          <cell r="J228"/>
          <cell r="K228"/>
          <cell r="L228" t="str">
            <v>Nación</v>
          </cell>
          <cell r="M228" t="str">
            <v>10</v>
          </cell>
          <cell r="N228" t="str">
            <v>CSF</v>
          </cell>
          <cell r="W228">
            <v>0</v>
          </cell>
          <cell r="X228">
            <v>0</v>
          </cell>
        </row>
        <row r="229">
          <cell r="A229" t="str">
            <v>21-12-00</v>
          </cell>
          <cell r="B229" t="str">
            <v>AGENCIA NACIONAL DE MINERÍA - ANM</v>
          </cell>
          <cell r="C229" t="str">
            <v>A-08-04-01</v>
          </cell>
          <cell r="D229" t="str">
            <v>A</v>
          </cell>
          <cell r="E229" t="str">
            <v>08</v>
          </cell>
          <cell r="F229" t="str">
            <v>04</v>
          </cell>
          <cell r="G229" t="str">
            <v>01</v>
          </cell>
          <cell r="H229"/>
          <cell r="I229"/>
          <cell r="J229"/>
          <cell r="K229"/>
          <cell r="L229" t="str">
            <v>Nación</v>
          </cell>
          <cell r="M229" t="str">
            <v>11</v>
          </cell>
          <cell r="N229" t="str">
            <v>SSF</v>
          </cell>
          <cell r="W229">
            <v>262856909</v>
          </cell>
          <cell r="X229">
            <v>262856909</v>
          </cell>
        </row>
        <row r="230">
          <cell r="A230" t="str">
            <v>21-12-00</v>
          </cell>
          <cell r="B230" t="str">
            <v>AGENCIA NACIONAL DE MINERÍA - ANM</v>
          </cell>
          <cell r="C230" t="str">
            <v>C-2104-1900-5</v>
          </cell>
          <cell r="D230" t="str">
            <v>C</v>
          </cell>
          <cell r="E230" t="str">
            <v>2104</v>
          </cell>
          <cell r="F230" t="str">
            <v>1900</v>
          </cell>
          <cell r="G230" t="str">
            <v>5</v>
          </cell>
          <cell r="H230"/>
          <cell r="I230"/>
          <cell r="J230"/>
          <cell r="K230"/>
          <cell r="L230" t="str">
            <v>Nación</v>
          </cell>
          <cell r="M230" t="str">
            <v>11</v>
          </cell>
          <cell r="N230" t="str">
            <v>CSF</v>
          </cell>
          <cell r="W230">
            <v>1649881553</v>
          </cell>
          <cell r="X230">
            <v>1514810100.55</v>
          </cell>
        </row>
        <row r="231">
          <cell r="A231" t="str">
            <v>21-12-00</v>
          </cell>
          <cell r="B231" t="str">
            <v>AGENCIA NACIONAL DE MINERÍA - ANM</v>
          </cell>
          <cell r="C231" t="str">
            <v>C-2104-1900-7</v>
          </cell>
          <cell r="D231" t="str">
            <v>C</v>
          </cell>
          <cell r="E231" t="str">
            <v>2104</v>
          </cell>
          <cell r="F231" t="str">
            <v>1900</v>
          </cell>
          <cell r="G231" t="str">
            <v>7</v>
          </cell>
          <cell r="H231"/>
          <cell r="I231"/>
          <cell r="J231"/>
          <cell r="K231"/>
          <cell r="L231" t="str">
            <v>Nación</v>
          </cell>
          <cell r="M231" t="str">
            <v>11</v>
          </cell>
          <cell r="N231" t="str">
            <v>CSF</v>
          </cell>
          <cell r="W231">
            <v>3955748184</v>
          </cell>
          <cell r="X231">
            <v>3904064115.1999998</v>
          </cell>
        </row>
        <row r="232">
          <cell r="A232" t="str">
            <v>21-12-00</v>
          </cell>
          <cell r="B232" t="str">
            <v>AGENCIA NACIONAL DE MINERÍA - ANM</v>
          </cell>
          <cell r="C232" t="str">
            <v>C-2104-1900-8</v>
          </cell>
          <cell r="D232" t="str">
            <v>C</v>
          </cell>
          <cell r="E232" t="str">
            <v>2104</v>
          </cell>
          <cell r="F232" t="str">
            <v>1900</v>
          </cell>
          <cell r="G232" t="str">
            <v>8</v>
          </cell>
          <cell r="H232"/>
          <cell r="I232"/>
          <cell r="J232"/>
          <cell r="K232"/>
          <cell r="L232" t="str">
            <v>Nación</v>
          </cell>
          <cell r="M232" t="str">
            <v>11</v>
          </cell>
          <cell r="N232" t="str">
            <v>CSF</v>
          </cell>
          <cell r="W232">
            <v>1793323902</v>
          </cell>
          <cell r="X232">
            <v>1792739069</v>
          </cell>
        </row>
        <row r="233">
          <cell r="A233" t="str">
            <v>21-12-00</v>
          </cell>
          <cell r="B233" t="str">
            <v>AGENCIA NACIONAL DE MINERÍA - ANM</v>
          </cell>
          <cell r="C233" t="str">
            <v>C-2104-1900-9</v>
          </cell>
          <cell r="D233" t="str">
            <v>C</v>
          </cell>
          <cell r="E233" t="str">
            <v>2104</v>
          </cell>
          <cell r="F233" t="str">
            <v>1900</v>
          </cell>
          <cell r="G233" t="str">
            <v>9</v>
          </cell>
          <cell r="H233"/>
          <cell r="I233"/>
          <cell r="J233"/>
          <cell r="K233"/>
          <cell r="L233" t="str">
            <v>Nación</v>
          </cell>
          <cell r="M233" t="str">
            <v>11</v>
          </cell>
          <cell r="N233" t="str">
            <v>CSF</v>
          </cell>
          <cell r="W233">
            <v>4819727286</v>
          </cell>
          <cell r="X233">
            <v>4730492352.1000004</v>
          </cell>
        </row>
        <row r="234">
          <cell r="A234" t="str">
            <v>21-12-00</v>
          </cell>
          <cell r="B234" t="str">
            <v>AGENCIA NACIONAL DE MINERÍA - ANM</v>
          </cell>
          <cell r="C234" t="str">
            <v>C-2106-1900-1</v>
          </cell>
          <cell r="D234" t="str">
            <v>C</v>
          </cell>
          <cell r="E234" t="str">
            <v>2106</v>
          </cell>
          <cell r="F234" t="str">
            <v>1900</v>
          </cell>
          <cell r="G234" t="str">
            <v>1</v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>Nación</v>
          </cell>
          <cell r="M234" t="str">
            <v>11</v>
          </cell>
          <cell r="N234" t="str">
            <v>CSF</v>
          </cell>
          <cell r="W234">
            <v>2963266460</v>
          </cell>
          <cell r="X234">
            <v>2903293475.1999998</v>
          </cell>
        </row>
        <row r="235">
          <cell r="A235" t="str">
            <v>21-12-00</v>
          </cell>
          <cell r="B235" t="str">
            <v>AGENCIA NACIONAL DE MINERÍA - ANM</v>
          </cell>
          <cell r="C235" t="str">
            <v>C-2199-1900-3</v>
          </cell>
          <cell r="D235" t="str">
            <v>C</v>
          </cell>
          <cell r="E235" t="str">
            <v>2199</v>
          </cell>
          <cell r="F235" t="str">
            <v>1900</v>
          </cell>
          <cell r="G235" t="str">
            <v>3</v>
          </cell>
          <cell r="H235"/>
          <cell r="I235"/>
          <cell r="J235"/>
          <cell r="K235"/>
          <cell r="L235" t="str">
            <v>Nación</v>
          </cell>
          <cell r="M235" t="str">
            <v>11</v>
          </cell>
          <cell r="N235" t="str">
            <v>CSF</v>
          </cell>
          <cell r="W235">
            <v>18449284</v>
          </cell>
          <cell r="X235">
            <v>0</v>
          </cell>
        </row>
        <row r="236">
          <cell r="A236" t="str">
            <v>21-12-00</v>
          </cell>
          <cell r="B236" t="str">
            <v>AGENCIA NACIONAL DE MINERÍA - ANM</v>
          </cell>
          <cell r="C236" t="str">
            <v>C-2199-1900-5</v>
          </cell>
          <cell r="D236" t="str">
            <v>C</v>
          </cell>
          <cell r="E236" t="str">
            <v>2199</v>
          </cell>
          <cell r="F236" t="str">
            <v>1900</v>
          </cell>
          <cell r="G236" t="str">
            <v>5</v>
          </cell>
          <cell r="H236"/>
          <cell r="I236"/>
          <cell r="J236"/>
          <cell r="K236"/>
          <cell r="L236" t="str">
            <v>Nación</v>
          </cell>
          <cell r="M236" t="str">
            <v>11</v>
          </cell>
          <cell r="N236" t="str">
            <v>CSF</v>
          </cell>
          <cell r="W236">
            <v>2267744840.8499999</v>
          </cell>
          <cell r="X236">
            <v>1746766296.01</v>
          </cell>
        </row>
        <row r="237">
          <cell r="A237" t="str">
            <v>21-12-00</v>
          </cell>
          <cell r="B237" t="str">
            <v>AGENCIA NACIONAL DE MINERÍA - ANM</v>
          </cell>
          <cell r="C237" t="str">
            <v>C-2199-1900-6</v>
          </cell>
          <cell r="D237" t="str">
            <v>C</v>
          </cell>
          <cell r="E237" t="str">
            <v>2199</v>
          </cell>
          <cell r="F237" t="str">
            <v>1900</v>
          </cell>
          <cell r="G237" t="str">
            <v>6</v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>Nación</v>
          </cell>
          <cell r="M237" t="str">
            <v>11</v>
          </cell>
          <cell r="N237" t="str">
            <v>CSF</v>
          </cell>
          <cell r="W237">
            <v>1351489964.3399999</v>
          </cell>
          <cell r="X237">
            <v>1349460029.3399999</v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W238">
            <v>5355123934109.96</v>
          </cell>
          <cell r="X238">
            <v>4851680871623.6904</v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W239" t="str">
            <v/>
          </cell>
          <cell r="X239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2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F56F-DEBD-4B8D-B983-0133AC5F73ED}">
  <sheetPr>
    <tabColor rgb="FFFFC000"/>
    <pageSetUpPr fitToPage="1"/>
  </sheetPr>
  <dimension ref="A1:XFC50"/>
  <sheetViews>
    <sheetView showGridLines="0" tabSelected="1" showWhiteSpace="0" topLeftCell="C1" zoomScale="85" zoomScaleNormal="85" zoomScalePageLayoutView="55" workbookViewId="0">
      <pane ySplit="8" topLeftCell="A9" activePane="bottomLeft" state="frozen"/>
      <selection pane="bottomLeft" activeCell="E23" sqref="E23"/>
    </sheetView>
  </sheetViews>
  <sheetFormatPr baseColWidth="10" defaultColWidth="0" defaultRowHeight="22.5"/>
  <cols>
    <col min="1" max="2" width="2.453125" style="81" customWidth="1"/>
    <col min="3" max="3" width="18.54296875" style="102" customWidth="1"/>
    <col min="4" max="4" width="11.453125" style="103" customWidth="1"/>
    <col min="5" max="5" width="115" style="374" customWidth="1"/>
    <col min="6" max="6" width="23.453125" style="107" customWidth="1"/>
    <col min="7" max="7" width="25.6328125" style="107" customWidth="1"/>
    <col min="8" max="8" width="23.54296875" style="128" customWidth="1"/>
    <col min="9" max="9" width="25.453125" style="131" bestFit="1" customWidth="1"/>
    <col min="10" max="10" width="15.90625" style="108" customWidth="1"/>
    <col min="11" max="11" width="2.453125" style="109" customWidth="1"/>
    <col min="12" max="12" width="4.36328125" style="88" customWidth="1"/>
    <col min="13" max="27" width="16.36328125" style="81" hidden="1"/>
    <col min="28" max="66" width="8" style="81" hidden="1"/>
    <col min="67" max="16380" width="0.6328125" style="81" hidden="1"/>
    <col min="16381" max="16382" width="11.453125" style="81" hidden="1"/>
    <col min="16383" max="16383" width="30.90625" style="81" hidden="1" customWidth="1"/>
    <col min="16384" max="16384" width="30.90625" style="81" hidden="1"/>
  </cols>
  <sheetData>
    <row r="1" spans="2:13">
      <c r="C1" s="82"/>
      <c r="D1" s="83"/>
      <c r="E1" s="372"/>
      <c r="F1" s="85"/>
      <c r="G1" s="85"/>
      <c r="H1" s="127"/>
      <c r="I1" s="129"/>
      <c r="J1" s="86"/>
      <c r="K1" s="87"/>
    </row>
    <row r="2" spans="2:13">
      <c r="C2" s="540" t="s">
        <v>433</v>
      </c>
      <c r="D2" s="541"/>
      <c r="E2" s="541"/>
      <c r="F2" s="541"/>
      <c r="G2" s="541"/>
      <c r="H2" s="541"/>
      <c r="I2" s="541"/>
      <c r="J2" s="541"/>
      <c r="K2" s="541"/>
    </row>
    <row r="3" spans="2:13">
      <c r="C3" s="541"/>
      <c r="D3" s="541"/>
      <c r="E3" s="541"/>
      <c r="F3" s="541"/>
      <c r="G3" s="541"/>
      <c r="H3" s="541"/>
      <c r="I3" s="541"/>
      <c r="J3" s="541"/>
      <c r="K3" s="541"/>
    </row>
    <row r="4" spans="2:13">
      <c r="C4" s="541"/>
      <c r="D4" s="541"/>
      <c r="E4" s="541"/>
      <c r="F4" s="541"/>
      <c r="G4" s="541"/>
      <c r="H4" s="541"/>
      <c r="I4" s="541"/>
      <c r="J4" s="541"/>
      <c r="K4" s="541"/>
    </row>
    <row r="5" spans="2:13">
      <c r="C5" s="541"/>
      <c r="D5" s="541"/>
      <c r="E5" s="541"/>
      <c r="F5" s="541"/>
      <c r="G5" s="541"/>
      <c r="H5" s="541"/>
      <c r="I5" s="541"/>
      <c r="J5" s="541"/>
      <c r="K5" s="541"/>
    </row>
    <row r="6" spans="2:13">
      <c r="C6" s="82"/>
      <c r="D6" s="83"/>
      <c r="E6" s="372"/>
      <c r="F6" s="85"/>
      <c r="G6" s="85"/>
      <c r="H6" s="127"/>
      <c r="I6" s="129"/>
      <c r="J6" s="86"/>
      <c r="K6" s="87"/>
    </row>
    <row r="7" spans="2:13" s="89" customFormat="1" ht="39" customHeight="1">
      <c r="B7" s="90"/>
      <c r="C7" s="542" t="s">
        <v>16</v>
      </c>
      <c r="D7" s="542" t="s">
        <v>3</v>
      </c>
      <c r="E7" s="542" t="s">
        <v>12</v>
      </c>
      <c r="F7" s="486" t="s">
        <v>7</v>
      </c>
      <c r="G7" s="486"/>
      <c r="H7" s="486"/>
      <c r="I7" s="486" t="s">
        <v>11</v>
      </c>
      <c r="J7" s="486"/>
      <c r="K7" s="91" t="s">
        <v>17</v>
      </c>
      <c r="L7" s="92"/>
    </row>
    <row r="8" spans="2:13" s="89" customFormat="1" ht="39" customHeight="1">
      <c r="B8" s="90"/>
      <c r="C8" s="543"/>
      <c r="D8" s="544"/>
      <c r="E8" s="544"/>
      <c r="F8" s="487" t="s">
        <v>103</v>
      </c>
      <c r="G8" s="487" t="s">
        <v>0</v>
      </c>
      <c r="H8" s="487" t="s">
        <v>4</v>
      </c>
      <c r="I8" s="487" t="s">
        <v>6</v>
      </c>
      <c r="J8" s="487" t="s">
        <v>5</v>
      </c>
      <c r="K8" s="93"/>
      <c r="L8" s="126">
        <v>100</v>
      </c>
    </row>
    <row r="9" spans="2:13" s="98" customFormat="1" ht="46" customHeight="1">
      <c r="B9" s="94"/>
      <c r="C9" s="531" t="s">
        <v>8</v>
      </c>
      <c r="D9" s="533" t="s">
        <v>1</v>
      </c>
      <c r="E9" s="371" t="str">
        <f>Hoja1!V109</f>
        <v>DISTRIBUCIÓN DE RECURSOS A USUARIOS DE GAS COMBUSTIBLE POR RED DE ESTRATOS 1 Y 2.  NACIONAL</v>
      </c>
      <c r="F9" s="55">
        <f>Hoja1!W109</f>
        <v>1207581.825092</v>
      </c>
      <c r="G9" s="55">
        <f>Hoja1!AG109</f>
        <v>0</v>
      </c>
      <c r="H9" s="55">
        <f>Hoja1!AM109</f>
        <v>0</v>
      </c>
      <c r="I9" s="375">
        <f>G9/F9</f>
        <v>0</v>
      </c>
      <c r="J9" s="376">
        <f>H9/F9</f>
        <v>0</v>
      </c>
      <c r="K9" s="95"/>
      <c r="L9" s="96"/>
      <c r="M9" s="97"/>
    </row>
    <row r="10" spans="2:13" s="98" customFormat="1" ht="62.5" customHeight="1">
      <c r="B10" s="94"/>
      <c r="C10" s="532"/>
      <c r="D10" s="534"/>
      <c r="E10" s="371" t="str">
        <f>Hoja1!V110</f>
        <v>DISTRIBUCIÓN DE RECURSOS AL CONSUMO EN CILINDROS Y PROYECTOS DE INFRAESTRUCTURA DE GLP  NACIONAL</v>
      </c>
      <c r="F10" s="55">
        <f>Hoja1!W110</f>
        <v>99861.441936000003</v>
      </c>
      <c r="G10" s="55">
        <f>Hoja1!AG110</f>
        <v>0</v>
      </c>
      <c r="H10" s="55">
        <f>Hoja1!AM110</f>
        <v>0</v>
      </c>
      <c r="I10" s="375">
        <f t="shared" ref="I10:I48" si="0">G10/F10</f>
        <v>0</v>
      </c>
      <c r="J10" s="376">
        <f t="shared" ref="J10:J48" si="1">H10/F10</f>
        <v>0</v>
      </c>
      <c r="K10" s="95"/>
      <c r="L10" s="96"/>
      <c r="M10" s="97"/>
    </row>
    <row r="11" spans="2:13" s="98" customFormat="1" ht="62.5" customHeight="1">
      <c r="B11" s="94"/>
      <c r="C11" s="532"/>
      <c r="D11" s="534"/>
      <c r="E11" s="371" t="str">
        <f>Hoja1!V111</f>
        <v>DISTRIBUCIÓN DE RECURSOS PARA EL TRANSPORTE DE COMBUSTIBLES LÍQUIDOS DERIVADOS DEL PETRÓLEO PARA ABASTECER AL DEPARTAMENTO DE NARIÑO</v>
      </c>
      <c r="F11" s="55">
        <f>Hoja1!W111</f>
        <v>68146.875666000007</v>
      </c>
      <c r="G11" s="55">
        <f>Hoja1!AG111</f>
        <v>1578.1258976500001</v>
      </c>
      <c r="H11" s="55">
        <f>Hoja1!AM111</f>
        <v>0</v>
      </c>
      <c r="I11" s="375">
        <f t="shared" ref="I11" si="2">G11/F11</f>
        <v>2.3157714601395325E-2</v>
      </c>
      <c r="J11" s="376">
        <f t="shared" ref="J11" si="3">H11/F11</f>
        <v>0</v>
      </c>
      <c r="K11" s="95"/>
      <c r="L11" s="96"/>
      <c r="M11" s="97"/>
    </row>
    <row r="12" spans="2:13" s="98" customFormat="1" ht="46">
      <c r="B12" s="94"/>
      <c r="C12" s="532"/>
      <c r="D12" s="535"/>
      <c r="E12" s="371" t="str">
        <f>Hoja1!V112</f>
        <v>SUSTITUCION DE LENA POR CILINDROS DE GLP EN HOGARES DE BAJOS RECURSOS NACIONAL</v>
      </c>
      <c r="F12" s="55">
        <f>Hoja1!W112</f>
        <v>10908.748251999999</v>
      </c>
      <c r="G12" s="55">
        <f>Hoja1!AG112</f>
        <v>0</v>
      </c>
      <c r="H12" s="55">
        <f>Hoja1!AM112</f>
        <v>0</v>
      </c>
      <c r="I12" s="375">
        <f t="shared" si="0"/>
        <v>0</v>
      </c>
      <c r="J12" s="376">
        <f t="shared" si="1"/>
        <v>0</v>
      </c>
      <c r="K12" s="95"/>
      <c r="L12" s="96"/>
      <c r="M12" s="97"/>
    </row>
    <row r="13" spans="2:13" s="98" customFormat="1" ht="94.5" customHeight="1">
      <c r="B13" s="94"/>
      <c r="C13" s="532"/>
      <c r="D13" s="65" t="s">
        <v>2</v>
      </c>
      <c r="E13" s="371" t="str">
        <f>Hoja1!V113</f>
        <v>APOYO A LA FINANCIACIÓN DE PROYECTOS DIRIGIDOS AL DESARROLLO DE INFRAESTRUCTURA, Y CONEXIONES PARA EL USO DEL GAS NATURAL A NIVEL  NACIONAL</v>
      </c>
      <c r="F13" s="55">
        <f>Hoja1!W113</f>
        <v>34778.222228999999</v>
      </c>
      <c r="G13" s="55">
        <f>Hoja1!AG113</f>
        <v>28389.194679</v>
      </c>
      <c r="H13" s="55">
        <f>Hoja1!AM113</f>
        <v>0</v>
      </c>
      <c r="I13" s="375">
        <f t="shared" si="0"/>
        <v>0.81629229038991891</v>
      </c>
      <c r="J13" s="376">
        <f t="shared" si="1"/>
        <v>0</v>
      </c>
      <c r="K13" s="95"/>
      <c r="L13" s="96"/>
      <c r="M13" s="97"/>
    </row>
    <row r="14" spans="2:13" s="98" customFormat="1" ht="69">
      <c r="B14" s="94"/>
      <c r="C14" s="532"/>
      <c r="D14" s="534" t="s">
        <v>19</v>
      </c>
      <c r="E14" s="371" t="str">
        <f>Hoja1!V114</f>
        <v>MEJORAMIENTO DE LA GESTIÓN DE LA INFORMACIÓN DE LA DISTRIBUCIÓN DE LOS COMBUSTIBLES LÍQUIDOS, GAS NATURAL Y GLP PARA USO VEHICULAR.  NACIONAL - SICOM</v>
      </c>
      <c r="F14" s="55">
        <f>Hoja1!W114</f>
        <v>23332.933427</v>
      </c>
      <c r="G14" s="55">
        <f>Hoja1!AG114</f>
        <v>6827.0141199999998</v>
      </c>
      <c r="H14" s="55">
        <f>Hoja1!AM114</f>
        <v>0</v>
      </c>
      <c r="I14" s="375">
        <f t="shared" si="0"/>
        <v>0.292591334105468</v>
      </c>
      <c r="J14" s="376">
        <f t="shared" si="1"/>
        <v>0</v>
      </c>
      <c r="K14" s="95"/>
      <c r="L14" s="96"/>
      <c r="M14" s="97"/>
    </row>
    <row r="15" spans="2:13" s="98" customFormat="1" ht="46">
      <c r="B15" s="94"/>
      <c r="C15" s="532"/>
      <c r="D15" s="534"/>
      <c r="E15" s="371" t="str">
        <f>Hoja1!V115</f>
        <v>MEJORAMIENTO DEL COMERCIO LEGAL DE COMBUSTIBLES EN LOS MUNICIPIOS CONSIDERADOS COMO ZONA DE FRONTERA.  NACIONAL</v>
      </c>
      <c r="F15" s="55">
        <f>Hoja1!W115</f>
        <v>4850</v>
      </c>
      <c r="G15" s="55">
        <f>Hoja1!AG115</f>
        <v>0</v>
      </c>
      <c r="H15" s="55">
        <f>Hoja1!AM115</f>
        <v>0</v>
      </c>
      <c r="I15" s="375">
        <f t="shared" si="0"/>
        <v>0</v>
      </c>
      <c r="J15" s="376">
        <f t="shared" si="1"/>
        <v>0</v>
      </c>
      <c r="K15" s="95"/>
      <c r="L15" s="96"/>
      <c r="M15" s="97"/>
    </row>
    <row r="16" spans="2:13" s="98" customFormat="1" ht="77" customHeight="1">
      <c r="B16" s="94"/>
      <c r="C16" s="532"/>
      <c r="D16" s="534"/>
      <c r="E16" s="371" t="str">
        <f>Hoja1!V116</f>
        <v>DESARROLLO DE LA GESTIÓN DE LA INFORMACIÓN EN ASUNTOS DEL SUBSECTOR HIDROCARBUROS.  NACIONAL</v>
      </c>
      <c r="F16" s="55">
        <f>Hoja1!W116</f>
        <v>3900</v>
      </c>
      <c r="G16" s="55">
        <f>Hoja1!AG116</f>
        <v>102.990167</v>
      </c>
      <c r="H16" s="55">
        <f>Hoja1!AM116</f>
        <v>0</v>
      </c>
      <c r="I16" s="375">
        <f t="shared" si="0"/>
        <v>2.6407735128205129E-2</v>
      </c>
      <c r="J16" s="376">
        <f t="shared" si="1"/>
        <v>0</v>
      </c>
      <c r="K16" s="95"/>
      <c r="L16" s="96"/>
      <c r="M16" s="97"/>
    </row>
    <row r="17" spans="2:13" s="98" customFormat="1" ht="92" customHeight="1">
      <c r="B17" s="94"/>
      <c r="C17" s="532"/>
      <c r="D17" s="534"/>
      <c r="E17" s="371" t="str">
        <f>Hoja1!V117</f>
        <v>FORTALECIMIENTO A LA GESTION DEL MONITOREO, SEGUIMIENTO Y CONTROL A LOS COMBUSTIBLES LIQUIDOS DERIVADOS DEL PETROLEO Y OTROS PRODUCTOS DE TIPO RESIDUAL DE HIDROCARBUROS NACIONAL</v>
      </c>
      <c r="F17" s="55">
        <f>Hoja1!W117</f>
        <v>7576.6762500000004</v>
      </c>
      <c r="G17" s="55">
        <f>Hoja1!AG117</f>
        <v>0</v>
      </c>
      <c r="H17" s="55">
        <f>Hoja1!AM117</f>
        <v>0</v>
      </c>
      <c r="I17" s="375">
        <f t="shared" si="0"/>
        <v>0</v>
      </c>
      <c r="J17" s="376">
        <f t="shared" si="1"/>
        <v>0</v>
      </c>
      <c r="K17" s="95"/>
      <c r="L17" s="96"/>
      <c r="M17" s="97"/>
    </row>
    <row r="18" spans="2:13" s="98" customFormat="1" ht="45" customHeight="1">
      <c r="B18" s="94"/>
      <c r="C18" s="536" t="s">
        <v>9</v>
      </c>
      <c r="D18" s="533" t="s">
        <v>20</v>
      </c>
      <c r="E18" s="371" t="str">
        <f>Hoja1!V120</f>
        <v>SUBSIDIO DISTRIBUCION DE RECURSOS PARA PAGOS POR MENORES TARIFAS SECTOR ELECTRICO NACIONAL</v>
      </c>
      <c r="F18" s="55">
        <f>Hoja1!AD120</f>
        <v>4222960.2088850001</v>
      </c>
      <c r="G18" s="55">
        <f>Hoja1!AG120</f>
        <v>320375.19924400002</v>
      </c>
      <c r="H18" s="55">
        <f>Hoja1!AM120</f>
        <v>320046.53289600002</v>
      </c>
      <c r="I18" s="375">
        <f t="shared" si="0"/>
        <v>7.5865076485906457E-2</v>
      </c>
      <c r="J18" s="376">
        <f t="shared" si="1"/>
        <v>7.5787248059460827E-2</v>
      </c>
      <c r="K18" s="95"/>
      <c r="L18" s="96"/>
      <c r="M18" s="97"/>
    </row>
    <row r="19" spans="2:13" s="98" customFormat="1" ht="46">
      <c r="B19" s="94"/>
      <c r="C19" s="537"/>
      <c r="D19" s="534"/>
      <c r="E19" s="371" t="str">
        <f>Hoja1!V121</f>
        <v>DISTRIBUCIÓN DE SUBSIDIOS PARA USUARIOS UBICADOS EN ZONAS ESPECIALES DEL SISTEMA INTERCONECTADO  NACIONAL - FOES</v>
      </c>
      <c r="F19" s="55">
        <f>Hoja1!AD121</f>
        <v>197997</v>
      </c>
      <c r="G19" s="55">
        <f>Hoja1!AG121</f>
        <v>38.333652000000001</v>
      </c>
      <c r="H19" s="55">
        <f>Hoja1!AM121</f>
        <v>0</v>
      </c>
      <c r="I19" s="375">
        <f t="shared" si="0"/>
        <v>1.9360723647327991E-4</v>
      </c>
      <c r="J19" s="376">
        <f t="shared" si="1"/>
        <v>0</v>
      </c>
      <c r="K19" s="95"/>
      <c r="L19" s="96"/>
      <c r="M19" s="97"/>
    </row>
    <row r="20" spans="2:13" s="98" customFormat="1" ht="46">
      <c r="B20" s="94"/>
      <c r="C20" s="537"/>
      <c r="D20" s="538" t="s">
        <v>2</v>
      </c>
      <c r="E20" s="371" t="str">
        <f>Hoja1!V122</f>
        <v>MEJORAMIENTO DEL SERVICIO DE ENERGIA ELECTRICA EN LAS ZONAS RURALES DEL TERRITORIO  NACIONAL - FAER</v>
      </c>
      <c r="F20" s="55">
        <f>Hoja1!AD122</f>
        <v>176084</v>
      </c>
      <c r="G20" s="55">
        <f>Hoja1!AG122</f>
        <v>51602.028359000004</v>
      </c>
      <c r="H20" s="55">
        <f>Hoja1!AM122</f>
        <v>0</v>
      </c>
      <c r="I20" s="375">
        <f t="shared" si="0"/>
        <v>0.29305347651688968</v>
      </c>
      <c r="J20" s="376">
        <f t="shared" si="1"/>
        <v>0</v>
      </c>
      <c r="K20" s="95"/>
      <c r="L20" s="96"/>
      <c r="M20" s="97"/>
    </row>
    <row r="21" spans="2:13" s="98" customFormat="1" ht="69" customHeight="1">
      <c r="B21" s="94"/>
      <c r="C21" s="537"/>
      <c r="D21" s="534"/>
      <c r="E21" s="371" t="str">
        <f>Hoja1!V123</f>
        <v>AMPLIACIÓN DE LA COBERTURA DEL SERVICIO DE ENERGÍA ELÉCTRICA EN LAS ZONAS NO INTERCONECTADAS ZNI EN EL TERRITORIO NACIONAL - FAZNI</v>
      </c>
      <c r="F21" s="55">
        <f>Hoja1!AD123</f>
        <v>144570</v>
      </c>
      <c r="G21" s="55">
        <f>Hoja1!AG123</f>
        <v>596.05001700000003</v>
      </c>
      <c r="H21" s="55">
        <f>Hoja1!AM123</f>
        <v>0</v>
      </c>
      <c r="I21" s="375">
        <f t="shared" si="0"/>
        <v>4.1229163519402364E-3</v>
      </c>
      <c r="J21" s="376">
        <f t="shared" si="1"/>
        <v>0</v>
      </c>
      <c r="K21" s="95"/>
      <c r="L21" s="96"/>
      <c r="M21" s="97"/>
    </row>
    <row r="22" spans="2:13" s="98" customFormat="1" ht="69" customHeight="1">
      <c r="B22" s="94"/>
      <c r="C22" s="537"/>
      <c r="D22" s="534"/>
      <c r="E22" s="371" t="str">
        <f>Hoja1!V124</f>
        <v>MEJORAMIENTO DE LA CALIDAD Y CONFIABILIDAD DEL SERVICIO DE ENERGÍA ELÉCTRICA EN LOS BARRIOS SUBNORMALES UBICADOS EN LOS MUNICIPIOS DEL SISTEMA INTERCONECTADO A NIVEL  NACIONAL - PRONE</v>
      </c>
      <c r="F22" s="55">
        <f>Hoja1!AD124</f>
        <v>159314</v>
      </c>
      <c r="G22" s="55">
        <f>Hoja1!AG124</f>
        <v>33036.797994</v>
      </c>
      <c r="H22" s="55">
        <f>Hoja1!AM124</f>
        <v>0</v>
      </c>
      <c r="I22" s="375">
        <f t="shared" ref="I22" si="4">G22/F22</f>
        <v>0.20736908240330418</v>
      </c>
      <c r="J22" s="376">
        <f t="shared" ref="J22" si="5">H22/F22</f>
        <v>0</v>
      </c>
      <c r="K22" s="95"/>
      <c r="L22" s="96"/>
      <c r="M22" s="97"/>
    </row>
    <row r="23" spans="2:13" s="98" customFormat="1" ht="68" customHeight="1">
      <c r="B23" s="94"/>
      <c r="C23" s="537"/>
      <c r="D23" s="534"/>
      <c r="E23" s="371" t="str">
        <f>Hoja1!V130</f>
        <v>FORTALECIMIENTO DE LA GESTION EFICIENTE DE LA ENERGIA Y DESARROLLO DE LAS FUENTES NO CONVENCIONALES DE ENERGIA EN EL TERRITORIO  NACIONAL</v>
      </c>
      <c r="F23" s="55">
        <f>Hoja1!AD130+Hoja1!AD131</f>
        <v>639966.33308700006</v>
      </c>
      <c r="G23" s="55">
        <f>Hoja1!AG130+Hoja1!AG131</f>
        <v>0</v>
      </c>
      <c r="H23" s="55">
        <f>Hoja1!AM130+Hoja1!AM131</f>
        <v>0</v>
      </c>
      <c r="I23" s="375">
        <f t="shared" si="0"/>
        <v>0</v>
      </c>
      <c r="J23" s="376">
        <f t="shared" si="1"/>
        <v>0</v>
      </c>
      <c r="K23" s="95"/>
      <c r="L23" s="96"/>
      <c r="M23" s="97"/>
    </row>
    <row r="24" spans="2:13" s="98" customFormat="1" ht="92" customHeight="1">
      <c r="B24" s="94"/>
      <c r="C24" s="537"/>
      <c r="D24" s="569" t="s">
        <v>19</v>
      </c>
      <c r="E24" s="371" t="str">
        <f>Hoja1!V125</f>
        <v>MEJORAMIENTO DE LA EFICIENCIA Y SEGURIDAD EN LOS PRODUCTOS, SISTEMAS E INSTALACIONES QUE ESTÁN BAJO EL ALCANCE DE LOS REGLAMENTOS TÉCNICOS DEL SECTOR DE ENERGiA ELÉCTRICA EN EL TERRITORIO NACIONAL</v>
      </c>
      <c r="F24" s="55">
        <f>Hoja1!AD125</f>
        <v>1980</v>
      </c>
      <c r="G24" s="55">
        <f>Hoja1!AG125</f>
        <v>78.866667000000007</v>
      </c>
      <c r="H24" s="55">
        <f>Hoja1!AM125</f>
        <v>0</v>
      </c>
      <c r="I24" s="375">
        <f t="shared" si="0"/>
        <v>3.9831650000000003E-2</v>
      </c>
      <c r="J24" s="376">
        <f t="shared" si="1"/>
        <v>0</v>
      </c>
      <c r="K24" s="95"/>
      <c r="L24" s="96"/>
      <c r="M24" s="97"/>
    </row>
    <row r="25" spans="2:13" s="98" customFormat="1" ht="57" customHeight="1">
      <c r="B25" s="94"/>
      <c r="C25" s="537"/>
      <c r="D25" s="570"/>
      <c r="E25" s="371" t="str">
        <f>Hoja1!V126</f>
        <v>MEJORAMIENTO DEL CUBRIMIENTO DE LA DEMANDA NO ATENDIDA QUE PERCIBEN LOS USUARIOS DEL SIN Y LAS ZNI NACIONAL</v>
      </c>
      <c r="F25" s="55">
        <f>Hoja1!AD126</f>
        <v>795.49136599999997</v>
      </c>
      <c r="G25" s="55">
        <f>Hoja1!AG126</f>
        <v>66.916667000000004</v>
      </c>
      <c r="H25" s="55">
        <f>Hoja1!AM126</f>
        <v>0</v>
      </c>
      <c r="I25" s="375">
        <f t="shared" si="0"/>
        <v>8.4119916142496517E-2</v>
      </c>
      <c r="J25" s="376">
        <f t="shared" si="1"/>
        <v>0</v>
      </c>
      <c r="K25" s="95"/>
      <c r="L25" s="96"/>
      <c r="M25" s="97"/>
    </row>
    <row r="26" spans="2:13" s="98" customFormat="1" ht="69">
      <c r="B26" s="94"/>
      <c r="C26" s="537"/>
      <c r="D26" s="570"/>
      <c r="E26" s="371" t="str">
        <f>Hoja1!V127</f>
        <v>FORTALECIMIENTO DE LOS LINEAMIENTOS DE POLÍTICA PÚBLICA PARA LOGRAR LA UNIVERSALIZACIÓN DEL SERVICIO DE ENERGÍA ELÉCTRICA DE MANERA JUSTA Y EFICIENTE  NACIONAL</v>
      </c>
      <c r="F26" s="55">
        <f>Hoja1!AD127</f>
        <v>650</v>
      </c>
      <c r="G26" s="55">
        <f>Hoja1!AG127</f>
        <v>57.016666000000001</v>
      </c>
      <c r="H26" s="55">
        <f>Hoja1!AM127</f>
        <v>0</v>
      </c>
      <c r="I26" s="375">
        <f t="shared" si="0"/>
        <v>8.7717947692307688E-2</v>
      </c>
      <c r="J26" s="376">
        <f t="shared" si="1"/>
        <v>0</v>
      </c>
      <c r="K26" s="95"/>
      <c r="L26" s="96"/>
      <c r="M26" s="97"/>
    </row>
    <row r="27" spans="2:13" s="98" customFormat="1" ht="69" customHeight="1">
      <c r="B27" s="94"/>
      <c r="C27" s="537"/>
      <c r="D27" s="570"/>
      <c r="E27" s="371" t="str">
        <f>Hoja1!V128</f>
        <v>FORTALECIMIENTO DE LA CAPACIDAD DE GESTIÓN DE LA TRANSICIÓN ENERGÉTICA JUSTA DEL SECTOR MINERO ENERGÉTICO  NACIONAL- PREVIO CONCEPTO DNP</v>
      </c>
      <c r="F27" s="55">
        <f>Hoja1!AD128</f>
        <v>6191</v>
      </c>
      <c r="G27" s="55">
        <f>Hoja1!AG128</f>
        <v>0</v>
      </c>
      <c r="H27" s="55">
        <f>Hoja1!AM128</f>
        <v>0</v>
      </c>
      <c r="I27" s="375">
        <f>G27/F27</f>
        <v>0</v>
      </c>
      <c r="J27" s="376">
        <f t="shared" si="1"/>
        <v>0</v>
      </c>
      <c r="K27" s="95"/>
      <c r="L27" s="96"/>
      <c r="M27" s="97"/>
    </row>
    <row r="28" spans="2:13" s="98" customFormat="1" ht="91.5" customHeight="1">
      <c r="B28" s="94"/>
      <c r="C28" s="545" t="s">
        <v>10</v>
      </c>
      <c r="D28" s="23"/>
      <c r="E28" s="371" t="str">
        <f>Hoja1!V135</f>
        <v>FORTALECIMIENTO DE LA GESTIÓN INSTITUCIONAL PARA LA IMPLEMENTACIÓN DE ACCIONES TENDIENTES A PERMITIR EL ACCESO A LA LEGALIDAD DE LA PEQUEÑA MINERIA EN EL TERRITORIO NACIONAL</v>
      </c>
      <c r="F28" s="55">
        <f>Hoja1!AD135</f>
        <v>5210.8894790000004</v>
      </c>
      <c r="G28" s="55">
        <f>Hoja1!AG135</f>
        <v>113.333333</v>
      </c>
      <c r="H28" s="55">
        <f>Hoja1!AM135</f>
        <v>0</v>
      </c>
      <c r="I28" s="375">
        <f t="shared" si="0"/>
        <v>2.1749325802578587E-2</v>
      </c>
      <c r="J28" s="376">
        <f t="shared" si="1"/>
        <v>0</v>
      </c>
      <c r="K28" s="95"/>
      <c r="L28" s="96"/>
      <c r="M28" s="97"/>
    </row>
    <row r="29" spans="2:13" s="98" customFormat="1" ht="69" customHeight="1">
      <c r="B29" s="94"/>
      <c r="C29" s="532"/>
      <c r="D29" s="23"/>
      <c r="E29" s="371" t="str">
        <f>Hoja1!V136</f>
        <v>IMPLEMENTACIÓN DE LA POLÍTICA NACIONAL DE SEGURIDAD MINERA  NACIONAL</v>
      </c>
      <c r="F29" s="55">
        <f>Hoja1!AD136</f>
        <v>7140</v>
      </c>
      <c r="G29" s="55">
        <f>Hoja1!AG136</f>
        <v>121</v>
      </c>
      <c r="H29" s="55">
        <f>Hoja1!AM136</f>
        <v>0</v>
      </c>
      <c r="I29" s="375">
        <f t="shared" si="0"/>
        <v>1.6946778711484593E-2</v>
      </c>
      <c r="J29" s="376">
        <f t="shared" si="1"/>
        <v>0</v>
      </c>
      <c r="K29" s="95"/>
      <c r="L29" s="96"/>
      <c r="M29" s="97"/>
    </row>
    <row r="30" spans="2:13" s="98" customFormat="1" ht="46" customHeight="1">
      <c r="B30" s="94"/>
      <c r="C30" s="532"/>
      <c r="D30" s="23"/>
      <c r="E30" s="371" t="str">
        <f>Hoja1!V137</f>
        <v>GENERACIÓN DE ALTERNATIVAS DE RECONVERSIÓN PRODUCTIVA PARA LOS MINEROS DE SUBSISTENCIA (ARTESANALES) Y PEQUEÑOS MINEROS EN EL TERRITORIO NACIONAL   NACIONAL</v>
      </c>
      <c r="F30" s="55">
        <f>Hoja1!AD137</f>
        <v>7803.7103999999999</v>
      </c>
      <c r="G30" s="55">
        <f>Hoja1!AG137</f>
        <v>0</v>
      </c>
      <c r="H30" s="55">
        <f>Hoja1!AM137</f>
        <v>0</v>
      </c>
      <c r="I30" s="375">
        <f t="shared" si="0"/>
        <v>0</v>
      </c>
      <c r="J30" s="376">
        <f t="shared" si="1"/>
        <v>0</v>
      </c>
      <c r="K30" s="95"/>
      <c r="L30" s="96"/>
      <c r="M30" s="97"/>
    </row>
    <row r="31" spans="2:13" s="98" customFormat="1" ht="69" customHeight="1">
      <c r="B31" s="94"/>
      <c r="C31" s="532"/>
      <c r="D31" s="23"/>
      <c r="E31" s="371" t="str">
        <f>Hoja1!V138</f>
        <v>CONSTRUCCIÓN E IMPLEMENTACIÓN DE ESTRATEGIAS PARA EL DESARROLLO DE LA ACTIVIDAD MINERA DE PEQUEÑA ESCALA BAJO UN MODELO DE DESARROLLO COLABORATIVO.  NACIONAL</v>
      </c>
      <c r="F31" s="55">
        <f>Hoja1!AD138</f>
        <v>9700</v>
      </c>
      <c r="G31" s="55">
        <f>Hoja1!AG138</f>
        <v>302.53666700000002</v>
      </c>
      <c r="H31" s="55">
        <f>Hoja1!AM138</f>
        <v>0</v>
      </c>
      <c r="I31" s="375">
        <f t="shared" si="0"/>
        <v>3.1189347113402065E-2</v>
      </c>
      <c r="J31" s="376">
        <f t="shared" si="1"/>
        <v>0</v>
      </c>
      <c r="K31" s="95"/>
      <c r="L31" s="96"/>
      <c r="M31" s="97"/>
    </row>
    <row r="32" spans="2:13" s="98" customFormat="1" ht="46" customHeight="1">
      <c r="B32" s="94"/>
      <c r="C32" s="532"/>
      <c r="D32" s="14"/>
      <c r="E32" s="371" t="str">
        <f>Hoja1!V139</f>
        <v>FORTALECIMIENTO DE LA POLITICA DE LA MINERIA DE SUBSISTENCIA EN EL TERRITORIO NACIONAL</v>
      </c>
      <c r="F32" s="55">
        <f>Hoja1!AD139</f>
        <v>4165.5616970000001</v>
      </c>
      <c r="G32" s="55">
        <f>Hoja1!AG139</f>
        <v>0</v>
      </c>
      <c r="H32" s="55">
        <f>Hoja1!AM142</f>
        <v>0</v>
      </c>
      <c r="I32" s="375">
        <f t="shared" si="0"/>
        <v>0</v>
      </c>
      <c r="J32" s="376">
        <f t="shared" si="1"/>
        <v>0</v>
      </c>
      <c r="K32" s="95"/>
      <c r="L32" s="96"/>
      <c r="M32" s="97"/>
    </row>
    <row r="33" spans="2:13 16383:16383" s="98" customFormat="1" ht="92" customHeight="1">
      <c r="B33" s="94"/>
      <c r="C33" s="532"/>
      <c r="D33" s="533"/>
      <c r="E33" s="371" t="str">
        <f>Hoja1!V142</f>
        <v>FORTALECIMIENTO DE LA COMPETITIVIDAD INTERNACIONAL DE LOS PROYECTOS MINEROS A NIVEL NACIONAL</v>
      </c>
      <c r="F33" s="55">
        <f>Hoja1!AD142</f>
        <v>8833.6919999999991</v>
      </c>
      <c r="G33" s="55">
        <f>Hoja1!AG142</f>
        <v>0</v>
      </c>
      <c r="H33" s="55">
        <f>Hoja1!AM142</f>
        <v>0</v>
      </c>
      <c r="I33" s="375">
        <f t="shared" si="0"/>
        <v>0</v>
      </c>
      <c r="J33" s="376">
        <f t="shared" si="1"/>
        <v>0</v>
      </c>
      <c r="K33" s="95"/>
      <c r="L33" s="96"/>
      <c r="M33" s="97"/>
    </row>
    <row r="34" spans="2:13 16383:16383" s="98" customFormat="1" ht="92" customHeight="1">
      <c r="B34" s="94"/>
      <c r="C34" s="546"/>
      <c r="D34" s="534"/>
      <c r="E34" s="371" t="str">
        <f>Hoja1!V145</f>
        <v>FORTALECIMIENTO DE LAS ACCIONES DE PREVENCIÓN , MONITOREO Y CONTROL DE LA EXPLOTACIÓN ILÍCITA DE MINERALES EN EL TERRITORIO NACIONAL</v>
      </c>
      <c r="F34" s="55">
        <f>Hoja1!AD145</f>
        <v>11655</v>
      </c>
      <c r="G34" s="55">
        <f>Hoja1!AG145</f>
        <v>493.83333399999998</v>
      </c>
      <c r="H34" s="55">
        <f>Hoja1!AM145</f>
        <v>0</v>
      </c>
      <c r="I34" s="375">
        <f t="shared" si="0"/>
        <v>4.2370942428142426E-2</v>
      </c>
      <c r="J34" s="376">
        <f t="shared" si="1"/>
        <v>0</v>
      </c>
      <c r="K34" s="95"/>
      <c r="L34" s="96"/>
      <c r="M34" s="97"/>
    </row>
    <row r="35" spans="2:13 16383:16383" s="98" customFormat="1" ht="69" customHeight="1">
      <c r="B35" s="94"/>
      <c r="C35" s="531" t="s">
        <v>14</v>
      </c>
      <c r="D35" s="534"/>
      <c r="E35" s="371" t="str">
        <f>Hoja1!V100</f>
        <v>FORTALECIMIENTO DEL RELACIONAMIENTO TERRITORIAL PARA LA CREACION DE VALOR COMPARTIDO EN EL SECTOR MINERO ENERGETICO NACIONAL</v>
      </c>
      <c r="F35" s="55">
        <f>Hoja1!AD100</f>
        <v>16799.016950000001</v>
      </c>
      <c r="G35" s="55">
        <f>Hoja1!AG100</f>
        <v>962.98666600000001</v>
      </c>
      <c r="H35" s="55">
        <f>Hoja1!AM100</f>
        <v>0</v>
      </c>
      <c r="I35" s="375">
        <f t="shared" si="0"/>
        <v>5.7323989187355394E-2</v>
      </c>
      <c r="J35" s="376">
        <f t="shared" si="1"/>
        <v>0</v>
      </c>
      <c r="K35" s="95"/>
      <c r="L35" s="96"/>
      <c r="M35" s="97"/>
    </row>
    <row r="36" spans="2:13 16383:16383" s="98" customFormat="1" ht="69" customHeight="1">
      <c r="B36" s="94"/>
      <c r="C36" s="532"/>
      <c r="D36" s="534"/>
      <c r="E36" s="371" t="str">
        <f>Hoja1!V101</f>
        <v>FORTALECIMIENTO DE LA GESTIÓN AMBIENTAL DEL SECTOR MINERO ENERGÉTICO FRENTE A LAS NECESIDADES DE LOS TERRITORIOS A NIVEL  NACIONAL</v>
      </c>
      <c r="F36" s="55">
        <f>Hoja1!AD101</f>
        <v>18065.551019999999</v>
      </c>
      <c r="G36" s="55">
        <f>Hoja1!AG101</f>
        <v>513.05000099999995</v>
      </c>
      <c r="H36" s="55">
        <f>Hoja1!AM101</f>
        <v>0</v>
      </c>
      <c r="I36" s="375">
        <f t="shared" si="0"/>
        <v>2.8399355238708904E-2</v>
      </c>
      <c r="J36" s="376">
        <f t="shared" si="1"/>
        <v>0</v>
      </c>
      <c r="K36" s="95"/>
      <c r="L36" s="96"/>
      <c r="M36" s="97"/>
    </row>
    <row r="37" spans="2:13 16383:16383" s="98" customFormat="1" ht="115" customHeight="1">
      <c r="B37" s="94"/>
      <c r="C37" s="532"/>
      <c r="D37" s="539"/>
      <c r="E37" s="371" t="str">
        <f>Hoja1!V102</f>
        <v>FORTALECIMIENTO DE LA COMPETITIVIDAD Y SOSTENIBILIDAD DEL SECTOR MINERO ENERGÉTICO MEDIANTE LA INCORPORACIÓN DE PROCESOS DE REDUCCIÓN DE RIESGO DE DESASTRES NACIONAL</v>
      </c>
      <c r="F37" s="55">
        <f>Hoja1!AD102</f>
        <v>3573.5376529999999</v>
      </c>
      <c r="G37" s="55">
        <f>Hoja1!AG102</f>
        <v>220.58333400000001</v>
      </c>
      <c r="H37" s="55">
        <f>Hoja1!AM102</f>
        <v>0</v>
      </c>
      <c r="I37" s="375">
        <f t="shared" si="0"/>
        <v>6.1726881152299982E-2</v>
      </c>
      <c r="J37" s="376">
        <f t="shared" si="1"/>
        <v>0</v>
      </c>
      <c r="K37" s="95"/>
      <c r="L37" s="96"/>
      <c r="M37" s="97"/>
    </row>
    <row r="38" spans="2:13 16383:16383" s="98" customFormat="1" ht="84.5" customHeight="1">
      <c r="B38" s="94"/>
      <c r="C38" s="532" t="s">
        <v>21</v>
      </c>
      <c r="D38" s="17"/>
      <c r="E38" s="371" t="str">
        <f>Hoja1!V88</f>
        <v>AMPLIACIÓN DE LAS ESTRATEGIAS Y NUEVOS INSTRUMENTOS JURÍDICOS Y JUDICIALES EN EL MARCO DE LAS NUEVAS POLÍTICAS DE GOBIERNO RELACIONADAS CON LA TRANSFORMACIÓN DEL SECTOR MINERO ENERGÉTICO  NACIONAL</v>
      </c>
      <c r="F38" s="55">
        <f>Hoja1!AD88</f>
        <v>2090</v>
      </c>
      <c r="G38" s="55">
        <f>Hoja1!AG88</f>
        <v>392.08031999999997</v>
      </c>
      <c r="H38" s="55">
        <f>Hoja1!AM88</f>
        <v>0</v>
      </c>
      <c r="I38" s="375">
        <f t="shared" si="0"/>
        <v>0.18759823923444974</v>
      </c>
      <c r="J38" s="376">
        <f t="shared" si="1"/>
        <v>0</v>
      </c>
      <c r="K38" s="95"/>
      <c r="L38" s="96"/>
      <c r="M38" s="97"/>
    </row>
    <row r="39" spans="2:13 16383:16383" s="98" customFormat="1" ht="84.5" customHeight="1">
      <c r="B39" s="94"/>
      <c r="C39" s="532"/>
      <c r="D39" s="17"/>
      <c r="E39" s="371" t="str">
        <f>Hoja1!V91</f>
        <v>FORTALECIMIENTO DEL MARCO ESTRATÉGICO Y METODOLÓGICO DE LA GENERACIÓN DE VALOR PÚBLICO EN LA TRANSICIÓN ENERGÉTICA JUSTA.  NACIONAL</v>
      </c>
      <c r="F39" s="55">
        <f>Hoja1!AD91</f>
        <v>2162.9609999999998</v>
      </c>
      <c r="G39" s="55">
        <f>Hoja1!AG91</f>
        <v>1320.383333</v>
      </c>
      <c r="H39" s="55">
        <f>Hoja1!AM91</f>
        <v>0</v>
      </c>
      <c r="I39" s="375">
        <f t="shared" si="0"/>
        <v>0.61045175248189876</v>
      </c>
      <c r="J39" s="376">
        <f t="shared" si="1"/>
        <v>0</v>
      </c>
      <c r="K39" s="95"/>
      <c r="L39" s="96"/>
      <c r="M39" s="97"/>
    </row>
    <row r="40" spans="2:13 16383:16383" s="98" customFormat="1" ht="84.5" customHeight="1">
      <c r="B40" s="94"/>
      <c r="C40" s="532"/>
      <c r="D40" s="17"/>
      <c r="E40" s="371" t="str">
        <f>Hoja1!V92</f>
        <v>FORTALECIMIENTO DE LA CONFIANZA EN LAS INSTITUCIONES DE LA INDUSTRIA MINERO ENERGÉTICA EN COLOMBIA (INICIATIVA EITI) NACIONAL</v>
      </c>
      <c r="F40" s="55">
        <f>Hoja1!AD92</f>
        <v>1837.039</v>
      </c>
      <c r="G40" s="55">
        <f>Hoja1!AG92</f>
        <v>36.586666999999998</v>
      </c>
      <c r="H40" s="55">
        <f>Hoja1!AM92</f>
        <v>0</v>
      </c>
      <c r="I40" s="375">
        <f t="shared" si="0"/>
        <v>1.9916107932384668E-2</v>
      </c>
      <c r="J40" s="376">
        <f t="shared" si="1"/>
        <v>0</v>
      </c>
      <c r="K40" s="95"/>
      <c r="L40" s="96"/>
      <c r="M40" s="97"/>
    </row>
    <row r="41" spans="2:13 16383:16383" s="98" customFormat="1" ht="84.5" customHeight="1">
      <c r="B41" s="94"/>
      <c r="C41" s="532"/>
      <c r="D41" s="17"/>
      <c r="E41" s="371" t="str">
        <f>Hoja1!V93</f>
        <v>CONSOLIDACIÓN POSICIONAMIENTO Y GESTIÓN INTERNACIONAL DEL SECTOR MINERO ENERGÉTICO PARA LA TRANSICIÓN ENERGÉTICA JUSTA EN COLOMBIA  NACIONAL</v>
      </c>
      <c r="F41" s="55">
        <f>Hoja1!AD93</f>
        <v>950</v>
      </c>
      <c r="G41" s="55">
        <f>Hoja1!AG93</f>
        <v>607.46</v>
      </c>
      <c r="H41" s="55">
        <f>Hoja1!AM93</f>
        <v>0</v>
      </c>
      <c r="I41" s="375">
        <f t="shared" si="0"/>
        <v>0.63943157894736846</v>
      </c>
      <c r="J41" s="376">
        <f t="shared" si="1"/>
        <v>0</v>
      </c>
      <c r="K41" s="95"/>
      <c r="L41" s="96"/>
      <c r="M41" s="97"/>
    </row>
    <row r="42" spans="2:13 16383:16383" s="98" customFormat="1" ht="84.5" customHeight="1">
      <c r="B42" s="94"/>
      <c r="C42" s="532"/>
      <c r="D42" s="14"/>
      <c r="E42" s="371" t="str">
        <f>Hoja1!V96</f>
        <v>FORTALECIMIENTO DE LA REGULACIÓN PARA LA TRANSICIÓN DEL SECTOR ENERGÉTICO HACIA UNA ECONÓMICA VERDE  NACIONAL</v>
      </c>
      <c r="F42" s="55">
        <f>Hoja1!AD96</f>
        <v>3100</v>
      </c>
      <c r="G42" s="55">
        <f>Hoja1!AG96</f>
        <v>1298.03</v>
      </c>
      <c r="H42" s="55">
        <f>Hoja1!AM96</f>
        <v>0</v>
      </c>
      <c r="I42" s="375">
        <f t="shared" si="0"/>
        <v>0.41871935483870965</v>
      </c>
      <c r="J42" s="376">
        <f t="shared" si="1"/>
        <v>0</v>
      </c>
      <c r="K42" s="95"/>
      <c r="L42" s="96"/>
      <c r="M42" s="97"/>
    </row>
    <row r="43" spans="2:13 16383:16383" s="98" customFormat="1" ht="84.5" customHeight="1">
      <c r="B43" s="94"/>
      <c r="C43" s="532"/>
      <c r="D43" s="14"/>
      <c r="E43" s="371" t="str">
        <f>Hoja1!V97</f>
        <v>FORTALECIMIENTO DE LA POLITICA PUBLICA PARA MEJORAR EL ACCESO A TECNOLOGIAS O APLICACIONES NUCLEARES AVANZADAS EN EL TERRITORIO  NACIONAL</v>
      </c>
      <c r="F43" s="55">
        <f>Hoja1!AD97</f>
        <v>2528</v>
      </c>
      <c r="G43" s="55">
        <f>Hoja1!AG97</f>
        <v>305.89999999999998</v>
      </c>
      <c r="H43" s="55">
        <f>Hoja1!AM97</f>
        <v>0</v>
      </c>
      <c r="I43" s="375">
        <f t="shared" si="0"/>
        <v>0.12100474683544303</v>
      </c>
      <c r="J43" s="376">
        <f t="shared" si="1"/>
        <v>0</v>
      </c>
      <c r="K43" s="95"/>
      <c r="L43" s="96"/>
      <c r="M43" s="97"/>
    </row>
    <row r="44" spans="2:13 16383:16383" s="98" customFormat="1" ht="69" customHeight="1">
      <c r="B44" s="94"/>
      <c r="C44" s="532"/>
      <c r="D44" s="14"/>
      <c r="E44" s="371" t="str">
        <f>Hoja1!V149</f>
        <v>FORTALECIMIENTO DE LAS CAPACIDADES TECNOLÓGICAS DEL MINISTERIO DE MINAS Y ENERGÍA PARA FACILITAR EL USO, ACCESO Y APROVECHAMIENTO DE LA INFORMACIÓN MINERO ENERGÉTICA A NIVEL NACIONAL</v>
      </c>
      <c r="F44" s="55">
        <f>Hoja1!AD149</f>
        <v>9294.7643750000007</v>
      </c>
      <c r="G44" s="55">
        <f>Hoja1!AG149</f>
        <v>551</v>
      </c>
      <c r="H44" s="55">
        <f>Hoja1!AM149</f>
        <v>0</v>
      </c>
      <c r="I44" s="375">
        <f t="shared" ref="I44:I45" si="6">G44/F44</f>
        <v>5.9280685100745217E-2</v>
      </c>
      <c r="J44" s="376">
        <f t="shared" ref="J44:J45" si="7">H44/F44</f>
        <v>0</v>
      </c>
      <c r="K44" s="95"/>
      <c r="L44" s="96"/>
      <c r="M44" s="97"/>
    </row>
    <row r="45" spans="2:13 16383:16383" s="98" customFormat="1" ht="69">
      <c r="B45" s="94"/>
      <c r="C45" s="532"/>
      <c r="D45" s="14"/>
      <c r="E45" s="371" t="str">
        <f>Hoja1!V150</f>
        <v>MEJORAMIENTO EN LA DISPONIBILIDAD Y APROVECHAMIENTO DE LA INFORMACION DEL ARCHIVO CENTRAL POR PARTE DE LA CIUDADANIA Y USUARIOS INTERNOS DEL MINISTERIO.  BOGOTA</v>
      </c>
      <c r="F45" s="55">
        <f>Hoja1!AD150</f>
        <v>1609.2269100000001</v>
      </c>
      <c r="G45" s="55">
        <f>Hoja1!AG150</f>
        <v>280.33333399999998</v>
      </c>
      <c r="H45" s="55">
        <f>Hoja1!AM150</f>
        <v>0</v>
      </c>
      <c r="I45" s="375">
        <f t="shared" si="6"/>
        <v>0.17420373239967754</v>
      </c>
      <c r="J45" s="376">
        <f t="shared" si="7"/>
        <v>0</v>
      </c>
      <c r="K45" s="95"/>
      <c r="L45" s="96"/>
      <c r="M45" s="97"/>
    </row>
    <row r="46" spans="2:13 16383:16383" s="98" customFormat="1" ht="69" customHeight="1">
      <c r="B46" s="94"/>
      <c r="C46" s="532"/>
      <c r="D46" s="14"/>
      <c r="E46" s="371" t="str">
        <f>Hoja1!V151</f>
        <v>FORTALECIMIENTO DEL DESEMPEÑO INSTITUCIONAL DEL MINISTERIO DE MINAS Y ENERGÍA A NIVEL  NACIONAL</v>
      </c>
      <c r="F46" s="55">
        <f>Hoja1!AD151</f>
        <v>21118.587173</v>
      </c>
      <c r="G46" s="55">
        <f>Hoja1!AG151</f>
        <v>2501.0845709999999</v>
      </c>
      <c r="H46" s="55">
        <f>Hoja1!AM151</f>
        <v>2.1840000000000002</v>
      </c>
      <c r="I46" s="375">
        <f t="shared" si="0"/>
        <v>0.11843048734801839</v>
      </c>
      <c r="J46" s="376">
        <f t="shared" si="1"/>
        <v>1.0341600894553365E-4</v>
      </c>
      <c r="K46" s="95"/>
      <c r="L46" s="96"/>
      <c r="M46" s="97"/>
    </row>
    <row r="47" spans="2:13 16383:16383" s="98" customFormat="1" ht="69">
      <c r="B47" s="94"/>
      <c r="C47" s="532"/>
      <c r="D47" s="14"/>
      <c r="E47" s="371" t="str">
        <f>Hoja1!V152</f>
        <v>IMPLANTACIÓN MODELO GESTION DE DOCUMENTOS ELECTRONICOS DE ARCHIVO EN EL MINISTERIO DE MINAS Y ENERGIA  BOGOTÁ</v>
      </c>
      <c r="F47" s="55">
        <f>Hoja1!AD152</f>
        <v>1009.538716</v>
      </c>
      <c r="G47" s="55">
        <f>Hoja1!AG152</f>
        <v>121.266667</v>
      </c>
      <c r="H47" s="55">
        <f>Hoja1!AM152</f>
        <v>0</v>
      </c>
      <c r="I47" s="375">
        <f t="shared" si="0"/>
        <v>0.12012086815301494</v>
      </c>
      <c r="J47" s="376">
        <f t="shared" si="1"/>
        <v>0</v>
      </c>
      <c r="K47" s="95"/>
      <c r="L47" s="96"/>
      <c r="M47" s="97"/>
    </row>
    <row r="48" spans="2:13 16383:16383" s="98" customFormat="1" ht="92" customHeight="1">
      <c r="B48" s="94"/>
      <c r="C48" s="532"/>
      <c r="D48" s="23"/>
      <c r="E48" s="371" t="str">
        <f>Hoja1!V153</f>
        <v>FORTALECIMIENTO INSTITUCIONAL PARA LA IMPLEMENTACION DE MEJORES MEDIDAS DE SOSTENIBILIDAD AMBIENTAL EN LAS SEDES DEL MINISTERIO DE MINAS Y ENERGIA  BOGOTA</v>
      </c>
      <c r="F48" s="55">
        <f>Hoja1!AD153</f>
        <v>3874.6750000000002</v>
      </c>
      <c r="G48" s="55">
        <f>Hoja1!AG153</f>
        <v>110.696</v>
      </c>
      <c r="H48" s="55">
        <f>Hoja1!AM153</f>
        <v>0</v>
      </c>
      <c r="I48" s="375">
        <f t="shared" si="0"/>
        <v>2.8569105795969982E-2</v>
      </c>
      <c r="J48" s="376">
        <f t="shared" si="1"/>
        <v>0</v>
      </c>
      <c r="K48" s="95"/>
      <c r="L48" s="96"/>
      <c r="M48" s="97"/>
      <c r="XFC48" s="98" t="s">
        <v>105</v>
      </c>
    </row>
    <row r="49" spans="2:13" s="89" customFormat="1" ht="23">
      <c r="B49" s="90"/>
      <c r="C49" s="481"/>
      <c r="D49" s="482"/>
      <c r="E49" s="483" t="s">
        <v>13</v>
      </c>
      <c r="F49" s="484">
        <f>SUM(F9:F48)</f>
        <v>7153966.5075629996</v>
      </c>
      <c r="G49" s="484">
        <f>SUM(G9:G48)</f>
        <v>453000.67835665023</v>
      </c>
      <c r="H49" s="484">
        <f>SUM(H9:H48)</f>
        <v>320048.71689600003</v>
      </c>
      <c r="I49" s="485">
        <f>G49/F49</f>
        <v>6.3321610169372322E-2</v>
      </c>
      <c r="J49" s="485">
        <f>H49/F49</f>
        <v>4.4737240041262748E-2</v>
      </c>
      <c r="K49" s="100"/>
      <c r="L49" s="96"/>
      <c r="M49" s="101"/>
    </row>
    <row r="50" spans="2:13" ht="23">
      <c r="B50" s="90"/>
      <c r="E50" s="373"/>
      <c r="F50" s="529"/>
      <c r="G50" s="529"/>
      <c r="H50" s="530"/>
      <c r="I50" s="130"/>
      <c r="J50" s="105"/>
      <c r="K50" s="100"/>
      <c r="L50" s="96"/>
      <c r="M50" s="104"/>
    </row>
  </sheetData>
  <mergeCells count="15">
    <mergeCell ref="D33:D37"/>
    <mergeCell ref="C35:C37"/>
    <mergeCell ref="C38:C48"/>
    <mergeCell ref="C2:K5"/>
    <mergeCell ref="C7:C8"/>
    <mergeCell ref="D7:D8"/>
    <mergeCell ref="E7:E8"/>
    <mergeCell ref="C28:C34"/>
    <mergeCell ref="C9:C17"/>
    <mergeCell ref="D9:D12"/>
    <mergeCell ref="D14:D17"/>
    <mergeCell ref="C18:C27"/>
    <mergeCell ref="D18:D19"/>
    <mergeCell ref="D20:D23"/>
    <mergeCell ref="D24:D27"/>
  </mergeCells>
  <dataValidations disablePrompts="1" count="1">
    <dataValidation type="list" allowBlank="1" showInputMessage="1" showErrorMessage="1" sqref="F982088 F916552 F851016 F785480 F719944 F654408 F588872 F523336 F457800 F392264 F326728 F261192 F195656 F130120 F64584" xr:uid="{896629DD-7C68-4BDE-A4F4-29A4788282AB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8" fitToHeight="0" orientation="landscape" horizontalDpi="1200" verticalDpi="1200" r:id="rId1"/>
  <rowBreaks count="3" manualBreakCount="3">
    <brk id="17" max="20" man="1"/>
    <brk id="27" max="20" man="1"/>
    <brk id="38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FFC000"/>
    <pageSetUpPr fitToPage="1"/>
  </sheetPr>
  <dimension ref="A1:XFC17"/>
  <sheetViews>
    <sheetView showGridLines="0" showWhiteSpace="0" zoomScale="55" zoomScaleNormal="55" zoomScaleSheetLayoutView="55" zoomScalePageLayoutView="55" workbookViewId="0">
      <selection activeCell="K10" sqref="K10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47" t="s">
        <v>434</v>
      </c>
      <c r="D2" s="547"/>
      <c r="E2" s="547"/>
      <c r="F2" s="547"/>
      <c r="G2" s="547"/>
      <c r="H2" s="547"/>
      <c r="I2" s="547"/>
      <c r="J2" s="547"/>
      <c r="K2" s="547"/>
      <c r="L2" s="547"/>
    </row>
    <row r="3" spans="2:14" ht="15" customHeight="1">
      <c r="C3" s="547"/>
      <c r="D3" s="547"/>
      <c r="E3" s="547"/>
      <c r="F3" s="547"/>
      <c r="G3" s="547"/>
      <c r="H3" s="547"/>
      <c r="I3" s="547"/>
      <c r="J3" s="547"/>
      <c r="K3" s="547"/>
      <c r="L3" s="547"/>
    </row>
    <row r="4" spans="2:14" ht="15" customHeight="1">
      <c r="C4" s="547"/>
      <c r="D4" s="547"/>
      <c r="E4" s="547"/>
      <c r="F4" s="547"/>
      <c r="G4" s="547"/>
      <c r="H4" s="547"/>
      <c r="I4" s="547"/>
      <c r="J4" s="547"/>
      <c r="K4" s="547"/>
      <c r="L4" s="547"/>
    </row>
    <row r="5" spans="2:14" ht="15" customHeight="1">
      <c r="C5" s="547"/>
      <c r="D5" s="547"/>
      <c r="E5" s="547"/>
      <c r="F5" s="547"/>
      <c r="G5" s="547"/>
      <c r="H5" s="547"/>
      <c r="I5" s="547"/>
      <c r="J5" s="547"/>
      <c r="K5" s="547"/>
      <c r="L5" s="54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48"/>
      <c r="D7" s="548"/>
      <c r="E7" s="548" t="s">
        <v>12</v>
      </c>
      <c r="F7" s="549" t="s">
        <v>7</v>
      </c>
      <c r="G7" s="549"/>
      <c r="H7" s="549"/>
      <c r="I7" s="549"/>
      <c r="J7" s="550" t="s">
        <v>11</v>
      </c>
      <c r="K7" s="550"/>
      <c r="L7" s="91" t="s">
        <v>17</v>
      </c>
      <c r="M7" s="92"/>
    </row>
    <row r="8" spans="2:14" s="89" customFormat="1" ht="80.25" customHeight="1">
      <c r="B8" s="90"/>
      <c r="C8" s="548"/>
      <c r="D8" s="548"/>
      <c r="E8" s="548"/>
      <c r="F8" s="492" t="s">
        <v>103</v>
      </c>
      <c r="G8" s="490" t="s">
        <v>18</v>
      </c>
      <c r="H8" s="490" t="s">
        <v>0</v>
      </c>
      <c r="I8" s="490" t="s">
        <v>4</v>
      </c>
      <c r="J8" s="491" t="s">
        <v>6</v>
      </c>
      <c r="K8" s="491" t="s">
        <v>5</v>
      </c>
      <c r="L8" s="93"/>
      <c r="M8" s="92"/>
    </row>
    <row r="9" spans="2:14" ht="68.25" customHeight="1">
      <c r="B9" s="90"/>
      <c r="C9" s="494"/>
      <c r="D9" s="99"/>
      <c r="E9" s="111" t="str">
        <f>Hoja1!V175</f>
        <v>IDENTIFICACION DE OPORTUNIDADES EXPLORATORIAS DE HIDROCARBUROS  NACIONAL</v>
      </c>
      <c r="F9" s="121">
        <f>Hoja1!AD175</f>
        <v>184049.047597</v>
      </c>
      <c r="G9" s="121">
        <f>Hoja1!AE175</f>
        <v>0</v>
      </c>
      <c r="H9" s="121">
        <f>Hoja1!AG175</f>
        <v>203.5</v>
      </c>
      <c r="I9" s="121">
        <f>Hoja1!AM175</f>
        <v>0</v>
      </c>
      <c r="J9" s="377">
        <f>H9/F9</f>
        <v>1.1056835265216393E-3</v>
      </c>
      <c r="K9" s="378">
        <f>I9/F9</f>
        <v>0</v>
      </c>
      <c r="L9" s="100"/>
      <c r="M9" s="96"/>
      <c r="N9" s="97"/>
    </row>
    <row r="10" spans="2:14" ht="68.25" customHeight="1">
      <c r="B10" s="90"/>
      <c r="C10" s="494"/>
      <c r="D10" s="99"/>
      <c r="E10" s="111" t="str">
        <f>Hoja1!V176</f>
        <v>APOYO PARA LA VIABILIZACION DE LAS ACTIVIDADES DE EXPLORACION Y PRODUCCION DE HIDROCARBUROS A TRAVES DE LA ARTICULACION INSTITUCIONAL DE LA GESTION SOCIO AMBIENTAL  NACIONAL</v>
      </c>
      <c r="F10" s="121">
        <f>Hoja1!AD176</f>
        <v>41464</v>
      </c>
      <c r="G10" s="121">
        <f>Hoja1!AE176</f>
        <v>0</v>
      </c>
      <c r="H10" s="121">
        <f>Hoja1!AG176</f>
        <v>0</v>
      </c>
      <c r="I10" s="121">
        <f>Hoja1!AM176</f>
        <v>0</v>
      </c>
      <c r="J10" s="377">
        <f t="shared" ref="J10:J13" si="0">H10/F10</f>
        <v>0</v>
      </c>
      <c r="K10" s="378">
        <f t="shared" ref="K10:K13" si="1">I10/F10</f>
        <v>0</v>
      </c>
      <c r="L10" s="100"/>
      <c r="M10" s="96"/>
      <c r="N10" s="97"/>
    </row>
    <row r="11" spans="2:14" ht="68.25" customHeight="1">
      <c r="B11" s="90"/>
      <c r="C11" s="494"/>
      <c r="D11" s="99"/>
      <c r="E11" s="111" t="str">
        <f>Hoja1!V177</f>
        <v>FORTALECIMIENTO PROMOCIÓN DEL SECTOR ENERGÉTICO COLOMBIANO EN EL MARCO DE UN ESCENARIO NACIONAL E INTERNACIONAL DE TRANSICIÓN ENERGÉTICA NACIONAL</v>
      </c>
      <c r="F11" s="121">
        <f>Hoja1!AD177</f>
        <v>11100</v>
      </c>
      <c r="G11" s="121">
        <f>Hoja1!AE177</f>
        <v>0</v>
      </c>
      <c r="H11" s="121">
        <f>Hoja1!AG177</f>
        <v>0</v>
      </c>
      <c r="I11" s="121">
        <f>Hoja1!AM177</f>
        <v>0</v>
      </c>
      <c r="J11" s="377">
        <f t="shared" si="0"/>
        <v>0</v>
      </c>
      <c r="K11" s="378">
        <f t="shared" si="1"/>
        <v>0</v>
      </c>
      <c r="L11" s="100"/>
      <c r="M11" s="96"/>
      <c r="N11" s="97"/>
    </row>
    <row r="12" spans="2:14" ht="68.25" customHeight="1">
      <c r="B12" s="90"/>
      <c r="C12" s="494"/>
      <c r="D12" s="99"/>
      <c r="E12" s="111" t="str">
        <f>Hoja1!V178</f>
        <v>OPTIMIZACIÓN DE LAS TECNOLOGÍAS DE LA INFORMACIÓN EN EL MARCO DE LA TRANSFORMACIÓN DIGITAL PARA SOPORTAR LA TRANSICIÓN ENERGÉTICA DE LOS RECURSOS HIDROCARBURÍFEROS A NIVEL NACIONAL</v>
      </c>
      <c r="F12" s="121">
        <f>Hoja1!AD178</f>
        <v>16012.117956</v>
      </c>
      <c r="G12" s="121">
        <f>Hoja1!AE178</f>
        <v>0</v>
      </c>
      <c r="H12" s="121">
        <f>Hoja1!AG178</f>
        <v>0</v>
      </c>
      <c r="I12" s="121">
        <f>Hoja1!AM178</f>
        <v>0</v>
      </c>
      <c r="J12" s="377">
        <f t="shared" ref="J12" si="2">H12/F12</f>
        <v>0</v>
      </c>
      <c r="K12" s="378">
        <f t="shared" ref="K12" si="3">I12/F12</f>
        <v>0</v>
      </c>
      <c r="L12" s="100"/>
      <c r="M12" s="96"/>
      <c r="N12" s="97"/>
    </row>
    <row r="13" spans="2:14" ht="68.25" customHeight="1">
      <c r="B13" s="90"/>
      <c r="C13" s="494"/>
      <c r="D13" s="99"/>
      <c r="E13" s="111" t="str">
        <f>Hoja1!V179</f>
        <v>CONTRIBUCIÓN DE LA EVALUACIÓN DEL POTENCIAL DE FUENTES NO CONVENCIONALES DE ENERGÍA PARA LA TRANSICIÓN ENERGÉTICA NACIONAL</v>
      </c>
      <c r="F13" s="121">
        <f>Hoja1!AD179</f>
        <v>129899.832004</v>
      </c>
      <c r="G13" s="121">
        <f>Hoja1!AE179</f>
        <v>0</v>
      </c>
      <c r="H13" s="121">
        <f>Hoja1!AG179</f>
        <v>0</v>
      </c>
      <c r="I13" s="121">
        <f>Hoja1!AM179</f>
        <v>0</v>
      </c>
      <c r="J13" s="377">
        <f t="shared" si="0"/>
        <v>0</v>
      </c>
      <c r="K13" s="378">
        <f t="shared" si="1"/>
        <v>0</v>
      </c>
      <c r="L13" s="100"/>
      <c r="M13" s="96"/>
      <c r="N13" s="97"/>
    </row>
    <row r="14" spans="2:14" s="89" customFormat="1" ht="23">
      <c r="B14" s="90"/>
      <c r="C14" s="481"/>
      <c r="D14" s="482"/>
      <c r="E14" s="488" t="s">
        <v>22</v>
      </c>
      <c r="F14" s="489">
        <f>SUM(F9:F13)</f>
        <v>382524.99755700002</v>
      </c>
      <c r="G14" s="489">
        <f>SUM(G9:G13)</f>
        <v>0</v>
      </c>
      <c r="H14" s="489">
        <f>SUM(H9:H13)</f>
        <v>203.5</v>
      </c>
      <c r="I14" s="489">
        <f>SUM(I9:I13)</f>
        <v>0</v>
      </c>
      <c r="J14" s="485">
        <f>H14/F14</f>
        <v>5.3199137651043697E-4</v>
      </c>
      <c r="K14" s="485">
        <f>I14/F14</f>
        <v>0</v>
      </c>
      <c r="L14" s="100"/>
      <c r="M14" s="96"/>
      <c r="N14" s="101"/>
    </row>
    <row r="15" spans="2:14" ht="23">
      <c r="B15" s="89"/>
      <c r="E15" s="104"/>
      <c r="F15" s="113"/>
      <c r="G15" s="113"/>
      <c r="H15" s="113"/>
      <c r="I15" s="113"/>
      <c r="J15" s="105"/>
      <c r="K15" s="105"/>
      <c r="L15" s="114"/>
      <c r="M15" s="96"/>
      <c r="N15" s="104"/>
    </row>
    <row r="16" spans="2:14" ht="23" hidden="1" customHeight="1">
      <c r="B16" s="89"/>
      <c r="E16" s="104"/>
      <c r="F16" s="113"/>
      <c r="G16" s="113"/>
      <c r="H16" s="113"/>
      <c r="I16" s="113"/>
      <c r="J16" s="105"/>
      <c r="K16" s="105"/>
      <c r="L16" s="114"/>
      <c r="M16" s="96"/>
      <c r="N16" s="104"/>
    </row>
    <row r="17"/>
  </sheetData>
  <mergeCells count="6">
    <mergeCell ref="C2:L5"/>
    <mergeCell ref="E7:E8"/>
    <mergeCell ref="F7:I7"/>
    <mergeCell ref="J7:K7"/>
    <mergeCell ref="C7:C8"/>
    <mergeCell ref="D7:D8"/>
  </mergeCells>
  <dataValidations disablePrompts="1" count="1">
    <dataValidation type="list" allowBlank="1" showInputMessage="1" showErrorMessage="1" sqref="F982020 F916484 F850948 F785412 F719876 F654340 F588804 F523268 F457732 F392196 F326660 F261124 F195588 F130052 F64516" xr:uid="{00000000-0002-0000-01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rgb="FFFFC000"/>
    <pageSetUpPr fitToPage="1"/>
  </sheetPr>
  <dimension ref="A1:XFC20"/>
  <sheetViews>
    <sheetView showGridLines="0" showWhiteSpace="0" topLeftCell="A11" zoomScale="55" zoomScaleNormal="55" zoomScaleSheetLayoutView="55" zoomScalePageLayoutView="55" workbookViewId="0">
      <selection activeCell="K17" sqref="K17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7" width="23.6328125" style="115" customWidth="1"/>
    <col min="8" max="8" width="23.6328125" style="117" customWidth="1"/>
    <col min="9" max="9" width="23.54296875" style="117" customWidth="1"/>
    <col min="10" max="11" width="15.90625" style="118" customWidth="1"/>
    <col min="12" max="12" width="2.453125" style="11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47" t="s">
        <v>435</v>
      </c>
      <c r="D2" s="547"/>
      <c r="E2" s="547"/>
      <c r="F2" s="547"/>
      <c r="G2" s="547"/>
      <c r="H2" s="547"/>
      <c r="I2" s="547"/>
      <c r="J2" s="547"/>
      <c r="K2" s="547"/>
      <c r="L2" s="547"/>
    </row>
    <row r="3" spans="2:14" ht="15" customHeight="1">
      <c r="C3" s="547"/>
      <c r="D3" s="547"/>
      <c r="E3" s="547"/>
      <c r="F3" s="547"/>
      <c r="G3" s="547"/>
      <c r="H3" s="547"/>
      <c r="I3" s="547"/>
      <c r="J3" s="547"/>
      <c r="K3" s="547"/>
      <c r="L3" s="547"/>
    </row>
    <row r="4" spans="2:14" ht="15" customHeight="1">
      <c r="C4" s="547"/>
      <c r="D4" s="547"/>
      <c r="E4" s="547"/>
      <c r="F4" s="547"/>
      <c r="G4" s="547"/>
      <c r="H4" s="547"/>
      <c r="I4" s="547"/>
      <c r="J4" s="547"/>
      <c r="K4" s="547"/>
      <c r="L4" s="547"/>
    </row>
    <row r="5" spans="2:14" ht="15" customHeight="1">
      <c r="C5" s="547"/>
      <c r="D5" s="547"/>
      <c r="E5" s="547"/>
      <c r="F5" s="547"/>
      <c r="G5" s="547"/>
      <c r="H5" s="547"/>
      <c r="I5" s="547"/>
      <c r="J5" s="547"/>
      <c r="K5" s="547"/>
      <c r="L5" s="54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48"/>
      <c r="D7" s="548"/>
      <c r="E7" s="548" t="s">
        <v>12</v>
      </c>
      <c r="F7" s="549" t="s">
        <v>7</v>
      </c>
      <c r="G7" s="549"/>
      <c r="H7" s="549"/>
      <c r="I7" s="549"/>
      <c r="J7" s="550" t="s">
        <v>11</v>
      </c>
      <c r="K7" s="550"/>
      <c r="L7" s="91" t="s">
        <v>17</v>
      </c>
      <c r="M7" s="92"/>
    </row>
    <row r="8" spans="2:14" s="89" customFormat="1" ht="80.25" customHeight="1">
      <c r="B8" s="90"/>
      <c r="C8" s="548"/>
      <c r="D8" s="548"/>
      <c r="E8" s="548"/>
      <c r="F8" s="492" t="s">
        <v>103</v>
      </c>
      <c r="G8" s="490" t="s">
        <v>18</v>
      </c>
      <c r="H8" s="490" t="s">
        <v>0</v>
      </c>
      <c r="I8" s="490" t="s">
        <v>4</v>
      </c>
      <c r="J8" s="491" t="s">
        <v>6</v>
      </c>
      <c r="K8" s="491" t="s">
        <v>5</v>
      </c>
      <c r="L8" s="93"/>
      <c r="M8" s="92"/>
    </row>
    <row r="9" spans="2:14" ht="74.25" customHeight="1">
      <c r="B9" s="90"/>
      <c r="C9" s="494"/>
      <c r="D9" s="116"/>
      <c r="E9" s="111" t="str">
        <f>Hoja1!V196</f>
        <v>DESARROLLO DE MECANISMOS ORIENTADOS AL APROVECHAMIENTO DE MINERALES ESTRATÉGICOS EN COLOMBIA NACIONAL</v>
      </c>
      <c r="F9" s="112">
        <f>Hoja1!AD196</f>
        <v>5976.1567249999998</v>
      </c>
      <c r="G9" s="112">
        <f>Hoja1!AE196</f>
        <v>0</v>
      </c>
      <c r="H9" s="112">
        <f>Hoja1!AG196</f>
        <v>985.237077</v>
      </c>
      <c r="I9" s="112">
        <f>Hoja1!AM196</f>
        <v>0</v>
      </c>
      <c r="J9" s="495">
        <f>H9/F9</f>
        <v>0.16486131845881269</v>
      </c>
      <c r="K9" s="495">
        <f>I9/F9</f>
        <v>0</v>
      </c>
      <c r="L9" s="100"/>
      <c r="M9" s="96"/>
      <c r="N9" s="97"/>
    </row>
    <row r="10" spans="2:14" ht="74.25" customHeight="1">
      <c r="B10" s="90"/>
      <c r="C10" s="494"/>
      <c r="D10" s="116"/>
      <c r="E10" s="111" t="str">
        <f>Hoja1!V197</f>
        <v>FORTALECIMIENTO DE LA FORMALIZACION Y TITULACION DE PEQUENOS Y MEDIANOS MINEROS A NIVEL  NACIONAL</v>
      </c>
      <c r="F10" s="112">
        <f>Hoja1!AD197</f>
        <v>12443.543986000001</v>
      </c>
      <c r="G10" s="112">
        <f>Hoja1!AE197</f>
        <v>0</v>
      </c>
      <c r="H10" s="112">
        <f>Hoja1!AG197</f>
        <v>2799.704221</v>
      </c>
      <c r="I10" s="112">
        <f>Hoja1!AM197</f>
        <v>0</v>
      </c>
      <c r="J10" s="495">
        <f t="shared" ref="J10:J17" si="0">H10/F10</f>
        <v>0.22499251211310017</v>
      </c>
      <c r="K10" s="495">
        <f t="shared" ref="K10:K17" si="1">I10/F10</f>
        <v>0</v>
      </c>
      <c r="L10" s="100"/>
      <c r="M10" s="96"/>
      <c r="N10" s="97"/>
    </row>
    <row r="11" spans="2:14" ht="74.25" customHeight="1">
      <c r="B11" s="90"/>
      <c r="C11" s="494"/>
      <c r="D11" s="116"/>
      <c r="E11" s="111" t="str">
        <f>Hoja1!V198</f>
        <v>CONSOLIDACIÓN DEL SISTEMA INTEGRAL DE GESTIÓN MINERA A NIVEL NACIONAL</v>
      </c>
      <c r="F11" s="112">
        <f>Hoja1!AD198</f>
        <v>13654.968000000001</v>
      </c>
      <c r="G11" s="112">
        <f>Hoja1!AE198</f>
        <v>0</v>
      </c>
      <c r="H11" s="112">
        <f>Hoja1!AG198</f>
        <v>1941.2450719999999</v>
      </c>
      <c r="I11" s="112">
        <f>Hoja1!AM198</f>
        <v>0</v>
      </c>
      <c r="J11" s="495">
        <f t="shared" si="0"/>
        <v>0.14216401473807919</v>
      </c>
      <c r="K11" s="495">
        <f t="shared" si="1"/>
        <v>0</v>
      </c>
      <c r="L11" s="100"/>
      <c r="M11" s="96"/>
      <c r="N11" s="97"/>
    </row>
    <row r="12" spans="2:14" ht="74.25" customHeight="1">
      <c r="B12" s="90"/>
      <c r="C12" s="494"/>
      <c r="D12" s="116"/>
      <c r="E12" s="111" t="str">
        <f>Hoja1!V199</f>
        <v>CONSTRUCCION DE CONOCIMIENTO PARA LA GESTION DE RIESGOS MINEROS Y AUMENTO DE LA CAPACIDAD DE RESPUESTA SEGURA EN LA ATENCION DE EMERGENCIAS MINERAS EN EL TERRITORIO  NACIONAL</v>
      </c>
      <c r="F12" s="112">
        <f>Hoja1!AD199</f>
        <v>16632.031999999999</v>
      </c>
      <c r="G12" s="112">
        <f>Hoja1!AE199</f>
        <v>0</v>
      </c>
      <c r="H12" s="112">
        <f>Hoja1!AG199</f>
        <v>527.35540100000003</v>
      </c>
      <c r="I12" s="112">
        <f>Hoja1!AM199</f>
        <v>0</v>
      </c>
      <c r="J12" s="495">
        <f t="shared" si="0"/>
        <v>3.1707214187659094E-2</v>
      </c>
      <c r="K12" s="495">
        <f t="shared" si="1"/>
        <v>0</v>
      </c>
      <c r="L12" s="100"/>
      <c r="M12" s="96"/>
      <c r="N12" s="97"/>
    </row>
    <row r="13" spans="2:14" ht="74.25" customHeight="1">
      <c r="B13" s="90"/>
      <c r="C13" s="494"/>
      <c r="D13" s="116"/>
      <c r="E13" s="111" t="str">
        <f>Hoja1!V200</f>
        <v>CONSOLIDACIÓN DE PROYECTOS MINEROS VIABLES Y RENTABLES PARA EL APROVECHAMIENTO SOSTENIBLE DE LOS RECURSOS MINERALES A NIVEL NACIONAL</v>
      </c>
      <c r="F13" s="112">
        <f>Hoja1!AD200</f>
        <v>13247.880693999999</v>
      </c>
      <c r="G13" s="112">
        <f>Hoja1!AE200</f>
        <v>0</v>
      </c>
      <c r="H13" s="112">
        <f>Hoja1!AG200</f>
        <v>730.45233800000005</v>
      </c>
      <c r="I13" s="112">
        <f>Hoja1!AM200</f>
        <v>0</v>
      </c>
      <c r="J13" s="495">
        <f t="shared" si="0"/>
        <v>5.5137297419263737E-2</v>
      </c>
      <c r="K13" s="495">
        <f t="shared" si="1"/>
        <v>0</v>
      </c>
      <c r="L13" s="100"/>
      <c r="M13" s="96"/>
      <c r="N13" s="97"/>
    </row>
    <row r="14" spans="2:14" ht="74.25" customHeight="1">
      <c r="B14" s="90"/>
      <c r="C14" s="494"/>
      <c r="D14" s="116"/>
      <c r="E14" s="111" t="str">
        <f>Hoja1!V201</f>
        <v>FORTALECIMIENTO DEL DESEMPEÑO INSTITUCIONAL DE LA ANM A NIVEL NACIONAL</v>
      </c>
      <c r="F14" s="112">
        <f>Hoja1!AD201</f>
        <v>9237.1352380000008</v>
      </c>
      <c r="G14" s="112">
        <f>Hoja1!AE201</f>
        <v>0</v>
      </c>
      <c r="H14" s="112">
        <f>Hoja1!AG201</f>
        <v>2404.5403580000002</v>
      </c>
      <c r="I14" s="112">
        <f>Hoja1!AM201</f>
        <v>0</v>
      </c>
      <c r="J14" s="495">
        <f t="shared" si="0"/>
        <v>0.26031234750230037</v>
      </c>
      <c r="K14" s="495">
        <f t="shared" si="1"/>
        <v>0</v>
      </c>
      <c r="L14" s="100"/>
      <c r="M14" s="96"/>
      <c r="N14" s="97"/>
    </row>
    <row r="15" spans="2:14" ht="74.25" customHeight="1">
      <c r="B15" s="90"/>
      <c r="C15" s="494"/>
      <c r="D15" s="116"/>
      <c r="E15" s="111" t="str">
        <f>Hoja1!V202</f>
        <v>MEJORAMIENTO DE LA GESTIÓN DE LA CONFLICTIVIDAD SOCIO-AMBIENTAL EXISTENTE EN TORNO A LA ACTIVIDAD MINERA EN EL PAÍS NACIONAL</v>
      </c>
      <c r="F15" s="112">
        <f>Hoja1!AD202</f>
        <v>6143.2781999999997</v>
      </c>
      <c r="G15" s="112">
        <f>Hoja1!AE202</f>
        <v>0</v>
      </c>
      <c r="H15" s="112">
        <f>Hoja1!AG202</f>
        <v>948.31735700000002</v>
      </c>
      <c r="I15" s="112">
        <f>Hoja1!AM202</f>
        <v>0</v>
      </c>
      <c r="J15" s="495">
        <f t="shared" si="0"/>
        <v>0.15436666322550721</v>
      </c>
      <c r="K15" s="495">
        <f t="shared" si="1"/>
        <v>0</v>
      </c>
      <c r="L15" s="100"/>
      <c r="M15" s="96"/>
      <c r="N15" s="97"/>
    </row>
    <row r="16" spans="2:14" ht="74.25" customHeight="1">
      <c r="B16" s="90"/>
      <c r="C16" s="494"/>
      <c r="D16" s="116"/>
      <c r="E16" s="111" t="str">
        <f>Hoja1!V203</f>
        <v>FORTALECIMIENTO DE LAS CAPACIDADES TECNOLÓGICAS Y DE COMUNICACIONES PARA LA TRANSFORMACIÓN DIGITAL DE LA ANM NACIONAL</v>
      </c>
      <c r="F16" s="112">
        <f>Hoja1!AD203</f>
        <v>18912.861156999999</v>
      </c>
      <c r="G16" s="112">
        <f>Hoja1!AE203</f>
        <v>0</v>
      </c>
      <c r="H16" s="112">
        <f>Hoja1!AG203</f>
        <v>986.51410999999996</v>
      </c>
      <c r="I16" s="112">
        <f>Hoja1!AM203</f>
        <v>0</v>
      </c>
      <c r="J16" s="495">
        <f>H16/F16</f>
        <v>5.2161018991823606E-2</v>
      </c>
      <c r="K16" s="495">
        <f>I16/F16</f>
        <v>0</v>
      </c>
      <c r="L16" s="100"/>
      <c r="M16" s="96"/>
      <c r="N16" s="97"/>
    </row>
    <row r="17" spans="2:14" ht="74.25" customHeight="1">
      <c r="B17" s="90"/>
      <c r="C17" s="494"/>
      <c r="D17" s="116"/>
      <c r="E17" s="111" t="str">
        <f>Hoja1!V204</f>
        <v>MEJORAMIENTO DE LAS SEDES DE LA AGENCIA EN ASPECTOS TALES COMO EFICIENCIA ENERGÉTICA Y CAPACIDAD SISMORRESISTENTE A NIVEL NACIONAL</v>
      </c>
      <c r="F17" s="112">
        <f>Hoja1!AD204</f>
        <v>60701.843999999997</v>
      </c>
      <c r="G17" s="112">
        <f>Hoja1!AE204</f>
        <v>0</v>
      </c>
      <c r="H17" s="112">
        <f>Hoja1!AG204</f>
        <v>875.1</v>
      </c>
      <c r="I17" s="112">
        <f>Hoja1!AM204</f>
        <v>0</v>
      </c>
      <c r="J17" s="495">
        <f t="shared" si="0"/>
        <v>1.4416366000347536E-2</v>
      </c>
      <c r="K17" s="495">
        <f t="shared" si="1"/>
        <v>0</v>
      </c>
      <c r="L17" s="100"/>
      <c r="M17" s="96"/>
      <c r="N17" s="97"/>
    </row>
    <row r="18" spans="2:14" s="89" customFormat="1" ht="23">
      <c r="B18" s="90"/>
      <c r="C18" s="481"/>
      <c r="D18" s="482"/>
      <c r="E18" s="488" t="s">
        <v>78</v>
      </c>
      <c r="F18" s="489">
        <f>SUM(F9:F17)</f>
        <v>156949.70000000001</v>
      </c>
      <c r="G18" s="489">
        <f t="shared" ref="G18:I18" si="2">SUM(G9:G17)</f>
        <v>0</v>
      </c>
      <c r="H18" s="489">
        <f t="shared" si="2"/>
        <v>12198.465934</v>
      </c>
      <c r="I18" s="489">
        <f t="shared" si="2"/>
        <v>0</v>
      </c>
      <c r="J18" s="485">
        <f>H18/F18</f>
        <v>7.7722136034665879E-2</v>
      </c>
      <c r="K18" s="485">
        <f>I18/F18</f>
        <v>0</v>
      </c>
      <c r="L18" s="100"/>
      <c r="M18" s="96"/>
      <c r="N18" s="101"/>
    </row>
    <row r="19" spans="2:14" ht="23">
      <c r="B19" s="89"/>
      <c r="E19" s="122"/>
      <c r="F19" s="123"/>
      <c r="G19" s="123"/>
      <c r="H19" s="123"/>
      <c r="I19" s="123"/>
      <c r="J19" s="124"/>
      <c r="K19" s="124"/>
      <c r="L19" s="114"/>
      <c r="M19" s="96"/>
      <c r="N19" s="104"/>
    </row>
    <row r="20" spans="2:14" ht="23" hidden="1">
      <c r="B20" s="90"/>
      <c r="E20" s="104"/>
      <c r="F20" s="113"/>
      <c r="G20" s="113"/>
      <c r="H20" s="113"/>
      <c r="I20" s="113"/>
      <c r="J20" s="105">
        <v>0</v>
      </c>
      <c r="K20" s="105">
        <v>0</v>
      </c>
      <c r="L20" s="114"/>
      <c r="M20" s="96"/>
      <c r="N20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2014 F916478 F850942 F785406 F719870 F654334 F588798 F523262 F457726 F392190 F326654 F261118 F195582 F130046 F64510" xr:uid="{00000000-0002-0000-02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FFC000"/>
    <pageSetUpPr fitToPage="1"/>
  </sheetPr>
  <dimension ref="A1:XFC14"/>
  <sheetViews>
    <sheetView showGridLines="0" showWhiteSpace="0" topLeftCell="A2" zoomScale="55" zoomScaleNormal="55" zoomScaleSheetLayoutView="55" zoomScalePageLayoutView="55" workbookViewId="0">
      <selection activeCell="J11" sqref="J11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547" t="s">
        <v>436</v>
      </c>
      <c r="D2" s="547"/>
      <c r="E2" s="547"/>
      <c r="F2" s="547"/>
      <c r="G2" s="547"/>
      <c r="H2" s="547"/>
      <c r="I2" s="547"/>
      <c r="J2" s="547"/>
      <c r="K2" s="547"/>
      <c r="L2" s="547"/>
    </row>
    <row r="3" spans="2:14" ht="15" customHeight="1">
      <c r="C3" s="547"/>
      <c r="D3" s="547"/>
      <c r="E3" s="547"/>
      <c r="F3" s="547"/>
      <c r="G3" s="547"/>
      <c r="H3" s="547"/>
      <c r="I3" s="547"/>
      <c r="J3" s="547"/>
      <c r="K3" s="547"/>
      <c r="L3" s="547"/>
    </row>
    <row r="4" spans="2:14" ht="15" customHeight="1">
      <c r="C4" s="547"/>
      <c r="D4" s="547"/>
      <c r="E4" s="547"/>
      <c r="F4" s="547"/>
      <c r="G4" s="547"/>
      <c r="H4" s="547"/>
      <c r="I4" s="547"/>
      <c r="J4" s="547"/>
      <c r="K4" s="547"/>
      <c r="L4" s="547"/>
    </row>
    <row r="5" spans="2:14" ht="15" customHeight="1">
      <c r="C5" s="547"/>
      <c r="D5" s="547"/>
      <c r="E5" s="547"/>
      <c r="F5" s="547"/>
      <c r="G5" s="547"/>
      <c r="H5" s="547"/>
      <c r="I5" s="547"/>
      <c r="J5" s="547"/>
      <c r="K5" s="547"/>
      <c r="L5" s="54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48"/>
      <c r="D7" s="548"/>
      <c r="E7" s="548" t="s">
        <v>12</v>
      </c>
      <c r="F7" s="549" t="s">
        <v>7</v>
      </c>
      <c r="G7" s="549"/>
      <c r="H7" s="549"/>
      <c r="I7" s="549"/>
      <c r="J7" s="550" t="s">
        <v>11</v>
      </c>
      <c r="K7" s="550"/>
      <c r="L7" s="91" t="s">
        <v>17</v>
      </c>
      <c r="M7" s="92"/>
    </row>
    <row r="8" spans="2:14" s="89" customFormat="1" ht="80.25" customHeight="1">
      <c r="B8" s="90"/>
      <c r="C8" s="548"/>
      <c r="D8" s="548"/>
      <c r="E8" s="548"/>
      <c r="F8" s="492" t="s">
        <v>103</v>
      </c>
      <c r="G8" s="490" t="s">
        <v>18</v>
      </c>
      <c r="H8" s="490" t="s">
        <v>0</v>
      </c>
      <c r="I8" s="490" t="s">
        <v>4</v>
      </c>
      <c r="J8" s="491" t="s">
        <v>6</v>
      </c>
      <c r="K8" s="491" t="s">
        <v>5</v>
      </c>
      <c r="L8" s="93"/>
      <c r="M8" s="92"/>
    </row>
    <row r="9" spans="2:14" ht="74.25" customHeight="1">
      <c r="B9" s="90"/>
      <c r="C9" s="494"/>
      <c r="D9" s="116"/>
      <c r="E9" s="111" t="str">
        <f>Hoja1!V224</f>
        <v>MODERNIZACIÓN DEL MARCO REGULATORIO EN LOS SECTORES DE COMPETENCIA DE LA CREG A NIVEL NACIONAL</v>
      </c>
      <c r="F9" s="112">
        <f>Hoja1!AD224</f>
        <v>9576.7013339999994</v>
      </c>
      <c r="G9" s="112">
        <f>Hoja1!AE224</f>
        <v>0</v>
      </c>
      <c r="H9" s="112">
        <f>Hoja1!AG224</f>
        <v>446.433333</v>
      </c>
      <c r="I9" s="112">
        <f>Hoja1!AM224</f>
        <v>0</v>
      </c>
      <c r="J9" s="378">
        <f>H9/F9</f>
        <v>4.66166081023155E-2</v>
      </c>
      <c r="K9" s="378">
        <f>I9/F9</f>
        <v>0</v>
      </c>
      <c r="L9" s="100"/>
      <c r="M9" s="96"/>
      <c r="N9" s="97"/>
    </row>
    <row r="10" spans="2:14" ht="74.25" customHeight="1">
      <c r="B10" s="90"/>
      <c r="C10" s="494"/>
      <c r="D10" s="116"/>
      <c r="E10" s="111" t="str">
        <f>Hoja1!V225</f>
        <v>FORTALECIMIENTO DE LA GOBERNANZA DE LAS TECNOLOGÍAS DE LA INFORMACIÓN EN LA CREG NACIONAL</v>
      </c>
      <c r="F10" s="112">
        <f>Hoja1!AD225</f>
        <v>4700</v>
      </c>
      <c r="G10" s="112">
        <f>Hoja1!AE225</f>
        <v>0</v>
      </c>
      <c r="H10" s="112">
        <f>Hoja1!AG225</f>
        <v>784.75076899999999</v>
      </c>
      <c r="I10" s="112">
        <f>Hoja1!AM225</f>
        <v>0</v>
      </c>
      <c r="J10" s="378">
        <f>H10/F10</f>
        <v>0.16696824872340427</v>
      </c>
      <c r="K10" s="378">
        <f t="shared" ref="K10:K11" si="0">I10/F10</f>
        <v>0</v>
      </c>
      <c r="L10" s="100"/>
      <c r="M10" s="96"/>
      <c r="N10" s="97"/>
    </row>
    <row r="11" spans="2:14" ht="74.25" customHeight="1">
      <c r="B11" s="90"/>
      <c r="C11" s="494"/>
      <c r="D11" s="116"/>
      <c r="E11" s="111" t="str">
        <f>Hoja1!V226</f>
        <v>FORTALECIMIENTO AL DESEMPEÑO INSTITUCIONAL EN LA COMISIÓN DE REGULACIÓN DE ENERGÍA Y GAS A NIVEL NACIONAL</v>
      </c>
      <c r="F11" s="112">
        <f>Hoja1!AD226</f>
        <v>494</v>
      </c>
      <c r="G11" s="112">
        <f>Hoja1!AE226</f>
        <v>0</v>
      </c>
      <c r="H11" s="112">
        <f>Hoja1!AG226</f>
        <v>0</v>
      </c>
      <c r="I11" s="112">
        <f>Hoja1!AM226</f>
        <v>0</v>
      </c>
      <c r="J11" s="378">
        <f t="shared" ref="J11" si="1">H11/F11</f>
        <v>0</v>
      </c>
      <c r="K11" s="378">
        <f t="shared" si="0"/>
        <v>0</v>
      </c>
      <c r="L11" s="100"/>
      <c r="M11" s="96"/>
      <c r="N11" s="97"/>
    </row>
    <row r="12" spans="2:14" s="89" customFormat="1" ht="23">
      <c r="B12" s="90"/>
      <c r="C12" s="481"/>
      <c r="D12" s="482"/>
      <c r="E12" s="488" t="s">
        <v>77</v>
      </c>
      <c r="F12" s="489">
        <f>SUM(F9:F11)</f>
        <v>14770.701333999999</v>
      </c>
      <c r="G12" s="489">
        <f>SUM(G9:G11)</f>
        <v>0</v>
      </c>
      <c r="H12" s="489">
        <f>SUM(H9:H11)</f>
        <v>1231.1841019999999</v>
      </c>
      <c r="I12" s="489">
        <f>SUM(I9:I11)</f>
        <v>0</v>
      </c>
      <c r="J12" s="493">
        <f>H12/F12</f>
        <v>8.3353124144890378E-2</v>
      </c>
      <c r="K12" s="493">
        <f>I12/F12</f>
        <v>0</v>
      </c>
      <c r="L12" s="100"/>
      <c r="M12" s="96"/>
      <c r="N12" s="101"/>
    </row>
    <row r="13" spans="2:14" ht="23">
      <c r="B13" s="90"/>
      <c r="E13" s="104"/>
      <c r="F13" s="113"/>
      <c r="G13" s="113"/>
      <c r="H13" s="113"/>
      <c r="I13" s="113"/>
      <c r="J13" s="105"/>
      <c r="K13" s="105"/>
      <c r="L13" s="100"/>
      <c r="M13" s="96"/>
      <c r="N13" s="104"/>
    </row>
    <row r="14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5 F916459 F850923 F785387 F719851 F654315 F588779 F523243 F457707 F392171 F326635 F261099 F195563 F130027 F64491" xr:uid="{00000000-0002-0000-03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FC000"/>
    <pageSetUpPr fitToPage="1"/>
  </sheetPr>
  <dimension ref="A1:XFC18"/>
  <sheetViews>
    <sheetView showGridLines="0" showWhiteSpace="0" topLeftCell="A4" zoomScale="55" zoomScaleNormal="55" zoomScaleSheetLayoutView="55" zoomScalePageLayoutView="55" workbookViewId="0">
      <selection activeCell="J14" sqref="J14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547" t="s">
        <v>437</v>
      </c>
      <c r="D2" s="547"/>
      <c r="E2" s="547"/>
      <c r="F2" s="547"/>
      <c r="G2" s="547"/>
      <c r="H2" s="547"/>
      <c r="I2" s="547"/>
      <c r="J2" s="547"/>
      <c r="K2" s="547"/>
      <c r="L2" s="547"/>
    </row>
    <row r="3" spans="2:14" ht="15" customHeight="1">
      <c r="C3" s="547"/>
      <c r="D3" s="547"/>
      <c r="E3" s="547"/>
      <c r="F3" s="547"/>
      <c r="G3" s="547"/>
      <c r="H3" s="547"/>
      <c r="I3" s="547"/>
      <c r="J3" s="547"/>
      <c r="K3" s="547"/>
      <c r="L3" s="547"/>
    </row>
    <row r="4" spans="2:14" ht="15" customHeight="1">
      <c r="C4" s="547"/>
      <c r="D4" s="547"/>
      <c r="E4" s="547"/>
      <c r="F4" s="547"/>
      <c r="G4" s="547"/>
      <c r="H4" s="547"/>
      <c r="I4" s="547"/>
      <c r="J4" s="547"/>
      <c r="K4" s="547"/>
      <c r="L4" s="547"/>
    </row>
    <row r="5" spans="2:14" ht="15" customHeight="1">
      <c r="C5" s="547"/>
      <c r="D5" s="547"/>
      <c r="E5" s="547"/>
      <c r="F5" s="547"/>
      <c r="G5" s="547"/>
      <c r="H5" s="547"/>
      <c r="I5" s="547"/>
      <c r="J5" s="547"/>
      <c r="K5" s="547"/>
      <c r="L5" s="54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48"/>
      <c r="D7" s="548"/>
      <c r="E7" s="548" t="s">
        <v>12</v>
      </c>
      <c r="F7" s="549" t="s">
        <v>7</v>
      </c>
      <c r="G7" s="549"/>
      <c r="H7" s="549"/>
      <c r="I7" s="549"/>
      <c r="J7" s="550" t="s">
        <v>11</v>
      </c>
      <c r="K7" s="550"/>
      <c r="L7" s="91" t="s">
        <v>17</v>
      </c>
      <c r="M7" s="92"/>
    </row>
    <row r="8" spans="2:14" s="89" customFormat="1" ht="80.25" customHeight="1">
      <c r="B8" s="90"/>
      <c r="C8" s="548"/>
      <c r="D8" s="548"/>
      <c r="E8" s="548"/>
      <c r="F8" s="492" t="s">
        <v>103</v>
      </c>
      <c r="G8" s="490" t="s">
        <v>18</v>
      </c>
      <c r="H8" s="490" t="s">
        <v>0</v>
      </c>
      <c r="I8" s="490" t="s">
        <v>4</v>
      </c>
      <c r="J8" s="491" t="s">
        <v>6</v>
      </c>
      <c r="K8" s="491" t="s">
        <v>5</v>
      </c>
      <c r="L8" s="93"/>
      <c r="M8" s="92"/>
    </row>
    <row r="9" spans="2:14" ht="74.25" customHeight="1">
      <c r="B9" s="90"/>
      <c r="C9" s="494"/>
      <c r="D9" s="116"/>
      <c r="E9" s="111" t="str">
        <f>Hoja1!V247</f>
        <v>FORMULACIÓN E IMPLEMENTACIÓN DE SOLUCIONES ENERGÉTICAS SOSTENIBLES, CON ÉNFASIS EN FUENTES NO CONVENCIONALES DE ENERGÍA RENOVABLE, PARA DISMINUIR LA POBREZA ENERGÉTICA EN EL TERRITORIO NACIONAL</v>
      </c>
      <c r="F9" s="112">
        <f>Hoja1!AD247</f>
        <v>250370.67303999999</v>
      </c>
      <c r="G9" s="112">
        <f>Hoja1!AE247</f>
        <v>0</v>
      </c>
      <c r="H9" s="112">
        <f>Hoja1!AG247</f>
        <v>4097.6183739999997</v>
      </c>
      <c r="I9" s="112">
        <f>Hoja1!AM247</f>
        <v>13.699337</v>
      </c>
      <c r="J9" s="378">
        <f>H9/F9</f>
        <v>1.6366207448527133E-2</v>
      </c>
      <c r="K9" s="378">
        <f>I9/F9</f>
        <v>5.4716220688560243E-5</v>
      </c>
      <c r="L9" s="100"/>
      <c r="M9" s="96"/>
      <c r="N9" s="97"/>
    </row>
    <row r="10" spans="2:14" ht="74.25" customHeight="1">
      <c r="B10" s="90"/>
      <c r="C10" s="494"/>
      <c r="D10" s="116"/>
      <c r="E10" s="111" t="str">
        <f>Hoja1!V248</f>
        <v xml:space="preserve">INNOVACIÓN Y APROPIACIÓN DE LAS TECNOLOGÍAS DE LA INFORMACIÓN Y LAS COMUNICACIONES DEL IPSE HACIA UNA SOCIEDAD MOVIDA POR EL SOL, EL VIENTO Y EL AGUA EN BOGOTÁ </v>
      </c>
      <c r="F10" s="112">
        <f>Hoja1!AD248</f>
        <v>1250</v>
      </c>
      <c r="G10" s="112">
        <f>Hoja1!AE248</f>
        <v>0</v>
      </c>
      <c r="H10" s="112">
        <f>Hoja1!AG248</f>
        <v>381.40884</v>
      </c>
      <c r="I10" s="112">
        <f>Hoja1!AM248</f>
        <v>0</v>
      </c>
      <c r="J10" s="378">
        <f t="shared" ref="J10:J12" si="0">H10/F10</f>
        <v>0.305127072</v>
      </c>
      <c r="K10" s="378">
        <f t="shared" ref="K10:K12" si="1">I10/F10</f>
        <v>0</v>
      </c>
      <c r="L10" s="100"/>
      <c r="M10" s="96"/>
      <c r="N10" s="97"/>
    </row>
    <row r="11" spans="2:14" ht="74.25" customHeight="1">
      <c r="B11" s="90"/>
      <c r="C11" s="494"/>
      <c r="D11" s="116"/>
      <c r="E11" s="111" t="str">
        <f>Hoja1!V249</f>
        <v>FORTALECIMIENTO DE LA PARTICIPACIÓN CIUDADANA E INFORMACIÓN SOBRE LA GESTIÓN DE LA TRANSICIÓN ENERGÉTICA JUSTA Y LAS COMUNIDADES ENERGÉTICAS A NIVEL NACIONAL</v>
      </c>
      <c r="F11" s="112">
        <f>Hoja1!AD249</f>
        <v>2579.123689</v>
      </c>
      <c r="G11" s="112">
        <f>Hoja1!AE249</f>
        <v>0</v>
      </c>
      <c r="H11" s="112">
        <f>Hoja1!AG249</f>
        <v>211.49959999999999</v>
      </c>
      <c r="I11" s="112">
        <f>Hoja1!AM249</f>
        <v>0</v>
      </c>
      <c r="J11" s="378">
        <f t="shared" si="0"/>
        <v>8.2004442401133706E-2</v>
      </c>
      <c r="K11" s="378">
        <f t="shared" si="1"/>
        <v>0</v>
      </c>
      <c r="L11" s="100"/>
      <c r="M11" s="96"/>
      <c r="N11" s="97"/>
    </row>
    <row r="12" spans="2:14" ht="74.25" customHeight="1">
      <c r="B12" s="90"/>
      <c r="C12" s="494"/>
      <c r="D12" s="116"/>
      <c r="E12" s="111" t="str">
        <f>Hoja1!V250</f>
        <v>FORTALECIMIENTO FORTALECIMIENTO DE LA GESTIÓN INSTITUCIONAL DEL IPSE   BOGOTÁ</v>
      </c>
      <c r="F12" s="112">
        <f>Hoja1!AD250</f>
        <v>2436.3210210000002</v>
      </c>
      <c r="G12" s="112">
        <f>Hoja1!AE250</f>
        <v>0</v>
      </c>
      <c r="H12" s="112">
        <f>Hoja1!AG250</f>
        <v>366.625</v>
      </c>
      <c r="I12" s="112">
        <f>Hoja1!AM250</f>
        <v>0</v>
      </c>
      <c r="J12" s="378">
        <f t="shared" si="0"/>
        <v>0.15048304260393278</v>
      </c>
      <c r="K12" s="378">
        <f t="shared" si="1"/>
        <v>0</v>
      </c>
      <c r="L12" s="100"/>
      <c r="M12" s="96"/>
      <c r="N12" s="97"/>
    </row>
    <row r="13" spans="2:14" s="89" customFormat="1" ht="23">
      <c r="B13" s="90"/>
      <c r="C13" s="481"/>
      <c r="D13" s="482"/>
      <c r="E13" s="488" t="s">
        <v>76</v>
      </c>
      <c r="F13" s="489">
        <f>SUM(F9:F12)</f>
        <v>256636.11775</v>
      </c>
      <c r="G13" s="489">
        <f>SUM(G9:G12)</f>
        <v>0</v>
      </c>
      <c r="H13" s="489">
        <f>SUM(H9:H12)</f>
        <v>5057.1518139999998</v>
      </c>
      <c r="I13" s="489">
        <f>SUM(I9:I12)</f>
        <v>13.699337</v>
      </c>
      <c r="J13" s="493">
        <f>H13/F13</f>
        <v>1.9705534272952116E-2</v>
      </c>
      <c r="K13" s="493">
        <f>I13/F13</f>
        <v>5.3380393687785978E-5</v>
      </c>
      <c r="L13" s="100"/>
      <c r="M13" s="96"/>
      <c r="N13" s="101"/>
    </row>
    <row r="14" spans="2:14"/>
    <row r="15" spans="2:14"/>
    <row r="16" spans="2:14"/>
    <row r="17"/>
    <row r="18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7 F916451 F850915 F785379 F719843 F654307 F588771 F523235 F457699 F392163 F326627 F261091 F195555 F130019 F64483" xr:uid="{00000000-0002-0000-04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FFC000"/>
    <pageSetUpPr fitToPage="1"/>
  </sheetPr>
  <dimension ref="A1:XFC25"/>
  <sheetViews>
    <sheetView showGridLines="0" showWhiteSpace="0" topLeftCell="A17" zoomScale="50" zoomScaleNormal="50" zoomScaleSheetLayoutView="55" zoomScalePageLayoutView="55" workbookViewId="0">
      <selection activeCell="G10" sqref="G10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547" t="s">
        <v>438</v>
      </c>
      <c r="D2" s="547"/>
      <c r="E2" s="547"/>
      <c r="F2" s="547"/>
      <c r="G2" s="547"/>
      <c r="H2" s="547"/>
      <c r="I2" s="547"/>
      <c r="J2" s="547"/>
      <c r="K2" s="547"/>
      <c r="L2" s="547"/>
    </row>
    <row r="3" spans="2:14" ht="15" customHeight="1">
      <c r="C3" s="547"/>
      <c r="D3" s="547"/>
      <c r="E3" s="547"/>
      <c r="F3" s="547"/>
      <c r="G3" s="547"/>
      <c r="H3" s="547"/>
      <c r="I3" s="547"/>
      <c r="J3" s="547"/>
      <c r="K3" s="547"/>
      <c r="L3" s="547"/>
    </row>
    <row r="4" spans="2:14" ht="15" customHeight="1">
      <c r="C4" s="547"/>
      <c r="D4" s="547"/>
      <c r="E4" s="547"/>
      <c r="F4" s="547"/>
      <c r="G4" s="547"/>
      <c r="H4" s="547"/>
      <c r="I4" s="547"/>
      <c r="J4" s="547"/>
      <c r="K4" s="547"/>
      <c r="L4" s="547"/>
    </row>
    <row r="5" spans="2:14" ht="15" customHeight="1">
      <c r="C5" s="547"/>
      <c r="D5" s="547"/>
      <c r="E5" s="547"/>
      <c r="F5" s="547"/>
      <c r="G5" s="547"/>
      <c r="H5" s="547"/>
      <c r="I5" s="547"/>
      <c r="J5" s="547"/>
      <c r="K5" s="547"/>
      <c r="L5" s="54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51"/>
      <c r="D7" s="551"/>
      <c r="E7" s="548" t="s">
        <v>12</v>
      </c>
      <c r="F7" s="549" t="s">
        <v>7</v>
      </c>
      <c r="G7" s="549"/>
      <c r="H7" s="549"/>
      <c r="I7" s="549"/>
      <c r="J7" s="550" t="s">
        <v>11</v>
      </c>
      <c r="K7" s="550"/>
      <c r="L7" s="91" t="s">
        <v>17</v>
      </c>
      <c r="M7" s="92"/>
    </row>
    <row r="8" spans="2:14" s="89" customFormat="1" ht="80.25" customHeight="1">
      <c r="B8" s="90"/>
      <c r="C8" s="551"/>
      <c r="D8" s="551"/>
      <c r="E8" s="548"/>
      <c r="F8" s="492" t="s">
        <v>103</v>
      </c>
      <c r="G8" s="490" t="s">
        <v>18</v>
      </c>
      <c r="H8" s="490" t="s">
        <v>0</v>
      </c>
      <c r="I8" s="490" t="s">
        <v>4</v>
      </c>
      <c r="J8" s="491" t="s">
        <v>6</v>
      </c>
      <c r="K8" s="491" t="s">
        <v>5</v>
      </c>
      <c r="L8" s="93"/>
      <c r="M8" s="92"/>
    </row>
    <row r="9" spans="2:14" ht="80.25" customHeight="1">
      <c r="B9" s="90"/>
      <c r="C9" s="494"/>
      <c r="D9" s="116"/>
      <c r="E9" s="111" t="str">
        <f>Hoja1!V270</f>
        <v>CONSTRUCCION E IMPLEMENTACION DE LA INFRAESTRUCTURA DEL CENTRO DE EXCELENCIA EN GEOCIENCIAS A NIVEL  NACIONAL</v>
      </c>
      <c r="F9" s="112">
        <f>Hoja1!AD270</f>
        <v>1000</v>
      </c>
      <c r="G9" s="112">
        <f>Hoja1!AE270</f>
        <v>1000</v>
      </c>
      <c r="H9" s="112">
        <f>Hoja1!AG270</f>
        <v>0</v>
      </c>
      <c r="I9" s="112">
        <f>Hoja1!AM270</f>
        <v>0</v>
      </c>
      <c r="J9" s="378">
        <f>H9/F9</f>
        <v>0</v>
      </c>
      <c r="K9" s="378">
        <f>I9/F9</f>
        <v>0</v>
      </c>
      <c r="L9" s="100"/>
      <c r="M9" s="96"/>
      <c r="N9" s="97"/>
    </row>
    <row r="10" spans="2:14" ht="59.25" customHeight="1">
      <c r="B10" s="90"/>
      <c r="C10" s="494"/>
      <c r="D10" s="116"/>
      <c r="E10" s="111" t="str">
        <f>Hoja1!V271</f>
        <v>AMPLIACIÓN DEL CONOCIMIENTO DE LOS RECURSOS MINERALES, SU POTENCIAL E INTERACCIÓN CON EL MEDIO AMBIENTE Y LA SALUD HUMANA EN EL TERRITORIO COLOMBIANO NACIONAL</v>
      </c>
      <c r="F10" s="112">
        <f>Hoja1!AD271</f>
        <v>9309.7999999999993</v>
      </c>
      <c r="G10" s="112">
        <f>Hoja1!AE271</f>
        <v>0</v>
      </c>
      <c r="H10" s="112">
        <f>Hoja1!AG271</f>
        <v>0</v>
      </c>
      <c r="I10" s="112">
        <f>Hoja1!AM271</f>
        <v>0</v>
      </c>
      <c r="J10" s="378">
        <f t="shared" ref="J10:J20" si="0">H10/F10</f>
        <v>0</v>
      </c>
      <c r="K10" s="378">
        <f t="shared" ref="K10:K20" si="1">I10/F10</f>
        <v>0</v>
      </c>
      <c r="L10" s="100"/>
      <c r="M10" s="96"/>
      <c r="N10" s="97"/>
    </row>
    <row r="11" spans="2:14" ht="54" customHeight="1">
      <c r="B11" s="90"/>
      <c r="C11" s="494"/>
      <c r="D11" s="116"/>
      <c r="E11" s="111" t="str">
        <f>Hoja1!V272</f>
        <v>AMPLIACIÓN DE LA INFORMACIÓN GEOCIENTÍFICA EN CUENCAS SEDIMENTARIAS DE LOS RECURSOS ENERGÉTICOS NECESARIOS PARA LA TRANSICIÓN ENERGÉTICA A NIVEL NACIONAL</v>
      </c>
      <c r="F11" s="112">
        <f>Hoja1!AD272</f>
        <v>3491.5039379999998</v>
      </c>
      <c r="G11" s="112">
        <f>Hoja1!AE272</f>
        <v>0</v>
      </c>
      <c r="H11" s="112">
        <f>Hoja1!AG272</f>
        <v>0</v>
      </c>
      <c r="I11" s="112">
        <f>Hoja1!AM272</f>
        <v>0</v>
      </c>
      <c r="J11" s="378">
        <f t="shared" si="0"/>
        <v>0</v>
      </c>
      <c r="K11" s="378">
        <f t="shared" si="1"/>
        <v>0</v>
      </c>
      <c r="L11" s="100"/>
      <c r="M11" s="96"/>
      <c r="N11" s="97"/>
    </row>
    <row r="12" spans="2:14" ht="80.25" customHeight="1">
      <c r="B12" s="90"/>
      <c r="C12" s="494"/>
      <c r="D12" s="116"/>
      <c r="E12" s="111" t="str">
        <f>Hoja1!V273</f>
        <v>FORTALECIMIENTO DEL CONOCIMIENTO GEOCIENTÍFICO A ESCALAS MENORES DE 1:100.000 EN EL TERRITORIO COLOMBIANO NACIONAL</v>
      </c>
      <c r="F12" s="112">
        <f>Hoja1!AD273</f>
        <v>9000</v>
      </c>
      <c r="G12" s="112">
        <f>Hoja1!AE273</f>
        <v>0</v>
      </c>
      <c r="H12" s="112">
        <f>Hoja1!AG273</f>
        <v>0</v>
      </c>
      <c r="I12" s="112">
        <f>Hoja1!AM273</f>
        <v>0</v>
      </c>
      <c r="J12" s="378">
        <f t="shared" si="0"/>
        <v>0</v>
      </c>
      <c r="K12" s="378">
        <f t="shared" si="1"/>
        <v>0</v>
      </c>
      <c r="L12" s="100"/>
      <c r="M12" s="96"/>
      <c r="N12" s="97"/>
    </row>
    <row r="13" spans="2:14" ht="80.25" customHeight="1">
      <c r="B13" s="90"/>
      <c r="C13" s="494"/>
      <c r="D13" s="116"/>
      <c r="E13" s="111" t="str">
        <f>Hoja1!V274</f>
        <v>FORTALECIMIENTO DE LA CAPACIDAD DE ACCESO DEL SECTOR MINERO ENERGETICO A LOS PRODUCTOS Y SERVICIOS DEL BANCO DE INFORMACION PETROLERA - BIP  NACIONAL</v>
      </c>
      <c r="F13" s="112">
        <f>Hoja1!AD274</f>
        <v>6481.0040959999997</v>
      </c>
      <c r="G13" s="112">
        <f>Hoja1!AE274</f>
        <v>0</v>
      </c>
      <c r="H13" s="112">
        <f>Hoja1!AG274</f>
        <v>0</v>
      </c>
      <c r="I13" s="112">
        <f>Hoja1!AM274</f>
        <v>0</v>
      </c>
      <c r="J13" s="378">
        <f t="shared" si="0"/>
        <v>0</v>
      </c>
      <c r="K13" s="378">
        <f t="shared" si="1"/>
        <v>0</v>
      </c>
      <c r="L13" s="100"/>
      <c r="M13" s="96"/>
      <c r="N13" s="97"/>
    </row>
    <row r="14" spans="2:14" ht="80.25" customHeight="1">
      <c r="B14" s="90"/>
      <c r="C14" s="494"/>
      <c r="D14" s="116"/>
      <c r="E14" s="111" t="str">
        <f>Hoja1!V275</f>
        <v xml:space="preserve">FORTALECIMIENTO EN LA APLICACIÓN DE LAS TÉCNICAS NUCLEARES, RADIACTIVAS, ISOTÓPICAS Y GEOCRONOLÓGICAS EN EL TERRITORIO NACIONAL </v>
      </c>
      <c r="F14" s="112">
        <f>Hoja1!AD275</f>
        <v>5400</v>
      </c>
      <c r="G14" s="112">
        <f>Hoja1!AE275</f>
        <v>0</v>
      </c>
      <c r="H14" s="112">
        <f>Hoja1!AG275</f>
        <v>0</v>
      </c>
      <c r="I14" s="112">
        <f>Hoja1!AM275</f>
        <v>0</v>
      </c>
      <c r="J14" s="378">
        <f t="shared" si="0"/>
        <v>0</v>
      </c>
      <c r="K14" s="378">
        <f t="shared" si="1"/>
        <v>0</v>
      </c>
      <c r="L14" s="100"/>
      <c r="M14" s="96"/>
      <c r="N14" s="97"/>
    </row>
    <row r="15" spans="2:14" ht="80.25" customHeight="1">
      <c r="B15" s="90"/>
      <c r="C15" s="494"/>
      <c r="D15" s="116"/>
      <c r="E15" s="111" t="str">
        <f>Hoja1!V276</f>
        <v>FORTALECIMIENTO FORTALECER LA GENERACIÓN DE CONOCIMIENTO GEOCIENTÍFICO ENFOCADO EN LA CARACTERIZACIÓN Y APROVECHAMIENTO DE LOS RECURSOS DEL TERRITORIO NACIONAL. NACIONAL</v>
      </c>
      <c r="F15" s="112">
        <f>Hoja1!AD276</f>
        <v>4000</v>
      </c>
      <c r="G15" s="112">
        <f>Hoja1!AE276</f>
        <v>0</v>
      </c>
      <c r="H15" s="112">
        <f>Hoja1!AG276</f>
        <v>0</v>
      </c>
      <c r="I15" s="112">
        <f>Hoja1!AM276</f>
        <v>0</v>
      </c>
      <c r="J15" s="378">
        <f t="shared" si="0"/>
        <v>0</v>
      </c>
      <c r="K15" s="378">
        <f t="shared" si="1"/>
        <v>0</v>
      </c>
      <c r="L15" s="100"/>
      <c r="M15" s="96"/>
      <c r="N15" s="97"/>
    </row>
    <row r="16" spans="2:14" ht="80.25" customHeight="1">
      <c r="B16" s="90"/>
      <c r="C16" s="494"/>
      <c r="D16" s="116"/>
      <c r="E16" s="111" t="str">
        <f>Hoja1!V277</f>
        <v>INVESTIGACIÓN GEOCIENTÍFICA SOBRE AMENAZAS Y RIESGOS GEOLÓGICOS PARA COLOMBIA NACIONAL</v>
      </c>
      <c r="F16" s="112">
        <f>Hoja1!AD277</f>
        <v>9000</v>
      </c>
      <c r="G16" s="112">
        <f>Hoja1!AE277</f>
        <v>0</v>
      </c>
      <c r="H16" s="112">
        <f>Hoja1!AG277</f>
        <v>0</v>
      </c>
      <c r="I16" s="112">
        <f>Hoja1!AM277</f>
        <v>0</v>
      </c>
      <c r="J16" s="378">
        <f t="shared" si="0"/>
        <v>0</v>
      </c>
      <c r="K16" s="378">
        <f t="shared" si="1"/>
        <v>0</v>
      </c>
      <c r="L16" s="100"/>
      <c r="M16" s="96"/>
      <c r="N16" s="97"/>
    </row>
    <row r="17" spans="2:14" ht="80.25" customHeight="1">
      <c r="B17" s="90"/>
      <c r="C17" s="494"/>
      <c r="D17" s="116"/>
      <c r="E17" s="111" t="str">
        <f>Hoja1!V278</f>
        <v>MODERNIZACIÓN DE LOS DATACENTER PRINCIPAL Y ALTERNO DEL SERVICIO GEOLÓGICO COLOMBIANO  NACIONAL</v>
      </c>
      <c r="F17" s="112">
        <f>Hoja1!AD278</f>
        <v>3000</v>
      </c>
      <c r="G17" s="112">
        <f>Hoja1!AE278</f>
        <v>3000</v>
      </c>
      <c r="H17" s="112">
        <f>Hoja1!AG278</f>
        <v>0</v>
      </c>
      <c r="I17" s="112">
        <f>Hoja1!AM278</f>
        <v>0</v>
      </c>
      <c r="J17" s="378">
        <f t="shared" si="0"/>
        <v>0</v>
      </c>
      <c r="K17" s="378">
        <f t="shared" si="1"/>
        <v>0</v>
      </c>
      <c r="L17" s="100"/>
      <c r="M17" s="96"/>
      <c r="N17" s="120"/>
    </row>
    <row r="18" spans="2:14" ht="80.25" customHeight="1">
      <c r="B18" s="90"/>
      <c r="C18" s="494"/>
      <c r="D18" s="116"/>
      <c r="E18" s="111" t="str">
        <f>Hoja1!V279</f>
        <v>FORTALECIMIENTO DE LA GESTIÓN TRANSVERSAL EN LA GENERACIÓN DE CONOCIMIENTO GEOCIENTIFICO DEL PAÍS. NACIONAL</v>
      </c>
      <c r="F18" s="112">
        <f>Hoja1!AD279</f>
        <v>10059</v>
      </c>
      <c r="G18" s="112">
        <f>Hoja1!AE279</f>
        <v>10059</v>
      </c>
      <c r="H18" s="112">
        <f>Hoja1!AG279</f>
        <v>0</v>
      </c>
      <c r="I18" s="112">
        <f>Hoja1!AM279</f>
        <v>0</v>
      </c>
      <c r="J18" s="378">
        <f t="shared" si="0"/>
        <v>0</v>
      </c>
      <c r="K18" s="378">
        <f t="shared" si="1"/>
        <v>0</v>
      </c>
      <c r="L18" s="100"/>
      <c r="M18" s="96"/>
      <c r="N18" s="120"/>
    </row>
    <row r="19" spans="2:14" ht="80.25" customHeight="1">
      <c r="B19" s="90"/>
      <c r="C19" s="494"/>
      <c r="D19" s="116"/>
      <c r="E19" s="111" t="str">
        <f>Hoja1!V280</f>
        <v>FORMACIÓN Y DESARROLLO DEL TALENTO HUMANO DEL SERVICIO GEOLÓGICO COLOMBIANO A NIVEL NACIONAL</v>
      </c>
      <c r="F19" s="112">
        <f>Hoja1!AD280</f>
        <v>180</v>
      </c>
      <c r="G19" s="112">
        <f>Hoja1!AE280</f>
        <v>0</v>
      </c>
      <c r="H19" s="112">
        <f>Hoja1!AG280</f>
        <v>0</v>
      </c>
      <c r="I19" s="112">
        <f>Hoja1!AM280</f>
        <v>0</v>
      </c>
      <c r="J19" s="378">
        <f t="shared" si="0"/>
        <v>0</v>
      </c>
      <c r="K19" s="378">
        <f t="shared" si="1"/>
        <v>0</v>
      </c>
      <c r="L19" s="100"/>
      <c r="M19" s="96"/>
      <c r="N19" s="120"/>
    </row>
    <row r="20" spans="2:14" ht="80.25" customHeight="1">
      <c r="B20" s="90"/>
      <c r="C20" s="494"/>
      <c r="D20" s="116"/>
      <c r="E20" s="111" t="str">
        <f>Hoja1!V281</f>
        <v>MODERNIZACIÓN DE LOS SERVICIOS DE MUSEO GEOLÓGICO E INVESTIGACIONES ASOCIADAS A NIVEL NACIONAL</v>
      </c>
      <c r="F20" s="112">
        <f>Hoja1!AD281</f>
        <v>500</v>
      </c>
      <c r="G20" s="112">
        <f>Hoja1!AE281</f>
        <v>0</v>
      </c>
      <c r="H20" s="112">
        <f>Hoja1!AG281</f>
        <v>215.35830000000001</v>
      </c>
      <c r="I20" s="112">
        <f>Hoja1!AM281</f>
        <v>0</v>
      </c>
      <c r="J20" s="378">
        <f t="shared" si="0"/>
        <v>0.43071660000000001</v>
      </c>
      <c r="K20" s="378">
        <f t="shared" si="1"/>
        <v>0</v>
      </c>
      <c r="L20" s="100"/>
      <c r="M20" s="96"/>
      <c r="N20" s="97"/>
    </row>
    <row r="21" spans="2:14" s="89" customFormat="1" ht="23">
      <c r="B21" s="90"/>
      <c r="C21" s="481"/>
      <c r="D21" s="482"/>
      <c r="E21" s="488" t="s">
        <v>75</v>
      </c>
      <c r="F21" s="489">
        <f>SUM(F9:F20)</f>
        <v>61421.308034000001</v>
      </c>
      <c r="G21" s="489">
        <f>SUM(G9:G20)</f>
        <v>14059</v>
      </c>
      <c r="H21" s="489">
        <f>SUM(H9:H20)</f>
        <v>215.35830000000001</v>
      </c>
      <c r="I21" s="489">
        <f>SUM(I9:I20)</f>
        <v>0</v>
      </c>
      <c r="J21" s="493">
        <f>H21/F21</f>
        <v>3.5062473739697567E-3</v>
      </c>
      <c r="K21" s="493">
        <f>I21/F21</f>
        <v>0</v>
      </c>
      <c r="L21" s="100"/>
      <c r="M21" s="96"/>
      <c r="N21" s="101"/>
    </row>
    <row r="22" spans="2:14"/>
    <row r="23" spans="2:14"/>
    <row r="24" spans="2:14"/>
    <row r="25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3 F916447 F850911 F785375 F719839 F654303 F588767 F523231 F457695 F392159 F326623 F261087 F195551 F130015 F64479" xr:uid="{00000000-0002-0000-05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rgb="FFFFC000"/>
    <pageSetUpPr fitToPage="1"/>
  </sheetPr>
  <dimension ref="A1:XFC21"/>
  <sheetViews>
    <sheetView showGridLines="0" showWhiteSpace="0" topLeftCell="A8" zoomScale="55" zoomScaleNormal="55" zoomScaleSheetLayoutView="55" zoomScalePageLayoutView="55" workbookViewId="0">
      <selection activeCell="K19" sqref="K19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6.453125" style="108" bestFit="1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6"/>
      <c r="L1" s="87"/>
    </row>
    <row r="2" spans="2:14" ht="20.25" customHeight="1">
      <c r="C2" s="547" t="s">
        <v>439</v>
      </c>
      <c r="D2" s="547"/>
      <c r="E2" s="547"/>
      <c r="F2" s="547"/>
      <c r="G2" s="547"/>
      <c r="H2" s="547"/>
      <c r="I2" s="547"/>
      <c r="J2" s="547"/>
      <c r="K2" s="547"/>
      <c r="L2" s="547"/>
    </row>
    <row r="3" spans="2:14" ht="15" customHeight="1">
      <c r="C3" s="547"/>
      <c r="D3" s="547"/>
      <c r="E3" s="547"/>
      <c r="F3" s="547"/>
      <c r="G3" s="547"/>
      <c r="H3" s="547"/>
      <c r="I3" s="547"/>
      <c r="J3" s="547"/>
      <c r="K3" s="547"/>
      <c r="L3" s="547"/>
    </row>
    <row r="4" spans="2:14" ht="15" customHeight="1">
      <c r="C4" s="547"/>
      <c r="D4" s="547"/>
      <c r="E4" s="547"/>
      <c r="F4" s="547"/>
      <c r="G4" s="547"/>
      <c r="H4" s="547"/>
      <c r="I4" s="547"/>
      <c r="J4" s="547"/>
      <c r="K4" s="547"/>
      <c r="L4" s="547"/>
    </row>
    <row r="5" spans="2:14" ht="15" customHeight="1">
      <c r="C5" s="547"/>
      <c r="D5" s="547"/>
      <c r="E5" s="547"/>
      <c r="F5" s="547"/>
      <c r="G5" s="547"/>
      <c r="H5" s="547"/>
      <c r="I5" s="547"/>
      <c r="J5" s="547"/>
      <c r="K5" s="547"/>
      <c r="L5" s="547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551"/>
      <c r="D7" s="548"/>
      <c r="E7" s="548" t="s">
        <v>12</v>
      </c>
      <c r="F7" s="549" t="s">
        <v>7</v>
      </c>
      <c r="G7" s="549"/>
      <c r="H7" s="549"/>
      <c r="I7" s="549"/>
      <c r="J7" s="550" t="s">
        <v>11</v>
      </c>
      <c r="K7" s="550"/>
      <c r="L7" s="91" t="s">
        <v>17</v>
      </c>
      <c r="M7" s="92"/>
    </row>
    <row r="8" spans="2:14" s="89" customFormat="1" ht="80.25" customHeight="1">
      <c r="B8" s="90"/>
      <c r="C8" s="551"/>
      <c r="D8" s="548"/>
      <c r="E8" s="548"/>
      <c r="F8" s="492" t="s">
        <v>103</v>
      </c>
      <c r="G8" s="490" t="s">
        <v>18</v>
      </c>
      <c r="H8" s="490" t="s">
        <v>0</v>
      </c>
      <c r="I8" s="490" t="s">
        <v>4</v>
      </c>
      <c r="J8" s="491" t="s">
        <v>6</v>
      </c>
      <c r="K8" s="491" t="s">
        <v>5</v>
      </c>
      <c r="L8" s="93"/>
      <c r="M8" s="92"/>
    </row>
    <row r="9" spans="2:14" ht="81" customHeight="1">
      <c r="B9" s="90"/>
      <c r="C9" s="494"/>
      <c r="D9" s="116"/>
      <c r="E9" s="111" t="str">
        <f>Hoja1!V301</f>
        <v>MEJORAMIENTO DE LA PARTICIPACIÓN CIUDADANA EN EL MODELO ENERGÉTICO Y DE INFRAESTRUCTURA ENERGÉTICA, EN EL MARCO DE LA TRANSICIÓN ENERGÉTICA JUSTA A NIVEL NACIONAL</v>
      </c>
      <c r="F9" s="112">
        <f>Hoja1!AD301</f>
        <v>1500</v>
      </c>
      <c r="G9" s="112">
        <f>Hoja1!AE301</f>
        <v>0</v>
      </c>
      <c r="H9" s="112">
        <f>Hoja1!AG301</f>
        <v>661.54831000000001</v>
      </c>
      <c r="I9" s="112">
        <f>Hoja1!AM301</f>
        <v>2.8746100000000001</v>
      </c>
      <c r="J9" s="378">
        <f>H9/F9</f>
        <v>0.4410322066666667</v>
      </c>
      <c r="K9" s="378">
        <f>I9/F9</f>
        <v>1.9164066666666668E-3</v>
      </c>
      <c r="L9" s="100"/>
      <c r="M9" s="96"/>
      <c r="N9" s="97"/>
    </row>
    <row r="10" spans="2:14" ht="67.5">
      <c r="B10" s="90"/>
      <c r="C10" s="494"/>
      <c r="D10" s="116"/>
      <c r="E10" s="111" t="str">
        <f>Hoja1!V302</f>
        <v>FORTALECIMIENTO DE LOS SERVICIOS DIGITALES AUMENTANDO LA CAPACIDAD PARA LA TRANSFORMACION DIGITAL E INTERACCION CON EL CIUDADANO   NACIONAL-[PREVIO CONCEPTO  DNP]</v>
      </c>
      <c r="F10" s="112">
        <f>Hoja1!AD302</f>
        <v>3896.3278789999999</v>
      </c>
      <c r="G10" s="112">
        <f>Hoja1!AE302</f>
        <v>0</v>
      </c>
      <c r="H10" s="112">
        <f>Hoja1!AG302</f>
        <v>446.52204899999998</v>
      </c>
      <c r="I10" s="112">
        <f>Hoja1!AM302</f>
        <v>0</v>
      </c>
      <c r="J10" s="378">
        <f t="shared" ref="J10:J17" si="0">H10/F10</f>
        <v>0.11460073763468816</v>
      </c>
      <c r="K10" s="378">
        <f t="shared" ref="K10:K17" si="1">I10/F10</f>
        <v>0</v>
      </c>
      <c r="L10" s="100"/>
      <c r="M10" s="96"/>
      <c r="N10" s="97"/>
    </row>
    <row r="11" spans="2:14" ht="67.5">
      <c r="B11" s="90"/>
      <c r="C11" s="494"/>
      <c r="D11" s="116"/>
      <c r="E11" s="111" t="str">
        <f>Hoja1!V303</f>
        <v>FORTALECIMIENTO DE LA PLANEACIÓN PARA REDUCIR LAS LIMITACIONES EN LA PRESTACIÓN DEL SERVICIO DE ENERELE Y LA ATENCIÓN PLENA DE LA DEMANDA NACIONAL</v>
      </c>
      <c r="F11" s="112">
        <f>Hoja1!AD303</f>
        <v>5500</v>
      </c>
      <c r="G11" s="112">
        <f>Hoja1!AE303</f>
        <v>0</v>
      </c>
      <c r="H11" s="112">
        <f>Hoja1!AG303</f>
        <v>524.96706400000005</v>
      </c>
      <c r="I11" s="112">
        <f>Hoja1!AM303</f>
        <v>0.96213099999999996</v>
      </c>
      <c r="J11" s="378">
        <f t="shared" si="0"/>
        <v>9.5448557090909103E-2</v>
      </c>
      <c r="K11" s="378">
        <f t="shared" si="1"/>
        <v>1.7493290909090909E-4</v>
      </c>
      <c r="L11" s="100"/>
      <c r="M11" s="96"/>
      <c r="N11" s="97"/>
    </row>
    <row r="12" spans="2:14" ht="90">
      <c r="B12" s="90"/>
      <c r="C12" s="494"/>
      <c r="D12" s="116"/>
      <c r="E12" s="111" t="str">
        <f>Hoja1!V304</f>
        <v>FORTALECIMIENTO DEL LEVANTAMIENTO, GESTION Y APROPIACION DE LA INFORMACION PARA LA PLANEACION  DEL SECTOR MINERO ENERGETICO CON ENFOQUE TERRITORIAL  NACIONAL-[PREVIO CONCEPTO  DNP]</v>
      </c>
      <c r="F12" s="112">
        <f>Hoja1!AD304</f>
        <v>3262.6244160000001</v>
      </c>
      <c r="G12" s="112">
        <f>Hoja1!AE304</f>
        <v>0</v>
      </c>
      <c r="H12" s="112">
        <f>Hoja1!AG304</f>
        <v>611.64604499999996</v>
      </c>
      <c r="I12" s="112">
        <f>Hoja1!AM304</f>
        <v>2.7010450000000001</v>
      </c>
      <c r="J12" s="378">
        <f t="shared" si="0"/>
        <v>0.18747056572018247</v>
      </c>
      <c r="K12" s="378">
        <f t="shared" si="1"/>
        <v>8.2787494225630167E-4</v>
      </c>
      <c r="L12" s="100"/>
      <c r="M12" s="96"/>
      <c r="N12" s="97"/>
    </row>
    <row r="13" spans="2:14" ht="67.5">
      <c r="B13" s="90"/>
      <c r="C13" s="494"/>
      <c r="D13" s="116"/>
      <c r="E13" s="111" t="str">
        <f>Hoja1!V305</f>
        <v>MEJORAMIENTO DE LA PLANEACIÓN DEL ABASTECIMIENTO Y CONFIABILIDAD DEL SUBSECTOR DE HIDROCARBUROS A NIVEL NACIONAL</v>
      </c>
      <c r="F13" s="112">
        <f>Hoja1!AD305</f>
        <v>2800</v>
      </c>
      <c r="G13" s="112">
        <f>Hoja1!AE305</f>
        <v>0</v>
      </c>
      <c r="H13" s="112">
        <f>Hoja1!AG305</f>
        <v>335.50226900000001</v>
      </c>
      <c r="I13" s="112">
        <f>Hoja1!AM305</f>
        <v>1.1140699999999999</v>
      </c>
      <c r="J13" s="378">
        <f t="shared" si="0"/>
        <v>0.11982223892857144</v>
      </c>
      <c r="K13" s="378">
        <f t="shared" si="1"/>
        <v>3.9788214285714285E-4</v>
      </c>
      <c r="L13" s="100"/>
      <c r="M13" s="96"/>
      <c r="N13" s="97"/>
    </row>
    <row r="14" spans="2:14" ht="67.5">
      <c r="B14" s="90"/>
      <c r="C14" s="494"/>
      <c r="D14" s="116"/>
      <c r="E14" s="111" t="str">
        <f>Hoja1!V306</f>
        <v>FORTALECIMIENTO DE LA PERCEPCION DE LA CIUDADANIA FRENTE A LOS PRODUCTOS Y SERVICIOS PRESTADOS POR LA UPME   NACIONAL-[PREVIO CONCEPTO  DNP]</v>
      </c>
      <c r="F14" s="112">
        <f>Hoja1!AD306</f>
        <v>2271.9132890000001</v>
      </c>
      <c r="G14" s="112">
        <f>Hoja1!AE306</f>
        <v>0</v>
      </c>
      <c r="H14" s="112">
        <f>Hoja1!AG306</f>
        <v>783.00464599999998</v>
      </c>
      <c r="I14" s="112">
        <f>Hoja1!AM306</f>
        <v>0</v>
      </c>
      <c r="J14" s="378">
        <f t="shared" si="0"/>
        <v>0.34464547999745421</v>
      </c>
      <c r="K14" s="378">
        <f t="shared" si="1"/>
        <v>0</v>
      </c>
      <c r="L14" s="100"/>
      <c r="M14" s="96"/>
      <c r="N14" s="97"/>
    </row>
    <row r="15" spans="2:14" ht="67.5">
      <c r="B15" s="90"/>
      <c r="C15" s="494"/>
      <c r="D15" s="116"/>
      <c r="E15" s="111" t="str">
        <f>Hoja1!V307</f>
        <v>FORTALECIMIENTO DE LA GESTIÓN DE LA INFORMACIÓN PARA LA PLANEACIÓN DEL SECTOR MINERO-ENERGÉTICO A NIVEL NACIONAL NACIONAL</v>
      </c>
      <c r="F15" s="112">
        <f>Hoja1!AD307</f>
        <v>1900</v>
      </c>
      <c r="G15" s="112">
        <f>Hoja1!AE307</f>
        <v>0</v>
      </c>
      <c r="H15" s="112">
        <f>Hoja1!AG307</f>
        <v>71.542439999999999</v>
      </c>
      <c r="I15" s="112">
        <f>Hoja1!AM307</f>
        <v>0</v>
      </c>
      <c r="J15" s="378">
        <f t="shared" si="0"/>
        <v>3.7653915789473684E-2</v>
      </c>
      <c r="K15" s="378">
        <f t="shared" si="1"/>
        <v>0</v>
      </c>
      <c r="L15" s="100"/>
      <c r="M15" s="96"/>
      <c r="N15" s="97"/>
    </row>
    <row r="16" spans="2:14" ht="67.5">
      <c r="B16" s="90"/>
      <c r="C16" s="494"/>
      <c r="D16" s="116"/>
      <c r="E16" s="111" t="str">
        <f>Hoja1!V308</f>
        <v>FORTALECIMIENTO DE LA PLANEACIÓN PARA EL DESARROLLO MINERO RESPONSABLE CON LOS TERRITORIOS EN EL MARCO DE LA TRANSICIÓN ENERGÉTICA A NIVEL NACIONAL</v>
      </c>
      <c r="F16" s="112">
        <f>Hoja1!AD308</f>
        <v>2000</v>
      </c>
      <c r="G16" s="112">
        <f>Hoja1!AE308</f>
        <v>0</v>
      </c>
      <c r="H16" s="112">
        <f>Hoja1!AG308</f>
        <v>257.33484900000002</v>
      </c>
      <c r="I16" s="112">
        <f>Hoja1!AM308</f>
        <v>3.3578830000000002</v>
      </c>
      <c r="J16" s="378">
        <f t="shared" si="0"/>
        <v>0.12866742450000002</v>
      </c>
      <c r="K16" s="378">
        <f t="shared" si="1"/>
        <v>1.6789415000000002E-3</v>
      </c>
      <c r="L16" s="100"/>
      <c r="M16" s="96"/>
      <c r="N16" s="97"/>
    </row>
    <row r="17" spans="2:14" ht="55.5" customHeight="1">
      <c r="B17" s="90"/>
      <c r="C17" s="494"/>
      <c r="D17" s="116"/>
      <c r="E17" s="111" t="str">
        <f>Hoja1!V309</f>
        <v>FORTALECIMIENTO DEL SECTOR EN LA PLANIFICACIÓN DE LA ATENCIÓN DE LA TRANSICIÓN ENERGÉTICA JUSTA Y LA DEMANDA ENERGÉTICA NACIONAL</v>
      </c>
      <c r="F17" s="112">
        <f>Hoja1!AD309</f>
        <v>4037.3755839999999</v>
      </c>
      <c r="G17" s="112">
        <f>Hoja1!AE309</f>
        <v>0</v>
      </c>
      <c r="H17" s="112">
        <f>Hoja1!AG309</f>
        <v>160.07766699999999</v>
      </c>
      <c r="I17" s="112">
        <f>Hoja1!AM309</f>
        <v>0</v>
      </c>
      <c r="J17" s="378">
        <f t="shared" si="0"/>
        <v>3.9648941167223346E-2</v>
      </c>
      <c r="K17" s="378">
        <f t="shared" si="1"/>
        <v>0</v>
      </c>
      <c r="L17" s="100"/>
      <c r="M17" s="96"/>
      <c r="N17" s="97"/>
    </row>
    <row r="18" spans="2:14" s="89" customFormat="1" ht="23">
      <c r="B18" s="90"/>
      <c r="C18" s="481"/>
      <c r="D18" s="482"/>
      <c r="E18" s="488" t="s">
        <v>74</v>
      </c>
      <c r="F18" s="489">
        <f>SUM(F9:F17)</f>
        <v>27168.241168000004</v>
      </c>
      <c r="G18" s="489">
        <f t="shared" ref="G18:I18" si="2">SUM(G9:G17)</f>
        <v>0</v>
      </c>
      <c r="H18" s="489">
        <f>SUM(H9:H17)</f>
        <v>3852.1453390000001</v>
      </c>
      <c r="I18" s="489">
        <f t="shared" si="2"/>
        <v>11.009739</v>
      </c>
      <c r="J18" s="493">
        <f>H18/F18</f>
        <v>0.14178854329139395</v>
      </c>
      <c r="K18" s="493">
        <f>I18/F18</f>
        <v>4.0524297954803838E-4</v>
      </c>
      <c r="L18" s="100"/>
      <c r="M18" s="96"/>
      <c r="N18" s="101"/>
    </row>
    <row r="19" spans="2:14"/>
    <row r="20" spans="2:14"/>
    <row r="21" spans="2:14"/>
  </sheetData>
  <mergeCells count="6"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057 F916521 F850985 F785449 F719913 F654377 F588841 F523305 F457769 F392233 F326697 F261161 F195625 F130089 F64553" xr:uid="{00000000-0002-0000-06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0D7-0BB5-4AD1-AE97-1B8EFFE33574}">
  <dimension ref="A1:GY312"/>
  <sheetViews>
    <sheetView topLeftCell="U137" zoomScale="70" zoomScaleNormal="70" workbookViewId="0">
      <selection activeCell="U100" activeCellId="3" sqref="U88 U91:U93 U96:U97 U100:U102"/>
    </sheetView>
  </sheetViews>
  <sheetFormatPr baseColWidth="10" defaultColWidth="11.453125" defaultRowHeight="17.5"/>
  <cols>
    <col min="1" max="1" width="5.7265625" style="1" hidden="1" customWidth="1"/>
    <col min="2" max="2" width="11.7265625" style="1" hidden="1" customWidth="1"/>
    <col min="3" max="3" width="178.81640625" style="1" hidden="1" customWidth="1"/>
    <col min="4" max="4" width="27" style="1" hidden="1" customWidth="1"/>
    <col min="5" max="6" width="8.1796875" style="1" hidden="1" customWidth="1"/>
    <col min="7" max="7" width="8.26953125" style="1" hidden="1" customWidth="1"/>
    <col min="8" max="9" width="8.1796875" style="1" hidden="1" customWidth="1"/>
    <col min="10" max="10" width="8.7265625" style="1" hidden="1" customWidth="1"/>
    <col min="11" max="11" width="8.1796875" style="1" hidden="1" customWidth="1"/>
    <col min="12" max="12" width="8.26953125" style="1" hidden="1" customWidth="1"/>
    <col min="13" max="15" width="8.1796875" style="1" hidden="1" customWidth="1"/>
    <col min="16" max="16" width="12.7265625" style="1" hidden="1" customWidth="1"/>
    <col min="17" max="17" width="13.7265625" style="1" hidden="1" customWidth="1"/>
    <col min="18" max="18" width="36" style="1" hidden="1" customWidth="1"/>
    <col min="19" max="19" width="31.26953125" style="1" hidden="1" customWidth="1"/>
    <col min="20" max="20" width="199.81640625" style="1" hidden="1" customWidth="1"/>
    <col min="21" max="21" width="28.1796875" style="430" customWidth="1"/>
    <col min="22" max="22" width="130.26953125" style="141" customWidth="1"/>
    <col min="23" max="23" width="37.453125" style="1" customWidth="1"/>
    <col min="24" max="24" width="22.7265625" style="1" hidden="1" customWidth="1"/>
    <col min="25" max="25" width="63.453125" style="1" hidden="1" customWidth="1"/>
    <col min="26" max="26" width="12.7265625" style="1" hidden="1" customWidth="1"/>
    <col min="27" max="27" width="59" style="1" hidden="1" customWidth="1"/>
    <col min="28" max="28" width="16" style="1" hidden="1" customWidth="1"/>
    <col min="29" max="29" width="19.26953125" style="1" hidden="1" customWidth="1"/>
    <col min="30" max="30" width="29.1796875" style="480" bestFit="1" customWidth="1"/>
    <col min="31" max="31" width="23.7265625" style="1" customWidth="1"/>
    <col min="32" max="32" width="30.81640625" style="1" customWidth="1"/>
    <col min="33" max="33" width="34.453125" style="480" customWidth="1"/>
    <col min="34" max="34" width="13.7265625" style="245" customWidth="1"/>
    <col min="35" max="35" width="23" style="136" hidden="1" customWidth="1"/>
    <col min="36" max="36" width="26.26953125" style="136" hidden="1" customWidth="1"/>
    <col min="37" max="37" width="27.453125" style="136" hidden="1" customWidth="1"/>
    <col min="38" max="38" width="16.26953125" style="137" hidden="1" customWidth="1"/>
    <col min="39" max="39" width="29.1796875" style="480" customWidth="1"/>
    <col min="40" max="40" width="13.7265625" style="245" customWidth="1"/>
    <col min="41" max="41" width="41.453125" style="136" hidden="1" customWidth="1"/>
    <col min="42" max="42" width="35.26953125" style="136" hidden="1" customWidth="1"/>
    <col min="43" max="43" width="37.7265625" style="136" hidden="1" customWidth="1"/>
    <col min="44" max="44" width="22.54296875" style="137" hidden="1" customWidth="1"/>
    <col min="45" max="45" width="29.1796875" style="480" customWidth="1"/>
    <col min="46" max="46" width="13.7265625" style="245" customWidth="1"/>
    <col min="47" max="47" width="28.453125" style="480" customWidth="1"/>
    <col min="48" max="48" width="51.453125" style="428" hidden="1" customWidth="1"/>
    <col min="49" max="49" width="59.26953125" style="428" hidden="1" customWidth="1"/>
    <col min="50" max="50" width="35.54296875" style="428" hidden="1" customWidth="1"/>
    <col min="51" max="51" width="22.1796875" style="136" hidden="1" customWidth="1"/>
    <col min="52" max="52" width="63.7265625" style="136" hidden="1" customWidth="1"/>
    <col min="53" max="53" width="14.7265625" style="207" hidden="1" customWidth="1"/>
    <col min="54" max="60" width="13.7265625" style="137" hidden="1" customWidth="1"/>
    <col min="61" max="61" width="13.26953125" style="137" hidden="1" customWidth="1"/>
    <col min="62" max="62" width="18.54296875" style="137" hidden="1" customWidth="1"/>
    <col min="63" max="63" width="13.7265625" style="137" hidden="1" customWidth="1"/>
    <col min="64" max="64" width="17.26953125" style="137" hidden="1" customWidth="1"/>
    <col min="65" max="65" width="16.7265625" style="137" hidden="1" customWidth="1"/>
    <col min="66" max="66" width="5.7265625" style="165" hidden="1" customWidth="1"/>
    <col min="67" max="70" width="13.7265625" style="137" hidden="1" customWidth="1"/>
    <col min="71" max="71" width="13.26953125" style="137" hidden="1" customWidth="1"/>
    <col min="72" max="74" width="13.7265625" style="137" hidden="1" customWidth="1"/>
    <col min="75" max="75" width="18.54296875" style="137" hidden="1" customWidth="1"/>
    <col min="76" max="76" width="13.7265625" style="137" hidden="1" customWidth="1"/>
    <col min="77" max="77" width="17.26953125" style="137" hidden="1" customWidth="1"/>
    <col min="78" max="78" width="16.7265625" style="137" hidden="1" customWidth="1"/>
    <col min="79" max="79" width="10" style="1" hidden="1" customWidth="1"/>
    <col min="80" max="80" width="11.453125" style="1" customWidth="1"/>
    <col min="81" max="16384" width="11.453125" style="1"/>
  </cols>
  <sheetData>
    <row r="1" spans="1:78" ht="18.5" thickBot="1">
      <c r="T1" s="132" t="s">
        <v>106</v>
      </c>
      <c r="U1" s="429"/>
      <c r="V1" s="133" t="s">
        <v>106</v>
      </c>
      <c r="W1" s="553" t="s">
        <v>153</v>
      </c>
      <c r="X1" s="554"/>
      <c r="AD1" s="451"/>
      <c r="AE1" s="134"/>
      <c r="AF1" s="134"/>
      <c r="AG1" s="452"/>
      <c r="AH1" s="135"/>
      <c r="AM1" s="452"/>
      <c r="AN1" s="135"/>
      <c r="AS1" s="452"/>
      <c r="AT1" s="135"/>
      <c r="AU1" s="452"/>
      <c r="AV1" s="379"/>
      <c r="AW1" s="379"/>
      <c r="AX1" s="379"/>
      <c r="BA1" s="138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  <c r="BM1" s="139"/>
      <c r="BN1" s="140"/>
      <c r="BO1" s="139"/>
      <c r="BP1" s="139"/>
      <c r="BQ1" s="139"/>
      <c r="BR1" s="139"/>
      <c r="BS1" s="139"/>
      <c r="BT1" s="139"/>
      <c r="BU1" s="139"/>
      <c r="BV1" s="139"/>
      <c r="BW1" s="139"/>
      <c r="BX1" s="139"/>
      <c r="BY1" s="139"/>
      <c r="BZ1" s="139"/>
    </row>
    <row r="2" spans="1:78">
      <c r="AD2" s="452"/>
      <c r="AG2" s="452"/>
      <c r="AH2" s="135"/>
      <c r="AM2" s="452"/>
      <c r="AN2" s="135"/>
      <c r="AS2" s="452"/>
      <c r="AT2" s="135"/>
      <c r="AU2" s="452"/>
      <c r="AV2" s="136"/>
      <c r="AW2" s="136"/>
      <c r="AX2" s="136"/>
      <c r="BA2" s="142"/>
      <c r="BI2" s="139"/>
      <c r="BJ2" s="139"/>
      <c r="BK2" s="139"/>
      <c r="BL2" s="139"/>
      <c r="BM2" s="139"/>
      <c r="BN2" s="140"/>
      <c r="BO2" s="139"/>
      <c r="BP2" s="139"/>
      <c r="BQ2" s="139"/>
      <c r="BR2" s="139"/>
      <c r="BS2" s="139"/>
      <c r="BT2" s="139"/>
      <c r="BU2" s="139"/>
      <c r="BV2" s="139"/>
      <c r="BW2" s="139"/>
      <c r="BX2" s="139"/>
      <c r="BY2" s="139"/>
      <c r="BZ2" s="139"/>
    </row>
    <row r="3" spans="1:78" hidden="1">
      <c r="AD3" s="452"/>
      <c r="AG3" s="452"/>
      <c r="AH3" s="135"/>
      <c r="AM3" s="452"/>
      <c r="AN3" s="135"/>
      <c r="AS3" s="452"/>
      <c r="AT3" s="135"/>
      <c r="AU3" s="452"/>
      <c r="AV3" s="379"/>
      <c r="AW3" s="379"/>
      <c r="AX3" s="379"/>
      <c r="BA3" s="138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  <c r="BM3" s="139"/>
      <c r="BN3" s="140"/>
      <c r="BO3" s="139"/>
      <c r="BP3" s="139"/>
      <c r="BQ3" s="139"/>
      <c r="BR3" s="139"/>
      <c r="BS3" s="139"/>
      <c r="BT3" s="139"/>
      <c r="BU3" s="139"/>
      <c r="BV3" s="139"/>
      <c r="BW3" s="139"/>
      <c r="BX3" s="139"/>
      <c r="BY3" s="139"/>
      <c r="BZ3" s="139"/>
    </row>
    <row r="4" spans="1:78" ht="15" customHeight="1">
      <c r="T4" s="143"/>
      <c r="U4" s="431"/>
      <c r="V4" s="144"/>
      <c r="W4" s="143"/>
      <c r="X4" s="143"/>
      <c r="Y4" s="143"/>
      <c r="Z4" s="143"/>
      <c r="AA4" s="143"/>
      <c r="AB4" s="143"/>
      <c r="AC4" s="143"/>
      <c r="AD4" s="425"/>
      <c r="AE4" s="143"/>
      <c r="AF4" s="143"/>
      <c r="AG4" s="425"/>
      <c r="AH4" s="145"/>
      <c r="AI4" s="146"/>
      <c r="AJ4" s="146"/>
      <c r="AK4" s="146"/>
      <c r="AL4" s="139"/>
      <c r="AM4" s="425"/>
      <c r="AN4" s="145"/>
      <c r="AO4" s="146"/>
      <c r="AP4" s="146"/>
      <c r="AQ4" s="146"/>
      <c r="AR4" s="139"/>
      <c r="AS4" s="425"/>
      <c r="AT4" s="145"/>
      <c r="AU4" s="425"/>
      <c r="AV4" s="380"/>
      <c r="AW4" s="380"/>
      <c r="AX4" s="380"/>
      <c r="AY4" s="146"/>
      <c r="AZ4" s="146"/>
      <c r="BA4" s="138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  <c r="BM4" s="139"/>
      <c r="BN4" s="140"/>
      <c r="BO4" s="139"/>
      <c r="BP4" s="139"/>
      <c r="BQ4" s="139"/>
      <c r="BR4" s="139"/>
      <c r="BS4" s="139"/>
      <c r="BT4" s="139"/>
      <c r="BU4" s="139"/>
      <c r="BV4" s="139"/>
      <c r="BW4" s="139"/>
      <c r="BX4" s="139"/>
      <c r="BY4" s="139"/>
      <c r="BZ4" s="139"/>
    </row>
    <row r="5" spans="1:78" ht="75" customHeight="1">
      <c r="A5" s="147"/>
      <c r="B5" s="147"/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557" t="s">
        <v>304</v>
      </c>
      <c r="U5" s="557"/>
      <c r="V5" s="557"/>
      <c r="W5" s="557"/>
      <c r="X5" s="557"/>
      <c r="Y5" s="557"/>
      <c r="Z5" s="557"/>
      <c r="AA5" s="557"/>
      <c r="AB5" s="557"/>
      <c r="AC5" s="557"/>
      <c r="AD5" s="557"/>
      <c r="AE5" s="557"/>
      <c r="AF5" s="557"/>
      <c r="AG5" s="557"/>
      <c r="AH5" s="557"/>
      <c r="AI5" s="557"/>
      <c r="AJ5" s="557"/>
      <c r="AK5" s="557"/>
      <c r="AL5" s="557"/>
      <c r="AM5" s="557"/>
      <c r="AN5" s="557"/>
      <c r="AO5" s="557"/>
      <c r="AP5" s="557"/>
      <c r="AQ5" s="557"/>
      <c r="AR5" s="557"/>
      <c r="AS5" s="557"/>
      <c r="AT5" s="557"/>
      <c r="AU5" s="557"/>
      <c r="AV5" s="557"/>
      <c r="AW5" s="557"/>
      <c r="AX5" s="148"/>
      <c r="AY5" s="147"/>
      <c r="AZ5" s="147"/>
      <c r="BA5" s="138"/>
      <c r="BB5" s="139"/>
      <c r="BC5" s="139"/>
      <c r="BD5" s="139"/>
      <c r="BE5" s="139"/>
      <c r="BF5" s="139"/>
      <c r="BG5" s="139"/>
      <c r="BH5" s="139"/>
      <c r="BI5" s="139"/>
      <c r="BJ5" s="139"/>
      <c r="BK5" s="139"/>
      <c r="BL5" s="139"/>
      <c r="BM5" s="139"/>
      <c r="BN5" s="140"/>
      <c r="BO5" s="139"/>
      <c r="BP5" s="139"/>
      <c r="BQ5" s="139"/>
      <c r="BR5" s="139"/>
      <c r="BS5" s="139"/>
      <c r="BT5" s="139"/>
      <c r="BU5" s="139"/>
      <c r="BV5" s="139"/>
      <c r="BW5" s="139"/>
      <c r="BX5" s="139"/>
      <c r="BY5" s="139"/>
      <c r="BZ5" s="139"/>
    </row>
    <row r="6" spans="1:78" ht="18">
      <c r="T6" s="149" t="s">
        <v>108</v>
      </c>
      <c r="U6" s="432"/>
      <c r="V6" s="150" t="s">
        <v>108</v>
      </c>
      <c r="W6" s="143"/>
      <c r="X6" s="143"/>
      <c r="Y6" s="143"/>
      <c r="Z6" s="143"/>
      <c r="AA6" s="143"/>
      <c r="AB6" s="143"/>
      <c r="AC6" s="143"/>
      <c r="AD6" s="425"/>
      <c r="AE6" s="143"/>
      <c r="AF6" s="143"/>
      <c r="AG6" s="425"/>
      <c r="AH6" s="145"/>
      <c r="AI6" s="146"/>
      <c r="AJ6" s="146"/>
      <c r="AK6" s="146"/>
      <c r="AL6" s="151"/>
      <c r="AM6" s="425"/>
      <c r="AN6" s="145"/>
      <c r="AO6" s="146"/>
      <c r="AP6" s="146"/>
      <c r="AQ6" s="146"/>
      <c r="AR6" s="139"/>
      <c r="AS6" s="425"/>
      <c r="AT6" s="145"/>
      <c r="AU6" s="425"/>
      <c r="AV6" s="380"/>
      <c r="AW6" s="380"/>
      <c r="AX6" s="380"/>
      <c r="AY6" s="146"/>
      <c r="AZ6" s="146"/>
      <c r="BA6" s="138"/>
      <c r="BB6" s="139"/>
      <c r="BC6" s="139"/>
      <c r="BD6" s="139"/>
      <c r="BE6" s="139"/>
      <c r="BF6" s="139"/>
      <c r="BG6" s="139"/>
      <c r="BH6" s="139"/>
      <c r="BI6" s="139"/>
      <c r="BJ6" s="139"/>
      <c r="BK6" s="139"/>
      <c r="BL6" s="139"/>
      <c r="BM6" s="139"/>
      <c r="BN6" s="140"/>
      <c r="BO6" s="139"/>
      <c r="BP6" s="139"/>
      <c r="BQ6" s="139"/>
      <c r="BR6" s="139"/>
      <c r="BS6" s="139"/>
      <c r="BT6" s="139"/>
      <c r="BU6" s="139"/>
      <c r="BV6" s="139"/>
      <c r="BW6" s="139"/>
      <c r="BX6" s="139"/>
      <c r="BY6" s="139"/>
      <c r="BZ6" s="139"/>
    </row>
    <row r="7" spans="1:78" ht="21.75" customHeight="1" thickBot="1">
      <c r="T7" s="143"/>
      <c r="U7" s="431"/>
      <c r="V7" s="144"/>
      <c r="W7" s="143"/>
      <c r="X7" s="143"/>
      <c r="Y7" s="143"/>
      <c r="Z7" s="143"/>
      <c r="AA7" s="143"/>
      <c r="AB7" s="143"/>
      <c r="AC7" s="143"/>
      <c r="AD7" s="425"/>
      <c r="AE7" s="143"/>
      <c r="AF7" s="143"/>
      <c r="AG7" s="425"/>
      <c r="AH7" s="145"/>
      <c r="AI7" s="146"/>
      <c r="AJ7" s="146"/>
      <c r="AK7" s="146"/>
      <c r="AL7" s="139"/>
      <c r="AM7" s="555" t="s">
        <v>109</v>
      </c>
      <c r="AN7" s="555"/>
      <c r="AO7" s="146"/>
      <c r="AP7" s="146"/>
      <c r="AQ7" s="146"/>
      <c r="AR7" s="139"/>
      <c r="AS7" s="555"/>
      <c r="AT7" s="555"/>
      <c r="AU7" s="555"/>
      <c r="AV7" s="555"/>
      <c r="AW7" s="380"/>
      <c r="AX7" s="380"/>
      <c r="AY7" s="146"/>
      <c r="AZ7" s="146"/>
      <c r="BA7" s="138"/>
      <c r="BB7" s="556"/>
      <c r="BC7" s="556"/>
      <c r="BD7" s="556"/>
      <c r="BE7" s="556"/>
      <c r="BF7" s="556"/>
      <c r="BG7" s="556"/>
      <c r="BH7" s="556"/>
      <c r="BI7" s="556"/>
      <c r="BJ7" s="556"/>
      <c r="BK7" s="556"/>
      <c r="BL7" s="556"/>
      <c r="BM7" s="556"/>
      <c r="BN7" s="556"/>
      <c r="BO7" s="556"/>
      <c r="BP7" s="556"/>
      <c r="BQ7" s="556"/>
      <c r="BR7" s="556"/>
      <c r="BS7" s="556"/>
      <c r="BT7" s="556"/>
      <c r="BU7" s="556"/>
      <c r="BV7" s="556"/>
      <c r="BW7" s="556"/>
      <c r="BX7" s="556"/>
      <c r="BY7" s="556"/>
      <c r="BZ7" s="556"/>
    </row>
    <row r="8" spans="1:78" ht="62.25" customHeight="1" thickBot="1">
      <c r="A8" s="152"/>
      <c r="B8" s="153" t="s">
        <v>110</v>
      </c>
      <c r="C8" s="154" t="s">
        <v>111</v>
      </c>
      <c r="D8" s="154" t="s">
        <v>112</v>
      </c>
      <c r="E8" s="154" t="s">
        <v>113</v>
      </c>
      <c r="F8" s="154" t="s">
        <v>114</v>
      </c>
      <c r="G8" s="154" t="s">
        <v>115</v>
      </c>
      <c r="H8" s="154" t="s">
        <v>116</v>
      </c>
      <c r="I8" s="154" t="s">
        <v>117</v>
      </c>
      <c r="J8" s="154" t="s">
        <v>118</v>
      </c>
      <c r="K8" s="154" t="s">
        <v>119</v>
      </c>
      <c r="L8" s="154" t="s">
        <v>120</v>
      </c>
      <c r="M8" s="154" t="s">
        <v>121</v>
      </c>
      <c r="N8" s="154" t="s">
        <v>122</v>
      </c>
      <c r="O8" s="154" t="s">
        <v>123</v>
      </c>
      <c r="P8" s="154" t="s">
        <v>124</v>
      </c>
      <c r="Q8" s="155"/>
      <c r="R8" s="155"/>
      <c r="S8" s="155"/>
      <c r="T8" s="156" t="s">
        <v>125</v>
      </c>
      <c r="U8" s="433"/>
      <c r="V8" s="157" t="s">
        <v>125</v>
      </c>
      <c r="W8" s="158" t="s">
        <v>441</v>
      </c>
      <c r="X8" s="158" t="s">
        <v>127</v>
      </c>
      <c r="Y8" s="158" t="s">
        <v>128</v>
      </c>
      <c r="Z8" s="158" t="s">
        <v>129</v>
      </c>
      <c r="AA8" s="158" t="s">
        <v>130</v>
      </c>
      <c r="AB8" s="158" t="s">
        <v>131</v>
      </c>
      <c r="AC8" s="157" t="s">
        <v>132</v>
      </c>
      <c r="AD8" s="453" t="s">
        <v>442</v>
      </c>
      <c r="AE8" s="157" t="s">
        <v>443</v>
      </c>
      <c r="AF8" s="157" t="s">
        <v>135</v>
      </c>
      <c r="AG8" s="453" t="s">
        <v>0</v>
      </c>
      <c r="AH8" s="159" t="s">
        <v>136</v>
      </c>
      <c r="AI8" s="160" t="s">
        <v>137</v>
      </c>
      <c r="AJ8" s="160" t="s">
        <v>138</v>
      </c>
      <c r="AK8" s="160" t="s">
        <v>139</v>
      </c>
      <c r="AL8" s="161" t="s">
        <v>140</v>
      </c>
      <c r="AM8" s="453" t="s">
        <v>141</v>
      </c>
      <c r="AN8" s="159" t="s">
        <v>142</v>
      </c>
      <c r="AO8" s="160" t="s">
        <v>143</v>
      </c>
      <c r="AP8" s="160" t="s">
        <v>144</v>
      </c>
      <c r="AQ8" s="160" t="s">
        <v>145</v>
      </c>
      <c r="AR8" s="161" t="s">
        <v>146</v>
      </c>
      <c r="AS8" s="453" t="s">
        <v>295</v>
      </c>
      <c r="AT8" s="159" t="s">
        <v>296</v>
      </c>
      <c r="AU8" s="453" t="s">
        <v>147</v>
      </c>
      <c r="AV8" s="381" t="s">
        <v>148</v>
      </c>
      <c r="AW8" s="381" t="s">
        <v>149</v>
      </c>
      <c r="AX8" s="381" t="s">
        <v>150</v>
      </c>
      <c r="AY8" s="162" t="s">
        <v>151</v>
      </c>
      <c r="AZ8" s="163" t="s">
        <v>152</v>
      </c>
      <c r="BA8" s="138"/>
      <c r="BB8" s="164" t="s">
        <v>153</v>
      </c>
      <c r="BC8" s="164" t="s">
        <v>154</v>
      </c>
      <c r="BD8" s="164" t="s">
        <v>107</v>
      </c>
      <c r="BE8" s="164" t="s">
        <v>155</v>
      </c>
      <c r="BF8" s="164" t="s">
        <v>156</v>
      </c>
      <c r="BG8" s="164" t="s">
        <v>157</v>
      </c>
      <c r="BH8" s="164" t="s">
        <v>158</v>
      </c>
      <c r="BI8" s="164" t="s">
        <v>159</v>
      </c>
      <c r="BJ8" s="164" t="s">
        <v>160</v>
      </c>
      <c r="BK8" s="164" t="s">
        <v>161</v>
      </c>
      <c r="BL8" s="164" t="s">
        <v>162</v>
      </c>
      <c r="BM8" s="164" t="s">
        <v>163</v>
      </c>
      <c r="BO8" s="166"/>
      <c r="BP8" s="166"/>
      <c r="BQ8" s="166"/>
      <c r="BR8" s="166"/>
      <c r="BS8" s="166"/>
      <c r="BT8" s="166"/>
      <c r="BU8" s="166"/>
      <c r="BV8" s="166"/>
      <c r="BW8" s="166"/>
      <c r="BX8" s="166"/>
      <c r="BY8" s="166"/>
      <c r="BZ8" s="166"/>
    </row>
    <row r="9" spans="1:78" ht="24.75" customHeight="1">
      <c r="A9" s="167"/>
      <c r="B9" s="1" t="s">
        <v>164</v>
      </c>
      <c r="C9" s="1" t="s">
        <v>164</v>
      </c>
      <c r="D9" s="1" t="s">
        <v>164</v>
      </c>
      <c r="E9" s="1" t="s">
        <v>165</v>
      </c>
      <c r="F9" s="1" t="s">
        <v>164</v>
      </c>
      <c r="G9" s="1" t="s">
        <v>164</v>
      </c>
      <c r="H9" s="1" t="s">
        <v>164</v>
      </c>
      <c r="I9" s="1" t="s">
        <v>164</v>
      </c>
      <c r="J9" s="1" t="s">
        <v>164</v>
      </c>
      <c r="K9" s="1" t="s">
        <v>164</v>
      </c>
      <c r="L9" s="1" t="s">
        <v>164</v>
      </c>
      <c r="M9" s="1" t="s">
        <v>164</v>
      </c>
      <c r="N9" s="1" t="s">
        <v>164</v>
      </c>
      <c r="O9" s="1" t="s">
        <v>164</v>
      </c>
      <c r="T9" s="168" t="s">
        <v>166</v>
      </c>
      <c r="U9" s="429"/>
      <c r="V9" s="158" t="s">
        <v>166</v>
      </c>
      <c r="W9" s="382">
        <f>SUM(W10:W14)</f>
        <v>4511496.8727469994</v>
      </c>
      <c r="X9" s="382">
        <f t="shared" ref="X9:AD9" si="0">SUM(X10:X14)</f>
        <v>0</v>
      </c>
      <c r="Y9" s="382">
        <f t="shared" si="0"/>
        <v>0</v>
      </c>
      <c r="Z9" s="382">
        <f t="shared" si="0"/>
        <v>0</v>
      </c>
      <c r="AA9" s="382">
        <f t="shared" si="0"/>
        <v>0</v>
      </c>
      <c r="AB9" s="382">
        <f t="shared" si="0"/>
        <v>0</v>
      </c>
      <c r="AC9" s="382">
        <f t="shared" si="0"/>
        <v>0</v>
      </c>
      <c r="AD9" s="454">
        <f t="shared" si="0"/>
        <v>4511496.8727469994</v>
      </c>
      <c r="AE9" s="382">
        <f>SUM(AE10:AE14)</f>
        <v>20399.547532999997</v>
      </c>
      <c r="AF9" s="382">
        <f>SUM(AF10:AF14)</f>
        <v>4491097.3252139995</v>
      </c>
      <c r="AG9" s="454">
        <f>SUM(AG10:AG14)</f>
        <v>71932.483981590005</v>
      </c>
      <c r="AH9" s="169">
        <f t="shared" ref="AH9:AH19" si="1">+AG9/AD9</f>
        <v>1.5944261075768212E-2</v>
      </c>
      <c r="AI9" s="170">
        <f t="shared" ref="AI9:AI19" si="2">+AG9/AF9</f>
        <v>1.6016683401124568E-2</v>
      </c>
      <c r="AJ9" s="171">
        <f>SUM(AJ10:AJ13)</f>
        <v>544089.09843343997</v>
      </c>
      <c r="AK9" s="171">
        <f>SUM(AK10:AK13)</f>
        <v>-472157.62345185003</v>
      </c>
      <c r="AL9" s="172" t="e" vm="1">
        <f t="shared" ref="AL9:AL19" si="3">HLOOKUP((HLOOKUP($W$1,$BB$8:$BM$8,1,FALSE)),$BB$8:$BM$314,BN9,FALSE)</f>
        <v>#VALUE!</v>
      </c>
      <c r="AM9" s="454">
        <f>SUM(AM10:AM14)</f>
        <v>21247.576429579993</v>
      </c>
      <c r="AN9" s="169">
        <f t="shared" ref="AN9:AN19" si="4">+AM9/AD9</f>
        <v>4.7096511488087505E-3</v>
      </c>
      <c r="AO9" s="170">
        <f t="shared" ref="AO9:AO19" si="5">+AM9/AF9</f>
        <v>4.7310434156684752E-3</v>
      </c>
      <c r="AP9" s="171">
        <f>SUM(AP10:AP13)</f>
        <v>571003.76284877001</v>
      </c>
      <c r="AQ9" s="171">
        <f>SUM(AQ10:AQ13)</f>
        <v>-549757.19541918999</v>
      </c>
      <c r="AR9" s="172" t="e">
        <f t="shared" ref="AR9:AR19" si="6">HLOOKUP((HLOOKUP($W$1,$BO$8:$BZ$8,1,FALSE)),$BO$8:$BZ$314,BN9,FALSE)</f>
        <v>#N/A</v>
      </c>
      <c r="AS9" s="454">
        <f>SUM(AS10:AS14)</f>
        <v>20331.424341899994</v>
      </c>
      <c r="AT9" s="169">
        <f t="shared" ref="AT9:AT19" si="7">+AS9/AD9</f>
        <v>4.5065806129042972E-3</v>
      </c>
      <c r="AU9" s="454">
        <f>SUM(AU10:AU14)</f>
        <v>4439564.3887654096</v>
      </c>
      <c r="AV9" s="382">
        <f>SUM(AV10:AV14)</f>
        <v>50684.907552009994</v>
      </c>
      <c r="AW9" s="383">
        <f>SUM(AW10:AW14)</f>
        <v>4490249.296317419</v>
      </c>
      <c r="AX9" s="382">
        <f t="shared" ref="AX9:AX19" si="8">+AF9-AG9</f>
        <v>4419164.8412324097</v>
      </c>
      <c r="AY9" s="173" t="e">
        <f>SUM(AY10:AY13)</f>
        <v>#N/A</v>
      </c>
      <c r="AZ9" s="174" t="e">
        <f t="shared" ref="AZ9:AZ19" si="9">IF(AND(AY9=0,AM9&gt;AY9),1,IFERROR(AM9/AY9,1))</f>
        <v>#N/A</v>
      </c>
      <c r="BA9" s="138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5"/>
      <c r="BO9" s="175"/>
      <c r="BP9" s="175"/>
      <c r="BQ9" s="175"/>
      <c r="BR9" s="175"/>
      <c r="BS9" s="175"/>
      <c r="BT9" s="175"/>
      <c r="BU9" s="175"/>
      <c r="BV9" s="175"/>
      <c r="BW9" s="175"/>
      <c r="BX9" s="175"/>
      <c r="BY9" s="175"/>
      <c r="BZ9" s="175"/>
    </row>
    <row r="10" spans="1:78" ht="25.5" customHeight="1">
      <c r="A10" s="167"/>
      <c r="B10" s="1" t="s">
        <v>164</v>
      </c>
      <c r="C10" s="1" t="s">
        <v>164</v>
      </c>
      <c r="D10" s="1" t="s">
        <v>164</v>
      </c>
      <c r="E10" s="1" t="s">
        <v>165</v>
      </c>
      <c r="F10" s="1">
        <v>1</v>
      </c>
      <c r="G10" s="1" t="s">
        <v>164</v>
      </c>
      <c r="H10" s="1" t="s">
        <v>164</v>
      </c>
      <c r="I10" s="1" t="s">
        <v>164</v>
      </c>
      <c r="J10" s="1" t="s">
        <v>164</v>
      </c>
      <c r="K10" s="1" t="s">
        <v>164</v>
      </c>
      <c r="L10" s="1" t="s">
        <v>164</v>
      </c>
      <c r="M10" s="1" t="s">
        <v>164</v>
      </c>
      <c r="N10" s="1" t="s">
        <v>164</v>
      </c>
      <c r="O10" s="1" t="s">
        <v>164</v>
      </c>
      <c r="T10" s="176" t="s">
        <v>167</v>
      </c>
      <c r="U10" s="434"/>
      <c r="V10" s="177" t="s">
        <v>167</v>
      </c>
      <c r="W10" s="384">
        <f t="shared" ref="W10:AG14" si="10">+W74+W162+W234+W211+W257+W288+W186</f>
        <v>232848.64600000001</v>
      </c>
      <c r="X10" s="384">
        <f t="shared" si="10"/>
        <v>0</v>
      </c>
      <c r="Y10" s="384">
        <f t="shared" si="10"/>
        <v>0</v>
      </c>
      <c r="Z10" s="384">
        <f t="shared" si="10"/>
        <v>0</v>
      </c>
      <c r="AA10" s="384">
        <f t="shared" si="10"/>
        <v>0</v>
      </c>
      <c r="AB10" s="384">
        <f t="shared" si="10"/>
        <v>0</v>
      </c>
      <c r="AC10" s="384">
        <f t="shared" si="10"/>
        <v>0</v>
      </c>
      <c r="AD10" s="455">
        <f t="shared" si="10"/>
        <v>232848.64600000001</v>
      </c>
      <c r="AE10" s="384">
        <f t="shared" si="10"/>
        <v>11452.203</v>
      </c>
      <c r="AF10" s="384">
        <f t="shared" si="10"/>
        <v>221396.443</v>
      </c>
      <c r="AG10" s="455">
        <f t="shared" si="10"/>
        <v>12249.888505679999</v>
      </c>
      <c r="AH10" s="178">
        <f t="shared" si="1"/>
        <v>5.2608802825849364E-2</v>
      </c>
      <c r="AI10" s="170">
        <f t="shared" si="2"/>
        <v>5.5330105306524727E-2</v>
      </c>
      <c r="AJ10" s="179">
        <f>+AJ74+AJ162+AJ234+AJ211+AJ257+AJ288+AJ186</f>
        <v>29854.412498000002</v>
      </c>
      <c r="AK10" s="179">
        <f>+AG10-AJ10</f>
        <v>-17604.523992320002</v>
      </c>
      <c r="AL10" s="172" t="e" vm="1">
        <f t="shared" si="3"/>
        <v>#VALUE!</v>
      </c>
      <c r="AM10" s="455">
        <f>+AM74+AM162+AM234+AM211+AM257+AM288+AM186</f>
        <v>12226.00023068</v>
      </c>
      <c r="AN10" s="180">
        <f t="shared" si="4"/>
        <v>5.2506211398283154E-2</v>
      </c>
      <c r="AO10" s="170">
        <f t="shared" si="5"/>
        <v>5.5222207118657274E-2</v>
      </c>
      <c r="AP10" s="179">
        <f>+AP74+AP162+AP234+AP211+AP257+AP288+AP186</f>
        <v>29854.412498000002</v>
      </c>
      <c r="AQ10" s="179">
        <f>+AM10-AP10</f>
        <v>-17628.412267320004</v>
      </c>
      <c r="AR10" s="172" t="e">
        <f t="shared" si="6"/>
        <v>#N/A</v>
      </c>
      <c r="AS10" s="455">
        <f>+AS74+AS162+AS234+AS211+AS257+AS288+AS186</f>
        <v>11597.395162999999</v>
      </c>
      <c r="AT10" s="180">
        <f t="shared" si="7"/>
        <v>4.9806581924466069E-2</v>
      </c>
      <c r="AU10" s="455">
        <f>+AD10-AG10</f>
        <v>220598.75749432002</v>
      </c>
      <c r="AV10" s="384">
        <f>+AG10-AM10</f>
        <v>23.888274999999339</v>
      </c>
      <c r="AW10" s="385">
        <f t="shared" ref="AW10:AW17" si="11">+AD10-AM10</f>
        <v>220622.64576932002</v>
      </c>
      <c r="AX10" s="384">
        <f t="shared" si="8"/>
        <v>209146.55449432001</v>
      </c>
      <c r="AY10" s="181" t="e">
        <f>AD10*AR10</f>
        <v>#N/A</v>
      </c>
      <c r="AZ10" s="174" t="e">
        <f t="shared" si="9"/>
        <v>#N/A</v>
      </c>
      <c r="BA10" s="138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  <c r="BM10" s="139"/>
      <c r="BO10" s="139"/>
      <c r="BP10" s="139"/>
      <c r="BQ10" s="139"/>
      <c r="BR10" s="139"/>
      <c r="BS10" s="139"/>
      <c r="BT10" s="139"/>
      <c r="BU10" s="139"/>
      <c r="BV10" s="139"/>
      <c r="BW10" s="139"/>
      <c r="BX10" s="139"/>
      <c r="BY10" s="139"/>
      <c r="BZ10" s="139"/>
    </row>
    <row r="11" spans="1:78" ht="25.5" customHeight="1">
      <c r="A11" s="167"/>
      <c r="B11" s="1" t="s">
        <v>164</v>
      </c>
      <c r="C11" s="1" t="s">
        <v>164</v>
      </c>
      <c r="D11" s="1" t="s">
        <v>164</v>
      </c>
      <c r="E11" s="1" t="s">
        <v>165</v>
      </c>
      <c r="F11" s="1">
        <v>2</v>
      </c>
      <c r="G11" s="1" t="s">
        <v>164</v>
      </c>
      <c r="H11" s="1" t="s">
        <v>164</v>
      </c>
      <c r="I11" s="1" t="s">
        <v>164</v>
      </c>
      <c r="J11" s="1" t="s">
        <v>164</v>
      </c>
      <c r="K11" s="1" t="s">
        <v>164</v>
      </c>
      <c r="L11" s="1" t="s">
        <v>164</v>
      </c>
      <c r="M11" s="1" t="s">
        <v>164</v>
      </c>
      <c r="N11" s="1" t="s">
        <v>164</v>
      </c>
      <c r="O11" s="1" t="s">
        <v>164</v>
      </c>
      <c r="T11" s="176" t="s">
        <v>168</v>
      </c>
      <c r="U11" s="434"/>
      <c r="V11" s="177" t="s">
        <v>168</v>
      </c>
      <c r="W11" s="384">
        <f t="shared" si="10"/>
        <v>89917.88092499999</v>
      </c>
      <c r="X11" s="384">
        <f t="shared" si="10"/>
        <v>0</v>
      </c>
      <c r="Y11" s="384">
        <f t="shared" si="10"/>
        <v>0</v>
      </c>
      <c r="Z11" s="384">
        <f t="shared" si="10"/>
        <v>0</v>
      </c>
      <c r="AA11" s="384">
        <f t="shared" si="10"/>
        <v>0</v>
      </c>
      <c r="AB11" s="384">
        <f t="shared" si="10"/>
        <v>0</v>
      </c>
      <c r="AC11" s="384">
        <f t="shared" si="10"/>
        <v>0</v>
      </c>
      <c r="AD11" s="455">
        <f t="shared" si="10"/>
        <v>89917.88092499999</v>
      </c>
      <c r="AE11" s="384">
        <f t="shared" si="10"/>
        <v>0</v>
      </c>
      <c r="AF11" s="384">
        <f t="shared" si="10"/>
        <v>89917.88092499999</v>
      </c>
      <c r="AG11" s="455">
        <f t="shared" si="10"/>
        <v>36233.91353867</v>
      </c>
      <c r="AH11" s="178">
        <f t="shared" si="1"/>
        <v>0.40296671992184191</v>
      </c>
      <c r="AI11" s="170">
        <f t="shared" si="2"/>
        <v>0.40296671992184191</v>
      </c>
      <c r="AJ11" s="179">
        <f>+AJ75+AJ163+AJ235+AJ212+AJ258+AJ289+AJ187</f>
        <v>8361.610283510001</v>
      </c>
      <c r="AK11" s="179">
        <f>+AG11-AJ11</f>
        <v>27872.303255159997</v>
      </c>
      <c r="AL11" s="172" t="e" vm="1">
        <f t="shared" si="3"/>
        <v>#VALUE!</v>
      </c>
      <c r="AM11" s="455">
        <f>+AM75+AM163+AM235+AM212+AM258+AM289+AM187</f>
        <v>1334.06311901</v>
      </c>
      <c r="AN11" s="180">
        <f t="shared" si="4"/>
        <v>1.4836460838336868E-2</v>
      </c>
      <c r="AO11" s="170">
        <f t="shared" si="5"/>
        <v>1.4836460838336868E-2</v>
      </c>
      <c r="AP11" s="179">
        <f>+AP75+AP163+AP235+AP212+AP258+AP289+AP187</f>
        <v>6891.4626613999999</v>
      </c>
      <c r="AQ11" s="179">
        <f>+AM11-AP11</f>
        <v>-5557.3995423899996</v>
      </c>
      <c r="AR11" s="172" t="e">
        <f t="shared" si="6"/>
        <v>#N/A</v>
      </c>
      <c r="AS11" s="455">
        <f>+AS75+AS163+AS235+AS212+AS258+AS289+AS187</f>
        <v>1046.73461501</v>
      </c>
      <c r="AT11" s="180">
        <f t="shared" si="7"/>
        <v>1.1641006263071029E-2</v>
      </c>
      <c r="AU11" s="455">
        <f>+AD11-AG11</f>
        <v>53683.96738632999</v>
      </c>
      <c r="AV11" s="384">
        <f>+AG11-AM11</f>
        <v>34899.850419659997</v>
      </c>
      <c r="AW11" s="385">
        <f t="shared" si="11"/>
        <v>88583.817805989995</v>
      </c>
      <c r="AX11" s="384">
        <f t="shared" si="8"/>
        <v>53683.96738632999</v>
      </c>
      <c r="AY11" s="181" t="e">
        <f>AD11*AR11</f>
        <v>#N/A</v>
      </c>
      <c r="AZ11" s="174" t="e">
        <f t="shared" si="9"/>
        <v>#N/A</v>
      </c>
      <c r="BA11" s="138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O11" s="139"/>
      <c r="BP11" s="139"/>
      <c r="BQ11" s="139"/>
      <c r="BR11" s="139"/>
      <c r="BS11" s="139"/>
      <c r="BT11" s="139"/>
      <c r="BU11" s="139"/>
      <c r="BV11" s="139"/>
      <c r="BW11" s="139"/>
      <c r="BX11" s="139"/>
      <c r="BY11" s="139"/>
      <c r="BZ11" s="139"/>
    </row>
    <row r="12" spans="1:78" ht="25.5" customHeight="1">
      <c r="A12" s="167"/>
      <c r="B12" s="1" t="s">
        <v>164</v>
      </c>
      <c r="C12" s="1" t="s">
        <v>164</v>
      </c>
      <c r="D12" s="1" t="s">
        <v>164</v>
      </c>
      <c r="E12" s="1" t="s">
        <v>165</v>
      </c>
      <c r="F12" s="1">
        <v>3</v>
      </c>
      <c r="G12" s="1" t="s">
        <v>164</v>
      </c>
      <c r="H12" s="1" t="s">
        <v>164</v>
      </c>
      <c r="I12" s="1" t="s">
        <v>164</v>
      </c>
      <c r="J12" s="1" t="s">
        <v>164</v>
      </c>
      <c r="K12" s="1" t="s">
        <v>164</v>
      </c>
      <c r="L12" s="1" t="s">
        <v>164</v>
      </c>
      <c r="M12" s="1" t="s">
        <v>164</v>
      </c>
      <c r="N12" s="1" t="s">
        <v>164</v>
      </c>
      <c r="O12" s="1" t="s">
        <v>164</v>
      </c>
      <c r="T12" s="176" t="s">
        <v>169</v>
      </c>
      <c r="U12" s="434"/>
      <c r="V12" s="177" t="s">
        <v>169</v>
      </c>
      <c r="W12" s="386">
        <f t="shared" si="10"/>
        <v>4094215.3808219996</v>
      </c>
      <c r="X12" s="386">
        <f t="shared" si="10"/>
        <v>0</v>
      </c>
      <c r="Y12" s="386">
        <f t="shared" si="10"/>
        <v>0</v>
      </c>
      <c r="Z12" s="386">
        <f t="shared" si="10"/>
        <v>0</v>
      </c>
      <c r="AA12" s="386">
        <f t="shared" si="10"/>
        <v>0</v>
      </c>
      <c r="AB12" s="386">
        <f t="shared" si="10"/>
        <v>0</v>
      </c>
      <c r="AC12" s="386">
        <f t="shared" si="10"/>
        <v>0</v>
      </c>
      <c r="AD12" s="456">
        <f t="shared" si="10"/>
        <v>4094215.3808219996</v>
      </c>
      <c r="AE12" s="386">
        <f t="shared" si="10"/>
        <v>8947.3445329999995</v>
      </c>
      <c r="AF12" s="384">
        <f t="shared" si="10"/>
        <v>4085268.036289</v>
      </c>
      <c r="AG12" s="456">
        <f t="shared" si="10"/>
        <v>7655.423110849998</v>
      </c>
      <c r="AH12" s="178">
        <f t="shared" si="1"/>
        <v>1.8698144574194363E-3</v>
      </c>
      <c r="AI12" s="170">
        <f t="shared" si="2"/>
        <v>1.873909629147388E-3</v>
      </c>
      <c r="AJ12" s="179">
        <f>+AJ76+AJ164+AJ236+AJ213+AJ259+AJ290+AJ188</f>
        <v>505873.07565193</v>
      </c>
      <c r="AK12" s="179">
        <f>+AG12-AJ12</f>
        <v>-498217.65254108002</v>
      </c>
      <c r="AL12" s="172" t="e" vm="1">
        <f t="shared" si="3"/>
        <v>#VALUE!</v>
      </c>
      <c r="AM12" s="455">
        <f>+AM76+AM164+AM236+AM213+AM259+AM290+AM188</f>
        <v>7655.423110849998</v>
      </c>
      <c r="AN12" s="180">
        <f t="shared" si="4"/>
        <v>1.8698144574194363E-3</v>
      </c>
      <c r="AO12" s="170">
        <f t="shared" si="5"/>
        <v>1.873909629147388E-3</v>
      </c>
      <c r="AP12" s="179">
        <f>+AP76+AP164+AP236+AP213+AP259+AP290+AP188</f>
        <v>505873.07565193</v>
      </c>
      <c r="AQ12" s="179">
        <f>+AM12-AP12</f>
        <v>-498217.65254108002</v>
      </c>
      <c r="AR12" s="172" t="e">
        <f t="shared" si="6"/>
        <v>#N/A</v>
      </c>
      <c r="AS12" s="455">
        <f>+AS76+AS164+AS236+AS213+AS259+AS290+AS188</f>
        <v>7655.2045948499981</v>
      </c>
      <c r="AT12" s="180">
        <f t="shared" si="7"/>
        <v>1.8697610855325972E-3</v>
      </c>
      <c r="AU12" s="455">
        <f>+AD12-AG12</f>
        <v>4086559.9577111495</v>
      </c>
      <c r="AV12" s="384">
        <f>+AG12-AM12</f>
        <v>0</v>
      </c>
      <c r="AW12" s="385">
        <f t="shared" si="11"/>
        <v>4086559.9577111495</v>
      </c>
      <c r="AX12" s="384">
        <f t="shared" si="8"/>
        <v>4077612.6131781498</v>
      </c>
      <c r="AY12" s="181" t="e">
        <f>AD12*AR12</f>
        <v>#N/A</v>
      </c>
      <c r="AZ12" s="174" t="e">
        <f t="shared" si="9"/>
        <v>#N/A</v>
      </c>
      <c r="BA12" s="138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O12" s="139"/>
      <c r="BP12" s="139"/>
      <c r="BQ12" s="139"/>
      <c r="BR12" s="139"/>
      <c r="BS12" s="139"/>
      <c r="BT12" s="139"/>
      <c r="BU12" s="139"/>
      <c r="BV12" s="139"/>
      <c r="BW12" s="139"/>
      <c r="BX12" s="139"/>
      <c r="BY12" s="139"/>
      <c r="BZ12" s="139"/>
    </row>
    <row r="13" spans="1:78" ht="22.5" customHeight="1">
      <c r="A13" s="167"/>
      <c r="B13" s="1" t="s">
        <v>164</v>
      </c>
      <c r="C13" s="1" t="s">
        <v>164</v>
      </c>
      <c r="D13" s="1" t="s">
        <v>164</v>
      </c>
      <c r="E13" s="1" t="s">
        <v>165</v>
      </c>
      <c r="F13" s="1">
        <v>5</v>
      </c>
      <c r="G13" s="1" t="s">
        <v>164</v>
      </c>
      <c r="H13" s="1" t="s">
        <v>164</v>
      </c>
      <c r="I13" s="1" t="s">
        <v>164</v>
      </c>
      <c r="J13" s="1" t="s">
        <v>164</v>
      </c>
      <c r="K13" s="1" t="s">
        <v>164</v>
      </c>
      <c r="L13" s="1" t="s">
        <v>164</v>
      </c>
      <c r="M13" s="1" t="s">
        <v>164</v>
      </c>
      <c r="N13" s="1" t="s">
        <v>164</v>
      </c>
      <c r="O13" s="1" t="s">
        <v>164</v>
      </c>
      <c r="Q13" s="182"/>
      <c r="T13" s="176" t="s">
        <v>170</v>
      </c>
      <c r="U13" s="434"/>
      <c r="V13" s="177" t="s">
        <v>170</v>
      </c>
      <c r="W13" s="384">
        <f t="shared" si="10"/>
        <v>70498.536999999997</v>
      </c>
      <c r="X13" s="384">
        <f t="shared" si="10"/>
        <v>0</v>
      </c>
      <c r="Y13" s="384">
        <f t="shared" si="10"/>
        <v>0</v>
      </c>
      <c r="Z13" s="384">
        <f t="shared" si="10"/>
        <v>0</v>
      </c>
      <c r="AA13" s="384">
        <f t="shared" si="10"/>
        <v>0</v>
      </c>
      <c r="AB13" s="384">
        <f t="shared" si="10"/>
        <v>0</v>
      </c>
      <c r="AC13" s="384">
        <f t="shared" si="10"/>
        <v>0</v>
      </c>
      <c r="AD13" s="455">
        <f t="shared" si="10"/>
        <v>70498.536999999997</v>
      </c>
      <c r="AE13" s="384">
        <f t="shared" si="10"/>
        <v>0</v>
      </c>
      <c r="AF13" s="384">
        <f t="shared" si="10"/>
        <v>70498.536999999997</v>
      </c>
      <c r="AG13" s="455">
        <f t="shared" si="10"/>
        <v>15792.249826390002</v>
      </c>
      <c r="AH13" s="178">
        <f t="shared" si="1"/>
        <v>0.2240081922039035</v>
      </c>
      <c r="AI13" s="170">
        <f t="shared" si="2"/>
        <v>0.2240081922039035</v>
      </c>
      <c r="AJ13" s="179">
        <f>+AJ77+AJ165+AJ237+AJ214+AJ260+AJ291+AJ189</f>
        <v>0</v>
      </c>
      <c r="AK13" s="179">
        <f>+AG13-AJ13</f>
        <v>15792.249826390002</v>
      </c>
      <c r="AL13" s="172" t="e" vm="1">
        <f t="shared" si="3"/>
        <v>#VALUE!</v>
      </c>
      <c r="AM13" s="455">
        <f>+AM77+AM165+AM237+AM214+AM260+AM291+AM189</f>
        <v>31.080969039999999</v>
      </c>
      <c r="AN13" s="180">
        <f t="shared" si="4"/>
        <v>4.4087395799433397E-4</v>
      </c>
      <c r="AO13" s="170">
        <f t="shared" si="5"/>
        <v>4.4087395799433397E-4</v>
      </c>
      <c r="AP13" s="179">
        <f>+AP77+AP165+AP237+AP214+AP260+AP291+AP189</f>
        <v>28384.812037439999</v>
      </c>
      <c r="AQ13" s="179">
        <f>+AM13-AP13</f>
        <v>-28353.7310684</v>
      </c>
      <c r="AR13" s="172" t="e">
        <f t="shared" si="6"/>
        <v>#N/A</v>
      </c>
      <c r="AS13" s="455">
        <f>+AS77+AS165+AS237+AS214+AS260+AS291+AS189</f>
        <v>31.080969039999999</v>
      </c>
      <c r="AT13" s="180">
        <f t="shared" si="7"/>
        <v>4.4087395799433397E-4</v>
      </c>
      <c r="AU13" s="455">
        <f>+AD13-AG13</f>
        <v>54706.287173609991</v>
      </c>
      <c r="AV13" s="384">
        <f>+AG13-AM13</f>
        <v>15761.168857350001</v>
      </c>
      <c r="AW13" s="385">
        <f t="shared" si="11"/>
        <v>70467.456030959991</v>
      </c>
      <c r="AX13" s="384">
        <f t="shared" si="8"/>
        <v>54706.287173609991</v>
      </c>
      <c r="AY13" s="181" t="e">
        <f>AD13*AR13</f>
        <v>#N/A</v>
      </c>
      <c r="AZ13" s="174" t="e">
        <f t="shared" si="9"/>
        <v>#N/A</v>
      </c>
      <c r="BA13" s="138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O13" s="139"/>
      <c r="BP13" s="139"/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</row>
    <row r="14" spans="1:78" ht="39" customHeight="1" thickBot="1">
      <c r="A14" s="167"/>
      <c r="B14" s="1" t="s">
        <v>164</v>
      </c>
      <c r="C14" s="1" t="s">
        <v>164</v>
      </c>
      <c r="D14" s="1" t="s">
        <v>164</v>
      </c>
      <c r="E14" s="1" t="s">
        <v>165</v>
      </c>
      <c r="F14" s="1">
        <v>8</v>
      </c>
      <c r="G14" s="1" t="s">
        <v>164</v>
      </c>
      <c r="H14" s="1" t="s">
        <v>164</v>
      </c>
      <c r="I14" s="1" t="s">
        <v>164</v>
      </c>
      <c r="J14" s="1" t="s">
        <v>164</v>
      </c>
      <c r="K14" s="1" t="s">
        <v>164</v>
      </c>
      <c r="L14" s="1" t="s">
        <v>164</v>
      </c>
      <c r="M14" s="1" t="s">
        <v>164</v>
      </c>
      <c r="N14" s="1" t="s">
        <v>164</v>
      </c>
      <c r="O14" s="1" t="s">
        <v>164</v>
      </c>
      <c r="Q14" s="182"/>
      <c r="T14" s="183" t="s">
        <v>171</v>
      </c>
      <c r="U14" s="435"/>
      <c r="V14" s="177" t="s">
        <v>171</v>
      </c>
      <c r="W14" s="384">
        <f t="shared" si="10"/>
        <v>24016.427999999996</v>
      </c>
      <c r="X14" s="384">
        <f t="shared" si="10"/>
        <v>0</v>
      </c>
      <c r="Y14" s="384">
        <f t="shared" si="10"/>
        <v>0</v>
      </c>
      <c r="Z14" s="384">
        <f t="shared" si="10"/>
        <v>0</v>
      </c>
      <c r="AA14" s="384">
        <f t="shared" si="10"/>
        <v>0</v>
      </c>
      <c r="AB14" s="384">
        <f t="shared" si="10"/>
        <v>0</v>
      </c>
      <c r="AC14" s="384">
        <f t="shared" si="10"/>
        <v>0</v>
      </c>
      <c r="AD14" s="455">
        <f t="shared" si="10"/>
        <v>24016.427999999996</v>
      </c>
      <c r="AE14" s="384">
        <f t="shared" si="10"/>
        <v>0</v>
      </c>
      <c r="AF14" s="384">
        <f t="shared" si="10"/>
        <v>24016.427999999996</v>
      </c>
      <c r="AG14" s="455">
        <f t="shared" si="10"/>
        <v>1.0089999999999999</v>
      </c>
      <c r="AH14" s="178">
        <f t="shared" si="1"/>
        <v>4.2012908830572143E-5</v>
      </c>
      <c r="AI14" s="170">
        <f t="shared" si="2"/>
        <v>4.2012908830572143E-5</v>
      </c>
      <c r="AJ14" s="179">
        <f>+AJ78+AJ166+AJ238+AJ215+AJ261+AJ292+AJ190</f>
        <v>0</v>
      </c>
      <c r="AK14" s="179">
        <f>+AG14-AJ14</f>
        <v>1.0089999999999999</v>
      </c>
      <c r="AL14" s="172" t="e" vm="1">
        <f t="shared" si="3"/>
        <v>#VALUE!</v>
      </c>
      <c r="AM14" s="455">
        <f>+AM78+AM166+AM238+AM215+AM261+AM292+AM190</f>
        <v>1.0089999999999999</v>
      </c>
      <c r="AN14" s="180">
        <f t="shared" si="4"/>
        <v>4.2012908830572143E-5</v>
      </c>
      <c r="AO14" s="170">
        <f t="shared" si="5"/>
        <v>4.2012908830572143E-5</v>
      </c>
      <c r="AP14" s="179">
        <f>+AP78+AP166+AP238+AP215+AP261+AP292+AP190</f>
        <v>2180.882576</v>
      </c>
      <c r="AQ14" s="179">
        <f>+AM14-AP14</f>
        <v>-2179.873576</v>
      </c>
      <c r="AR14" s="172" t="e">
        <f t="shared" si="6"/>
        <v>#N/A</v>
      </c>
      <c r="AS14" s="455">
        <f>+AS78+AS166+AS238+AS215+AS261+AS292+AS190</f>
        <v>1.0089999999999999</v>
      </c>
      <c r="AT14" s="180">
        <f t="shared" si="7"/>
        <v>4.2012908830572143E-5</v>
      </c>
      <c r="AU14" s="455">
        <f>+AD14-AG14</f>
        <v>24015.418999999998</v>
      </c>
      <c r="AV14" s="384">
        <f>+AG14-AM14</f>
        <v>0</v>
      </c>
      <c r="AW14" s="385">
        <f t="shared" si="11"/>
        <v>24015.418999999998</v>
      </c>
      <c r="AX14" s="384">
        <f t="shared" si="8"/>
        <v>24015.418999999998</v>
      </c>
      <c r="AY14" s="181" t="e">
        <f>AD14*AR14</f>
        <v>#N/A</v>
      </c>
      <c r="AZ14" s="174" t="e">
        <f t="shared" si="9"/>
        <v>#N/A</v>
      </c>
      <c r="BA14" s="138"/>
      <c r="BB14" s="139"/>
      <c r="BC14" s="139"/>
      <c r="BD14" s="139"/>
      <c r="BE14" s="139"/>
      <c r="BF14" s="139"/>
      <c r="BG14" s="139"/>
      <c r="BH14" s="139"/>
      <c r="BI14" s="139"/>
      <c r="BJ14" s="139"/>
      <c r="BK14" s="139"/>
      <c r="BL14" s="139"/>
      <c r="BM14" s="139"/>
      <c r="BO14" s="139"/>
      <c r="BP14" s="139"/>
      <c r="BQ14" s="139"/>
      <c r="BR14" s="139"/>
      <c r="BS14" s="139"/>
      <c r="BT14" s="139"/>
      <c r="BU14" s="139"/>
      <c r="BV14" s="139"/>
      <c r="BW14" s="139"/>
      <c r="BX14" s="139"/>
      <c r="BY14" s="139"/>
      <c r="BZ14" s="139"/>
    </row>
    <row r="15" spans="1:78" ht="27.75" customHeight="1" thickBot="1">
      <c r="A15" s="184"/>
      <c r="B15" s="1" t="s">
        <v>164</v>
      </c>
      <c r="C15" s="1" t="s">
        <v>164</v>
      </c>
      <c r="D15" s="1" t="s">
        <v>164</v>
      </c>
      <c r="E15" s="184" t="s">
        <v>172</v>
      </c>
      <c r="F15" s="184" t="s">
        <v>164</v>
      </c>
      <c r="G15" s="184" t="s">
        <v>164</v>
      </c>
      <c r="H15" s="184" t="s">
        <v>164</v>
      </c>
      <c r="I15" s="184" t="s">
        <v>164</v>
      </c>
      <c r="J15" s="184" t="s">
        <v>164</v>
      </c>
      <c r="K15" s="184" t="s">
        <v>164</v>
      </c>
      <c r="L15" s="184" t="s">
        <v>164</v>
      </c>
      <c r="M15" s="184" t="s">
        <v>164</v>
      </c>
      <c r="N15" s="184" t="s">
        <v>164</v>
      </c>
      <c r="O15" s="184" t="s">
        <v>164</v>
      </c>
      <c r="P15" s="184"/>
      <c r="Q15" s="184"/>
      <c r="R15" s="184"/>
      <c r="S15" s="184"/>
      <c r="T15" s="185" t="s">
        <v>173</v>
      </c>
      <c r="U15" s="429"/>
      <c r="V15" s="158" t="s">
        <v>173</v>
      </c>
      <c r="W15" s="387">
        <f>SUM(W16:W17)</f>
        <v>3459.7012829999999</v>
      </c>
      <c r="X15" s="387">
        <f>SUM(X16:X17)</f>
        <v>0</v>
      </c>
      <c r="Y15" s="387">
        <f>SUM(Y16:Y17)</f>
        <v>0</v>
      </c>
      <c r="Z15" s="387"/>
      <c r="AA15" s="387">
        <f>SUM(AA16:AA17)</f>
        <v>0</v>
      </c>
      <c r="AB15" s="387">
        <f>SUM(AB16:AB17)</f>
        <v>0</v>
      </c>
      <c r="AC15" s="387"/>
      <c r="AD15" s="457">
        <f>SUM(AD16:AD17)</f>
        <v>3459.7012829999999</v>
      </c>
      <c r="AE15" s="387">
        <f>SUM(AE16:AE17)</f>
        <v>0</v>
      </c>
      <c r="AF15" s="387">
        <f>SUM(AF16:AF17)</f>
        <v>3459.7012829999999</v>
      </c>
      <c r="AG15" s="457">
        <f>SUM(AG16:AG17)</f>
        <v>0</v>
      </c>
      <c r="AH15" s="186">
        <f>+AG15/AD15</f>
        <v>0</v>
      </c>
      <c r="AI15" s="187">
        <f t="shared" si="2"/>
        <v>0</v>
      </c>
      <c r="AJ15" s="188" t="e">
        <f>SUM(AJ16:AJ19)</f>
        <v>#REF!</v>
      </c>
      <c r="AK15" s="188" t="e">
        <f>SUM(AK16:AK19)</f>
        <v>#REF!</v>
      </c>
      <c r="AL15" s="172" t="e" vm="1">
        <f t="shared" si="3"/>
        <v>#VALUE!</v>
      </c>
      <c r="AM15" s="457">
        <f>SUM(AM16:AM17)</f>
        <v>0</v>
      </c>
      <c r="AN15" s="186">
        <f t="shared" si="4"/>
        <v>0</v>
      </c>
      <c r="AO15" s="189">
        <f t="shared" si="5"/>
        <v>0</v>
      </c>
      <c r="AP15" s="188" t="e">
        <f>SUM(AP16:AP19)</f>
        <v>#REF!</v>
      </c>
      <c r="AQ15" s="188" t="e">
        <f>SUM(AQ16:AQ19)</f>
        <v>#REF!</v>
      </c>
      <c r="AR15" s="172" t="e">
        <f t="shared" si="6"/>
        <v>#N/A</v>
      </c>
      <c r="AS15" s="457">
        <f>SUM(AS16:AS17)</f>
        <v>0</v>
      </c>
      <c r="AT15" s="186">
        <f t="shared" si="7"/>
        <v>0</v>
      </c>
      <c r="AU15" s="457">
        <f>SUM(AU16:AU17)</f>
        <v>3459.7012829999999</v>
      </c>
      <c r="AV15" s="387">
        <f>SUM(AV16:AV17)</f>
        <v>0</v>
      </c>
      <c r="AW15" s="387">
        <f t="shared" si="11"/>
        <v>3459.7012829999999</v>
      </c>
      <c r="AX15" s="387">
        <f t="shared" si="8"/>
        <v>3459.7012829999999</v>
      </c>
      <c r="AY15" s="190" t="e">
        <f>AY100</f>
        <v>#N/A</v>
      </c>
      <c r="AZ15" s="174" t="e">
        <f>IF(AND(AY15=0,AM15&gt;AY15),1,IFERROR(AM15/AY15,1))</f>
        <v>#N/A</v>
      </c>
      <c r="BA15" s="138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175"/>
      <c r="BO15" s="175"/>
      <c r="BP15" s="175"/>
      <c r="BQ15" s="175"/>
      <c r="BR15" s="175"/>
      <c r="BS15" s="175"/>
      <c r="BT15" s="175"/>
      <c r="BU15" s="175"/>
      <c r="BV15" s="175"/>
      <c r="BW15" s="175"/>
      <c r="BX15" s="175"/>
      <c r="BY15" s="175"/>
      <c r="BZ15" s="175"/>
    </row>
    <row r="16" spans="1:78" ht="21.75" customHeight="1" thickBot="1">
      <c r="A16" s="184"/>
      <c r="B16" s="1" t="s">
        <v>164</v>
      </c>
      <c r="C16" s="1" t="s">
        <v>164</v>
      </c>
      <c r="D16" s="1" t="s">
        <v>164</v>
      </c>
      <c r="E16" s="184" t="s">
        <v>172</v>
      </c>
      <c r="F16" s="184" t="s">
        <v>164</v>
      </c>
      <c r="G16" s="184" t="s">
        <v>164</v>
      </c>
      <c r="H16" s="184" t="s">
        <v>164</v>
      </c>
      <c r="I16" s="184" t="s">
        <v>164</v>
      </c>
      <c r="J16" s="184" t="s">
        <v>164</v>
      </c>
      <c r="K16" s="184" t="s">
        <v>164</v>
      </c>
      <c r="L16" s="184" t="s">
        <v>164</v>
      </c>
      <c r="M16" s="184" t="s">
        <v>164</v>
      </c>
      <c r="N16" s="184" t="s">
        <v>164</v>
      </c>
      <c r="O16" s="184" t="s">
        <v>164</v>
      </c>
      <c r="P16" s="184"/>
      <c r="Q16" s="184"/>
      <c r="R16" s="184"/>
      <c r="S16" s="184"/>
      <c r="T16" s="191" t="s">
        <v>174</v>
      </c>
      <c r="U16" s="434"/>
      <c r="V16" s="177" t="s">
        <v>174</v>
      </c>
      <c r="W16" s="388">
        <f t="shared" ref="W16:AG17" si="12">+W80+W168+W217+W240+W263+W294</f>
        <v>3459.7012829999999</v>
      </c>
      <c r="X16" s="388">
        <f t="shared" si="12"/>
        <v>0</v>
      </c>
      <c r="Y16" s="388">
        <f t="shared" si="12"/>
        <v>0</v>
      </c>
      <c r="Z16" s="388">
        <f t="shared" si="12"/>
        <v>0</v>
      </c>
      <c r="AA16" s="388">
        <f t="shared" si="12"/>
        <v>0</v>
      </c>
      <c r="AB16" s="388">
        <f t="shared" si="12"/>
        <v>0</v>
      </c>
      <c r="AC16" s="388">
        <f t="shared" si="12"/>
        <v>0</v>
      </c>
      <c r="AD16" s="458">
        <f t="shared" si="12"/>
        <v>3459.7012829999999</v>
      </c>
      <c r="AE16" s="388">
        <f t="shared" si="12"/>
        <v>0</v>
      </c>
      <c r="AF16" s="388">
        <f t="shared" si="12"/>
        <v>3459.7012829999999</v>
      </c>
      <c r="AG16" s="458">
        <f t="shared" si="12"/>
        <v>0</v>
      </c>
      <c r="AH16" s="178">
        <f>+AG16/AD16</f>
        <v>0</v>
      </c>
      <c r="AI16" s="187">
        <f t="shared" si="2"/>
        <v>0</v>
      </c>
      <c r="AJ16" s="192">
        <f>+SUMIFS('[1]Cierre Mes Anterior'!$W$4:$W$773,'[1]Cierre Mes Anterior'!$A$4:$A$773,$B16,'[1]Cierre Mes Anterior'!$B$4:$B$773,$C16,'[1]Cierre Mes Anterior'!$C$4:$C$773,$D16,'[1]Cierre Mes Anterior'!$D$4:$D$773,$E16,'[1]Cierre Mes Anterior'!$E$4:$E$773,$F16,'[1]Cierre Mes Anterior'!$F$4:$F$773,$G16,'[1]Cierre Mes Anterior'!$G$4:$G$773,$H16,'[1]Cierre Mes Anterior'!$H$4:$H$773,$I16,'[1]Cierre Mes Anterior'!$I$4:$I$773,$J16,'[1]Cierre Mes Anterior'!$J$4:$J$773,$K16,'[1]Cierre Mes Anterior'!$K$4:$K$773,$L16,'[1]Cierre Mes Anterior'!$L$4:$L$773,$M16,'[1]Cierre Mes Anterior'!$M$4:$M$773,$N16,'[1]Cierre Mes Anterior'!$N$4:$N$773,$O16)/1000000</f>
        <v>15241.200802160001</v>
      </c>
      <c r="AK16" s="179">
        <f>+AG16-AJ16</f>
        <v>-15241.200802160001</v>
      </c>
      <c r="AL16" s="172" t="e" vm="1">
        <f t="shared" si="3"/>
        <v>#VALUE!</v>
      </c>
      <c r="AM16" s="458">
        <f>+AM80+AM168+AM217+AM240+AM263+AM294</f>
        <v>0</v>
      </c>
      <c r="AN16" s="180">
        <f t="shared" si="4"/>
        <v>0</v>
      </c>
      <c r="AO16" s="189">
        <f t="shared" si="5"/>
        <v>0</v>
      </c>
      <c r="AP16" s="192">
        <f>+SUMIFS('[1]Cierre Mes Anterior'!$X$4:$X$773,'[1]Cierre Mes Anterior'!$A$4:$A$773,$B16,'[1]Cierre Mes Anterior'!$B$4:$B$773,$C16,'[1]Cierre Mes Anterior'!$C$4:$C$773,$D16,'[1]Cierre Mes Anterior'!$D$4:$D$773,$E16,'[1]Cierre Mes Anterior'!$E$4:$E$773,$F16,'[1]Cierre Mes Anterior'!$F$4:$F$773,$G16,'[1]Cierre Mes Anterior'!$G$4:$G$773,$H16,'[1]Cierre Mes Anterior'!$H$4:$H$773,$I16,'[1]Cierre Mes Anterior'!$I$4:$I$773,$J16,'[1]Cierre Mes Anterior'!$J$4:$J$773,$K16,'[1]Cierre Mes Anterior'!$K$4:$K$773,$L16,'[1]Cierre Mes Anterior'!$L$4:$L$773,$M16,'[1]Cierre Mes Anterior'!$M$4:$M$773,$N16,'[1]Cierre Mes Anterior'!$N$4:$N$773,$O16)/1000000</f>
        <v>15241.200802160001</v>
      </c>
      <c r="AQ16" s="179">
        <f>+AM16-AP16</f>
        <v>-15241.200802160001</v>
      </c>
      <c r="AR16" s="172" t="e">
        <f t="shared" si="6"/>
        <v>#N/A</v>
      </c>
      <c r="AS16" s="458">
        <f>+AS80+AS168+AS217+AS240+AS263+AS294</f>
        <v>0</v>
      </c>
      <c r="AT16" s="180">
        <f t="shared" si="7"/>
        <v>0</v>
      </c>
      <c r="AU16" s="458">
        <f>+AU80+AU168+AU217+AU240+AU263+AU294</f>
        <v>3459.7012829999999</v>
      </c>
      <c r="AV16" s="388">
        <f>+AV80+AV168+AV217+AV240+AV263+AV294</f>
        <v>0</v>
      </c>
      <c r="AW16" s="385">
        <f t="shared" si="11"/>
        <v>3459.7012829999999</v>
      </c>
      <c r="AX16" s="386">
        <f t="shared" si="8"/>
        <v>3459.7012829999999</v>
      </c>
      <c r="AY16" s="193" t="e">
        <f>AD16*AR16</f>
        <v>#N/A</v>
      </c>
      <c r="AZ16" s="174" t="e">
        <f>IF(AND(AY16=0,AM16&gt;AY16),1,IFERROR(AM16/AY16,1))</f>
        <v>#N/A</v>
      </c>
      <c r="BA16" s="138"/>
    </row>
    <row r="17" spans="1:79" ht="21.75" hidden="1" customHeight="1" thickBot="1">
      <c r="A17" s="184"/>
      <c r="B17" s="1" t="s">
        <v>164</v>
      </c>
      <c r="C17" s="1" t="s">
        <v>164</v>
      </c>
      <c r="D17" s="1" t="s">
        <v>164</v>
      </c>
      <c r="E17" s="184" t="s">
        <v>172</v>
      </c>
      <c r="F17" s="184" t="s">
        <v>164</v>
      </c>
      <c r="G17" s="184" t="s">
        <v>164</v>
      </c>
      <c r="H17" s="184" t="s">
        <v>164</v>
      </c>
      <c r="I17" s="184" t="s">
        <v>164</v>
      </c>
      <c r="J17" s="184" t="s">
        <v>164</v>
      </c>
      <c r="K17" s="184" t="s">
        <v>164</v>
      </c>
      <c r="L17" s="184" t="s">
        <v>164</v>
      </c>
      <c r="M17" s="184" t="s">
        <v>164</v>
      </c>
      <c r="N17" s="184" t="s">
        <v>164</v>
      </c>
      <c r="O17" s="184" t="s">
        <v>164</v>
      </c>
      <c r="P17" s="184"/>
      <c r="Q17" s="184"/>
      <c r="R17" s="184"/>
      <c r="S17" s="184"/>
      <c r="T17" s="191" t="s">
        <v>175</v>
      </c>
      <c r="U17" s="434"/>
      <c r="V17" s="177" t="s">
        <v>175</v>
      </c>
      <c r="W17" s="388">
        <f t="shared" si="12"/>
        <v>0</v>
      </c>
      <c r="X17" s="388">
        <f t="shared" si="12"/>
        <v>0</v>
      </c>
      <c r="Y17" s="388">
        <f t="shared" si="12"/>
        <v>0</v>
      </c>
      <c r="Z17" s="388">
        <f t="shared" si="12"/>
        <v>0</v>
      </c>
      <c r="AA17" s="388">
        <f t="shared" si="12"/>
        <v>0</v>
      </c>
      <c r="AB17" s="388">
        <f t="shared" si="12"/>
        <v>0</v>
      </c>
      <c r="AC17" s="388">
        <f t="shared" si="12"/>
        <v>0</v>
      </c>
      <c r="AD17" s="458">
        <f t="shared" si="12"/>
        <v>0</v>
      </c>
      <c r="AE17" s="388">
        <f t="shared" si="12"/>
        <v>0</v>
      </c>
      <c r="AF17" s="388">
        <f t="shared" si="12"/>
        <v>0</v>
      </c>
      <c r="AG17" s="458">
        <f t="shared" si="12"/>
        <v>0</v>
      </c>
      <c r="AH17" s="178" t="e">
        <f>+AG17/AD17</f>
        <v>#DIV/0!</v>
      </c>
      <c r="AI17" s="187" t="e">
        <f t="shared" si="2"/>
        <v>#DIV/0!</v>
      </c>
      <c r="AJ17" s="192">
        <f>+SUMIFS('[1]Cierre Mes Anterior'!$W$4:$W$773,'[1]Cierre Mes Anterior'!$A$4:$A$773,$B17,'[1]Cierre Mes Anterior'!$B$4:$B$773,$C17,'[1]Cierre Mes Anterior'!$C$4:$C$773,$D17,'[1]Cierre Mes Anterior'!$D$4:$D$773,$E17,'[1]Cierre Mes Anterior'!$E$4:$E$773,$F17,'[1]Cierre Mes Anterior'!$F$4:$F$773,$G17,'[1]Cierre Mes Anterior'!$G$4:$G$773,$H17,'[1]Cierre Mes Anterior'!$H$4:$H$773,$I17,'[1]Cierre Mes Anterior'!$I$4:$I$773,$J17,'[1]Cierre Mes Anterior'!$J$4:$J$773,$K17,'[1]Cierre Mes Anterior'!$K$4:$K$773,$L17,'[1]Cierre Mes Anterior'!$L$4:$L$773,$M17,'[1]Cierre Mes Anterior'!$M$4:$M$773,$N17,'[1]Cierre Mes Anterior'!$N$4:$N$773,$O17)/1000000</f>
        <v>15241.200802160001</v>
      </c>
      <c r="AK17" s="179">
        <f>+AG17-AJ17</f>
        <v>-15241.200802160001</v>
      </c>
      <c r="AL17" s="194" t="e" vm="1">
        <f t="shared" si="3"/>
        <v>#VALUE!</v>
      </c>
      <c r="AM17" s="458">
        <f>+AM81+AM169+AM218+AM241+AM264+AM295</f>
        <v>0</v>
      </c>
      <c r="AN17" s="180" t="e">
        <f t="shared" si="4"/>
        <v>#DIV/0!</v>
      </c>
      <c r="AO17" s="189" t="e">
        <f t="shared" si="5"/>
        <v>#DIV/0!</v>
      </c>
      <c r="AP17" s="192">
        <f>+SUMIFS('[1]Cierre Mes Anterior'!$X$4:$X$773,'[1]Cierre Mes Anterior'!$A$4:$A$773,$B17,'[1]Cierre Mes Anterior'!$B$4:$B$773,$C17,'[1]Cierre Mes Anterior'!$C$4:$C$773,$D17,'[1]Cierre Mes Anterior'!$D$4:$D$773,$E17,'[1]Cierre Mes Anterior'!$E$4:$E$773,$F17,'[1]Cierre Mes Anterior'!$F$4:$F$773,$G17,'[1]Cierre Mes Anterior'!$G$4:$G$773,$H17,'[1]Cierre Mes Anterior'!$H$4:$H$773,$I17,'[1]Cierre Mes Anterior'!$I$4:$I$773,$J17,'[1]Cierre Mes Anterior'!$J$4:$J$773,$K17,'[1]Cierre Mes Anterior'!$K$4:$K$773,$L17,'[1]Cierre Mes Anterior'!$L$4:$L$773,$M17,'[1]Cierre Mes Anterior'!$M$4:$M$773,$N17,'[1]Cierre Mes Anterior'!$N$4:$N$773,$O17)/1000000</f>
        <v>15241.200802160001</v>
      </c>
      <c r="AQ17" s="179">
        <f>+AM17-AP17</f>
        <v>-15241.200802160001</v>
      </c>
      <c r="AR17" s="194" t="e">
        <f t="shared" si="6"/>
        <v>#N/A</v>
      </c>
      <c r="AS17" s="458">
        <f>+AS81+AS169+AS218+AS241+AS264+AS295</f>
        <v>0</v>
      </c>
      <c r="AT17" s="180" t="e">
        <f t="shared" si="7"/>
        <v>#DIV/0!</v>
      </c>
      <c r="AU17" s="458">
        <f>+AU81+AU169+AU218+AU241+AU264+AU295</f>
        <v>0</v>
      </c>
      <c r="AV17" s="388">
        <f>+AV81+AV169+AV218+AV241+AV264+AV295</f>
        <v>0</v>
      </c>
      <c r="AW17" s="385">
        <f t="shared" si="11"/>
        <v>0</v>
      </c>
      <c r="AX17" s="386">
        <f t="shared" si="8"/>
        <v>0</v>
      </c>
      <c r="AY17" s="193" t="e">
        <f>AD17*AR17</f>
        <v>#N/A</v>
      </c>
      <c r="AZ17" s="174" t="e">
        <f>IF(AND(AY17=0,AM17&gt;AY17),1,IFERROR(AM17/AY17,1))</f>
        <v>#N/A</v>
      </c>
      <c r="BA17" s="138"/>
    </row>
    <row r="18" spans="1:79" ht="24.75" customHeight="1" thickBot="1">
      <c r="A18" s="167"/>
      <c r="B18" s="1" t="s">
        <v>164</v>
      </c>
      <c r="C18" s="1" t="s">
        <v>164</v>
      </c>
      <c r="D18" s="1" t="s">
        <v>164</v>
      </c>
      <c r="E18" s="1" t="s">
        <v>176</v>
      </c>
      <c r="F18" s="1" t="s">
        <v>164</v>
      </c>
      <c r="G18" s="1" t="s">
        <v>164</v>
      </c>
      <c r="H18" s="1" t="s">
        <v>164</v>
      </c>
      <c r="I18" s="1" t="s">
        <v>164</v>
      </c>
      <c r="J18" s="1" t="s">
        <v>164</v>
      </c>
      <c r="K18" s="1" t="s">
        <v>164</v>
      </c>
      <c r="L18" s="1" t="s">
        <v>164</v>
      </c>
      <c r="M18" s="1" t="s">
        <v>164</v>
      </c>
      <c r="N18" s="1" t="s">
        <v>164</v>
      </c>
      <c r="O18" s="1" t="s">
        <v>164</v>
      </c>
      <c r="Q18" s="182"/>
      <c r="T18" s="168" t="s">
        <v>177</v>
      </c>
      <c r="U18" s="429"/>
      <c r="V18" s="158" t="s">
        <v>177</v>
      </c>
      <c r="W18" s="382">
        <f>W55</f>
        <v>8053437.5734060006</v>
      </c>
      <c r="X18" s="382" t="e">
        <f>X55</f>
        <v>#REF!</v>
      </c>
      <c r="Y18" s="382" t="e">
        <f t="shared" ref="Y18:AG18" si="13">Y55</f>
        <v>#REF!</v>
      </c>
      <c r="Z18" s="382">
        <f t="shared" si="13"/>
        <v>0</v>
      </c>
      <c r="AA18" s="382" t="e">
        <f t="shared" si="13"/>
        <v>#REF!</v>
      </c>
      <c r="AB18" s="382" t="e">
        <f t="shared" si="13"/>
        <v>#REF!</v>
      </c>
      <c r="AC18" s="382" t="e">
        <f t="shared" si="13"/>
        <v>#REF!</v>
      </c>
      <c r="AD18" s="454">
        <f>AD55</f>
        <v>8053437.5734060006</v>
      </c>
      <c r="AE18" s="382">
        <f>AE55</f>
        <v>20250</v>
      </c>
      <c r="AF18" s="382">
        <f>AF55</f>
        <v>7893885.3839720003</v>
      </c>
      <c r="AG18" s="454">
        <f t="shared" si="13"/>
        <v>475758.48384565004</v>
      </c>
      <c r="AH18" s="169">
        <f t="shared" si="1"/>
        <v>5.9075206023412416E-2</v>
      </c>
      <c r="AI18" s="170">
        <f t="shared" si="2"/>
        <v>6.0269241406981339E-2</v>
      </c>
      <c r="AJ18" s="171" t="e">
        <f>AJ55</f>
        <v>#REF!</v>
      </c>
      <c r="AK18" s="171" t="e">
        <f>AK55</f>
        <v>#REF!</v>
      </c>
      <c r="AL18" s="172" t="e" vm="1">
        <f t="shared" si="3"/>
        <v>#VALUE!</v>
      </c>
      <c r="AM18" s="454">
        <f>AM55</f>
        <v>320073.42597200006</v>
      </c>
      <c r="AN18" s="186">
        <f t="shared" si="4"/>
        <v>3.9743702369897799E-2</v>
      </c>
      <c r="AO18" s="170">
        <f t="shared" si="5"/>
        <v>4.0547007006446721E-2</v>
      </c>
      <c r="AP18" s="171" t="e">
        <f>AP55</f>
        <v>#REF!</v>
      </c>
      <c r="AQ18" s="171" t="e">
        <f>AQ55</f>
        <v>#REF!</v>
      </c>
      <c r="AR18" s="172" t="e">
        <f t="shared" si="6"/>
        <v>#N/A</v>
      </c>
      <c r="AS18" s="454">
        <f>AS55</f>
        <v>320060.23223300005</v>
      </c>
      <c r="AT18" s="186">
        <f t="shared" si="7"/>
        <v>3.9742064095697527E-2</v>
      </c>
      <c r="AU18" s="454">
        <f>AU55</f>
        <v>7577679.0895603504</v>
      </c>
      <c r="AV18" s="382">
        <f>AV55</f>
        <v>155685.05787365005</v>
      </c>
      <c r="AW18" s="383">
        <f>AW55</f>
        <v>7733364.1474340009</v>
      </c>
      <c r="AX18" s="382">
        <f t="shared" si="8"/>
        <v>7418126.9001263501</v>
      </c>
      <c r="AY18" s="195" t="e">
        <f>AY55</f>
        <v>#N/A</v>
      </c>
      <c r="AZ18" s="174" t="e">
        <f t="shared" si="9"/>
        <v>#N/A</v>
      </c>
      <c r="BA18" s="138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  <c r="BY18" s="175"/>
      <c r="BZ18" s="175"/>
    </row>
    <row r="19" spans="1:79" ht="24.75" customHeight="1" thickBot="1">
      <c r="A19" s="196"/>
      <c r="B19" s="197" t="s">
        <v>164</v>
      </c>
      <c r="C19" s="197" t="s">
        <v>164</v>
      </c>
      <c r="D19" s="197" t="s">
        <v>164</v>
      </c>
      <c r="E19" s="197" t="s">
        <v>164</v>
      </c>
      <c r="F19" s="197" t="s">
        <v>164</v>
      </c>
      <c r="G19" s="197" t="s">
        <v>164</v>
      </c>
      <c r="H19" s="197" t="s">
        <v>164</v>
      </c>
      <c r="I19" s="197" t="s">
        <v>164</v>
      </c>
      <c r="J19" s="197" t="s">
        <v>164</v>
      </c>
      <c r="K19" s="197" t="s">
        <v>164</v>
      </c>
      <c r="L19" s="197" t="s">
        <v>164</v>
      </c>
      <c r="M19" s="197" t="s">
        <v>164</v>
      </c>
      <c r="N19" s="197" t="s">
        <v>164</v>
      </c>
      <c r="O19" s="197" t="s">
        <v>164</v>
      </c>
      <c r="P19" s="197"/>
      <c r="Q19" s="197"/>
      <c r="R19" s="197"/>
      <c r="S19" s="197"/>
      <c r="T19" s="168" t="s">
        <v>178</v>
      </c>
      <c r="U19" s="429"/>
      <c r="V19" s="158" t="s">
        <v>178</v>
      </c>
      <c r="W19" s="382">
        <f>+W9+W18+W15</f>
        <v>12568394.147436</v>
      </c>
      <c r="X19" s="382" t="e">
        <f t="shared" ref="X19:AG19" si="14">+X9+X18+X15</f>
        <v>#REF!</v>
      </c>
      <c r="Y19" s="382" t="e">
        <f>+Y9+Y18+Y15</f>
        <v>#REF!</v>
      </c>
      <c r="Z19" s="382">
        <f t="shared" si="14"/>
        <v>0</v>
      </c>
      <c r="AA19" s="382" t="e">
        <f t="shared" si="14"/>
        <v>#REF!</v>
      </c>
      <c r="AB19" s="382" t="e">
        <f t="shared" si="14"/>
        <v>#REF!</v>
      </c>
      <c r="AC19" s="382" t="e">
        <f t="shared" si="14"/>
        <v>#REF!</v>
      </c>
      <c r="AD19" s="454">
        <f>+AD9+AD18+AD15</f>
        <v>12568394.147436</v>
      </c>
      <c r="AE19" s="382">
        <f>+AE9+AE18+AE15</f>
        <v>40649.547532999997</v>
      </c>
      <c r="AF19" s="382">
        <f>+AF9+AF18+AF15</f>
        <v>12388442.410468999</v>
      </c>
      <c r="AG19" s="454">
        <f t="shared" si="14"/>
        <v>547690.96782724001</v>
      </c>
      <c r="AH19" s="169">
        <f t="shared" si="1"/>
        <v>4.3576845331427722E-2</v>
      </c>
      <c r="AI19" s="170">
        <f t="shared" si="2"/>
        <v>4.4209832816787954E-2</v>
      </c>
      <c r="AJ19" s="171" t="e">
        <f>+AJ9+AJ18</f>
        <v>#REF!</v>
      </c>
      <c r="AK19" s="171" t="e">
        <f>+AK9+AK18</f>
        <v>#REF!</v>
      </c>
      <c r="AL19" s="172" t="e" vm="1">
        <f t="shared" si="3"/>
        <v>#VALUE!</v>
      </c>
      <c r="AM19" s="454">
        <f>+AM9+AM18+AM15</f>
        <v>341321.00240158004</v>
      </c>
      <c r="AN19" s="169">
        <f t="shared" si="4"/>
        <v>2.7157089314485797E-2</v>
      </c>
      <c r="AO19" s="170">
        <f t="shared" si="5"/>
        <v>2.755156710525148E-2</v>
      </c>
      <c r="AP19" s="171" t="e">
        <f>+AP9+AP18</f>
        <v>#REF!</v>
      </c>
      <c r="AQ19" s="171" t="e">
        <f>+AQ9+AQ18</f>
        <v>#REF!</v>
      </c>
      <c r="AR19" s="172" t="e">
        <f t="shared" si="6"/>
        <v>#N/A</v>
      </c>
      <c r="AS19" s="454">
        <f>+AS9+AS18+AS15</f>
        <v>340391.65657490003</v>
      </c>
      <c r="AT19" s="169">
        <f t="shared" si="7"/>
        <v>2.7083146230287597E-2</v>
      </c>
      <c r="AU19" s="454">
        <f>+AU9+AU18+AU15</f>
        <v>12020703.17960876</v>
      </c>
      <c r="AV19" s="382">
        <f>+AV9+AV18+AV15</f>
        <v>206369.96542566005</v>
      </c>
      <c r="AW19" s="383">
        <f>+AW9+AW18</f>
        <v>12223613.443751421</v>
      </c>
      <c r="AX19" s="382">
        <f t="shared" si="8"/>
        <v>11840751.442641759</v>
      </c>
      <c r="AY19" s="195" t="e">
        <f>+AY9+AY18</f>
        <v>#N/A</v>
      </c>
      <c r="AZ19" s="174" t="e">
        <f t="shared" si="9"/>
        <v>#N/A</v>
      </c>
      <c r="BA19" s="138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O19" s="175"/>
      <c r="BP19" s="175"/>
      <c r="BQ19" s="175"/>
      <c r="BR19" s="175"/>
      <c r="BS19" s="175"/>
      <c r="BT19" s="175"/>
      <c r="BU19" s="175"/>
      <c r="BV19" s="175"/>
      <c r="BW19" s="175"/>
      <c r="BX19" s="175"/>
      <c r="BY19" s="175"/>
      <c r="BZ19" s="175"/>
    </row>
    <row r="20" spans="1:79" ht="22.5">
      <c r="T20" s="143"/>
      <c r="W20" s="497"/>
      <c r="X20" s="498"/>
      <c r="Y20" s="498"/>
      <c r="Z20" s="498"/>
      <c r="AA20" s="498"/>
      <c r="AB20" s="498"/>
      <c r="AC20" s="498"/>
      <c r="AD20" s="499"/>
      <c r="AE20" s="500"/>
      <c r="AF20" s="501"/>
      <c r="AG20" s="499"/>
      <c r="AH20" s="198"/>
      <c r="AI20" s="199"/>
      <c r="AJ20" s="199"/>
      <c r="AK20" s="199"/>
      <c r="AL20" s="200"/>
      <c r="AM20" s="499"/>
      <c r="AN20" s="201"/>
      <c r="AO20" s="202"/>
      <c r="AP20" s="202"/>
      <c r="AQ20" s="202"/>
      <c r="AR20" s="203"/>
      <c r="AS20" s="499"/>
      <c r="AT20" s="216"/>
      <c r="AU20" s="499"/>
      <c r="AV20" s="202"/>
      <c r="AW20" s="202"/>
      <c r="AX20" s="202"/>
      <c r="AY20" s="202"/>
      <c r="AZ20" s="202"/>
      <c r="BA20" s="138"/>
      <c r="BB20" s="203"/>
      <c r="BC20" s="203"/>
      <c r="BD20" s="203"/>
      <c r="BE20" s="203"/>
      <c r="BF20" s="203"/>
      <c r="BG20" s="203"/>
      <c r="BH20" s="203"/>
      <c r="BI20" s="139"/>
      <c r="BJ20" s="139"/>
      <c r="BK20" s="139"/>
      <c r="BL20" s="139"/>
      <c r="BM20" s="139"/>
      <c r="BO20" s="139"/>
      <c r="BP20" s="139"/>
      <c r="BQ20" s="139"/>
      <c r="BR20" s="139"/>
      <c r="BS20" s="139"/>
      <c r="BT20" s="139"/>
      <c r="BU20" s="139"/>
      <c r="BV20" s="139"/>
      <c r="BW20" s="139"/>
      <c r="BX20" s="139"/>
      <c r="BY20" s="139"/>
      <c r="BZ20" s="139"/>
    </row>
    <row r="21" spans="1:79" ht="18">
      <c r="T21" s="149" t="s">
        <v>179</v>
      </c>
      <c r="U21" s="436"/>
      <c r="V21" s="149" t="s">
        <v>180</v>
      </c>
      <c r="W21" s="143"/>
      <c r="X21" s="143"/>
      <c r="Y21" s="143"/>
      <c r="Z21" s="143"/>
      <c r="AA21" s="143"/>
      <c r="AB21" s="143"/>
      <c r="AC21" s="143"/>
      <c r="AD21" s="425"/>
      <c r="AE21" s="204"/>
      <c r="AF21" s="204"/>
      <c r="AG21" s="425"/>
      <c r="AH21" s="145"/>
      <c r="AI21" s="146"/>
      <c r="AJ21" s="146"/>
      <c r="AK21" s="146"/>
      <c r="AL21" s="139"/>
      <c r="AM21" s="425"/>
      <c r="AN21" s="145"/>
      <c r="AO21" s="146"/>
      <c r="AP21" s="146"/>
      <c r="AQ21" s="146"/>
      <c r="AR21" s="139"/>
      <c r="AS21" s="425"/>
      <c r="AT21" s="145"/>
      <c r="AU21" s="425"/>
      <c r="AV21" s="380"/>
      <c r="AW21" s="380"/>
      <c r="AX21" s="380"/>
      <c r="AY21" s="146"/>
      <c r="AZ21" s="146"/>
      <c r="BA21" s="138"/>
      <c r="BB21" s="139"/>
      <c r="BC21" s="139"/>
      <c r="BD21" s="139"/>
      <c r="BE21" s="139"/>
      <c r="BF21" s="139"/>
      <c r="BG21" s="139"/>
      <c r="BH21" s="139"/>
      <c r="BI21" s="139"/>
      <c r="BJ21" s="139"/>
      <c r="BK21" s="139"/>
      <c r="BL21" s="139"/>
      <c r="BM21" s="139"/>
      <c r="BO21" s="139"/>
      <c r="BP21" s="139"/>
      <c r="BQ21" s="139"/>
      <c r="BR21" s="139"/>
      <c r="BS21" s="139"/>
      <c r="BT21" s="139"/>
      <c r="BU21" s="139"/>
      <c r="BV21" s="139"/>
      <c r="BW21" s="139"/>
      <c r="BX21" s="139"/>
      <c r="BY21" s="139"/>
      <c r="BZ21" s="139"/>
    </row>
    <row r="22" spans="1:79" ht="12.75" customHeight="1" thickBot="1">
      <c r="T22" s="143"/>
      <c r="V22" s="144"/>
      <c r="W22" s="143"/>
      <c r="X22" s="143"/>
      <c r="Y22" s="143"/>
      <c r="Z22" s="143"/>
      <c r="AA22" s="143"/>
      <c r="AB22" s="143"/>
      <c r="AC22" s="143"/>
      <c r="AD22" s="425"/>
      <c r="AE22" s="143"/>
      <c r="AF22" s="143"/>
      <c r="AG22" s="425"/>
      <c r="AH22" s="145"/>
      <c r="AI22" s="146"/>
      <c r="AJ22" s="146"/>
      <c r="AK22" s="146"/>
      <c r="AL22" s="139"/>
      <c r="AM22" s="425"/>
      <c r="AN22" s="145"/>
      <c r="AO22" s="146"/>
      <c r="AP22" s="146"/>
      <c r="AQ22" s="146"/>
      <c r="AR22" s="139"/>
      <c r="AS22" s="425"/>
      <c r="AT22" s="145"/>
      <c r="AU22" s="425"/>
      <c r="AV22" s="380"/>
      <c r="AW22" s="380"/>
      <c r="AX22" s="380"/>
      <c r="AY22" s="146"/>
      <c r="AZ22" s="146"/>
      <c r="BA22" s="138"/>
      <c r="BB22" s="139"/>
      <c r="BC22" s="139"/>
      <c r="BD22" s="139"/>
      <c r="BE22" s="139"/>
      <c r="BF22" s="139"/>
      <c r="BG22" s="139"/>
      <c r="BH22" s="139"/>
      <c r="BI22" s="139"/>
      <c r="BJ22" s="139"/>
      <c r="BK22" s="139"/>
      <c r="BL22" s="139"/>
      <c r="BM22" s="139"/>
      <c r="BO22" s="139"/>
      <c r="BP22" s="139"/>
      <c r="BQ22" s="139"/>
      <c r="BR22" s="139"/>
      <c r="BS22" s="139"/>
      <c r="BT22" s="139"/>
      <c r="BU22" s="139"/>
      <c r="BV22" s="139"/>
      <c r="BW22" s="139"/>
      <c r="BX22" s="139"/>
      <c r="BY22" s="139"/>
      <c r="BZ22" s="139"/>
    </row>
    <row r="23" spans="1:79" ht="82.5" customHeight="1" thickBot="1">
      <c r="T23" s="156" t="s">
        <v>181</v>
      </c>
      <c r="U23" s="433"/>
      <c r="V23" s="157" t="s">
        <v>181</v>
      </c>
      <c r="W23" s="158" t="s">
        <v>441</v>
      </c>
      <c r="X23" s="158" t="s">
        <v>127</v>
      </c>
      <c r="Y23" s="158" t="s">
        <v>128</v>
      </c>
      <c r="Z23" s="158" t="s">
        <v>129</v>
      </c>
      <c r="AA23" s="158" t="s">
        <v>130</v>
      </c>
      <c r="AB23" s="158" t="s">
        <v>131</v>
      </c>
      <c r="AC23" s="157" t="s">
        <v>132</v>
      </c>
      <c r="AD23" s="453" t="s">
        <v>442</v>
      </c>
      <c r="AE23" s="157" t="s">
        <v>443</v>
      </c>
      <c r="AF23" s="157" t="s">
        <v>135</v>
      </c>
      <c r="AG23" s="453" t="s">
        <v>0</v>
      </c>
      <c r="AH23" s="159" t="s">
        <v>136</v>
      </c>
      <c r="AI23" s="160" t="s">
        <v>137</v>
      </c>
      <c r="AJ23" s="160" t="s">
        <v>138</v>
      </c>
      <c r="AK23" s="160" t="s">
        <v>139</v>
      </c>
      <c r="AL23" s="161" t="s">
        <v>140</v>
      </c>
      <c r="AM23" s="453" t="s">
        <v>141</v>
      </c>
      <c r="AN23" s="159" t="s">
        <v>142</v>
      </c>
      <c r="AO23" s="160" t="s">
        <v>143</v>
      </c>
      <c r="AP23" s="160" t="s">
        <v>144</v>
      </c>
      <c r="AQ23" s="160" t="s">
        <v>145</v>
      </c>
      <c r="AR23" s="161" t="s">
        <v>146</v>
      </c>
      <c r="AS23" s="453" t="s">
        <v>295</v>
      </c>
      <c r="AT23" s="159" t="s">
        <v>296</v>
      </c>
      <c r="AU23" s="453" t="s">
        <v>147</v>
      </c>
      <c r="AV23" s="381" t="s">
        <v>148</v>
      </c>
      <c r="AW23" s="381" t="s">
        <v>149</v>
      </c>
      <c r="AX23" s="381" t="s">
        <v>182</v>
      </c>
      <c r="AY23" s="162" t="s">
        <v>151</v>
      </c>
      <c r="AZ23" s="163" t="s">
        <v>152</v>
      </c>
      <c r="BA23" s="138"/>
      <c r="BB23" s="164"/>
      <c r="BC23" s="166"/>
      <c r="BD23" s="166"/>
      <c r="BE23" s="166"/>
      <c r="BF23" s="166"/>
      <c r="BG23" s="166"/>
      <c r="BH23" s="166"/>
      <c r="BI23" s="166"/>
      <c r="BJ23" s="166"/>
      <c r="BK23" s="166"/>
      <c r="BL23" s="166"/>
      <c r="BM23" s="166"/>
      <c r="BO23" s="166"/>
      <c r="BP23" s="166"/>
      <c r="BQ23" s="166"/>
      <c r="BR23" s="166"/>
      <c r="BS23" s="166"/>
      <c r="BT23" s="166"/>
      <c r="BU23" s="166"/>
      <c r="BV23" s="166"/>
      <c r="BW23" s="166"/>
      <c r="BX23" s="166"/>
      <c r="BY23" s="166"/>
      <c r="BZ23" s="166"/>
    </row>
    <row r="24" spans="1:79" ht="25.5" customHeight="1">
      <c r="B24" s="1" t="s">
        <v>183</v>
      </c>
      <c r="C24" s="1" t="s">
        <v>297</v>
      </c>
      <c r="D24" s="1" t="s">
        <v>164</v>
      </c>
      <c r="E24" s="1" t="s">
        <v>164</v>
      </c>
      <c r="F24" s="1" t="s">
        <v>164</v>
      </c>
      <c r="G24" s="1" t="s">
        <v>164</v>
      </c>
      <c r="H24" s="1" t="s">
        <v>164</v>
      </c>
      <c r="I24" s="1" t="s">
        <v>164</v>
      </c>
      <c r="J24" s="1" t="s">
        <v>164</v>
      </c>
      <c r="K24" s="1" t="s">
        <v>164</v>
      </c>
      <c r="L24" s="1" t="s">
        <v>164</v>
      </c>
      <c r="M24" s="1" t="s">
        <v>164</v>
      </c>
      <c r="N24" s="1" t="s">
        <v>164</v>
      </c>
      <c r="O24" s="1" t="s">
        <v>164</v>
      </c>
      <c r="T24" s="205" t="s">
        <v>184</v>
      </c>
      <c r="U24" s="437"/>
      <c r="V24" s="206" t="s">
        <v>184</v>
      </c>
      <c r="W24" s="386">
        <f t="shared" ref="W24:AG30" si="15">+W36+W48+W60</f>
        <v>7337076.0088460008</v>
      </c>
      <c r="X24" s="386" t="e">
        <f t="shared" ref="X24:AC24" si="16">+X36+X48</f>
        <v>#REF!</v>
      </c>
      <c r="Y24" s="386" t="e">
        <f t="shared" si="16"/>
        <v>#REF!</v>
      </c>
      <c r="Z24" s="386">
        <f t="shared" si="16"/>
        <v>0</v>
      </c>
      <c r="AA24" s="386" t="e">
        <f t="shared" si="16"/>
        <v>#REF!</v>
      </c>
      <c r="AB24" s="386" t="e">
        <f t="shared" si="16"/>
        <v>#REF!</v>
      </c>
      <c r="AC24" s="386" t="e">
        <f t="shared" si="16"/>
        <v>#REF!</v>
      </c>
      <c r="AD24" s="456">
        <f t="shared" ref="AD24:AG30" si="17">+AD36+AD48+AD60</f>
        <v>7337076.0088460008</v>
      </c>
      <c r="AE24" s="386">
        <f t="shared" si="17"/>
        <v>8664.0038029999996</v>
      </c>
      <c r="AF24" s="386">
        <f t="shared" si="17"/>
        <v>7189109.8156090006</v>
      </c>
      <c r="AG24" s="456">
        <f t="shared" si="17"/>
        <v>465385.62237735005</v>
      </c>
      <c r="AH24" s="180">
        <f>+AG24/AD24</f>
        <v>6.3429303692132177E-2</v>
      </c>
      <c r="AI24" s="386">
        <f t="shared" ref="AI24:AK25" si="18">+AI36+AI48+AI60</f>
        <v>0.13453775626948344</v>
      </c>
      <c r="AJ24" s="386" t="e">
        <f t="shared" si="18"/>
        <v>#REF!</v>
      </c>
      <c r="AK24" s="386" t="e">
        <f t="shared" si="18"/>
        <v>#REF!</v>
      </c>
      <c r="AL24" s="172" t="e" vm="1">
        <f t="shared" ref="AL24:AL31" si="19">HLOOKUP((HLOOKUP($W$1,$BB$8:$BM$8,1,FALSE)),$BB$8:$BM$314,BN24,FALSE)</f>
        <v>#VALUE!</v>
      </c>
      <c r="AM24" s="456">
        <f t="shared" ref="AM24:AM30" si="20">+AM36+AM48+AM60</f>
        <v>330194.70186727005</v>
      </c>
      <c r="AN24" s="180">
        <f t="shared" ref="AN24:AN31" si="21">+AM24/AD24</f>
        <v>4.5003582008577847E-2</v>
      </c>
      <c r="AO24" s="386">
        <f t="shared" ref="AO24:AQ25" si="22">+AO36+AO48+AO60</f>
        <v>0.10293071797967018</v>
      </c>
      <c r="AP24" s="386" t="e">
        <f t="shared" si="22"/>
        <v>#REF!</v>
      </c>
      <c r="AQ24" s="386" t="e">
        <f t="shared" si="22"/>
        <v>#REF!</v>
      </c>
      <c r="AR24" s="172" t="e">
        <f t="shared" ref="AR24:AR31" si="23">HLOOKUP((HLOOKUP($W$1,$BO$8:$BZ$8,1,FALSE)),$BO$8:$BZ$314,BN24,FALSE)</f>
        <v>#N/A</v>
      </c>
      <c r="AS24" s="456">
        <f t="shared" ref="AS24:AS30" si="24">+AS36+AS48+AS60</f>
        <v>330115.04014059005</v>
      </c>
      <c r="AT24" s="180">
        <f t="shared" ref="AT24:AT31" si="25">+AS24/AD24</f>
        <v>4.4992724587094968E-2</v>
      </c>
      <c r="AU24" s="456">
        <f>+AD24-AG24</f>
        <v>6871690.3864686508</v>
      </c>
      <c r="AV24" s="386">
        <f>+AG24-AM24</f>
        <v>135190.92051008</v>
      </c>
      <c r="AW24" s="385">
        <f t="shared" ref="AW24:AW30" si="26">+AD24-AM24</f>
        <v>7006881.3069787305</v>
      </c>
      <c r="AX24" s="386">
        <f t="shared" ref="AX24:AX34" si="27">+AF24-AG24</f>
        <v>6723724.1932316506</v>
      </c>
      <c r="AY24" s="181" t="e">
        <f t="shared" ref="AY24:AY30" si="28">AD24*AR24</f>
        <v>#N/A</v>
      </c>
      <c r="AZ24" s="174" t="e">
        <f t="shared" ref="AZ24:AZ31" si="29">IF(AND(AY24=0,AM24&gt;AY24),1,IFERROR(AM24/AY24,1))</f>
        <v>#N/A</v>
      </c>
      <c r="BA24" s="138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O24" s="175"/>
      <c r="BP24" s="175"/>
      <c r="BQ24" s="175"/>
      <c r="BR24" s="175"/>
      <c r="BS24" s="175"/>
      <c r="BT24" s="175"/>
      <c r="BU24" s="175"/>
      <c r="BV24" s="175"/>
      <c r="BW24" s="175"/>
      <c r="BX24" s="175"/>
      <c r="BY24" s="175"/>
      <c r="BZ24" s="175"/>
      <c r="CA24" s="207"/>
    </row>
    <row r="25" spans="1:79" ht="25.5" customHeight="1">
      <c r="B25" s="1" t="s">
        <v>185</v>
      </c>
      <c r="C25" s="1" t="s">
        <v>186</v>
      </c>
      <c r="D25" s="1" t="s">
        <v>164</v>
      </c>
      <c r="E25" s="1" t="s">
        <v>164</v>
      </c>
      <c r="F25" s="1" t="s">
        <v>164</v>
      </c>
      <c r="G25" s="1" t="s">
        <v>164</v>
      </c>
      <c r="H25" s="1" t="s">
        <v>164</v>
      </c>
      <c r="I25" s="1" t="s">
        <v>164</v>
      </c>
      <c r="J25" s="1" t="s">
        <v>164</v>
      </c>
      <c r="K25" s="1" t="s">
        <v>164</v>
      </c>
      <c r="L25" s="1" t="s">
        <v>164</v>
      </c>
      <c r="M25" s="1" t="s">
        <v>164</v>
      </c>
      <c r="N25" s="1" t="s">
        <v>164</v>
      </c>
      <c r="O25" s="1" t="s">
        <v>164</v>
      </c>
      <c r="T25" s="205" t="s">
        <v>187</v>
      </c>
      <c r="U25" s="437"/>
      <c r="V25" s="206" t="s">
        <v>187</v>
      </c>
      <c r="W25" s="386">
        <f t="shared" si="15"/>
        <v>4444901.5429260004</v>
      </c>
      <c r="X25" s="386">
        <f t="shared" si="15"/>
        <v>0</v>
      </c>
      <c r="Y25" s="386">
        <f t="shared" si="15"/>
        <v>0</v>
      </c>
      <c r="Z25" s="386">
        <f t="shared" si="15"/>
        <v>0</v>
      </c>
      <c r="AA25" s="386">
        <f t="shared" si="15"/>
        <v>0</v>
      </c>
      <c r="AB25" s="386">
        <f t="shared" si="15"/>
        <v>0</v>
      </c>
      <c r="AC25" s="386">
        <f t="shared" si="15"/>
        <v>0</v>
      </c>
      <c r="AD25" s="456">
        <f t="shared" si="17"/>
        <v>4444901.5429260004</v>
      </c>
      <c r="AE25" s="386">
        <f t="shared" si="17"/>
        <v>3928.4</v>
      </c>
      <c r="AF25" s="386">
        <f t="shared" si="17"/>
        <v>4440973.1429260001</v>
      </c>
      <c r="AG25" s="456">
        <f t="shared" si="17"/>
        <v>13191.77651625</v>
      </c>
      <c r="AH25" s="180">
        <f>+AG25/AD25</f>
        <v>2.9678444817848736E-3</v>
      </c>
      <c r="AI25" s="386" t="e">
        <f t="shared" si="18"/>
        <v>#DIV/0!</v>
      </c>
      <c r="AJ25" s="386">
        <f t="shared" si="18"/>
        <v>544089.09843343997</v>
      </c>
      <c r="AK25" s="386">
        <f t="shared" si="18"/>
        <v>-530897.32191718998</v>
      </c>
      <c r="AL25" s="172" t="e" vm="1">
        <f t="shared" si="19"/>
        <v>#VALUE!</v>
      </c>
      <c r="AM25" s="456">
        <f t="shared" si="20"/>
        <v>2533.9759429999999</v>
      </c>
      <c r="AN25" s="180">
        <f t="shared" si="21"/>
        <v>5.7008595545446621E-4</v>
      </c>
      <c r="AO25" s="386" t="e">
        <f t="shared" si="22"/>
        <v>#DIV/0!</v>
      </c>
      <c r="AP25" s="386">
        <f t="shared" si="22"/>
        <v>571003.76284877001</v>
      </c>
      <c r="AQ25" s="386">
        <f t="shared" si="22"/>
        <v>-568469.78690576996</v>
      </c>
      <c r="AR25" s="172" t="e">
        <f t="shared" si="23"/>
        <v>#N/A</v>
      </c>
      <c r="AS25" s="456">
        <f t="shared" si="24"/>
        <v>1976.9998170000001</v>
      </c>
      <c r="AT25" s="180">
        <f t="shared" si="25"/>
        <v>4.4477921454669071E-4</v>
      </c>
      <c r="AU25" s="456">
        <f t="shared" ref="AU25:AU30" si="30">+AD25-AG25</f>
        <v>4431709.7664097501</v>
      </c>
      <c r="AV25" s="386">
        <f t="shared" ref="AV25:AV30" si="31">+AG25-AM25</f>
        <v>10657.800573250001</v>
      </c>
      <c r="AW25" s="385">
        <f t="shared" si="26"/>
        <v>4442367.5669830004</v>
      </c>
      <c r="AX25" s="386">
        <f t="shared" si="27"/>
        <v>4427781.3664097497</v>
      </c>
      <c r="AY25" s="181" t="e">
        <f t="shared" si="28"/>
        <v>#N/A</v>
      </c>
      <c r="AZ25" s="174" t="e">
        <f t="shared" si="29"/>
        <v>#N/A</v>
      </c>
      <c r="BA25" s="138"/>
      <c r="BB25" s="139"/>
      <c r="BC25" s="139"/>
      <c r="BD25" s="139"/>
      <c r="BE25" s="139"/>
      <c r="BF25" s="139"/>
      <c r="BG25" s="139"/>
      <c r="BH25" s="139"/>
      <c r="BI25" s="139"/>
      <c r="BJ25" s="139"/>
      <c r="BK25" s="139"/>
      <c r="BL25" s="139"/>
      <c r="BM25" s="139"/>
      <c r="BO25" s="139"/>
      <c r="BP25" s="139"/>
      <c r="BQ25" s="139"/>
      <c r="BR25" s="139"/>
      <c r="BS25" s="139"/>
      <c r="BT25" s="139"/>
      <c r="BU25" s="139"/>
      <c r="BV25" s="139"/>
      <c r="BW25" s="139"/>
      <c r="BX25" s="139"/>
      <c r="BY25" s="139"/>
      <c r="BZ25" s="139"/>
      <c r="CA25" s="207"/>
    </row>
    <row r="26" spans="1:79" ht="25.5" customHeight="1">
      <c r="B26" s="1" t="s">
        <v>188</v>
      </c>
      <c r="C26" s="1" t="s">
        <v>298</v>
      </c>
      <c r="D26" s="1" t="s">
        <v>164</v>
      </c>
      <c r="E26" s="1" t="s">
        <v>164</v>
      </c>
      <c r="F26" s="1" t="s">
        <v>164</v>
      </c>
      <c r="G26" s="1" t="s">
        <v>164</v>
      </c>
      <c r="H26" s="1" t="s">
        <v>164</v>
      </c>
      <c r="I26" s="1" t="s">
        <v>164</v>
      </c>
      <c r="J26" s="1" t="s">
        <v>164</v>
      </c>
      <c r="K26" s="1" t="s">
        <v>164</v>
      </c>
      <c r="L26" s="1" t="s">
        <v>164</v>
      </c>
      <c r="M26" s="1" t="s">
        <v>164</v>
      </c>
      <c r="N26" s="1" t="s">
        <v>164</v>
      </c>
      <c r="O26" s="1" t="s">
        <v>164</v>
      </c>
      <c r="T26" s="205" t="s">
        <v>189</v>
      </c>
      <c r="U26" s="437"/>
      <c r="V26" s="206" t="s">
        <v>189</v>
      </c>
      <c r="W26" s="386">
        <f t="shared" si="15"/>
        <v>260228.80000000002</v>
      </c>
      <c r="X26" s="386">
        <f t="shared" si="15"/>
        <v>0</v>
      </c>
      <c r="Y26" s="386">
        <f t="shared" si="15"/>
        <v>0</v>
      </c>
      <c r="Z26" s="386">
        <f t="shared" si="15"/>
        <v>0</v>
      </c>
      <c r="AA26" s="386">
        <f t="shared" si="15"/>
        <v>0</v>
      </c>
      <c r="AB26" s="386">
        <f t="shared" si="15"/>
        <v>0</v>
      </c>
      <c r="AC26" s="386">
        <f t="shared" si="15"/>
        <v>0</v>
      </c>
      <c r="AD26" s="456">
        <f t="shared" si="17"/>
        <v>260228.80000000002</v>
      </c>
      <c r="AE26" s="386">
        <f t="shared" si="17"/>
        <v>3675.9</v>
      </c>
      <c r="AF26" s="386">
        <f t="shared" si="17"/>
        <v>256553.90000000002</v>
      </c>
      <c r="AG26" s="456">
        <f t="shared" si="17"/>
        <v>27575.469832530001</v>
      </c>
      <c r="AH26" s="178">
        <f t="shared" ref="AH26:AH31" si="32">+AG26/AD26</f>
        <v>0.1059662490567147</v>
      </c>
      <c r="AI26" s="208">
        <f t="shared" ref="AI26:AI31" si="33">+AG26/AF26</f>
        <v>0.10748411866874757</v>
      </c>
      <c r="AJ26" s="179">
        <f>+AJ38+AJ50</f>
        <v>0</v>
      </c>
      <c r="AK26" s="179">
        <f>+AG26-AJ26</f>
        <v>27575.469832530001</v>
      </c>
      <c r="AL26" s="172" t="e" vm="1">
        <f t="shared" si="19"/>
        <v>#VALUE!</v>
      </c>
      <c r="AM26" s="456">
        <f t="shared" si="20"/>
        <v>3971.7353965900002</v>
      </c>
      <c r="AN26" s="180">
        <f t="shared" si="21"/>
        <v>1.526247439403325E-2</v>
      </c>
      <c r="AO26" s="209">
        <f t="shared" ref="AO26:AO31" si="34">+AM26/AF26</f>
        <v>1.5481095382256905E-2</v>
      </c>
      <c r="AP26" s="179">
        <f>+AP38+AP50</f>
        <v>0</v>
      </c>
      <c r="AQ26" s="179">
        <f>+AM26-AP26</f>
        <v>3971.7353965900002</v>
      </c>
      <c r="AR26" s="172" t="e">
        <f t="shared" si="23"/>
        <v>#N/A</v>
      </c>
      <c r="AS26" s="456">
        <f t="shared" si="24"/>
        <v>3728.21083559</v>
      </c>
      <c r="AT26" s="180">
        <f t="shared" si="25"/>
        <v>1.4326664979395054E-2</v>
      </c>
      <c r="AU26" s="456">
        <f t="shared" si="30"/>
        <v>232653.33016747001</v>
      </c>
      <c r="AV26" s="386">
        <f t="shared" si="31"/>
        <v>23603.734435940001</v>
      </c>
      <c r="AW26" s="385">
        <f t="shared" si="26"/>
        <v>256257.06460341002</v>
      </c>
      <c r="AX26" s="386">
        <f t="shared" si="27"/>
        <v>228978.43016747001</v>
      </c>
      <c r="AY26" s="181" t="e">
        <f t="shared" si="28"/>
        <v>#N/A</v>
      </c>
      <c r="AZ26" s="174" t="e">
        <f t="shared" si="29"/>
        <v>#N/A</v>
      </c>
      <c r="BA26" s="138"/>
      <c r="BB26" s="139"/>
      <c r="BC26" s="139"/>
      <c r="BD26" s="139"/>
      <c r="BE26" s="139"/>
      <c r="BF26" s="139"/>
      <c r="BG26" s="139"/>
      <c r="BH26" s="139"/>
      <c r="BI26" s="139"/>
      <c r="BJ26" s="139"/>
      <c r="BK26" s="139"/>
      <c r="BL26" s="139"/>
      <c r="BM26" s="139"/>
      <c r="BO26" s="139"/>
      <c r="BP26" s="139"/>
      <c r="BQ26" s="139"/>
      <c r="BR26" s="139"/>
      <c r="BS26" s="139"/>
      <c r="BT26" s="139"/>
      <c r="BU26" s="139"/>
      <c r="BV26" s="139"/>
      <c r="BW26" s="139"/>
      <c r="BX26" s="139"/>
      <c r="BY26" s="139"/>
      <c r="BZ26" s="139"/>
      <c r="CA26" s="207"/>
    </row>
    <row r="27" spans="1:79" ht="25.5" customHeight="1">
      <c r="B27" s="1" t="s">
        <v>190</v>
      </c>
      <c r="C27" s="1" t="s">
        <v>299</v>
      </c>
      <c r="D27" s="1" t="s">
        <v>164</v>
      </c>
      <c r="E27" s="1" t="s">
        <v>164</v>
      </c>
      <c r="F27" s="1" t="s">
        <v>164</v>
      </c>
      <c r="G27" s="1" t="s">
        <v>164</v>
      </c>
      <c r="H27" s="1" t="s">
        <v>164</v>
      </c>
      <c r="I27" s="1" t="s">
        <v>164</v>
      </c>
      <c r="J27" s="1" t="s">
        <v>164</v>
      </c>
      <c r="K27" s="1" t="s">
        <v>164</v>
      </c>
      <c r="L27" s="1" t="s">
        <v>164</v>
      </c>
      <c r="M27" s="1" t="s">
        <v>164</v>
      </c>
      <c r="N27" s="1" t="s">
        <v>164</v>
      </c>
      <c r="O27" s="1" t="s">
        <v>164</v>
      </c>
      <c r="T27" s="205" t="s">
        <v>191</v>
      </c>
      <c r="U27" s="437"/>
      <c r="V27" s="206" t="s">
        <v>191</v>
      </c>
      <c r="W27" s="386">
        <f t="shared" si="15"/>
        <v>47734.288981999998</v>
      </c>
      <c r="X27" s="386">
        <f t="shared" si="15"/>
        <v>0</v>
      </c>
      <c r="Y27" s="386">
        <f t="shared" si="15"/>
        <v>0</v>
      </c>
      <c r="Z27" s="386">
        <f t="shared" si="15"/>
        <v>0</v>
      </c>
      <c r="AA27" s="386">
        <f t="shared" si="15"/>
        <v>0</v>
      </c>
      <c r="AB27" s="386">
        <f t="shared" si="15"/>
        <v>0</v>
      </c>
      <c r="AC27" s="386">
        <f t="shared" si="15"/>
        <v>0</v>
      </c>
      <c r="AD27" s="456">
        <f t="shared" si="17"/>
        <v>47734.288981999998</v>
      </c>
      <c r="AE27" s="386">
        <f t="shared" si="17"/>
        <v>1807.903</v>
      </c>
      <c r="AF27" s="386">
        <f t="shared" si="17"/>
        <v>45926.385982</v>
      </c>
      <c r="AG27" s="456">
        <f t="shared" si="17"/>
        <v>3845.1136445599996</v>
      </c>
      <c r="AH27" s="178">
        <f t="shared" si="32"/>
        <v>8.055244409338419E-2</v>
      </c>
      <c r="AI27" s="208">
        <f t="shared" si="33"/>
        <v>8.372341002549212E-2</v>
      </c>
      <c r="AJ27" s="179" t="e">
        <f>+AJ39+AJ51</f>
        <v>#REF!</v>
      </c>
      <c r="AK27" s="179" t="e">
        <f>+AG27-AJ27</f>
        <v>#REF!</v>
      </c>
      <c r="AL27" s="172" t="e" vm="1">
        <f t="shared" si="19"/>
        <v>#VALUE!</v>
      </c>
      <c r="AM27" s="456">
        <f t="shared" si="20"/>
        <v>1121.7395934200001</v>
      </c>
      <c r="AN27" s="180">
        <f t="shared" si="21"/>
        <v>2.3499660670403912E-2</v>
      </c>
      <c r="AO27" s="209">
        <f t="shared" si="34"/>
        <v>2.4424730346943591E-2</v>
      </c>
      <c r="AP27" s="179" t="e">
        <f>+AP39+AP51</f>
        <v>#REF!</v>
      </c>
      <c r="AQ27" s="179" t="e">
        <f>+AM27-AP27</f>
        <v>#REF!</v>
      </c>
      <c r="AR27" s="172" t="e">
        <f t="shared" si="23"/>
        <v>#N/A</v>
      </c>
      <c r="AS27" s="456">
        <f t="shared" si="24"/>
        <v>1114.87580342</v>
      </c>
      <c r="AT27" s="180">
        <f t="shared" si="25"/>
        <v>2.3355869065953945E-2</v>
      </c>
      <c r="AU27" s="456">
        <f t="shared" si="30"/>
        <v>43889.17533744</v>
      </c>
      <c r="AV27" s="386">
        <f t="shared" si="31"/>
        <v>2723.3740511399992</v>
      </c>
      <c r="AW27" s="385">
        <f t="shared" si="26"/>
        <v>46612.549388579995</v>
      </c>
      <c r="AX27" s="386">
        <f t="shared" si="27"/>
        <v>42081.272337440001</v>
      </c>
      <c r="AY27" s="181" t="e">
        <f t="shared" si="28"/>
        <v>#N/A</v>
      </c>
      <c r="AZ27" s="174" t="e">
        <f t="shared" si="29"/>
        <v>#N/A</v>
      </c>
      <c r="BA27" s="138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O27" s="139"/>
      <c r="BP27" s="139"/>
      <c r="BQ27" s="139"/>
      <c r="BR27" s="139"/>
      <c r="BS27" s="139"/>
      <c r="BT27" s="139"/>
      <c r="BU27" s="139"/>
      <c r="BV27" s="139"/>
      <c r="BW27" s="139"/>
      <c r="BX27" s="139"/>
      <c r="BY27" s="139"/>
      <c r="BZ27" s="139"/>
      <c r="CA27" s="207"/>
    </row>
    <row r="28" spans="1:79" ht="25.5" customHeight="1">
      <c r="B28" s="1" t="s">
        <v>192</v>
      </c>
      <c r="C28" s="1" t="s">
        <v>300</v>
      </c>
      <c r="D28" s="1" t="s">
        <v>164</v>
      </c>
      <c r="E28" s="1" t="s">
        <v>164</v>
      </c>
      <c r="F28" s="1" t="s">
        <v>164</v>
      </c>
      <c r="G28" s="1" t="s">
        <v>164</v>
      </c>
      <c r="H28" s="1" t="s">
        <v>164</v>
      </c>
      <c r="I28" s="1" t="s">
        <v>164</v>
      </c>
      <c r="J28" s="1" t="s">
        <v>164</v>
      </c>
      <c r="K28" s="1" t="s">
        <v>164</v>
      </c>
      <c r="L28" s="1" t="s">
        <v>164</v>
      </c>
      <c r="M28" s="1" t="s">
        <v>164</v>
      </c>
      <c r="N28" s="1" t="s">
        <v>164</v>
      </c>
      <c r="O28" s="1" t="s">
        <v>164</v>
      </c>
      <c r="T28" s="205" t="s">
        <v>193</v>
      </c>
      <c r="U28" s="437"/>
      <c r="V28" s="206" t="s">
        <v>193</v>
      </c>
      <c r="W28" s="386">
        <f t="shared" si="15"/>
        <v>282304.69374999998</v>
      </c>
      <c r="X28" s="386">
        <f t="shared" si="15"/>
        <v>0</v>
      </c>
      <c r="Y28" s="386">
        <f t="shared" si="15"/>
        <v>0</v>
      </c>
      <c r="Z28" s="386">
        <f t="shared" si="15"/>
        <v>0</v>
      </c>
      <c r="AA28" s="386">
        <f t="shared" si="15"/>
        <v>0</v>
      </c>
      <c r="AB28" s="386">
        <f t="shared" si="15"/>
        <v>0</v>
      </c>
      <c r="AC28" s="386">
        <f t="shared" si="15"/>
        <v>0</v>
      </c>
      <c r="AD28" s="456">
        <f t="shared" si="17"/>
        <v>282304.69374999998</v>
      </c>
      <c r="AE28" s="386">
        <f t="shared" si="17"/>
        <v>0</v>
      </c>
      <c r="AF28" s="386">
        <f t="shared" si="17"/>
        <v>282304.69374999998</v>
      </c>
      <c r="AG28" s="456">
        <f t="shared" si="17"/>
        <v>12707.445311949999</v>
      </c>
      <c r="AH28" s="178">
        <f t="shared" si="32"/>
        <v>4.5013227173627185E-2</v>
      </c>
      <c r="AI28" s="208">
        <f t="shared" si="33"/>
        <v>4.5013227173627185E-2</v>
      </c>
      <c r="AJ28" s="179">
        <f>+AJ40+AJ52</f>
        <v>0</v>
      </c>
      <c r="AK28" s="179">
        <f>+AG28-AJ28</f>
        <v>12707.445311949999</v>
      </c>
      <c r="AL28" s="172" t="e" vm="1">
        <f t="shared" si="19"/>
        <v>#VALUE!</v>
      </c>
      <c r="AM28" s="456">
        <f t="shared" si="20"/>
        <v>723.41980495000007</v>
      </c>
      <c r="AN28" s="180">
        <f t="shared" si="21"/>
        <v>2.5625496882125437E-3</v>
      </c>
      <c r="AO28" s="209">
        <f t="shared" si="34"/>
        <v>2.5625496882125437E-3</v>
      </c>
      <c r="AP28" s="179">
        <f>+AP40+AP52</f>
        <v>0</v>
      </c>
      <c r="AQ28" s="179">
        <f>+AM28-AP28</f>
        <v>723.41980495000007</v>
      </c>
      <c r="AR28" s="172" t="e">
        <f t="shared" si="23"/>
        <v>#N/A</v>
      </c>
      <c r="AS28" s="456">
        <f t="shared" si="24"/>
        <v>702.70247895</v>
      </c>
      <c r="AT28" s="180">
        <f t="shared" si="25"/>
        <v>2.4891632852987238E-3</v>
      </c>
      <c r="AU28" s="456">
        <f t="shared" si="30"/>
        <v>269597.24843804998</v>
      </c>
      <c r="AV28" s="386">
        <f t="shared" si="31"/>
        <v>11984.025506999998</v>
      </c>
      <c r="AW28" s="385">
        <f t="shared" si="26"/>
        <v>281581.27394504996</v>
      </c>
      <c r="AX28" s="386">
        <f t="shared" si="27"/>
        <v>269597.24843804998</v>
      </c>
      <c r="AY28" s="181" t="e">
        <f t="shared" si="28"/>
        <v>#N/A</v>
      </c>
      <c r="AZ28" s="174" t="e">
        <f t="shared" si="29"/>
        <v>#N/A</v>
      </c>
      <c r="BA28" s="138"/>
      <c r="BB28" s="139"/>
      <c r="BC28" s="139"/>
      <c r="BD28" s="139"/>
      <c r="BE28" s="139"/>
      <c r="BF28" s="139"/>
      <c r="BG28" s="139"/>
      <c r="BH28" s="139"/>
      <c r="BI28" s="139"/>
      <c r="BJ28" s="139"/>
      <c r="BK28" s="139"/>
      <c r="BL28" s="139"/>
      <c r="BM28" s="139"/>
      <c r="BO28" s="139"/>
      <c r="BP28" s="139"/>
      <c r="BQ28" s="139"/>
      <c r="BR28" s="139"/>
      <c r="BS28" s="139"/>
      <c r="BT28" s="139"/>
      <c r="BU28" s="139"/>
      <c r="BV28" s="139"/>
      <c r="BW28" s="139"/>
      <c r="BX28" s="139"/>
      <c r="BY28" s="139"/>
      <c r="BZ28" s="139"/>
      <c r="CA28" s="207"/>
    </row>
    <row r="29" spans="1:79" ht="25.5" customHeight="1">
      <c r="B29" s="1" t="s">
        <v>194</v>
      </c>
      <c r="C29" s="1" t="s">
        <v>301</v>
      </c>
      <c r="D29" s="1" t="s">
        <v>164</v>
      </c>
      <c r="E29" s="1" t="s">
        <v>164</v>
      </c>
      <c r="F29" s="1" t="s">
        <v>164</v>
      </c>
      <c r="G29" s="1" t="s">
        <v>164</v>
      </c>
      <c r="H29" s="1" t="s">
        <v>164</v>
      </c>
      <c r="I29" s="1" t="s">
        <v>164</v>
      </c>
      <c r="J29" s="1" t="s">
        <v>164</v>
      </c>
      <c r="K29" s="1" t="s">
        <v>164</v>
      </c>
      <c r="L29" s="1" t="s">
        <v>164</v>
      </c>
      <c r="M29" s="1" t="s">
        <v>164</v>
      </c>
      <c r="N29" s="1" t="s">
        <v>164</v>
      </c>
      <c r="O29" s="1" t="s">
        <v>164</v>
      </c>
      <c r="T29" s="205" t="s">
        <v>195</v>
      </c>
      <c r="U29" s="437"/>
      <c r="V29" s="206" t="s">
        <v>195</v>
      </c>
      <c r="W29" s="386">
        <f t="shared" si="15"/>
        <v>135930.95403399999</v>
      </c>
      <c r="X29" s="386">
        <f t="shared" si="15"/>
        <v>0</v>
      </c>
      <c r="Y29" s="386">
        <f t="shared" si="15"/>
        <v>0</v>
      </c>
      <c r="Z29" s="386">
        <f t="shared" si="15"/>
        <v>0</v>
      </c>
      <c r="AA29" s="386">
        <f t="shared" si="15"/>
        <v>0</v>
      </c>
      <c r="AB29" s="386">
        <f t="shared" si="15"/>
        <v>0</v>
      </c>
      <c r="AC29" s="386">
        <f t="shared" si="15"/>
        <v>0</v>
      </c>
      <c r="AD29" s="456">
        <f t="shared" si="17"/>
        <v>135930.95403399999</v>
      </c>
      <c r="AE29" s="386">
        <f t="shared" si="17"/>
        <v>14059</v>
      </c>
      <c r="AF29" s="386">
        <f t="shared" si="17"/>
        <v>121871.95403400001</v>
      </c>
      <c r="AG29" s="456">
        <f t="shared" si="17"/>
        <v>18780.385949809999</v>
      </c>
      <c r="AH29" s="178">
        <f t="shared" si="32"/>
        <v>0.13816121635630188</v>
      </c>
      <c r="AI29" s="208">
        <f t="shared" si="33"/>
        <v>0.15409932579378041</v>
      </c>
      <c r="AJ29" s="179">
        <f>+AJ41+AJ53</f>
        <v>0</v>
      </c>
      <c r="AK29" s="179">
        <f>+AG29-AJ29</f>
        <v>18780.385949809999</v>
      </c>
      <c r="AL29" s="172" t="e" vm="1">
        <f t="shared" si="19"/>
        <v>#VALUE!</v>
      </c>
      <c r="AM29" s="456">
        <f t="shared" si="20"/>
        <v>1816.6991540399999</v>
      </c>
      <c r="AN29" s="180">
        <f t="shared" si="21"/>
        <v>1.3364867236829623E-2</v>
      </c>
      <c r="AO29" s="209">
        <f t="shared" si="34"/>
        <v>1.490662202341627E-2</v>
      </c>
      <c r="AP29" s="179">
        <f>+AP41+AP53</f>
        <v>0</v>
      </c>
      <c r="AQ29" s="179">
        <f>+AM29-AP29</f>
        <v>1816.6991540399999</v>
      </c>
      <c r="AR29" s="172" t="e">
        <f t="shared" si="23"/>
        <v>#N/A</v>
      </c>
      <c r="AS29" s="456">
        <f t="shared" si="24"/>
        <v>1816.6991540399999</v>
      </c>
      <c r="AT29" s="180">
        <f t="shared" si="25"/>
        <v>1.3364867236829623E-2</v>
      </c>
      <c r="AU29" s="456">
        <f t="shared" si="30"/>
        <v>117150.56808418999</v>
      </c>
      <c r="AV29" s="386">
        <f t="shared" si="31"/>
        <v>16963.686795769998</v>
      </c>
      <c r="AW29" s="385">
        <f t="shared" si="26"/>
        <v>134114.25487996</v>
      </c>
      <c r="AX29" s="386">
        <f t="shared" si="27"/>
        <v>103091.56808419002</v>
      </c>
      <c r="AY29" s="181" t="e">
        <f t="shared" si="28"/>
        <v>#N/A</v>
      </c>
      <c r="AZ29" s="174" t="e">
        <f t="shared" si="29"/>
        <v>#N/A</v>
      </c>
      <c r="BA29" s="138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  <c r="BM29" s="139"/>
      <c r="BO29" s="139"/>
      <c r="BP29" s="139"/>
      <c r="BQ29" s="139"/>
      <c r="BR29" s="139"/>
      <c r="BS29" s="139"/>
      <c r="BT29" s="139"/>
      <c r="BU29" s="139"/>
      <c r="BV29" s="139"/>
      <c r="BW29" s="139"/>
      <c r="BX29" s="139"/>
      <c r="BY29" s="139"/>
      <c r="BZ29" s="139"/>
      <c r="CA29" s="207"/>
    </row>
    <row r="30" spans="1:79" ht="25.5" customHeight="1" thickBot="1">
      <c r="B30" s="1" t="s">
        <v>196</v>
      </c>
      <c r="C30" s="1" t="s">
        <v>302</v>
      </c>
      <c r="D30" s="1" t="s">
        <v>164</v>
      </c>
      <c r="E30" s="1" t="s">
        <v>164</v>
      </c>
      <c r="F30" s="1" t="s">
        <v>164</v>
      </c>
      <c r="G30" s="1" t="s">
        <v>164</v>
      </c>
      <c r="H30" s="1" t="s">
        <v>164</v>
      </c>
      <c r="I30" s="1" t="s">
        <v>164</v>
      </c>
      <c r="J30" s="1" t="s">
        <v>164</v>
      </c>
      <c r="K30" s="1" t="s">
        <v>164</v>
      </c>
      <c r="L30" s="1" t="s">
        <v>164</v>
      </c>
      <c r="M30" s="1" t="s">
        <v>164</v>
      </c>
      <c r="N30" s="1" t="s">
        <v>164</v>
      </c>
      <c r="O30" s="1" t="s">
        <v>164</v>
      </c>
      <c r="T30" s="205" t="s">
        <v>197</v>
      </c>
      <c r="U30" s="437"/>
      <c r="V30" s="206" t="s">
        <v>197</v>
      </c>
      <c r="W30" s="386">
        <f t="shared" si="15"/>
        <v>60217.858898000006</v>
      </c>
      <c r="X30" s="386">
        <f t="shared" si="15"/>
        <v>0</v>
      </c>
      <c r="Y30" s="386">
        <f t="shared" si="15"/>
        <v>0</v>
      </c>
      <c r="Z30" s="386">
        <f t="shared" si="15"/>
        <v>0</v>
      </c>
      <c r="AA30" s="386">
        <f t="shared" si="15"/>
        <v>0</v>
      </c>
      <c r="AB30" s="386">
        <f t="shared" si="15"/>
        <v>0</v>
      </c>
      <c r="AC30" s="386">
        <f t="shared" si="15"/>
        <v>0</v>
      </c>
      <c r="AD30" s="456">
        <f t="shared" si="15"/>
        <v>60217.858898000006</v>
      </c>
      <c r="AE30" s="386">
        <f t="shared" si="15"/>
        <v>8514.3407299999999</v>
      </c>
      <c r="AF30" s="386">
        <f t="shared" si="17"/>
        <v>51703.518168000002</v>
      </c>
      <c r="AG30" s="456">
        <f t="shared" si="15"/>
        <v>6205.1541947900005</v>
      </c>
      <c r="AH30" s="178">
        <f t="shared" si="32"/>
        <v>0.10304508178048306</v>
      </c>
      <c r="AI30" s="208">
        <f t="shared" si="33"/>
        <v>0.12001415792688655</v>
      </c>
      <c r="AJ30" s="179">
        <f>+AJ42+AJ54</f>
        <v>0</v>
      </c>
      <c r="AK30" s="179">
        <f>+AG30-AJ30</f>
        <v>6205.1541947900005</v>
      </c>
      <c r="AL30" s="172" t="e" vm="1">
        <f t="shared" si="19"/>
        <v>#VALUE!</v>
      </c>
      <c r="AM30" s="456">
        <f t="shared" si="20"/>
        <v>958.73064231000001</v>
      </c>
      <c r="AN30" s="180">
        <f t="shared" si="21"/>
        <v>1.5921035052640205E-2</v>
      </c>
      <c r="AO30" s="209">
        <f t="shared" si="34"/>
        <v>1.8542851169137099E-2</v>
      </c>
      <c r="AP30" s="179">
        <f>+AP42+AP54</f>
        <v>0</v>
      </c>
      <c r="AQ30" s="179">
        <f>+AM30-AP30</f>
        <v>958.73064231000001</v>
      </c>
      <c r="AR30" s="172" t="e">
        <f t="shared" si="23"/>
        <v>#N/A</v>
      </c>
      <c r="AS30" s="456">
        <f t="shared" si="24"/>
        <v>937.12834530999999</v>
      </c>
      <c r="AT30" s="180">
        <f t="shared" si="25"/>
        <v>1.5562299332119304E-2</v>
      </c>
      <c r="AU30" s="456">
        <f t="shared" si="30"/>
        <v>54012.704703210009</v>
      </c>
      <c r="AV30" s="386">
        <f t="shared" si="31"/>
        <v>5246.4235524800006</v>
      </c>
      <c r="AW30" s="385">
        <f t="shared" si="26"/>
        <v>59259.128255690004</v>
      </c>
      <c r="AX30" s="386">
        <f t="shared" si="27"/>
        <v>45498.363973209998</v>
      </c>
      <c r="AY30" s="181" t="e">
        <f t="shared" si="28"/>
        <v>#N/A</v>
      </c>
      <c r="AZ30" s="174" t="e">
        <f t="shared" si="29"/>
        <v>#N/A</v>
      </c>
      <c r="BA30" s="138"/>
      <c r="BB30" s="139"/>
      <c r="BC30" s="139"/>
      <c r="BD30" s="139"/>
      <c r="BE30" s="139"/>
      <c r="BF30" s="139"/>
      <c r="BG30" s="139"/>
      <c r="BH30" s="139"/>
      <c r="BI30" s="139"/>
      <c r="BJ30" s="139"/>
      <c r="BK30" s="139"/>
      <c r="BL30" s="139"/>
      <c r="BM30" s="139"/>
      <c r="BO30" s="139"/>
      <c r="BP30" s="139"/>
      <c r="BQ30" s="139"/>
      <c r="BR30" s="139"/>
      <c r="BS30" s="139"/>
      <c r="BT30" s="139"/>
      <c r="BU30" s="139"/>
      <c r="BV30" s="139"/>
      <c r="BW30" s="139"/>
      <c r="BX30" s="139"/>
      <c r="BY30" s="139"/>
      <c r="BZ30" s="139"/>
      <c r="CA30" s="207"/>
    </row>
    <row r="31" spans="1:79" ht="24.75" customHeight="1" thickBot="1">
      <c r="B31" s="1" t="s">
        <v>164</v>
      </c>
      <c r="C31" s="1" t="s">
        <v>164</v>
      </c>
      <c r="D31" s="1" t="s">
        <v>164</v>
      </c>
      <c r="E31" s="1" t="s">
        <v>164</v>
      </c>
      <c r="F31" s="1" t="s">
        <v>164</v>
      </c>
      <c r="G31" s="1" t="s">
        <v>164</v>
      </c>
      <c r="H31" s="1" t="s">
        <v>164</v>
      </c>
      <c r="I31" s="1" t="s">
        <v>164</v>
      </c>
      <c r="J31" s="1" t="s">
        <v>164</v>
      </c>
      <c r="K31" s="1" t="s">
        <v>164</v>
      </c>
      <c r="L31" s="1" t="s">
        <v>164</v>
      </c>
      <c r="M31" s="1" t="s">
        <v>164</v>
      </c>
      <c r="N31" s="1" t="s">
        <v>164</v>
      </c>
      <c r="O31" s="1" t="s">
        <v>164</v>
      </c>
      <c r="T31" s="168" t="s">
        <v>178</v>
      </c>
      <c r="U31" s="429"/>
      <c r="V31" s="158" t="s">
        <v>178</v>
      </c>
      <c r="W31" s="387">
        <f>SUM(W24:W30)</f>
        <v>12568394.147436004</v>
      </c>
      <c r="X31" s="387" t="e">
        <f t="shared" ref="X31:AD31" si="35">SUM(X24:X30)</f>
        <v>#REF!</v>
      </c>
      <c r="Y31" s="387" t="e">
        <f t="shared" si="35"/>
        <v>#REF!</v>
      </c>
      <c r="Z31" s="387">
        <f t="shared" si="35"/>
        <v>0</v>
      </c>
      <c r="AA31" s="387" t="e">
        <f t="shared" si="35"/>
        <v>#REF!</v>
      </c>
      <c r="AB31" s="387" t="e">
        <f t="shared" si="35"/>
        <v>#REF!</v>
      </c>
      <c r="AC31" s="387" t="e">
        <f t="shared" si="35"/>
        <v>#REF!</v>
      </c>
      <c r="AD31" s="457">
        <f t="shared" si="35"/>
        <v>12568394.147436004</v>
      </c>
      <c r="AE31" s="387">
        <f>SUM(AE24:AE30)</f>
        <v>40649.547532999997</v>
      </c>
      <c r="AF31" s="387">
        <f>SUM(AF24:AF30)</f>
        <v>12388443.410469001</v>
      </c>
      <c r="AG31" s="457">
        <f>SUM(AG24:AG30)</f>
        <v>547690.96782724012</v>
      </c>
      <c r="AH31" s="169">
        <f t="shared" si="32"/>
        <v>4.3576845331427722E-2</v>
      </c>
      <c r="AI31" s="208">
        <f t="shared" si="33"/>
        <v>4.4209829248152949E-2</v>
      </c>
      <c r="AJ31" s="210" t="e">
        <f>SUM(AJ25:AJ30)</f>
        <v>#REF!</v>
      </c>
      <c r="AK31" s="210" t="e">
        <f>SUM(AK25:AK30)</f>
        <v>#REF!</v>
      </c>
      <c r="AL31" s="172" t="e" vm="1">
        <f t="shared" si="19"/>
        <v>#VALUE!</v>
      </c>
      <c r="AM31" s="457">
        <f>SUM(AM24:AM30)</f>
        <v>341321.0024015801</v>
      </c>
      <c r="AN31" s="186">
        <f t="shared" si="21"/>
        <v>2.7157089314485794E-2</v>
      </c>
      <c r="AO31" s="209">
        <f t="shared" si="34"/>
        <v>2.7551564881278204E-2</v>
      </c>
      <c r="AP31" s="210" t="e">
        <f>SUM(AP25:AP30)</f>
        <v>#REF!</v>
      </c>
      <c r="AQ31" s="210" t="e">
        <f>SUM(AQ25:AQ30)</f>
        <v>#REF!</v>
      </c>
      <c r="AR31" s="172" t="e">
        <f t="shared" si="23"/>
        <v>#N/A</v>
      </c>
      <c r="AS31" s="457">
        <f>SUM(AS24:AS30)</f>
        <v>340391.65657490009</v>
      </c>
      <c r="AT31" s="186">
        <f t="shared" si="25"/>
        <v>2.7083146230287593E-2</v>
      </c>
      <c r="AU31" s="457">
        <f>SUM(AU24:AU30)</f>
        <v>12020703.179608759</v>
      </c>
      <c r="AV31" s="387">
        <f>SUM(AV24:AV30)</f>
        <v>206369.96542565999</v>
      </c>
      <c r="AW31" s="389">
        <f>SUM(AW24:AW30)</f>
        <v>12227073.145034423</v>
      </c>
      <c r="AX31" s="387">
        <f t="shared" si="27"/>
        <v>11840752.442641761</v>
      </c>
      <c r="AY31" s="211" t="e">
        <f>SUM(AY25:AY30)</f>
        <v>#N/A</v>
      </c>
      <c r="AZ31" s="174" t="e">
        <f t="shared" si="29"/>
        <v>#N/A</v>
      </c>
      <c r="BA31" s="138"/>
      <c r="BB31" s="212"/>
      <c r="BC31" s="212"/>
      <c r="BD31" s="212"/>
      <c r="BE31" s="212"/>
      <c r="BF31" s="212"/>
      <c r="BG31" s="212"/>
      <c r="BH31" s="212"/>
      <c r="BI31" s="212"/>
      <c r="BJ31" s="212"/>
      <c r="BK31" s="212"/>
      <c r="BL31" s="212"/>
      <c r="BM31" s="212"/>
      <c r="BO31" s="212"/>
      <c r="BP31" s="212"/>
      <c r="BQ31" s="212"/>
      <c r="BR31" s="212"/>
      <c r="BS31" s="212"/>
      <c r="BT31" s="212"/>
      <c r="BU31" s="212"/>
      <c r="BV31" s="212"/>
      <c r="BW31" s="212"/>
      <c r="BX31" s="212"/>
      <c r="BY31" s="212"/>
      <c r="BZ31" s="212"/>
      <c r="CA31" s="207"/>
    </row>
    <row r="32" spans="1:79" ht="22.5">
      <c r="T32" s="143"/>
      <c r="V32" s="213"/>
      <c r="W32" s="214"/>
      <c r="X32" s="201"/>
      <c r="Y32" s="215"/>
      <c r="Z32" s="201"/>
      <c r="AA32" s="201"/>
      <c r="AB32" s="201"/>
      <c r="AC32" s="201"/>
      <c r="AD32" s="459"/>
      <c r="AE32" s="215"/>
      <c r="AF32" s="215"/>
      <c r="AG32" s="459"/>
      <c r="AH32" s="216"/>
      <c r="AI32" s="202"/>
      <c r="AJ32" s="202"/>
      <c r="AK32" s="202"/>
      <c r="AM32" s="459" t="s">
        <v>198</v>
      </c>
      <c r="AN32" s="216"/>
      <c r="AO32" s="202"/>
      <c r="AP32" s="202"/>
      <c r="AQ32" s="202"/>
      <c r="AR32" s="203"/>
      <c r="AS32" s="459" t="s">
        <v>198</v>
      </c>
      <c r="AT32" s="216"/>
      <c r="AU32" s="459"/>
      <c r="AV32" s="390"/>
      <c r="AW32" s="380"/>
      <c r="AX32" s="390">
        <f t="shared" si="27"/>
        <v>0</v>
      </c>
      <c r="AY32" s="146"/>
      <c r="AZ32" s="146"/>
      <c r="BA32" s="138"/>
      <c r="BB32" s="139"/>
      <c r="BC32" s="139"/>
      <c r="BD32" s="139"/>
      <c r="BE32" s="139"/>
      <c r="BF32" s="139"/>
      <c r="BG32" s="139"/>
      <c r="BH32" s="139"/>
      <c r="BI32" s="139"/>
      <c r="BJ32" s="139"/>
      <c r="BK32" s="139"/>
      <c r="BL32" s="139"/>
      <c r="BM32" s="139"/>
      <c r="BO32" s="139"/>
      <c r="BP32" s="139"/>
      <c r="BQ32" s="139"/>
      <c r="BR32" s="139"/>
      <c r="BS32" s="139"/>
      <c r="BT32" s="139"/>
      <c r="BU32" s="139"/>
      <c r="BV32" s="139"/>
      <c r="BW32" s="139"/>
      <c r="BX32" s="139"/>
      <c r="BY32" s="139"/>
      <c r="BZ32" s="139"/>
    </row>
    <row r="33" spans="2:78" ht="18">
      <c r="T33" s="149" t="s">
        <v>199</v>
      </c>
      <c r="U33" s="436"/>
      <c r="V33" s="150" t="s">
        <v>199</v>
      </c>
      <c r="W33" s="217"/>
      <c r="X33" s="217"/>
      <c r="Y33" s="217"/>
      <c r="Z33" s="217"/>
      <c r="AA33" s="217"/>
      <c r="AB33" s="217"/>
      <c r="AC33" s="217"/>
      <c r="AD33" s="460"/>
      <c r="AE33" s="217"/>
      <c r="AF33" s="217"/>
      <c r="AG33" s="460"/>
      <c r="AH33" s="218"/>
      <c r="AI33" s="219"/>
      <c r="AJ33" s="219"/>
      <c r="AK33" s="219"/>
      <c r="AL33" s="139"/>
      <c r="AM33" s="460"/>
      <c r="AN33" s="218"/>
      <c r="AO33" s="219"/>
      <c r="AP33" s="219"/>
      <c r="AQ33" s="219"/>
      <c r="AR33" s="220"/>
      <c r="AS33" s="460"/>
      <c r="AT33" s="218"/>
      <c r="AU33" s="460"/>
      <c r="AV33" s="391"/>
      <c r="AW33" s="391"/>
      <c r="AX33" s="391">
        <f t="shared" si="27"/>
        <v>0</v>
      </c>
      <c r="AY33" s="219"/>
      <c r="AZ33" s="219"/>
      <c r="BA33" s="138"/>
      <c r="BB33" s="139"/>
      <c r="BC33" s="139"/>
      <c r="BD33" s="139"/>
      <c r="BE33" s="139"/>
      <c r="BF33" s="139"/>
      <c r="BG33" s="139"/>
      <c r="BH33" s="139"/>
      <c r="BI33" s="139"/>
      <c r="BJ33" s="139"/>
      <c r="BK33" s="139"/>
      <c r="BL33" s="139"/>
      <c r="BM33" s="139"/>
      <c r="BO33" s="139"/>
      <c r="BP33" s="139"/>
      <c r="BQ33" s="139"/>
      <c r="BR33" s="139"/>
      <c r="BS33" s="139"/>
      <c r="BT33" s="139"/>
      <c r="BU33" s="139"/>
      <c r="BV33" s="139"/>
      <c r="BW33" s="139"/>
      <c r="BX33" s="139"/>
      <c r="BY33" s="139"/>
      <c r="BZ33" s="139"/>
    </row>
    <row r="34" spans="2:78" ht="12.75" customHeight="1" thickBot="1">
      <c r="T34" s="143"/>
      <c r="V34" s="144"/>
      <c r="W34" s="143"/>
      <c r="X34" s="143"/>
      <c r="Y34" s="143"/>
      <c r="Z34" s="143"/>
      <c r="AA34" s="143"/>
      <c r="AB34" s="143"/>
      <c r="AC34" s="143"/>
      <c r="AD34" s="425"/>
      <c r="AE34" s="143"/>
      <c r="AF34" s="143"/>
      <c r="AG34" s="425"/>
      <c r="AH34" s="145"/>
      <c r="AI34" s="146"/>
      <c r="AJ34" s="146"/>
      <c r="AK34" s="146"/>
      <c r="AL34" s="139"/>
      <c r="AM34" s="425"/>
      <c r="AN34" s="145"/>
      <c r="AO34" s="146"/>
      <c r="AP34" s="146"/>
      <c r="AQ34" s="146"/>
      <c r="AR34" s="139"/>
      <c r="AS34" s="425"/>
      <c r="AT34" s="145"/>
      <c r="AU34" s="425"/>
      <c r="AV34" s="380"/>
      <c r="AW34" s="380"/>
      <c r="AX34" s="380">
        <f t="shared" si="27"/>
        <v>0</v>
      </c>
      <c r="AY34" s="146"/>
      <c r="AZ34" s="146"/>
      <c r="BA34" s="138"/>
      <c r="BB34" s="139"/>
      <c r="BC34" s="139"/>
      <c r="BD34" s="139"/>
      <c r="BE34" s="139"/>
      <c r="BF34" s="139"/>
      <c r="BG34" s="139"/>
      <c r="BH34" s="139"/>
      <c r="BI34" s="139"/>
      <c r="BJ34" s="139"/>
      <c r="BK34" s="139"/>
      <c r="BL34" s="139"/>
      <c r="BM34" s="139"/>
      <c r="BO34" s="139"/>
      <c r="BP34" s="139"/>
      <c r="BQ34" s="139"/>
      <c r="BR34" s="139"/>
      <c r="BS34" s="139"/>
      <c r="BT34" s="139"/>
      <c r="BU34" s="139"/>
      <c r="BV34" s="139"/>
      <c r="BW34" s="139"/>
      <c r="BX34" s="139"/>
      <c r="BY34" s="139"/>
      <c r="BZ34" s="139"/>
    </row>
    <row r="35" spans="2:78" ht="69" customHeight="1" thickBot="1">
      <c r="T35" s="156" t="s">
        <v>181</v>
      </c>
      <c r="U35" s="433"/>
      <c r="V35" s="157" t="s">
        <v>181</v>
      </c>
      <c r="W35" s="158" t="s">
        <v>441</v>
      </c>
      <c r="X35" s="158" t="s">
        <v>127</v>
      </c>
      <c r="Y35" s="158" t="s">
        <v>128</v>
      </c>
      <c r="Z35" s="158" t="s">
        <v>129</v>
      </c>
      <c r="AA35" s="158" t="s">
        <v>130</v>
      </c>
      <c r="AB35" s="158" t="s">
        <v>131</v>
      </c>
      <c r="AC35" s="157" t="s">
        <v>132</v>
      </c>
      <c r="AD35" s="453" t="s">
        <v>442</v>
      </c>
      <c r="AE35" s="157" t="s">
        <v>443</v>
      </c>
      <c r="AF35" s="157" t="s">
        <v>135</v>
      </c>
      <c r="AG35" s="453" t="s">
        <v>0</v>
      </c>
      <c r="AH35" s="159" t="s">
        <v>136</v>
      </c>
      <c r="AI35" s="160" t="s">
        <v>137</v>
      </c>
      <c r="AJ35" s="160" t="s">
        <v>138</v>
      </c>
      <c r="AK35" s="160" t="s">
        <v>139</v>
      </c>
      <c r="AL35" s="161" t="s">
        <v>140</v>
      </c>
      <c r="AM35" s="453" t="s">
        <v>141</v>
      </c>
      <c r="AN35" s="159" t="s">
        <v>142</v>
      </c>
      <c r="AO35" s="160" t="s">
        <v>143</v>
      </c>
      <c r="AP35" s="160" t="s">
        <v>144</v>
      </c>
      <c r="AQ35" s="160" t="s">
        <v>145</v>
      </c>
      <c r="AR35" s="161" t="s">
        <v>146</v>
      </c>
      <c r="AS35" s="453" t="s">
        <v>295</v>
      </c>
      <c r="AT35" s="159" t="s">
        <v>296</v>
      </c>
      <c r="AU35" s="453" t="s">
        <v>147</v>
      </c>
      <c r="AV35" s="381" t="s">
        <v>148</v>
      </c>
      <c r="AW35" s="381" t="s">
        <v>149</v>
      </c>
      <c r="AX35" s="381" t="s">
        <v>150</v>
      </c>
      <c r="AY35" s="162" t="s">
        <v>151</v>
      </c>
      <c r="AZ35" s="163" t="s">
        <v>152</v>
      </c>
      <c r="BA35" s="138"/>
      <c r="BB35" s="164"/>
      <c r="BC35" s="166"/>
      <c r="BD35" s="166"/>
      <c r="BE35" s="166"/>
      <c r="BF35" s="166"/>
      <c r="BG35" s="166"/>
      <c r="BH35" s="166"/>
      <c r="BI35" s="166"/>
      <c r="BJ35" s="166"/>
      <c r="BK35" s="166"/>
      <c r="BL35" s="166"/>
      <c r="BM35" s="166"/>
      <c r="BO35" s="166"/>
      <c r="BP35" s="166"/>
      <c r="BQ35" s="166"/>
      <c r="BR35" s="166"/>
      <c r="BS35" s="166"/>
      <c r="BT35" s="166"/>
      <c r="BU35" s="166"/>
      <c r="BV35" s="166"/>
      <c r="BW35" s="166"/>
      <c r="BX35" s="166"/>
      <c r="BY35" s="166"/>
      <c r="BZ35" s="166"/>
    </row>
    <row r="36" spans="2:78" ht="25.5" customHeight="1">
      <c r="B36" s="1" t="s">
        <v>183</v>
      </c>
      <c r="C36" s="1" t="s">
        <v>297</v>
      </c>
      <c r="D36" s="1" t="s">
        <v>164</v>
      </c>
      <c r="E36" s="1" t="s">
        <v>165</v>
      </c>
      <c r="F36" s="1" t="s">
        <v>164</v>
      </c>
      <c r="G36" s="1" t="s">
        <v>164</v>
      </c>
      <c r="H36" s="1" t="s">
        <v>164</v>
      </c>
      <c r="I36" s="1" t="s">
        <v>164</v>
      </c>
      <c r="J36" s="1" t="s">
        <v>164</v>
      </c>
      <c r="K36" s="1" t="s">
        <v>164</v>
      </c>
      <c r="L36" s="1" t="s">
        <v>164</v>
      </c>
      <c r="M36" s="1" t="s">
        <v>164</v>
      </c>
      <c r="N36" s="1" t="s">
        <v>164</v>
      </c>
      <c r="O36" s="1" t="s">
        <v>164</v>
      </c>
      <c r="T36" s="205" t="s">
        <v>184</v>
      </c>
      <c r="U36" s="437"/>
      <c r="V36" s="206" t="s">
        <v>184</v>
      </c>
      <c r="W36" s="386">
        <f>W73</f>
        <v>179649.80000000002</v>
      </c>
      <c r="X36" s="386">
        <f t="shared" ref="X36:AG36" si="36">X73</f>
        <v>0</v>
      </c>
      <c r="Y36" s="386">
        <f t="shared" si="36"/>
        <v>0</v>
      </c>
      <c r="Z36" s="386">
        <f t="shared" si="36"/>
        <v>0</v>
      </c>
      <c r="AA36" s="386">
        <f t="shared" si="36"/>
        <v>0</v>
      </c>
      <c r="AB36" s="386">
        <f t="shared" si="36"/>
        <v>0</v>
      </c>
      <c r="AC36" s="386">
        <f t="shared" si="36"/>
        <v>0</v>
      </c>
      <c r="AD36" s="456">
        <f t="shared" si="36"/>
        <v>179649.80000000002</v>
      </c>
      <c r="AE36" s="386">
        <f t="shared" si="36"/>
        <v>2473.0038030000001</v>
      </c>
      <c r="AF36" s="386">
        <f>AF73</f>
        <v>177176.79619699999</v>
      </c>
      <c r="AG36" s="456">
        <f t="shared" si="36"/>
        <v>12384.944020700001</v>
      </c>
      <c r="AH36" s="178">
        <f t="shared" ref="AH36:AH43" si="37">+AG36/AD36</f>
        <v>6.8939369933615283E-2</v>
      </c>
      <c r="AI36" s="221">
        <f t="shared" ref="AI36:AI43" si="38">+AG36/AF36</f>
        <v>6.990161401795178E-2</v>
      </c>
      <c r="AJ36" s="222">
        <f>AJ73</f>
        <v>0</v>
      </c>
      <c r="AK36" s="222">
        <f>+AG36-AJ36</f>
        <v>12384.944020700001</v>
      </c>
      <c r="AL36" s="172" t="e" vm="1">
        <f t="shared" ref="AL36:AL43" si="39">HLOOKUP((HLOOKUP($W$1,$BB$8:$BM$8,1,FALSE)),$BB$8:$BM$314,BN36,FALSE)</f>
        <v>#VALUE!</v>
      </c>
      <c r="AM36" s="456">
        <f>AM73</f>
        <v>10145.98497127</v>
      </c>
      <c r="AN36" s="180">
        <f t="shared" ref="AN36:AN43" si="40">+AM36/AD36</f>
        <v>5.647646126669776E-2</v>
      </c>
      <c r="AO36" s="223">
        <f t="shared" ref="AO36:AO43" si="41">+AM36/AF36</f>
        <v>5.7264750176365335E-2</v>
      </c>
      <c r="AP36" s="179">
        <f>AP73</f>
        <v>0</v>
      </c>
      <c r="AQ36" s="179">
        <f>+AM36-AP36</f>
        <v>10145.98497127</v>
      </c>
      <c r="AR36" s="172" t="e">
        <f t="shared" ref="AR36:AR43" si="42">HLOOKUP((HLOOKUP($W$1,$BO$8:$BZ$8,1,FALSE)),$BO$8:$BZ$314,BN36,FALSE)</f>
        <v>#N/A</v>
      </c>
      <c r="AS36" s="456">
        <f>AS73</f>
        <v>10068.50724459</v>
      </c>
      <c r="AT36" s="180">
        <f t="shared" ref="AT36:AT43" si="43">+AS36/AD36</f>
        <v>5.6045190390359462E-2</v>
      </c>
      <c r="AU36" s="456">
        <f t="shared" ref="AU36:AU42" si="44">+AD36-AG36</f>
        <v>167264.85597930002</v>
      </c>
      <c r="AV36" s="384">
        <f t="shared" ref="AV36:AV42" si="45">+AG36-AM36</f>
        <v>2238.959049430001</v>
      </c>
      <c r="AW36" s="385">
        <f t="shared" ref="AW36:AW42" si="46">+AD36-AM36</f>
        <v>169503.81502873002</v>
      </c>
      <c r="AX36" s="386">
        <f t="shared" ref="AX36:AX46" si="47">+AF36-AG36</f>
        <v>164791.85217629999</v>
      </c>
      <c r="AY36" s="181" t="e">
        <f t="shared" ref="AY36:AY42" si="48">AD36*AR36</f>
        <v>#N/A</v>
      </c>
      <c r="AZ36" s="174" t="e">
        <f t="shared" ref="AZ36:AZ43" si="49">IF(AND(AY36=0,AM36&gt;AY36),1,IFERROR(AM36/AY36,1))</f>
        <v>#N/A</v>
      </c>
      <c r="BA36" s="138"/>
      <c r="BB36" s="175"/>
      <c r="BC36" s="175"/>
      <c r="BD36" s="175"/>
      <c r="BE36" s="175"/>
      <c r="BF36" s="175"/>
      <c r="BG36" s="175"/>
      <c r="BH36" s="175"/>
      <c r="BI36" s="175"/>
      <c r="BJ36" s="175"/>
      <c r="BK36" s="175"/>
      <c r="BL36" s="175"/>
      <c r="BM36" s="175"/>
      <c r="BO36" s="175"/>
      <c r="BP36" s="175"/>
      <c r="BQ36" s="175"/>
      <c r="BR36" s="175"/>
      <c r="BS36" s="175"/>
      <c r="BT36" s="175"/>
      <c r="BU36" s="175"/>
      <c r="BV36" s="175"/>
      <c r="BW36" s="175"/>
      <c r="BX36" s="175"/>
      <c r="BY36" s="175"/>
      <c r="BZ36" s="175"/>
    </row>
    <row r="37" spans="2:78" ht="25.5" customHeight="1">
      <c r="B37" s="1" t="s">
        <v>185</v>
      </c>
      <c r="C37" s="1" t="s">
        <v>186</v>
      </c>
      <c r="D37" s="1" t="s">
        <v>164</v>
      </c>
      <c r="E37" s="1" t="s">
        <v>165</v>
      </c>
      <c r="F37" s="1" t="s">
        <v>164</v>
      </c>
      <c r="G37" s="1" t="s">
        <v>164</v>
      </c>
      <c r="H37" s="1" t="s">
        <v>164</v>
      </c>
      <c r="I37" s="1" t="s">
        <v>164</v>
      </c>
      <c r="J37" s="1" t="s">
        <v>164</v>
      </c>
      <c r="K37" s="1" t="s">
        <v>164</v>
      </c>
      <c r="L37" s="1" t="s">
        <v>164</v>
      </c>
      <c r="M37" s="1" t="s">
        <v>164</v>
      </c>
      <c r="N37" s="1" t="s">
        <v>164</v>
      </c>
      <c r="O37" s="1" t="s">
        <v>164</v>
      </c>
      <c r="T37" s="205" t="s">
        <v>187</v>
      </c>
      <c r="U37" s="437"/>
      <c r="V37" s="206" t="s">
        <v>187</v>
      </c>
      <c r="W37" s="388">
        <f>W161</f>
        <v>4062376.5453690002</v>
      </c>
      <c r="X37" s="388">
        <f t="shared" ref="X37:AG37" si="50">X161</f>
        <v>0</v>
      </c>
      <c r="Y37" s="388">
        <f t="shared" si="50"/>
        <v>0</v>
      </c>
      <c r="Z37" s="388">
        <f t="shared" si="50"/>
        <v>0</v>
      </c>
      <c r="AA37" s="388">
        <f t="shared" si="50"/>
        <v>0</v>
      </c>
      <c r="AB37" s="388">
        <f t="shared" si="50"/>
        <v>0</v>
      </c>
      <c r="AC37" s="388">
        <f t="shared" si="50"/>
        <v>0</v>
      </c>
      <c r="AD37" s="458">
        <f t="shared" si="50"/>
        <v>4062376.5453690002</v>
      </c>
      <c r="AE37" s="388">
        <f t="shared" si="50"/>
        <v>3928.4</v>
      </c>
      <c r="AF37" s="388">
        <f>AF161</f>
        <v>4058448.1453690003</v>
      </c>
      <c r="AG37" s="458">
        <f t="shared" si="50"/>
        <v>12988.27651625</v>
      </c>
      <c r="AH37" s="178">
        <f t="shared" si="37"/>
        <v>3.1972113789048642E-3</v>
      </c>
      <c r="AI37" s="221">
        <f t="shared" si="38"/>
        <v>3.2003061394465806E-3</v>
      </c>
      <c r="AJ37" s="224">
        <f>AJ161</f>
        <v>544089.09843343997</v>
      </c>
      <c r="AK37" s="222">
        <f t="shared" ref="AK37:AK42" si="51">+AG37-AJ37</f>
        <v>-531100.82191718998</v>
      </c>
      <c r="AL37" s="172" t="e" vm="1">
        <f t="shared" si="39"/>
        <v>#VALUE!</v>
      </c>
      <c r="AM37" s="458">
        <f>AM161</f>
        <v>2533.9759429999999</v>
      </c>
      <c r="AN37" s="180">
        <f t="shared" si="40"/>
        <v>6.2376687997784557E-4</v>
      </c>
      <c r="AO37" s="223">
        <f t="shared" si="41"/>
        <v>6.2437065898980626E-4</v>
      </c>
      <c r="AP37" s="225">
        <f>AP161</f>
        <v>571003.76284877001</v>
      </c>
      <c r="AQ37" s="179">
        <f t="shared" ref="AQ37:AQ42" si="52">+AM37-AP37</f>
        <v>-568469.78690576996</v>
      </c>
      <c r="AR37" s="172" t="e">
        <f t="shared" si="42"/>
        <v>#N/A</v>
      </c>
      <c r="AS37" s="458">
        <f>AS161</f>
        <v>1976.9998170000001</v>
      </c>
      <c r="AT37" s="180">
        <f t="shared" si="43"/>
        <v>4.8666089785638574E-4</v>
      </c>
      <c r="AU37" s="456">
        <f t="shared" si="44"/>
        <v>4049388.2688527503</v>
      </c>
      <c r="AV37" s="384">
        <f t="shared" si="45"/>
        <v>10454.300573250001</v>
      </c>
      <c r="AW37" s="385">
        <f t="shared" si="46"/>
        <v>4059842.5694260001</v>
      </c>
      <c r="AX37" s="386">
        <f t="shared" si="47"/>
        <v>4045459.8688527504</v>
      </c>
      <c r="AY37" s="181" t="e">
        <f t="shared" si="48"/>
        <v>#N/A</v>
      </c>
      <c r="AZ37" s="174" t="e">
        <f t="shared" si="49"/>
        <v>#N/A</v>
      </c>
      <c r="BA37" s="138"/>
      <c r="BB37" s="139"/>
      <c r="BC37" s="139"/>
      <c r="BD37" s="139"/>
      <c r="BE37" s="139"/>
      <c r="BF37" s="139"/>
      <c r="BG37" s="139"/>
      <c r="BH37" s="139"/>
      <c r="BI37" s="139"/>
      <c r="BJ37" s="139"/>
      <c r="BK37" s="139"/>
      <c r="BL37" s="139"/>
      <c r="BM37" s="139"/>
      <c r="BO37" s="139"/>
      <c r="BP37" s="139"/>
      <c r="BQ37" s="139"/>
      <c r="BR37" s="139"/>
      <c r="BS37" s="139"/>
      <c r="BT37" s="139"/>
      <c r="BU37" s="139"/>
      <c r="BV37" s="139"/>
      <c r="BW37" s="139"/>
      <c r="BX37" s="139"/>
      <c r="BY37" s="139"/>
      <c r="BZ37" s="139"/>
    </row>
    <row r="38" spans="2:78" ht="25.5" customHeight="1">
      <c r="B38" s="1" t="s">
        <v>188</v>
      </c>
      <c r="C38" s="1" t="s">
        <v>298</v>
      </c>
      <c r="D38" s="1" t="s">
        <v>164</v>
      </c>
      <c r="E38" s="1" t="s">
        <v>165</v>
      </c>
      <c r="F38" s="1" t="s">
        <v>164</v>
      </c>
      <c r="G38" s="1" t="s">
        <v>164</v>
      </c>
      <c r="H38" s="1" t="s">
        <v>164</v>
      </c>
      <c r="I38" s="1" t="s">
        <v>164</v>
      </c>
      <c r="J38" s="1" t="s">
        <v>164</v>
      </c>
      <c r="K38" s="1" t="s">
        <v>164</v>
      </c>
      <c r="L38" s="1" t="s">
        <v>164</v>
      </c>
      <c r="M38" s="1" t="s">
        <v>164</v>
      </c>
      <c r="N38" s="1" t="s">
        <v>164</v>
      </c>
      <c r="O38" s="1" t="s">
        <v>164</v>
      </c>
      <c r="T38" s="205" t="s">
        <v>189</v>
      </c>
      <c r="U38" s="437"/>
      <c r="V38" s="206" t="s">
        <v>189</v>
      </c>
      <c r="W38" s="384">
        <f>W185</f>
        <v>103279.1</v>
      </c>
      <c r="X38" s="384">
        <f t="shared" ref="X38:AG38" si="53">X185</f>
        <v>0</v>
      </c>
      <c r="Y38" s="384">
        <f t="shared" si="53"/>
        <v>0</v>
      </c>
      <c r="Z38" s="384">
        <f t="shared" si="53"/>
        <v>0</v>
      </c>
      <c r="AA38" s="384">
        <f t="shared" si="53"/>
        <v>0</v>
      </c>
      <c r="AB38" s="384">
        <f t="shared" si="53"/>
        <v>0</v>
      </c>
      <c r="AC38" s="384">
        <f t="shared" si="53"/>
        <v>0</v>
      </c>
      <c r="AD38" s="455">
        <f t="shared" si="53"/>
        <v>103279.1</v>
      </c>
      <c r="AE38" s="384">
        <f t="shared" si="53"/>
        <v>3675.9</v>
      </c>
      <c r="AF38" s="384">
        <f>AF185</f>
        <v>99603.200000000012</v>
      </c>
      <c r="AG38" s="455">
        <f t="shared" si="53"/>
        <v>15377.003898530002</v>
      </c>
      <c r="AH38" s="178">
        <f t="shared" si="37"/>
        <v>0.14888785725795442</v>
      </c>
      <c r="AI38" s="221">
        <f t="shared" si="38"/>
        <v>0.15438262925819651</v>
      </c>
      <c r="AJ38" s="222">
        <f>AJ185</f>
        <v>0</v>
      </c>
      <c r="AK38" s="222">
        <f>+AG38-AJ38</f>
        <v>15377.003898530002</v>
      </c>
      <c r="AL38" s="172" t="e" vm="1">
        <f t="shared" si="39"/>
        <v>#VALUE!</v>
      </c>
      <c r="AM38" s="455">
        <f>AM185</f>
        <v>3971.7353965900002</v>
      </c>
      <c r="AN38" s="180">
        <f t="shared" si="40"/>
        <v>3.8456332371118646E-2</v>
      </c>
      <c r="AO38" s="223">
        <f t="shared" si="41"/>
        <v>3.9875580268405028E-2</v>
      </c>
      <c r="AP38" s="179">
        <f>AP185</f>
        <v>0</v>
      </c>
      <c r="AQ38" s="179">
        <f>+AM38-AP38</f>
        <v>3971.7353965900002</v>
      </c>
      <c r="AR38" s="172" t="e">
        <f t="shared" si="42"/>
        <v>#N/A</v>
      </c>
      <c r="AS38" s="455">
        <f>AS185</f>
        <v>3728.21083559</v>
      </c>
      <c r="AT38" s="180">
        <f t="shared" si="43"/>
        <v>3.6098405539843004E-2</v>
      </c>
      <c r="AU38" s="456">
        <f t="shared" si="44"/>
        <v>87902.096101470001</v>
      </c>
      <c r="AV38" s="384">
        <f t="shared" si="45"/>
        <v>11405.268501940001</v>
      </c>
      <c r="AW38" s="385">
        <f t="shared" si="46"/>
        <v>99307.364603410009</v>
      </c>
      <c r="AX38" s="386">
        <f t="shared" si="47"/>
        <v>84226.196101470006</v>
      </c>
      <c r="AY38" s="181" t="e">
        <f t="shared" si="48"/>
        <v>#N/A</v>
      </c>
      <c r="AZ38" s="174" t="e">
        <f t="shared" si="49"/>
        <v>#N/A</v>
      </c>
      <c r="BA38" s="138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39"/>
      <c r="BM38" s="139"/>
      <c r="BO38" s="139"/>
      <c r="BP38" s="139"/>
      <c r="BQ38" s="139"/>
      <c r="BR38" s="139"/>
      <c r="BS38" s="139"/>
      <c r="BT38" s="139"/>
      <c r="BU38" s="139"/>
      <c r="BV38" s="139"/>
      <c r="BW38" s="139"/>
      <c r="BX38" s="139"/>
      <c r="BY38" s="139"/>
      <c r="BZ38" s="139"/>
    </row>
    <row r="39" spans="2:78" ht="25.5" customHeight="1">
      <c r="B39" s="1" t="s">
        <v>190</v>
      </c>
      <c r="C39" s="1" t="s">
        <v>299</v>
      </c>
      <c r="D39" s="1" t="s">
        <v>164</v>
      </c>
      <c r="E39" s="1" t="s">
        <v>165</v>
      </c>
      <c r="F39" s="1" t="s">
        <v>164</v>
      </c>
      <c r="G39" s="1" t="s">
        <v>164</v>
      </c>
      <c r="H39" s="1" t="s">
        <v>164</v>
      </c>
      <c r="I39" s="1" t="s">
        <v>164</v>
      </c>
      <c r="J39" s="1" t="s">
        <v>164</v>
      </c>
      <c r="K39" s="1" t="s">
        <v>164</v>
      </c>
      <c r="L39" s="1" t="s">
        <v>164</v>
      </c>
      <c r="M39" s="1" t="s">
        <v>164</v>
      </c>
      <c r="N39" s="1" t="s">
        <v>164</v>
      </c>
      <c r="O39" s="1" t="s">
        <v>164</v>
      </c>
      <c r="T39" s="205" t="s">
        <v>191</v>
      </c>
      <c r="U39" s="437"/>
      <c r="V39" s="206" t="s">
        <v>191</v>
      </c>
      <c r="W39" s="384">
        <f>W210</f>
        <v>32963.587648000001</v>
      </c>
      <c r="X39" s="384">
        <f t="shared" ref="X39:AG39" si="54">X210</f>
        <v>0</v>
      </c>
      <c r="Y39" s="384">
        <f t="shared" si="54"/>
        <v>0</v>
      </c>
      <c r="Z39" s="384">
        <f t="shared" si="54"/>
        <v>0</v>
      </c>
      <c r="AA39" s="384">
        <f t="shared" si="54"/>
        <v>0</v>
      </c>
      <c r="AB39" s="384">
        <f t="shared" si="54"/>
        <v>0</v>
      </c>
      <c r="AC39" s="384">
        <f t="shared" si="54"/>
        <v>0</v>
      </c>
      <c r="AD39" s="455">
        <f t="shared" si="54"/>
        <v>32963.587648000001</v>
      </c>
      <c r="AE39" s="384">
        <f t="shared" si="54"/>
        <v>1807.903</v>
      </c>
      <c r="AF39" s="384">
        <f>AF210</f>
        <v>31155.684648000002</v>
      </c>
      <c r="AG39" s="455">
        <f t="shared" si="54"/>
        <v>2613.9295425599998</v>
      </c>
      <c r="AH39" s="178">
        <f t="shared" si="37"/>
        <v>7.9297483346555411E-2</v>
      </c>
      <c r="AI39" s="221">
        <f t="shared" si="38"/>
        <v>8.3898960080397322E-2</v>
      </c>
      <c r="AJ39" s="222">
        <f>AJ210</f>
        <v>0</v>
      </c>
      <c r="AK39" s="222">
        <f>+AG39-AJ39</f>
        <v>2613.9295425599998</v>
      </c>
      <c r="AL39" s="172" t="e" vm="1">
        <f t="shared" si="39"/>
        <v>#VALUE!</v>
      </c>
      <c r="AM39" s="455">
        <f>AM210</f>
        <v>1121.7395934200001</v>
      </c>
      <c r="AN39" s="180">
        <f t="shared" si="40"/>
        <v>3.4029657372202309E-2</v>
      </c>
      <c r="AO39" s="223">
        <f t="shared" si="41"/>
        <v>3.6004331347345583E-2</v>
      </c>
      <c r="AP39" s="179">
        <f>AP210</f>
        <v>0</v>
      </c>
      <c r="AQ39" s="179">
        <f>+AM39-AP39</f>
        <v>1121.7395934200001</v>
      </c>
      <c r="AR39" s="172" t="e">
        <f t="shared" si="42"/>
        <v>#N/A</v>
      </c>
      <c r="AS39" s="455">
        <f>AS210</f>
        <v>1114.87580342</v>
      </c>
      <c r="AT39" s="180">
        <f t="shared" si="43"/>
        <v>3.3821433981189933E-2</v>
      </c>
      <c r="AU39" s="456">
        <f t="shared" si="44"/>
        <v>30349.658105440001</v>
      </c>
      <c r="AV39" s="384">
        <f t="shared" si="45"/>
        <v>1492.1899491399997</v>
      </c>
      <c r="AW39" s="385">
        <f t="shared" si="46"/>
        <v>31841.848054580001</v>
      </c>
      <c r="AX39" s="386">
        <f t="shared" si="47"/>
        <v>28541.755105440003</v>
      </c>
      <c r="AY39" s="181" t="e">
        <f t="shared" si="48"/>
        <v>#N/A</v>
      </c>
      <c r="AZ39" s="174" t="e">
        <f t="shared" si="49"/>
        <v>#N/A</v>
      </c>
      <c r="BA39" s="138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39"/>
      <c r="BM39" s="139"/>
      <c r="BO39" s="139"/>
      <c r="BP39" s="139"/>
      <c r="BQ39" s="139"/>
      <c r="BR39" s="139"/>
      <c r="BS39" s="139"/>
      <c r="BT39" s="139"/>
      <c r="BU39" s="139"/>
      <c r="BV39" s="139"/>
      <c r="BW39" s="139"/>
      <c r="BX39" s="139"/>
      <c r="BY39" s="139"/>
      <c r="BZ39" s="139"/>
    </row>
    <row r="40" spans="2:78" ht="25.5" customHeight="1">
      <c r="B40" s="1" t="s">
        <v>192</v>
      </c>
      <c r="C40" s="1" t="s">
        <v>300</v>
      </c>
      <c r="D40" s="1" t="s">
        <v>164</v>
      </c>
      <c r="E40" s="1" t="s">
        <v>165</v>
      </c>
      <c r="F40" s="1" t="s">
        <v>164</v>
      </c>
      <c r="G40" s="1" t="s">
        <v>164</v>
      </c>
      <c r="H40" s="1" t="s">
        <v>164</v>
      </c>
      <c r="I40" s="1" t="s">
        <v>164</v>
      </c>
      <c r="J40" s="1" t="s">
        <v>164</v>
      </c>
      <c r="K40" s="1" t="s">
        <v>164</v>
      </c>
      <c r="L40" s="1" t="s">
        <v>164</v>
      </c>
      <c r="M40" s="1" t="s">
        <v>164</v>
      </c>
      <c r="N40" s="1" t="s">
        <v>164</v>
      </c>
      <c r="O40" s="1" t="s">
        <v>164</v>
      </c>
      <c r="T40" s="205" t="s">
        <v>193</v>
      </c>
      <c r="U40" s="437"/>
      <c r="V40" s="206" t="s">
        <v>193</v>
      </c>
      <c r="W40" s="384">
        <f>W233</f>
        <v>25668.576000000001</v>
      </c>
      <c r="X40" s="384">
        <f t="shared" ref="X40:AG40" si="55">X233</f>
        <v>0</v>
      </c>
      <c r="Y40" s="384">
        <f t="shared" si="55"/>
        <v>0</v>
      </c>
      <c r="Z40" s="384">
        <f t="shared" si="55"/>
        <v>0</v>
      </c>
      <c r="AA40" s="384">
        <f t="shared" si="55"/>
        <v>0</v>
      </c>
      <c r="AB40" s="384">
        <f t="shared" si="55"/>
        <v>0</v>
      </c>
      <c r="AC40" s="384">
        <f t="shared" si="55"/>
        <v>0</v>
      </c>
      <c r="AD40" s="455">
        <f t="shared" si="55"/>
        <v>25668.576000000001</v>
      </c>
      <c r="AE40" s="384">
        <f t="shared" si="55"/>
        <v>0</v>
      </c>
      <c r="AF40" s="384">
        <f>AF233</f>
        <v>25668.576000000001</v>
      </c>
      <c r="AG40" s="455">
        <f t="shared" si="55"/>
        <v>7650.2934979500005</v>
      </c>
      <c r="AH40" s="178">
        <f t="shared" si="37"/>
        <v>0.29804121186738214</v>
      </c>
      <c r="AI40" s="221">
        <f t="shared" si="38"/>
        <v>0.29804121186738214</v>
      </c>
      <c r="AJ40" s="222">
        <f>AJ233</f>
        <v>0</v>
      </c>
      <c r="AK40" s="222">
        <f t="shared" si="51"/>
        <v>7650.2934979500005</v>
      </c>
      <c r="AL40" s="172" t="e" vm="1">
        <f t="shared" si="39"/>
        <v>#VALUE!</v>
      </c>
      <c r="AM40" s="455">
        <f>AM233</f>
        <v>709.72046795000006</v>
      </c>
      <c r="AN40" s="180">
        <f t="shared" si="40"/>
        <v>2.7649389975898938E-2</v>
      </c>
      <c r="AO40" s="223">
        <f t="shared" si="41"/>
        <v>2.7649389975898938E-2</v>
      </c>
      <c r="AP40" s="179">
        <f>AP233</f>
        <v>0</v>
      </c>
      <c r="AQ40" s="179">
        <f t="shared" si="52"/>
        <v>709.72046795000006</v>
      </c>
      <c r="AR40" s="172" t="e">
        <f t="shared" si="42"/>
        <v>#N/A</v>
      </c>
      <c r="AS40" s="455">
        <f>AS233</f>
        <v>689.00314194999999</v>
      </c>
      <c r="AT40" s="180">
        <f t="shared" si="43"/>
        <v>2.6842281470931616E-2</v>
      </c>
      <c r="AU40" s="456">
        <f t="shared" si="44"/>
        <v>18018.282502050002</v>
      </c>
      <c r="AV40" s="384">
        <f t="shared" si="45"/>
        <v>6940.5730300000005</v>
      </c>
      <c r="AW40" s="385">
        <f t="shared" si="46"/>
        <v>24958.855532050002</v>
      </c>
      <c r="AX40" s="386">
        <f t="shared" si="47"/>
        <v>18018.282502050002</v>
      </c>
      <c r="AY40" s="181" t="e">
        <f t="shared" si="48"/>
        <v>#N/A</v>
      </c>
      <c r="AZ40" s="174" t="e">
        <f t="shared" si="49"/>
        <v>#N/A</v>
      </c>
      <c r="BA40" s="138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39"/>
      <c r="BM40" s="139"/>
      <c r="BO40" s="139"/>
      <c r="BP40" s="139"/>
      <c r="BQ40" s="139"/>
      <c r="BR40" s="139"/>
      <c r="BS40" s="139"/>
      <c r="BT40" s="139"/>
      <c r="BU40" s="139"/>
      <c r="BV40" s="139"/>
      <c r="BW40" s="139"/>
      <c r="BX40" s="139"/>
      <c r="BY40" s="139"/>
      <c r="BZ40" s="139"/>
    </row>
    <row r="41" spans="2:78" ht="25.5" customHeight="1">
      <c r="B41" s="1" t="s">
        <v>194</v>
      </c>
      <c r="C41" s="1" t="s">
        <v>301</v>
      </c>
      <c r="D41" s="1" t="s">
        <v>164</v>
      </c>
      <c r="E41" s="1" t="s">
        <v>165</v>
      </c>
      <c r="F41" s="1" t="s">
        <v>164</v>
      </c>
      <c r="G41" s="1" t="s">
        <v>164</v>
      </c>
      <c r="H41" s="1" t="s">
        <v>164</v>
      </c>
      <c r="I41" s="1" t="s">
        <v>164</v>
      </c>
      <c r="J41" s="1" t="s">
        <v>164</v>
      </c>
      <c r="K41" s="1" t="s">
        <v>164</v>
      </c>
      <c r="L41" s="1" t="s">
        <v>164</v>
      </c>
      <c r="M41" s="1" t="s">
        <v>164</v>
      </c>
      <c r="N41" s="1" t="s">
        <v>164</v>
      </c>
      <c r="O41" s="1" t="s">
        <v>164</v>
      </c>
      <c r="T41" s="205" t="s">
        <v>195</v>
      </c>
      <c r="U41" s="437"/>
      <c r="V41" s="206" t="s">
        <v>195</v>
      </c>
      <c r="W41" s="384">
        <f>W256</f>
        <v>74509.646000000008</v>
      </c>
      <c r="X41" s="384">
        <f t="shared" ref="X41:AG41" si="56">X256</f>
        <v>0</v>
      </c>
      <c r="Y41" s="384">
        <f t="shared" si="56"/>
        <v>0</v>
      </c>
      <c r="Z41" s="384">
        <f t="shared" si="56"/>
        <v>0</v>
      </c>
      <c r="AA41" s="384">
        <f t="shared" si="56"/>
        <v>0</v>
      </c>
      <c r="AB41" s="384">
        <f t="shared" si="56"/>
        <v>0</v>
      </c>
      <c r="AC41" s="384">
        <f t="shared" si="56"/>
        <v>0</v>
      </c>
      <c r="AD41" s="455">
        <f t="shared" si="56"/>
        <v>74509.646000000008</v>
      </c>
      <c r="AE41" s="384">
        <f t="shared" si="56"/>
        <v>0</v>
      </c>
      <c r="AF41" s="384">
        <f>AF256</f>
        <v>74509.646000000008</v>
      </c>
      <c r="AG41" s="455">
        <f t="shared" si="56"/>
        <v>18565.027649809999</v>
      </c>
      <c r="AH41" s="178">
        <f t="shared" si="37"/>
        <v>0.24916274128869162</v>
      </c>
      <c r="AI41" s="221">
        <f t="shared" si="38"/>
        <v>0.24916274128869162</v>
      </c>
      <c r="AJ41" s="222">
        <f>AJ256</f>
        <v>0</v>
      </c>
      <c r="AK41" s="222">
        <f t="shared" si="51"/>
        <v>18565.027649809999</v>
      </c>
      <c r="AL41" s="172" t="e" vm="1">
        <f t="shared" si="39"/>
        <v>#VALUE!</v>
      </c>
      <c r="AM41" s="455">
        <f>AM256</f>
        <v>1816.6991540399999</v>
      </c>
      <c r="AN41" s="180">
        <f t="shared" si="40"/>
        <v>2.4382066639264396E-2</v>
      </c>
      <c r="AO41" s="223">
        <f t="shared" si="41"/>
        <v>2.4382066639264396E-2</v>
      </c>
      <c r="AP41" s="179">
        <f>AP256</f>
        <v>0</v>
      </c>
      <c r="AQ41" s="179">
        <f t="shared" si="52"/>
        <v>1816.6991540399999</v>
      </c>
      <c r="AR41" s="172" t="e">
        <f t="shared" si="42"/>
        <v>#N/A</v>
      </c>
      <c r="AS41" s="455">
        <f>AS256</f>
        <v>1816.6991540399999</v>
      </c>
      <c r="AT41" s="180">
        <f t="shared" si="43"/>
        <v>2.4382066639264396E-2</v>
      </c>
      <c r="AU41" s="456">
        <f t="shared" si="44"/>
        <v>55944.618350190009</v>
      </c>
      <c r="AV41" s="384">
        <f t="shared" si="45"/>
        <v>16748.328495769998</v>
      </c>
      <c r="AW41" s="385">
        <f t="shared" si="46"/>
        <v>72692.946845960003</v>
      </c>
      <c r="AX41" s="386">
        <f t="shared" si="47"/>
        <v>55944.618350190009</v>
      </c>
      <c r="AY41" s="181" t="e">
        <f t="shared" si="48"/>
        <v>#N/A</v>
      </c>
      <c r="AZ41" s="174" t="e">
        <f t="shared" si="49"/>
        <v>#N/A</v>
      </c>
      <c r="BA41" s="138"/>
      <c r="BB41" s="139"/>
      <c r="BC41" s="139"/>
      <c r="BD41" s="139"/>
      <c r="BE41" s="139"/>
      <c r="BF41" s="139"/>
      <c r="BG41" s="139"/>
      <c r="BH41" s="139"/>
      <c r="BI41" s="139"/>
      <c r="BJ41" s="139"/>
      <c r="BK41" s="139"/>
      <c r="BL41" s="139"/>
      <c r="BM41" s="139"/>
      <c r="BO41" s="139"/>
      <c r="BP41" s="139"/>
      <c r="BQ41" s="139"/>
      <c r="BR41" s="139"/>
      <c r="BS41" s="139"/>
      <c r="BT41" s="139"/>
      <c r="BU41" s="139"/>
      <c r="BV41" s="139"/>
      <c r="BW41" s="139"/>
      <c r="BX41" s="139"/>
      <c r="BY41" s="139"/>
      <c r="BZ41" s="139"/>
    </row>
    <row r="42" spans="2:78" ht="25.5" customHeight="1" thickBot="1">
      <c r="B42" s="1" t="s">
        <v>196</v>
      </c>
      <c r="C42" s="1" t="s">
        <v>302</v>
      </c>
      <c r="D42" s="1" t="s">
        <v>164</v>
      </c>
      <c r="E42" s="1" t="s">
        <v>165</v>
      </c>
      <c r="F42" s="1" t="s">
        <v>164</v>
      </c>
      <c r="G42" s="1" t="s">
        <v>164</v>
      </c>
      <c r="H42" s="1" t="s">
        <v>164</v>
      </c>
      <c r="I42" s="1" t="s">
        <v>164</v>
      </c>
      <c r="J42" s="1" t="s">
        <v>164</v>
      </c>
      <c r="K42" s="1" t="s">
        <v>164</v>
      </c>
      <c r="L42" s="1" t="s">
        <v>164</v>
      </c>
      <c r="M42" s="1" t="s">
        <v>164</v>
      </c>
      <c r="N42" s="1" t="s">
        <v>164</v>
      </c>
      <c r="O42" s="1" t="s">
        <v>164</v>
      </c>
      <c r="T42" s="205" t="s">
        <v>197</v>
      </c>
      <c r="U42" s="437"/>
      <c r="V42" s="206" t="s">
        <v>197</v>
      </c>
      <c r="W42" s="384">
        <f>W287</f>
        <v>33049.617729999998</v>
      </c>
      <c r="X42" s="384">
        <f t="shared" ref="X42:AG42" si="57">X287</f>
        <v>0</v>
      </c>
      <c r="Y42" s="384">
        <f t="shared" si="57"/>
        <v>0</v>
      </c>
      <c r="Z42" s="384">
        <f t="shared" si="57"/>
        <v>0</v>
      </c>
      <c r="AA42" s="384">
        <f t="shared" si="57"/>
        <v>0</v>
      </c>
      <c r="AB42" s="384">
        <f t="shared" si="57"/>
        <v>0</v>
      </c>
      <c r="AC42" s="384">
        <f t="shared" si="57"/>
        <v>0</v>
      </c>
      <c r="AD42" s="455">
        <f t="shared" si="57"/>
        <v>33049.617729999998</v>
      </c>
      <c r="AE42" s="384">
        <f t="shared" si="57"/>
        <v>8514.3407299999999</v>
      </c>
      <c r="AF42" s="384">
        <f>AF287</f>
        <v>24535.276999999998</v>
      </c>
      <c r="AG42" s="455">
        <f t="shared" si="57"/>
        <v>2353.0088557900003</v>
      </c>
      <c r="AH42" s="178">
        <f t="shared" si="37"/>
        <v>7.1196250286856208E-2</v>
      </c>
      <c r="AI42" s="221">
        <f t="shared" si="38"/>
        <v>9.5903089082303841E-2</v>
      </c>
      <c r="AJ42" s="222">
        <f>AJ287</f>
        <v>0</v>
      </c>
      <c r="AK42" s="222">
        <f t="shared" si="51"/>
        <v>2353.0088557900003</v>
      </c>
      <c r="AL42" s="172" t="e" vm="1">
        <f t="shared" si="39"/>
        <v>#VALUE!</v>
      </c>
      <c r="AM42" s="455">
        <f>AM287</f>
        <v>947.72090331000004</v>
      </c>
      <c r="AN42" s="180">
        <f t="shared" si="40"/>
        <v>2.8675699399988191E-2</v>
      </c>
      <c r="AO42" s="223">
        <f t="shared" si="41"/>
        <v>3.8626867889447511E-2</v>
      </c>
      <c r="AP42" s="179">
        <f>AP287</f>
        <v>0</v>
      </c>
      <c r="AQ42" s="179">
        <f t="shared" si="52"/>
        <v>947.72090331000004</v>
      </c>
      <c r="AR42" s="172" t="e">
        <f t="shared" si="42"/>
        <v>#N/A</v>
      </c>
      <c r="AS42" s="455">
        <f>AS287</f>
        <v>937.12834530999999</v>
      </c>
      <c r="AT42" s="180">
        <f t="shared" si="43"/>
        <v>2.8355194694410769E-2</v>
      </c>
      <c r="AU42" s="456">
        <f t="shared" si="44"/>
        <v>30696.608874209996</v>
      </c>
      <c r="AV42" s="384">
        <f t="shared" si="45"/>
        <v>1405.2879524800003</v>
      </c>
      <c r="AW42" s="385">
        <f t="shared" si="46"/>
        <v>32101.896826689997</v>
      </c>
      <c r="AX42" s="386">
        <f t="shared" si="47"/>
        <v>22182.268144209997</v>
      </c>
      <c r="AY42" s="181" t="e">
        <f t="shared" si="48"/>
        <v>#N/A</v>
      </c>
      <c r="AZ42" s="174" t="e">
        <f t="shared" si="49"/>
        <v>#N/A</v>
      </c>
      <c r="BA42" s="138"/>
      <c r="BB42" s="139"/>
      <c r="BC42" s="139"/>
      <c r="BD42" s="139"/>
      <c r="BE42" s="139"/>
      <c r="BF42" s="139"/>
      <c r="BG42" s="139"/>
      <c r="BH42" s="139"/>
      <c r="BI42" s="139"/>
      <c r="BJ42" s="139"/>
      <c r="BK42" s="139"/>
      <c r="BL42" s="139"/>
      <c r="BM42" s="139"/>
      <c r="BO42" s="139"/>
      <c r="BP42" s="139"/>
      <c r="BQ42" s="139"/>
      <c r="BR42" s="139"/>
      <c r="BS42" s="139"/>
      <c r="BT42" s="139"/>
      <c r="BU42" s="139"/>
      <c r="BV42" s="139"/>
      <c r="BW42" s="139"/>
      <c r="BX42" s="139"/>
      <c r="BY42" s="139"/>
      <c r="BZ42" s="139"/>
    </row>
    <row r="43" spans="2:78" ht="25.5" customHeight="1" thickBot="1">
      <c r="B43" s="1" t="s">
        <v>164</v>
      </c>
      <c r="C43" s="1" t="s">
        <v>164</v>
      </c>
      <c r="D43" s="1" t="s">
        <v>164</v>
      </c>
      <c r="E43" s="1" t="s">
        <v>165</v>
      </c>
      <c r="F43" s="1" t="s">
        <v>164</v>
      </c>
      <c r="G43" s="1" t="s">
        <v>164</v>
      </c>
      <c r="H43" s="1" t="s">
        <v>164</v>
      </c>
      <c r="I43" s="1" t="s">
        <v>164</v>
      </c>
      <c r="J43" s="1" t="s">
        <v>164</v>
      </c>
      <c r="K43" s="1" t="s">
        <v>164</v>
      </c>
      <c r="L43" s="1" t="s">
        <v>164</v>
      </c>
      <c r="M43" s="1" t="s">
        <v>164</v>
      </c>
      <c r="N43" s="1" t="s">
        <v>164</v>
      </c>
      <c r="O43" s="1" t="s">
        <v>164</v>
      </c>
      <c r="T43" s="168" t="s">
        <v>178</v>
      </c>
      <c r="U43" s="429"/>
      <c r="V43" s="158" t="s">
        <v>178</v>
      </c>
      <c r="W43" s="387">
        <f t="shared" ref="W43:AD43" si="58">SUM(W36:W42)</f>
        <v>4511496.8727469994</v>
      </c>
      <c r="X43" s="387">
        <f t="shared" si="58"/>
        <v>0</v>
      </c>
      <c r="Y43" s="387">
        <f t="shared" si="58"/>
        <v>0</v>
      </c>
      <c r="Z43" s="387">
        <f t="shared" si="58"/>
        <v>0</v>
      </c>
      <c r="AA43" s="387">
        <f t="shared" si="58"/>
        <v>0</v>
      </c>
      <c r="AB43" s="387">
        <f t="shared" si="58"/>
        <v>0</v>
      </c>
      <c r="AC43" s="387">
        <f t="shared" si="58"/>
        <v>0</v>
      </c>
      <c r="AD43" s="457">
        <f t="shared" si="58"/>
        <v>4511496.8727469994</v>
      </c>
      <c r="AE43" s="387">
        <f>SUM(AE36:AE42)</f>
        <v>20399.547533000001</v>
      </c>
      <c r="AF43" s="387">
        <f>SUM(AF36:AF42)</f>
        <v>4491097.3252140004</v>
      </c>
      <c r="AG43" s="457">
        <f>SUM(AG36:AG42)</f>
        <v>71932.483981590005</v>
      </c>
      <c r="AH43" s="169">
        <f t="shared" si="37"/>
        <v>1.5944261075768212E-2</v>
      </c>
      <c r="AI43" s="221">
        <f t="shared" si="38"/>
        <v>1.6016683401124564E-2</v>
      </c>
      <c r="AJ43" s="226">
        <f>SUM(AJ37:AJ42)</f>
        <v>544089.09843343997</v>
      </c>
      <c r="AK43" s="226">
        <f>SUM(AK37:AK42)</f>
        <v>-484541.55847254995</v>
      </c>
      <c r="AL43" s="172" t="e" vm="1">
        <f t="shared" si="39"/>
        <v>#VALUE!</v>
      </c>
      <c r="AM43" s="457">
        <f>SUM(AM36:AM42)</f>
        <v>21247.57642958</v>
      </c>
      <c r="AN43" s="186">
        <f t="shared" si="40"/>
        <v>4.7096511488087522E-3</v>
      </c>
      <c r="AO43" s="223">
        <f t="shared" si="41"/>
        <v>4.7310434156684761E-3</v>
      </c>
      <c r="AP43" s="210">
        <f>SUM(AP37:AP42)</f>
        <v>571003.76284877001</v>
      </c>
      <c r="AQ43" s="210">
        <f>SUM(AQ37:AQ42)</f>
        <v>-559902.17139046011</v>
      </c>
      <c r="AR43" s="172" t="e">
        <f t="shared" si="42"/>
        <v>#N/A</v>
      </c>
      <c r="AS43" s="457">
        <f>SUM(AS36:AS42)</f>
        <v>20331.424341900005</v>
      </c>
      <c r="AT43" s="186">
        <f t="shared" si="43"/>
        <v>4.5065806129042998E-3</v>
      </c>
      <c r="AU43" s="457">
        <f>SUM(AU36:AU42)</f>
        <v>4439564.3887654105</v>
      </c>
      <c r="AV43" s="387">
        <f>SUM(AV36:AV42)</f>
        <v>50684.907552010001</v>
      </c>
      <c r="AW43" s="389">
        <f>SUM(AW36:AW42)</f>
        <v>4490249.2963174209</v>
      </c>
      <c r="AX43" s="387">
        <f t="shared" si="47"/>
        <v>4419164.8412324106</v>
      </c>
      <c r="AY43" s="211" t="e">
        <f>SUM(AY37:AY42)</f>
        <v>#N/A</v>
      </c>
      <c r="AZ43" s="174" t="e">
        <f t="shared" si="49"/>
        <v>#N/A</v>
      </c>
      <c r="BA43" s="138"/>
      <c r="BB43" s="212"/>
      <c r="BC43" s="212"/>
      <c r="BD43" s="212"/>
      <c r="BE43" s="212"/>
      <c r="BF43" s="212"/>
      <c r="BG43" s="212"/>
      <c r="BH43" s="212"/>
      <c r="BI43" s="212"/>
      <c r="BJ43" s="212"/>
      <c r="BK43" s="212"/>
      <c r="BL43" s="212"/>
      <c r="BM43" s="212"/>
      <c r="BO43" s="212"/>
      <c r="BP43" s="212"/>
      <c r="BQ43" s="212"/>
      <c r="BR43" s="212"/>
      <c r="BS43" s="212"/>
      <c r="BT43" s="212"/>
      <c r="BU43" s="212"/>
      <c r="BV43" s="212"/>
      <c r="BW43" s="212"/>
      <c r="BX43" s="212"/>
      <c r="BY43" s="212"/>
      <c r="BZ43" s="212"/>
    </row>
    <row r="44" spans="2:78" ht="27.75" customHeight="1">
      <c r="T44" s="143"/>
      <c r="V44" s="213"/>
      <c r="W44" s="143"/>
      <c r="X44" s="143"/>
      <c r="Y44" s="143"/>
      <c r="Z44" s="143"/>
      <c r="AA44" s="143"/>
      <c r="AB44" s="143"/>
      <c r="AC44" s="143"/>
      <c r="AD44" s="425"/>
      <c r="AE44" s="204"/>
      <c r="AF44" s="204"/>
      <c r="AG44" s="425"/>
      <c r="AH44" s="145"/>
      <c r="AI44" s="146"/>
      <c r="AJ44" s="146"/>
      <c r="AK44" s="146"/>
      <c r="AL44" s="139"/>
      <c r="AM44" s="425"/>
      <c r="AN44" s="145"/>
      <c r="AO44" s="146"/>
      <c r="AP44" s="146"/>
      <c r="AQ44" s="146"/>
      <c r="AR44" s="139"/>
      <c r="AS44" s="425"/>
      <c r="AT44" s="145"/>
      <c r="AU44" s="425"/>
      <c r="AV44" s="380"/>
      <c r="AW44" s="380"/>
      <c r="AX44" s="380">
        <f t="shared" si="47"/>
        <v>0</v>
      </c>
      <c r="AY44" s="146"/>
      <c r="AZ44" s="146"/>
      <c r="BA44" s="138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39"/>
      <c r="BM44" s="139"/>
      <c r="BO44" s="139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39"/>
    </row>
    <row r="45" spans="2:78" ht="18" customHeight="1">
      <c r="T45" s="227" t="s">
        <v>200</v>
      </c>
      <c r="U45" s="438"/>
      <c r="V45" s="228" t="s">
        <v>200</v>
      </c>
      <c r="W45" s="217"/>
      <c r="X45" s="217"/>
      <c r="Y45" s="217"/>
      <c r="Z45" s="217"/>
      <c r="AA45" s="217"/>
      <c r="AB45" s="217"/>
      <c r="AC45" s="217"/>
      <c r="AD45" s="460"/>
      <c r="AE45" s="217"/>
      <c r="AF45" s="229"/>
      <c r="AG45" s="460"/>
      <c r="AH45" s="218"/>
      <c r="AI45" s="219"/>
      <c r="AJ45" s="219"/>
      <c r="AK45" s="219"/>
      <c r="AL45" s="139"/>
      <c r="AM45" s="460"/>
      <c r="AN45" s="218"/>
      <c r="AO45" s="219"/>
      <c r="AP45" s="219"/>
      <c r="AQ45" s="219"/>
      <c r="AR45" s="220"/>
      <c r="AS45" s="460"/>
      <c r="AT45" s="218"/>
      <c r="AU45" s="460"/>
      <c r="AV45" s="391"/>
      <c r="AW45" s="391"/>
      <c r="AX45" s="391">
        <f t="shared" si="47"/>
        <v>0</v>
      </c>
      <c r="AY45" s="219"/>
      <c r="AZ45" s="219"/>
      <c r="BA45" s="138"/>
      <c r="BB45" s="139"/>
      <c r="BC45" s="139"/>
      <c r="BD45" s="139"/>
      <c r="BE45" s="139"/>
      <c r="BF45" s="139"/>
      <c r="BG45" s="139"/>
      <c r="BH45" s="139"/>
      <c r="BI45" s="139"/>
      <c r="BJ45" s="139"/>
      <c r="BK45" s="139"/>
      <c r="BL45" s="139"/>
      <c r="BM45" s="139"/>
      <c r="BO45" s="139"/>
      <c r="BP45" s="139"/>
      <c r="BQ45" s="139"/>
      <c r="BR45" s="139"/>
      <c r="BS45" s="139"/>
      <c r="BT45" s="139"/>
      <c r="BU45" s="139"/>
      <c r="BV45" s="139"/>
      <c r="BW45" s="139"/>
      <c r="BX45" s="139"/>
      <c r="BY45" s="139"/>
      <c r="BZ45" s="139"/>
    </row>
    <row r="46" spans="2:78" ht="12.75" customHeight="1" thickBot="1">
      <c r="T46" s="143"/>
      <c r="V46" s="144"/>
      <c r="W46" s="143"/>
      <c r="X46" s="143"/>
      <c r="Y46" s="143"/>
      <c r="Z46" s="143"/>
      <c r="AA46" s="143"/>
      <c r="AB46" s="143"/>
      <c r="AC46" s="143"/>
      <c r="AD46" s="425"/>
      <c r="AE46" s="143"/>
      <c r="AF46" s="143"/>
      <c r="AG46" s="425"/>
      <c r="AH46" s="145"/>
      <c r="AI46" s="146"/>
      <c r="AJ46" s="146"/>
      <c r="AK46" s="146"/>
      <c r="AL46" s="139"/>
      <c r="AM46" s="425"/>
      <c r="AN46" s="145"/>
      <c r="AO46" s="146"/>
      <c r="AP46" s="146"/>
      <c r="AQ46" s="146"/>
      <c r="AR46" s="139"/>
      <c r="AS46" s="425"/>
      <c r="AT46" s="145"/>
      <c r="AU46" s="425"/>
      <c r="AV46" s="380"/>
      <c r="AW46" s="380"/>
      <c r="AX46" s="380">
        <f t="shared" si="47"/>
        <v>0</v>
      </c>
      <c r="AY46" s="146"/>
      <c r="AZ46" s="146"/>
      <c r="BA46" s="138"/>
      <c r="BB46" s="139"/>
      <c r="BC46" s="139"/>
      <c r="BD46" s="139"/>
      <c r="BE46" s="139"/>
      <c r="BF46" s="139"/>
      <c r="BG46" s="139"/>
      <c r="BH46" s="139"/>
      <c r="BI46" s="139"/>
      <c r="BJ46" s="139"/>
      <c r="BK46" s="139"/>
      <c r="BL46" s="139"/>
      <c r="BM46" s="139"/>
      <c r="BO46" s="139"/>
      <c r="BP46" s="139"/>
      <c r="BQ46" s="139"/>
      <c r="BR46" s="139"/>
      <c r="BS46" s="139"/>
      <c r="BT46" s="139"/>
      <c r="BU46" s="139"/>
      <c r="BV46" s="139"/>
      <c r="BW46" s="139"/>
      <c r="BX46" s="139"/>
      <c r="BY46" s="139"/>
      <c r="BZ46" s="139"/>
    </row>
    <row r="47" spans="2:78" ht="79.5" customHeight="1" thickBot="1">
      <c r="B47" s="152"/>
      <c r="C47" s="230"/>
      <c r="D47" s="230"/>
      <c r="E47" s="230"/>
      <c r="F47" s="230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  <c r="R47" s="230"/>
      <c r="S47" s="230"/>
      <c r="T47" s="156" t="s">
        <v>181</v>
      </c>
      <c r="U47" s="433"/>
      <c r="V47" s="157" t="s">
        <v>181</v>
      </c>
      <c r="W47" s="158" t="s">
        <v>441</v>
      </c>
      <c r="X47" s="158" t="s">
        <v>127</v>
      </c>
      <c r="Y47" s="158" t="s">
        <v>128</v>
      </c>
      <c r="Z47" s="158" t="s">
        <v>129</v>
      </c>
      <c r="AA47" s="158" t="s">
        <v>130</v>
      </c>
      <c r="AB47" s="158" t="s">
        <v>131</v>
      </c>
      <c r="AC47" s="157" t="s">
        <v>132</v>
      </c>
      <c r="AD47" s="453" t="s">
        <v>442</v>
      </c>
      <c r="AE47" s="157" t="s">
        <v>443</v>
      </c>
      <c r="AF47" s="157" t="s">
        <v>135</v>
      </c>
      <c r="AG47" s="453" t="s">
        <v>0</v>
      </c>
      <c r="AH47" s="159" t="s">
        <v>136</v>
      </c>
      <c r="AI47" s="160" t="s">
        <v>137</v>
      </c>
      <c r="AJ47" s="160" t="s">
        <v>138</v>
      </c>
      <c r="AK47" s="160" t="s">
        <v>139</v>
      </c>
      <c r="AL47" s="161" t="s">
        <v>140</v>
      </c>
      <c r="AM47" s="453" t="s">
        <v>141</v>
      </c>
      <c r="AN47" s="159" t="s">
        <v>142</v>
      </c>
      <c r="AO47" s="160" t="s">
        <v>143</v>
      </c>
      <c r="AP47" s="160" t="s">
        <v>144</v>
      </c>
      <c r="AQ47" s="160" t="s">
        <v>145</v>
      </c>
      <c r="AR47" s="161" t="s">
        <v>146</v>
      </c>
      <c r="AS47" s="453" t="s">
        <v>295</v>
      </c>
      <c r="AT47" s="159" t="s">
        <v>296</v>
      </c>
      <c r="AU47" s="453" t="s">
        <v>147</v>
      </c>
      <c r="AV47" s="381" t="s">
        <v>148</v>
      </c>
      <c r="AW47" s="381" t="s">
        <v>149</v>
      </c>
      <c r="AX47" s="381" t="s">
        <v>150</v>
      </c>
      <c r="AY47" s="162" t="s">
        <v>151</v>
      </c>
      <c r="AZ47" s="163" t="s">
        <v>152</v>
      </c>
      <c r="BA47" s="138"/>
      <c r="BB47" s="164"/>
      <c r="BC47" s="166"/>
      <c r="BD47" s="166"/>
      <c r="BE47" s="166"/>
      <c r="BF47" s="166"/>
      <c r="BG47" s="166"/>
      <c r="BH47" s="166"/>
      <c r="BI47" s="166"/>
      <c r="BJ47" s="166"/>
      <c r="BK47" s="166"/>
      <c r="BL47" s="166"/>
      <c r="BM47" s="166"/>
      <c r="BO47" s="166"/>
      <c r="BP47" s="166"/>
      <c r="BQ47" s="166"/>
      <c r="BR47" s="166"/>
      <c r="BS47" s="166"/>
      <c r="BT47" s="166"/>
      <c r="BU47" s="166"/>
      <c r="BV47" s="166"/>
      <c r="BW47" s="166"/>
      <c r="BX47" s="166"/>
      <c r="BY47" s="166"/>
      <c r="BZ47" s="166"/>
    </row>
    <row r="48" spans="2:78" ht="25.5" customHeight="1">
      <c r="B48" s="167" t="s">
        <v>183</v>
      </c>
      <c r="C48" s="1" t="s">
        <v>297</v>
      </c>
      <c r="D48" s="1" t="s">
        <v>164</v>
      </c>
      <c r="E48" s="1" t="s">
        <v>176</v>
      </c>
      <c r="F48" s="1" t="s">
        <v>164</v>
      </c>
      <c r="G48" s="1" t="s">
        <v>164</v>
      </c>
      <c r="H48" s="1" t="s">
        <v>164</v>
      </c>
      <c r="I48" s="1" t="s">
        <v>164</v>
      </c>
      <c r="J48" s="1" t="s">
        <v>164</v>
      </c>
      <c r="K48" s="1" t="s">
        <v>164</v>
      </c>
      <c r="L48" s="1" t="s">
        <v>164</v>
      </c>
      <c r="M48" s="1" t="s">
        <v>164</v>
      </c>
      <c r="N48" s="1" t="s">
        <v>164</v>
      </c>
      <c r="O48" s="1" t="s">
        <v>164</v>
      </c>
      <c r="T48" s="205" t="s">
        <v>184</v>
      </c>
      <c r="U48" s="437"/>
      <c r="V48" s="206" t="s">
        <v>184</v>
      </c>
      <c r="W48" s="384">
        <f>W82</f>
        <v>7153966.5075630005</v>
      </c>
      <c r="X48" s="384" t="e">
        <f t="shared" ref="X48:AG48" si="59">X82</f>
        <v>#REF!</v>
      </c>
      <c r="Y48" s="384" t="e">
        <f>Y82</f>
        <v>#REF!</v>
      </c>
      <c r="Z48" s="384">
        <f t="shared" si="59"/>
        <v>0</v>
      </c>
      <c r="AA48" s="384" t="e">
        <f t="shared" si="59"/>
        <v>#REF!</v>
      </c>
      <c r="AB48" s="384" t="e">
        <f t="shared" si="59"/>
        <v>#REF!</v>
      </c>
      <c r="AC48" s="384" t="e">
        <f t="shared" si="59"/>
        <v>#REF!</v>
      </c>
      <c r="AD48" s="455">
        <f t="shared" si="59"/>
        <v>7153966.5075630005</v>
      </c>
      <c r="AE48" s="384">
        <f t="shared" si="59"/>
        <v>6191</v>
      </c>
      <c r="AF48" s="384">
        <f>AF82</f>
        <v>7008473.3181290003</v>
      </c>
      <c r="AG48" s="455">
        <f t="shared" si="59"/>
        <v>453000.67835665005</v>
      </c>
      <c r="AH48" s="178">
        <f t="shared" ref="AH48:AH55" si="60">+AG48/AD48</f>
        <v>6.3321610169372294E-2</v>
      </c>
      <c r="AI48" s="221">
        <f t="shared" ref="AI48:AI54" si="61">+AG48/AF48</f>
        <v>6.463614225153165E-2</v>
      </c>
      <c r="AJ48" s="231" t="e">
        <f>AJ82</f>
        <v>#REF!</v>
      </c>
      <c r="AK48" s="222" t="e">
        <f>+AG48-AJ48</f>
        <v>#REF!</v>
      </c>
      <c r="AL48" s="172" t="e" vm="1">
        <f t="shared" ref="AL48:AL55" si="62">HLOOKUP((HLOOKUP($W$1,$BB$8:$BM$8,1,FALSE)),$BB$8:$BM$314,BN48,FALSE)</f>
        <v>#VALUE!</v>
      </c>
      <c r="AM48" s="455">
        <f>AM82</f>
        <v>320048.71689600003</v>
      </c>
      <c r="AN48" s="180">
        <f t="shared" ref="AN48:AN55" si="63">+AM48/AD48</f>
        <v>4.4737240041262741E-2</v>
      </c>
      <c r="AO48" s="223">
        <f t="shared" ref="AO48:AO55" si="64">+AM48/AF48</f>
        <v>4.5665967803304848E-2</v>
      </c>
      <c r="AP48" s="232" t="e">
        <f>AP82</f>
        <v>#REF!</v>
      </c>
      <c r="AQ48" s="233" t="e">
        <f>+AM48-AP48</f>
        <v>#REF!</v>
      </c>
      <c r="AR48" s="172" t="e">
        <f t="shared" ref="AR48:AR55" si="65">HLOOKUP((HLOOKUP($W$1,$BO$8:$BZ$8,1,FALSE)),$BO$8:$BZ$314,BN48,FALSE)</f>
        <v>#N/A</v>
      </c>
      <c r="AS48" s="455">
        <f>AS82</f>
        <v>320046.53289600002</v>
      </c>
      <c r="AT48" s="180">
        <f t="shared" ref="AT48:AT55" si="66">+AS48/AD48</f>
        <v>4.4736934756076166E-2</v>
      </c>
      <c r="AU48" s="456">
        <f t="shared" ref="AU48:AU54" si="67">+AD48-AG48</f>
        <v>6700965.8292063503</v>
      </c>
      <c r="AV48" s="384">
        <f t="shared" ref="AV48:AV54" si="68">+AG48-AM48</f>
        <v>132951.96146065003</v>
      </c>
      <c r="AW48" s="385">
        <f t="shared" ref="AW48:AW54" si="69">+AD48-AM48</f>
        <v>6833917.7906670002</v>
      </c>
      <c r="AX48" s="386">
        <f t="shared" ref="AX48:AX57" si="70">+AF48-AG48</f>
        <v>6555472.63977235</v>
      </c>
      <c r="AY48" s="181" t="e">
        <f t="shared" ref="AY48:AY54" si="71">AD48*AR48</f>
        <v>#N/A</v>
      </c>
      <c r="AZ48" s="174" t="e">
        <f t="shared" ref="AZ48:AZ55" si="72">IF(AND(AY48=0,AM48&gt;AY48),1,IFERROR(AM48/AY48,1))</f>
        <v>#N/A</v>
      </c>
      <c r="BA48" s="138"/>
      <c r="BB48" s="234"/>
      <c r="BC48" s="234"/>
      <c r="BD48" s="234"/>
      <c r="BE48" s="234"/>
      <c r="BF48" s="234"/>
      <c r="BG48" s="234"/>
      <c r="BH48" s="234"/>
      <c r="BI48" s="234"/>
      <c r="BJ48" s="234"/>
      <c r="BK48" s="234"/>
      <c r="BL48" s="234"/>
      <c r="BM48" s="234"/>
      <c r="BO48" s="234"/>
      <c r="BP48" s="234"/>
      <c r="BQ48" s="234"/>
      <c r="BR48" s="234"/>
      <c r="BS48" s="234"/>
      <c r="BT48" s="234"/>
      <c r="BU48" s="234"/>
      <c r="BV48" s="234"/>
      <c r="BW48" s="234"/>
      <c r="BX48" s="234"/>
      <c r="BY48" s="234"/>
      <c r="BZ48" s="234"/>
    </row>
    <row r="49" spans="2:78" ht="25.5" customHeight="1">
      <c r="B49" s="167" t="s">
        <v>185</v>
      </c>
      <c r="C49" s="1" t="s">
        <v>186</v>
      </c>
      <c r="D49" s="1" t="s">
        <v>164</v>
      </c>
      <c r="E49" s="1" t="s">
        <v>176</v>
      </c>
      <c r="F49" s="1" t="s">
        <v>164</v>
      </c>
      <c r="G49" s="1" t="s">
        <v>164</v>
      </c>
      <c r="H49" s="1" t="s">
        <v>164</v>
      </c>
      <c r="I49" s="1" t="s">
        <v>164</v>
      </c>
      <c r="J49" s="1" t="s">
        <v>164</v>
      </c>
      <c r="K49" s="1" t="s">
        <v>164</v>
      </c>
      <c r="L49" s="1" t="s">
        <v>164</v>
      </c>
      <c r="M49" s="1" t="s">
        <v>164</v>
      </c>
      <c r="N49" s="1" t="s">
        <v>164</v>
      </c>
      <c r="O49" s="1" t="s">
        <v>164</v>
      </c>
      <c r="T49" s="205" t="s">
        <v>187</v>
      </c>
      <c r="U49" s="437"/>
      <c r="V49" s="206" t="s">
        <v>187</v>
      </c>
      <c r="W49" s="384">
        <f>W170</f>
        <v>382524.99755700002</v>
      </c>
      <c r="X49" s="384">
        <f t="shared" ref="X49:AG49" si="73">X170</f>
        <v>0</v>
      </c>
      <c r="Y49" s="384">
        <f t="shared" si="73"/>
        <v>0</v>
      </c>
      <c r="Z49" s="384">
        <f t="shared" si="73"/>
        <v>0</v>
      </c>
      <c r="AA49" s="384">
        <f t="shared" si="73"/>
        <v>0</v>
      </c>
      <c r="AB49" s="384">
        <f t="shared" si="73"/>
        <v>0</v>
      </c>
      <c r="AC49" s="384">
        <f t="shared" si="73"/>
        <v>0</v>
      </c>
      <c r="AD49" s="455">
        <f t="shared" si="73"/>
        <v>382524.99755700002</v>
      </c>
      <c r="AE49" s="384">
        <f t="shared" si="73"/>
        <v>0</v>
      </c>
      <c r="AF49" s="384">
        <f>AF170</f>
        <v>382524.99755700002</v>
      </c>
      <c r="AG49" s="455">
        <f t="shared" si="73"/>
        <v>203.5</v>
      </c>
      <c r="AH49" s="178">
        <f t="shared" si="60"/>
        <v>5.3199137651043697E-4</v>
      </c>
      <c r="AI49" s="221">
        <f t="shared" si="61"/>
        <v>5.3199137651043697E-4</v>
      </c>
      <c r="AJ49" s="231">
        <f>AJ170</f>
        <v>0</v>
      </c>
      <c r="AK49" s="222">
        <f t="shared" ref="AK49:AK54" si="74">+AG49-AJ49</f>
        <v>203.5</v>
      </c>
      <c r="AL49" s="172" t="e" vm="1">
        <f t="shared" si="62"/>
        <v>#VALUE!</v>
      </c>
      <c r="AM49" s="456">
        <f>AM170</f>
        <v>0</v>
      </c>
      <c r="AN49" s="180">
        <f t="shared" si="63"/>
        <v>0</v>
      </c>
      <c r="AO49" s="223">
        <f t="shared" si="64"/>
        <v>0</v>
      </c>
      <c r="AP49" s="232">
        <f>AP170</f>
        <v>0</v>
      </c>
      <c r="AQ49" s="233">
        <f t="shared" ref="AQ49:AQ54" si="75">+AM49-AP49</f>
        <v>0</v>
      </c>
      <c r="AR49" s="172" t="e">
        <f t="shared" si="65"/>
        <v>#N/A</v>
      </c>
      <c r="AS49" s="456">
        <f>AS170</f>
        <v>0</v>
      </c>
      <c r="AT49" s="180">
        <f t="shared" si="66"/>
        <v>0</v>
      </c>
      <c r="AU49" s="456">
        <f t="shared" si="67"/>
        <v>382321.49755700002</v>
      </c>
      <c r="AV49" s="384">
        <f t="shared" si="68"/>
        <v>203.5</v>
      </c>
      <c r="AW49" s="385">
        <f t="shared" si="69"/>
        <v>382524.99755700002</v>
      </c>
      <c r="AX49" s="386">
        <f t="shared" si="70"/>
        <v>382321.49755700002</v>
      </c>
      <c r="AY49" s="181" t="e">
        <f t="shared" si="71"/>
        <v>#N/A</v>
      </c>
      <c r="AZ49" s="174" t="e">
        <f t="shared" si="72"/>
        <v>#N/A</v>
      </c>
      <c r="BA49" s="138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  <c r="BM49" s="145"/>
      <c r="BO49" s="145"/>
      <c r="BP49" s="145"/>
      <c r="BQ49" s="145"/>
      <c r="BR49" s="145"/>
      <c r="BS49" s="145"/>
      <c r="BT49" s="145"/>
      <c r="BU49" s="145"/>
      <c r="BV49" s="145"/>
      <c r="BW49" s="145"/>
      <c r="BX49" s="145"/>
      <c r="BY49" s="145"/>
      <c r="BZ49" s="145"/>
    </row>
    <row r="50" spans="2:78" ht="25.5" customHeight="1">
      <c r="B50" s="167" t="s">
        <v>188</v>
      </c>
      <c r="C50" s="1" t="s">
        <v>298</v>
      </c>
      <c r="D50" s="1" t="s">
        <v>164</v>
      </c>
      <c r="E50" s="1" t="s">
        <v>176</v>
      </c>
      <c r="F50" s="1" t="s">
        <v>164</v>
      </c>
      <c r="G50" s="1" t="s">
        <v>164</v>
      </c>
      <c r="H50" s="1" t="s">
        <v>164</v>
      </c>
      <c r="I50" s="1" t="s">
        <v>164</v>
      </c>
      <c r="J50" s="1" t="s">
        <v>164</v>
      </c>
      <c r="K50" s="1" t="s">
        <v>164</v>
      </c>
      <c r="L50" s="1" t="s">
        <v>164</v>
      </c>
      <c r="M50" s="1" t="s">
        <v>164</v>
      </c>
      <c r="N50" s="1" t="s">
        <v>164</v>
      </c>
      <c r="O50" s="1" t="s">
        <v>164</v>
      </c>
      <c r="T50" s="205" t="s">
        <v>189</v>
      </c>
      <c r="U50" s="437"/>
      <c r="V50" s="206" t="s">
        <v>189</v>
      </c>
      <c r="W50" s="388">
        <f>W191</f>
        <v>156949.70000000001</v>
      </c>
      <c r="X50" s="388">
        <f t="shared" ref="X50:AG50" si="76">X191</f>
        <v>0</v>
      </c>
      <c r="Y50" s="388">
        <f t="shared" si="76"/>
        <v>0</v>
      </c>
      <c r="Z50" s="388">
        <f t="shared" si="76"/>
        <v>0</v>
      </c>
      <c r="AA50" s="388">
        <f t="shared" si="76"/>
        <v>0</v>
      </c>
      <c r="AB50" s="388">
        <f t="shared" si="76"/>
        <v>0</v>
      </c>
      <c r="AC50" s="388">
        <f t="shared" si="76"/>
        <v>0</v>
      </c>
      <c r="AD50" s="458">
        <f t="shared" si="76"/>
        <v>156949.70000000001</v>
      </c>
      <c r="AE50" s="388">
        <f t="shared" si="76"/>
        <v>0</v>
      </c>
      <c r="AF50" s="388">
        <f>AF191</f>
        <v>156949.70000000001</v>
      </c>
      <c r="AG50" s="458">
        <f t="shared" si="76"/>
        <v>12198.465934</v>
      </c>
      <c r="AH50" s="178">
        <f t="shared" si="60"/>
        <v>7.7722136034665879E-2</v>
      </c>
      <c r="AI50" s="221">
        <f t="shared" si="61"/>
        <v>7.7722136034665879E-2</v>
      </c>
      <c r="AJ50" s="235">
        <f>AJ191</f>
        <v>0</v>
      </c>
      <c r="AK50" s="222">
        <f>+AG50-AJ50</f>
        <v>12198.465934</v>
      </c>
      <c r="AL50" s="172" t="e" vm="1">
        <f t="shared" si="62"/>
        <v>#VALUE!</v>
      </c>
      <c r="AM50" s="456">
        <f>AM191</f>
        <v>0</v>
      </c>
      <c r="AN50" s="180">
        <f t="shared" si="63"/>
        <v>0</v>
      </c>
      <c r="AO50" s="223">
        <f t="shared" si="64"/>
        <v>0</v>
      </c>
      <c r="AP50" s="236">
        <f>AP191</f>
        <v>0</v>
      </c>
      <c r="AQ50" s="179">
        <f>+AM50-AP50</f>
        <v>0</v>
      </c>
      <c r="AR50" s="172" t="e">
        <f t="shared" si="65"/>
        <v>#N/A</v>
      </c>
      <c r="AS50" s="456">
        <f>AS191</f>
        <v>0</v>
      </c>
      <c r="AT50" s="180">
        <f t="shared" si="66"/>
        <v>0</v>
      </c>
      <c r="AU50" s="456">
        <f t="shared" si="67"/>
        <v>144751.234066</v>
      </c>
      <c r="AV50" s="384">
        <f t="shared" si="68"/>
        <v>12198.465934</v>
      </c>
      <c r="AW50" s="385">
        <f t="shared" si="69"/>
        <v>156949.70000000001</v>
      </c>
      <c r="AX50" s="386">
        <f t="shared" si="70"/>
        <v>144751.234066</v>
      </c>
      <c r="AY50" s="181" t="e">
        <f t="shared" si="71"/>
        <v>#N/A</v>
      </c>
      <c r="AZ50" s="174" t="e">
        <f t="shared" si="72"/>
        <v>#N/A</v>
      </c>
      <c r="BA50" s="138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  <c r="BM50" s="145"/>
      <c r="BO50" s="145"/>
      <c r="BP50" s="145"/>
      <c r="BQ50" s="145"/>
      <c r="BR50" s="145"/>
      <c r="BS50" s="145"/>
      <c r="BT50" s="145"/>
      <c r="BU50" s="145"/>
      <c r="BV50" s="145"/>
      <c r="BW50" s="145"/>
      <c r="BX50" s="145"/>
      <c r="BY50" s="145"/>
      <c r="BZ50" s="145"/>
    </row>
    <row r="51" spans="2:78" ht="25.5" customHeight="1">
      <c r="B51" s="167" t="s">
        <v>190</v>
      </c>
      <c r="C51" s="1" t="s">
        <v>299</v>
      </c>
      <c r="D51" s="1" t="s">
        <v>164</v>
      </c>
      <c r="E51" s="1" t="s">
        <v>176</v>
      </c>
      <c r="F51" s="1" t="s">
        <v>164</v>
      </c>
      <c r="G51" s="1" t="s">
        <v>164</v>
      </c>
      <c r="H51" s="1" t="s">
        <v>164</v>
      </c>
      <c r="I51" s="1" t="s">
        <v>164</v>
      </c>
      <c r="J51" s="1" t="s">
        <v>164</v>
      </c>
      <c r="K51" s="1" t="s">
        <v>164</v>
      </c>
      <c r="L51" s="1" t="s">
        <v>164</v>
      </c>
      <c r="M51" s="1" t="s">
        <v>164</v>
      </c>
      <c r="N51" s="1" t="s">
        <v>164</v>
      </c>
      <c r="O51" s="1" t="s">
        <v>164</v>
      </c>
      <c r="T51" s="205" t="s">
        <v>191</v>
      </c>
      <c r="U51" s="437"/>
      <c r="V51" s="206" t="s">
        <v>191</v>
      </c>
      <c r="W51" s="384">
        <f>W219</f>
        <v>14770.701333999999</v>
      </c>
      <c r="X51" s="384">
        <f t="shared" ref="X51:AG51" si="77">X219</f>
        <v>0</v>
      </c>
      <c r="Y51" s="384">
        <f t="shared" si="77"/>
        <v>0</v>
      </c>
      <c r="Z51" s="384">
        <f t="shared" si="77"/>
        <v>0</v>
      </c>
      <c r="AA51" s="384">
        <f t="shared" si="77"/>
        <v>0</v>
      </c>
      <c r="AB51" s="384">
        <f t="shared" si="77"/>
        <v>0</v>
      </c>
      <c r="AC51" s="384">
        <f t="shared" si="77"/>
        <v>0</v>
      </c>
      <c r="AD51" s="455">
        <f t="shared" si="77"/>
        <v>14770.701333999999</v>
      </c>
      <c r="AE51" s="384">
        <f t="shared" si="77"/>
        <v>0</v>
      </c>
      <c r="AF51" s="384">
        <f>AF219</f>
        <v>14770.701333999999</v>
      </c>
      <c r="AG51" s="455">
        <f t="shared" si="77"/>
        <v>1231.1841019999999</v>
      </c>
      <c r="AH51" s="178">
        <f t="shared" si="60"/>
        <v>8.3353124144890378E-2</v>
      </c>
      <c r="AI51" s="221">
        <f t="shared" si="61"/>
        <v>8.3353124144890378E-2</v>
      </c>
      <c r="AJ51" s="231" t="e">
        <f>AJ219</f>
        <v>#REF!</v>
      </c>
      <c r="AK51" s="222" t="e">
        <f>+AG51-AJ51</f>
        <v>#REF!</v>
      </c>
      <c r="AL51" s="172" t="e" vm="1">
        <f t="shared" si="62"/>
        <v>#VALUE!</v>
      </c>
      <c r="AM51" s="456">
        <f>AM219</f>
        <v>0</v>
      </c>
      <c r="AN51" s="180">
        <f t="shared" si="63"/>
        <v>0</v>
      </c>
      <c r="AO51" s="223">
        <f t="shared" si="64"/>
        <v>0</v>
      </c>
      <c r="AP51" s="232" t="e">
        <f>AP219</f>
        <v>#REF!</v>
      </c>
      <c r="AQ51" s="179" t="e">
        <f>+AM51-AP51</f>
        <v>#REF!</v>
      </c>
      <c r="AR51" s="172" t="e">
        <f t="shared" si="65"/>
        <v>#N/A</v>
      </c>
      <c r="AS51" s="456">
        <f>AS219</f>
        <v>0</v>
      </c>
      <c r="AT51" s="180">
        <f t="shared" si="66"/>
        <v>0</v>
      </c>
      <c r="AU51" s="456">
        <f t="shared" si="67"/>
        <v>13539.517232</v>
      </c>
      <c r="AV51" s="384">
        <f t="shared" si="68"/>
        <v>1231.1841019999999</v>
      </c>
      <c r="AW51" s="385">
        <f t="shared" si="69"/>
        <v>14770.701333999999</v>
      </c>
      <c r="AX51" s="386">
        <f t="shared" si="70"/>
        <v>13539.517232</v>
      </c>
      <c r="AY51" s="181" t="e">
        <f t="shared" si="71"/>
        <v>#N/A</v>
      </c>
      <c r="AZ51" s="174" t="e">
        <f t="shared" si="72"/>
        <v>#N/A</v>
      </c>
      <c r="BA51" s="138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  <c r="BM51" s="145"/>
      <c r="BO51" s="145"/>
      <c r="BP51" s="145"/>
      <c r="BQ51" s="145"/>
      <c r="BR51" s="145"/>
      <c r="BS51" s="145"/>
      <c r="BT51" s="145"/>
      <c r="BU51" s="145"/>
      <c r="BV51" s="145"/>
      <c r="BW51" s="145"/>
      <c r="BX51" s="145"/>
      <c r="BY51" s="145"/>
      <c r="BZ51" s="145"/>
    </row>
    <row r="52" spans="2:78" ht="25.5" customHeight="1">
      <c r="B52" s="167" t="s">
        <v>192</v>
      </c>
      <c r="C52" s="1" t="s">
        <v>300</v>
      </c>
      <c r="D52" s="1" t="s">
        <v>164</v>
      </c>
      <c r="E52" s="1" t="s">
        <v>176</v>
      </c>
      <c r="F52" s="1" t="s">
        <v>164</v>
      </c>
      <c r="G52" s="1" t="s">
        <v>164</v>
      </c>
      <c r="H52" s="1" t="s">
        <v>164</v>
      </c>
      <c r="I52" s="1" t="s">
        <v>164</v>
      </c>
      <c r="J52" s="1" t="s">
        <v>164</v>
      </c>
      <c r="K52" s="1" t="s">
        <v>164</v>
      </c>
      <c r="L52" s="1" t="s">
        <v>164</v>
      </c>
      <c r="M52" s="1" t="s">
        <v>164</v>
      </c>
      <c r="N52" s="1" t="s">
        <v>164</v>
      </c>
      <c r="O52" s="1" t="s">
        <v>164</v>
      </c>
      <c r="T52" s="205" t="s">
        <v>193</v>
      </c>
      <c r="U52" s="437"/>
      <c r="V52" s="206" t="s">
        <v>193</v>
      </c>
      <c r="W52" s="384">
        <f>W242</f>
        <v>256636.11775</v>
      </c>
      <c r="X52" s="384">
        <f t="shared" ref="X52:AG52" si="78">X242</f>
        <v>0</v>
      </c>
      <c r="Y52" s="384">
        <f t="shared" si="78"/>
        <v>0</v>
      </c>
      <c r="Z52" s="384">
        <f t="shared" si="78"/>
        <v>0</v>
      </c>
      <c r="AA52" s="384">
        <f t="shared" si="78"/>
        <v>0</v>
      </c>
      <c r="AB52" s="384">
        <f t="shared" si="78"/>
        <v>0</v>
      </c>
      <c r="AC52" s="384">
        <f t="shared" si="78"/>
        <v>0</v>
      </c>
      <c r="AD52" s="455">
        <f t="shared" si="78"/>
        <v>256636.11775</v>
      </c>
      <c r="AE52" s="384">
        <f t="shared" si="78"/>
        <v>0</v>
      </c>
      <c r="AF52" s="384">
        <f>AF242</f>
        <v>256636.11775</v>
      </c>
      <c r="AG52" s="455">
        <f t="shared" si="78"/>
        <v>5057.1518139999998</v>
      </c>
      <c r="AH52" s="178">
        <f t="shared" si="60"/>
        <v>1.9705534272952116E-2</v>
      </c>
      <c r="AI52" s="221">
        <f t="shared" si="61"/>
        <v>1.9705534272952116E-2</v>
      </c>
      <c r="AJ52" s="231">
        <f>AJ242</f>
        <v>0</v>
      </c>
      <c r="AK52" s="222">
        <f t="shared" si="74"/>
        <v>5057.1518139999998</v>
      </c>
      <c r="AL52" s="172" t="e" vm="1">
        <f t="shared" si="62"/>
        <v>#VALUE!</v>
      </c>
      <c r="AM52" s="456">
        <f>AM242</f>
        <v>13.699337</v>
      </c>
      <c r="AN52" s="180">
        <f t="shared" si="63"/>
        <v>5.3380393687785978E-5</v>
      </c>
      <c r="AO52" s="223">
        <f t="shared" si="64"/>
        <v>5.3380393687785978E-5</v>
      </c>
      <c r="AP52" s="232">
        <f>AP242</f>
        <v>0</v>
      </c>
      <c r="AQ52" s="179">
        <f t="shared" si="75"/>
        <v>13.699337</v>
      </c>
      <c r="AR52" s="172" t="e">
        <f t="shared" si="65"/>
        <v>#N/A</v>
      </c>
      <c r="AS52" s="456">
        <f>AS242</f>
        <v>13.699337</v>
      </c>
      <c r="AT52" s="180">
        <f t="shared" si="66"/>
        <v>5.3380393687785978E-5</v>
      </c>
      <c r="AU52" s="456">
        <f t="shared" si="67"/>
        <v>251578.96593599999</v>
      </c>
      <c r="AV52" s="384">
        <f t="shared" si="68"/>
        <v>5043.4524769999998</v>
      </c>
      <c r="AW52" s="385">
        <f t="shared" si="69"/>
        <v>256622.41841300001</v>
      </c>
      <c r="AX52" s="386">
        <f t="shared" si="70"/>
        <v>251578.96593599999</v>
      </c>
      <c r="AY52" s="181" t="e">
        <f t="shared" si="71"/>
        <v>#N/A</v>
      </c>
      <c r="AZ52" s="174" t="e">
        <f t="shared" si="72"/>
        <v>#N/A</v>
      </c>
      <c r="BA52" s="138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  <c r="BM52" s="145"/>
      <c r="BO52" s="145"/>
      <c r="BP52" s="145"/>
      <c r="BQ52" s="145"/>
      <c r="BR52" s="145"/>
      <c r="BS52" s="145"/>
      <c r="BT52" s="145"/>
      <c r="BU52" s="145"/>
      <c r="BV52" s="145"/>
      <c r="BW52" s="145"/>
      <c r="BX52" s="145"/>
      <c r="BY52" s="145"/>
      <c r="BZ52" s="145"/>
    </row>
    <row r="53" spans="2:78" ht="25.5" customHeight="1">
      <c r="B53" s="167" t="s">
        <v>194</v>
      </c>
      <c r="C53" s="1" t="s">
        <v>301</v>
      </c>
      <c r="D53" s="1" t="s">
        <v>164</v>
      </c>
      <c r="E53" s="1" t="s">
        <v>176</v>
      </c>
      <c r="F53" s="1" t="s">
        <v>164</v>
      </c>
      <c r="G53" s="1" t="s">
        <v>164</v>
      </c>
      <c r="H53" s="1" t="s">
        <v>164</v>
      </c>
      <c r="I53" s="1" t="s">
        <v>164</v>
      </c>
      <c r="J53" s="1" t="s">
        <v>164</v>
      </c>
      <c r="K53" s="1" t="s">
        <v>164</v>
      </c>
      <c r="L53" s="1" t="s">
        <v>164</v>
      </c>
      <c r="M53" s="1" t="s">
        <v>164</v>
      </c>
      <c r="N53" s="1" t="s">
        <v>164</v>
      </c>
      <c r="O53" s="1" t="s">
        <v>164</v>
      </c>
      <c r="T53" s="205" t="s">
        <v>195</v>
      </c>
      <c r="U53" s="437"/>
      <c r="V53" s="206" t="s">
        <v>195</v>
      </c>
      <c r="W53" s="384">
        <f>W265</f>
        <v>61421.308034000001</v>
      </c>
      <c r="X53" s="384">
        <f t="shared" ref="X53:AG53" si="79">X265</f>
        <v>0</v>
      </c>
      <c r="Y53" s="384">
        <f t="shared" si="79"/>
        <v>0</v>
      </c>
      <c r="Z53" s="384">
        <f t="shared" si="79"/>
        <v>0</v>
      </c>
      <c r="AA53" s="384">
        <f t="shared" si="79"/>
        <v>0</v>
      </c>
      <c r="AB53" s="384">
        <f t="shared" si="79"/>
        <v>0</v>
      </c>
      <c r="AC53" s="384">
        <f t="shared" si="79"/>
        <v>0</v>
      </c>
      <c r="AD53" s="455">
        <f t="shared" si="79"/>
        <v>61421.308034000001</v>
      </c>
      <c r="AE53" s="384">
        <f t="shared" si="79"/>
        <v>14059</v>
      </c>
      <c r="AF53" s="384">
        <f>AF265</f>
        <v>47362.308034000001</v>
      </c>
      <c r="AG53" s="455">
        <f t="shared" si="79"/>
        <v>215.35830000000001</v>
      </c>
      <c r="AH53" s="178">
        <f t="shared" si="60"/>
        <v>3.5062473739697567E-3</v>
      </c>
      <c r="AI53" s="221">
        <f t="shared" si="61"/>
        <v>4.5470398073801776E-3</v>
      </c>
      <c r="AJ53" s="231">
        <f>AJ265</f>
        <v>0</v>
      </c>
      <c r="AK53" s="222">
        <f t="shared" si="74"/>
        <v>215.35830000000001</v>
      </c>
      <c r="AL53" s="172" t="e" vm="1">
        <f t="shared" si="62"/>
        <v>#VALUE!</v>
      </c>
      <c r="AM53" s="456">
        <f>AM265</f>
        <v>0</v>
      </c>
      <c r="AN53" s="180">
        <f t="shared" si="63"/>
        <v>0</v>
      </c>
      <c r="AO53" s="223">
        <f t="shared" si="64"/>
        <v>0</v>
      </c>
      <c r="AP53" s="232">
        <f>AP265</f>
        <v>0</v>
      </c>
      <c r="AQ53" s="179">
        <f t="shared" si="75"/>
        <v>0</v>
      </c>
      <c r="AR53" s="172" t="e">
        <f t="shared" si="65"/>
        <v>#N/A</v>
      </c>
      <c r="AS53" s="456">
        <f>AS265</f>
        <v>0</v>
      </c>
      <c r="AT53" s="180">
        <f t="shared" si="66"/>
        <v>0</v>
      </c>
      <c r="AU53" s="456">
        <f t="shared" si="67"/>
        <v>61205.949734000002</v>
      </c>
      <c r="AV53" s="384">
        <f t="shared" si="68"/>
        <v>215.35830000000001</v>
      </c>
      <c r="AW53" s="385">
        <f t="shared" si="69"/>
        <v>61421.308034000001</v>
      </c>
      <c r="AX53" s="386">
        <f t="shared" si="70"/>
        <v>47146.949734000002</v>
      </c>
      <c r="AY53" s="181" t="e">
        <f t="shared" si="71"/>
        <v>#N/A</v>
      </c>
      <c r="AZ53" s="174" t="e">
        <f t="shared" si="72"/>
        <v>#N/A</v>
      </c>
      <c r="BA53" s="138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  <c r="BM53" s="145"/>
      <c r="BO53" s="145"/>
      <c r="BP53" s="145"/>
      <c r="BQ53" s="145"/>
      <c r="BR53" s="145"/>
      <c r="BS53" s="145"/>
      <c r="BT53" s="145"/>
      <c r="BU53" s="145"/>
      <c r="BV53" s="145"/>
      <c r="BW53" s="145"/>
      <c r="BX53" s="145"/>
      <c r="BY53" s="145"/>
      <c r="BZ53" s="145"/>
    </row>
    <row r="54" spans="2:78" ht="25.5" customHeight="1" thickBot="1">
      <c r="B54" s="167" t="s">
        <v>196</v>
      </c>
      <c r="C54" s="1" t="s">
        <v>302</v>
      </c>
      <c r="D54" s="1" t="s">
        <v>164</v>
      </c>
      <c r="E54" s="1" t="s">
        <v>176</v>
      </c>
      <c r="F54" s="1" t="s">
        <v>164</v>
      </c>
      <c r="G54" s="1" t="s">
        <v>164</v>
      </c>
      <c r="H54" s="1" t="s">
        <v>164</v>
      </c>
      <c r="I54" s="1" t="s">
        <v>164</v>
      </c>
      <c r="J54" s="1" t="s">
        <v>164</v>
      </c>
      <c r="K54" s="1" t="s">
        <v>164</v>
      </c>
      <c r="L54" s="1" t="s">
        <v>164</v>
      </c>
      <c r="M54" s="1" t="s">
        <v>164</v>
      </c>
      <c r="N54" s="1" t="s">
        <v>164</v>
      </c>
      <c r="O54" s="1" t="s">
        <v>164</v>
      </c>
      <c r="T54" s="205" t="s">
        <v>197</v>
      </c>
      <c r="U54" s="437"/>
      <c r="V54" s="206" t="s">
        <v>197</v>
      </c>
      <c r="W54" s="384">
        <f>W296</f>
        <v>27168.241168000004</v>
      </c>
      <c r="X54" s="384">
        <f t="shared" ref="X54:AG54" si="80">X296</f>
        <v>0</v>
      </c>
      <c r="Y54" s="384">
        <f t="shared" si="80"/>
        <v>0</v>
      </c>
      <c r="Z54" s="384">
        <f t="shared" si="80"/>
        <v>0</v>
      </c>
      <c r="AA54" s="384">
        <f t="shared" si="80"/>
        <v>0</v>
      </c>
      <c r="AB54" s="384">
        <f t="shared" si="80"/>
        <v>0</v>
      </c>
      <c r="AC54" s="384">
        <f t="shared" si="80"/>
        <v>0</v>
      </c>
      <c r="AD54" s="455">
        <f t="shared" si="80"/>
        <v>27168.241168000004</v>
      </c>
      <c r="AE54" s="384">
        <f>AE296</f>
        <v>0</v>
      </c>
      <c r="AF54" s="384">
        <f>AF296</f>
        <v>27168.241168000004</v>
      </c>
      <c r="AG54" s="455">
        <f t="shared" si="80"/>
        <v>3852.1453390000001</v>
      </c>
      <c r="AH54" s="178">
        <f t="shared" si="60"/>
        <v>0.14178854329139395</v>
      </c>
      <c r="AI54" s="221">
        <f t="shared" si="61"/>
        <v>0.14178854329139395</v>
      </c>
      <c r="AJ54" s="231">
        <f>AJ296</f>
        <v>0</v>
      </c>
      <c r="AK54" s="222">
        <f t="shared" si="74"/>
        <v>3852.1453390000001</v>
      </c>
      <c r="AL54" s="172" t="e" vm="1">
        <f t="shared" si="62"/>
        <v>#VALUE!</v>
      </c>
      <c r="AM54" s="456">
        <f>AM296</f>
        <v>11.009739</v>
      </c>
      <c r="AN54" s="180">
        <f t="shared" si="63"/>
        <v>4.0524297954803838E-4</v>
      </c>
      <c r="AO54" s="223">
        <f t="shared" si="64"/>
        <v>4.0524297954803838E-4</v>
      </c>
      <c r="AP54" s="232">
        <f>AP296</f>
        <v>0</v>
      </c>
      <c r="AQ54" s="179">
        <f t="shared" si="75"/>
        <v>11.009739</v>
      </c>
      <c r="AR54" s="172" t="e">
        <f t="shared" si="65"/>
        <v>#N/A</v>
      </c>
      <c r="AS54" s="456">
        <f>AS296</f>
        <v>0</v>
      </c>
      <c r="AT54" s="180">
        <f t="shared" si="66"/>
        <v>0</v>
      </c>
      <c r="AU54" s="456">
        <f t="shared" si="67"/>
        <v>23316.095829000005</v>
      </c>
      <c r="AV54" s="384">
        <f t="shared" si="68"/>
        <v>3841.1356000000001</v>
      </c>
      <c r="AW54" s="385">
        <f t="shared" si="69"/>
        <v>27157.231429000003</v>
      </c>
      <c r="AX54" s="386">
        <f t="shared" si="70"/>
        <v>23316.095829000005</v>
      </c>
      <c r="AY54" s="181" t="e">
        <f t="shared" si="71"/>
        <v>#N/A</v>
      </c>
      <c r="AZ54" s="174" t="e">
        <f t="shared" si="72"/>
        <v>#N/A</v>
      </c>
      <c r="BA54" s="138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  <c r="BM54" s="145"/>
      <c r="BO54" s="145"/>
      <c r="BP54" s="145"/>
      <c r="BQ54" s="145"/>
      <c r="BR54" s="145"/>
      <c r="BS54" s="145"/>
      <c r="BT54" s="145"/>
      <c r="BU54" s="145"/>
      <c r="BV54" s="145"/>
      <c r="BW54" s="145"/>
      <c r="BX54" s="145"/>
      <c r="BY54" s="145"/>
      <c r="BZ54" s="145"/>
    </row>
    <row r="55" spans="2:78" ht="44.25" customHeight="1" thickBot="1">
      <c r="B55" s="196" t="s">
        <v>164</v>
      </c>
      <c r="C55" s="197" t="s">
        <v>164</v>
      </c>
      <c r="D55" s="197" t="s">
        <v>164</v>
      </c>
      <c r="E55" s="197" t="s">
        <v>176</v>
      </c>
      <c r="F55" s="197" t="s">
        <v>164</v>
      </c>
      <c r="G55" s="197" t="s">
        <v>164</v>
      </c>
      <c r="H55" s="197" t="s">
        <v>164</v>
      </c>
      <c r="I55" s="197" t="s">
        <v>164</v>
      </c>
      <c r="J55" s="197" t="s">
        <v>164</v>
      </c>
      <c r="K55" s="197" t="s">
        <v>164</v>
      </c>
      <c r="L55" s="197" t="s">
        <v>164</v>
      </c>
      <c r="M55" s="197" t="s">
        <v>164</v>
      </c>
      <c r="N55" s="197" t="s">
        <v>164</v>
      </c>
      <c r="O55" s="197" t="s">
        <v>164</v>
      </c>
      <c r="P55" s="197"/>
      <c r="Q55" s="197"/>
      <c r="R55" s="197"/>
      <c r="S55" s="197"/>
      <c r="T55" s="168" t="s">
        <v>178</v>
      </c>
      <c r="U55" s="429"/>
      <c r="V55" s="158" t="s">
        <v>178</v>
      </c>
      <c r="W55" s="387">
        <f>SUM(W48:W54)</f>
        <v>8053437.5734060006</v>
      </c>
      <c r="X55" s="387" t="e">
        <f t="shared" ref="X55:AG55" si="81">SUM(X48:X54)</f>
        <v>#REF!</v>
      </c>
      <c r="Y55" s="387" t="e">
        <f t="shared" si="81"/>
        <v>#REF!</v>
      </c>
      <c r="Z55" s="387">
        <f t="shared" si="81"/>
        <v>0</v>
      </c>
      <c r="AA55" s="387" t="e">
        <f t="shared" si="81"/>
        <v>#REF!</v>
      </c>
      <c r="AB55" s="387" t="e">
        <f t="shared" si="81"/>
        <v>#REF!</v>
      </c>
      <c r="AC55" s="387" t="e">
        <f t="shared" si="81"/>
        <v>#REF!</v>
      </c>
      <c r="AD55" s="457">
        <f t="shared" si="81"/>
        <v>8053437.5734060006</v>
      </c>
      <c r="AE55" s="387">
        <f t="shared" si="81"/>
        <v>20250</v>
      </c>
      <c r="AF55" s="387">
        <f t="shared" si="81"/>
        <v>7893885.3839720003</v>
      </c>
      <c r="AG55" s="457">
        <f t="shared" si="81"/>
        <v>475758.48384565004</v>
      </c>
      <c r="AH55" s="169">
        <f t="shared" si="60"/>
        <v>5.9075206023412416E-2</v>
      </c>
      <c r="AI55" s="221">
        <f>+AG55/AF55</f>
        <v>6.0269241406981339E-2</v>
      </c>
      <c r="AJ55" s="237" t="e">
        <f>SUM(AJ49:AJ54)</f>
        <v>#REF!</v>
      </c>
      <c r="AK55" s="237" t="e">
        <f>SUM(AK49:AK54)</f>
        <v>#REF!</v>
      </c>
      <c r="AL55" s="172" t="e" vm="1">
        <f t="shared" si="62"/>
        <v>#VALUE!</v>
      </c>
      <c r="AM55" s="457">
        <f>SUM(AM48:AM54)</f>
        <v>320073.42597200006</v>
      </c>
      <c r="AN55" s="186">
        <f t="shared" si="63"/>
        <v>3.9743702369897799E-2</v>
      </c>
      <c r="AO55" s="223">
        <f t="shared" si="64"/>
        <v>4.0547007006446721E-2</v>
      </c>
      <c r="AP55" s="188" t="e">
        <f>SUM(AP49:AP54)</f>
        <v>#REF!</v>
      </c>
      <c r="AQ55" s="188" t="e">
        <f>SUM(AQ49:AQ54)</f>
        <v>#REF!</v>
      </c>
      <c r="AR55" s="172" t="e">
        <f t="shared" si="65"/>
        <v>#N/A</v>
      </c>
      <c r="AS55" s="457">
        <f>SUM(AS48:AS54)</f>
        <v>320060.23223300005</v>
      </c>
      <c r="AT55" s="186">
        <f t="shared" si="66"/>
        <v>3.9742064095697527E-2</v>
      </c>
      <c r="AU55" s="457">
        <f>SUM(AU48:AU54)</f>
        <v>7577679.0895603504</v>
      </c>
      <c r="AV55" s="387">
        <f>SUM(AV48:AV54)</f>
        <v>155685.05787365005</v>
      </c>
      <c r="AW55" s="389">
        <f>SUM(AW48:AW54)</f>
        <v>7733364.1474340009</v>
      </c>
      <c r="AX55" s="387">
        <f t="shared" si="70"/>
        <v>7418126.9001263501</v>
      </c>
      <c r="AY55" s="190" t="e">
        <f>SUM(AY49:AY54)</f>
        <v>#N/A</v>
      </c>
      <c r="AZ55" s="174" t="e">
        <f t="shared" si="72"/>
        <v>#N/A</v>
      </c>
      <c r="BA55" s="138"/>
      <c r="BB55" s="238"/>
      <c r="BC55" s="238"/>
      <c r="BD55" s="238"/>
      <c r="BE55" s="238"/>
      <c r="BF55" s="238"/>
      <c r="BG55" s="238"/>
      <c r="BH55" s="238"/>
      <c r="BI55" s="238"/>
      <c r="BJ55" s="238"/>
      <c r="BK55" s="238"/>
      <c r="BL55" s="238"/>
      <c r="BM55" s="238"/>
      <c r="BO55" s="239"/>
      <c r="BP55" s="239"/>
      <c r="BQ55" s="239"/>
      <c r="BR55" s="239"/>
      <c r="BS55" s="239"/>
      <c r="BT55" s="239"/>
      <c r="BU55" s="239"/>
      <c r="BV55" s="239"/>
      <c r="BW55" s="239"/>
      <c r="BX55" s="239"/>
      <c r="BY55" s="239"/>
      <c r="BZ55" s="239"/>
    </row>
    <row r="56" spans="2:78" ht="24.75" customHeight="1">
      <c r="T56" s="149"/>
      <c r="U56" s="432"/>
      <c r="V56" s="213"/>
      <c r="W56" s="143"/>
      <c r="X56" s="143"/>
      <c r="Y56" s="143"/>
      <c r="Z56" s="143"/>
      <c r="AA56" s="143"/>
      <c r="AB56" s="143"/>
      <c r="AC56" s="143"/>
      <c r="AD56" s="425"/>
      <c r="AE56" s="143"/>
      <c r="AF56" s="143"/>
      <c r="AG56" s="425"/>
      <c r="AH56" s="145"/>
      <c r="AI56" s="146"/>
      <c r="AJ56" s="146"/>
      <c r="AK56" s="146"/>
      <c r="AL56" s="139"/>
      <c r="AM56" s="425"/>
      <c r="AN56" s="145"/>
      <c r="AO56" s="146"/>
      <c r="AP56" s="146"/>
      <c r="AQ56" s="146"/>
      <c r="AR56" s="139"/>
      <c r="AS56" s="425"/>
      <c r="AT56" s="145"/>
      <c r="AU56" s="425"/>
      <c r="AV56" s="380"/>
      <c r="AW56" s="380"/>
      <c r="AX56" s="380">
        <f t="shared" si="70"/>
        <v>0</v>
      </c>
      <c r="AY56" s="146"/>
      <c r="AZ56" s="146"/>
      <c r="BA56" s="138"/>
      <c r="BB56" s="139"/>
      <c r="BC56" s="139"/>
      <c r="BD56" s="139"/>
      <c r="BE56" s="139"/>
      <c r="BF56" s="139"/>
      <c r="BG56" s="139"/>
      <c r="BH56" s="139"/>
      <c r="BI56" s="139"/>
      <c r="BJ56" s="139"/>
      <c r="BK56" s="139"/>
      <c r="BL56" s="139"/>
      <c r="BM56" s="139"/>
      <c r="BO56" s="139"/>
      <c r="BP56" s="139"/>
      <c r="BQ56" s="139"/>
      <c r="BR56" s="139"/>
      <c r="BS56" s="139"/>
      <c r="BT56" s="139"/>
      <c r="BU56" s="139"/>
      <c r="BV56" s="139"/>
      <c r="BW56" s="139"/>
      <c r="BX56" s="139"/>
      <c r="BY56" s="139"/>
      <c r="BZ56" s="139"/>
    </row>
    <row r="57" spans="2:78" ht="18" customHeight="1">
      <c r="T57" s="227" t="s">
        <v>200</v>
      </c>
      <c r="U57" s="438"/>
      <c r="V57" s="228" t="s">
        <v>201</v>
      </c>
      <c r="W57" s="217"/>
      <c r="X57" s="217"/>
      <c r="Y57" s="217"/>
      <c r="Z57" s="217"/>
      <c r="AA57" s="217"/>
      <c r="AB57" s="217"/>
      <c r="AC57" s="217"/>
      <c r="AD57" s="460"/>
      <c r="AE57" s="217"/>
      <c r="AF57" s="229"/>
      <c r="AG57" s="460"/>
      <c r="AH57" s="218"/>
      <c r="AI57" s="219"/>
      <c r="AJ57" s="219"/>
      <c r="AK57" s="219"/>
      <c r="AL57" s="139"/>
      <c r="AM57" s="460"/>
      <c r="AN57" s="218"/>
      <c r="AO57" s="219"/>
      <c r="AP57" s="219"/>
      <c r="AQ57" s="219"/>
      <c r="AR57" s="220"/>
      <c r="AS57" s="460"/>
      <c r="AT57" s="218"/>
      <c r="AU57" s="460"/>
      <c r="AV57" s="391"/>
      <c r="AW57" s="391"/>
      <c r="AX57" s="391">
        <f t="shared" si="70"/>
        <v>0</v>
      </c>
      <c r="AY57" s="219"/>
      <c r="AZ57" s="219"/>
      <c r="BA57" s="138"/>
      <c r="BB57" s="139"/>
      <c r="BC57" s="139"/>
      <c r="BD57" s="139"/>
      <c r="BE57" s="139"/>
      <c r="BF57" s="139"/>
      <c r="BG57" s="139"/>
      <c r="BH57" s="139"/>
      <c r="BI57" s="139"/>
      <c r="BJ57" s="139"/>
      <c r="BK57" s="139"/>
      <c r="BL57" s="139"/>
      <c r="BM57" s="139"/>
      <c r="BO57" s="139"/>
      <c r="BP57" s="139"/>
      <c r="BQ57" s="139"/>
      <c r="BR57" s="139"/>
      <c r="BS57" s="139"/>
      <c r="BT57" s="139"/>
      <c r="BU57" s="139"/>
      <c r="BV57" s="139"/>
      <c r="BW57" s="139"/>
      <c r="BX57" s="139"/>
      <c r="BY57" s="139"/>
      <c r="BZ57" s="139"/>
    </row>
    <row r="58" spans="2:78" ht="18" customHeight="1">
      <c r="T58" s="149"/>
      <c r="U58" s="432"/>
      <c r="V58" s="150"/>
      <c r="W58" s="143"/>
      <c r="X58" s="143"/>
      <c r="Y58" s="143"/>
      <c r="Z58" s="143"/>
      <c r="AA58" s="143"/>
      <c r="AB58" s="143"/>
      <c r="AC58" s="143"/>
      <c r="AD58" s="425"/>
      <c r="AE58" s="143"/>
      <c r="AF58" s="143"/>
      <c r="AG58" s="425"/>
      <c r="AH58" s="145"/>
      <c r="AI58" s="146"/>
      <c r="AJ58" s="146"/>
      <c r="AK58" s="146"/>
      <c r="AL58" s="139"/>
      <c r="AM58" s="425"/>
      <c r="AN58" s="145"/>
      <c r="AO58" s="146"/>
      <c r="AP58" s="146"/>
      <c r="AQ58" s="146"/>
      <c r="AR58" s="139"/>
      <c r="AS58" s="425"/>
      <c r="AT58" s="145"/>
      <c r="AU58" s="425"/>
      <c r="AV58" s="380"/>
      <c r="AW58" s="380"/>
      <c r="AX58" s="380"/>
      <c r="AY58" s="146"/>
      <c r="AZ58" s="146"/>
      <c r="BA58" s="138"/>
      <c r="BB58" s="139"/>
      <c r="BC58" s="139"/>
      <c r="BD58" s="139"/>
      <c r="BE58" s="139"/>
      <c r="BF58" s="139"/>
      <c r="BG58" s="139"/>
      <c r="BH58" s="139"/>
      <c r="BI58" s="139"/>
      <c r="BJ58" s="139"/>
      <c r="BK58" s="139"/>
      <c r="BL58" s="139"/>
      <c r="BM58" s="139"/>
      <c r="BO58" s="139"/>
      <c r="BP58" s="139"/>
      <c r="BQ58" s="139"/>
      <c r="BR58" s="139"/>
      <c r="BS58" s="139"/>
      <c r="BT58" s="139"/>
      <c r="BU58" s="139"/>
      <c r="BV58" s="139"/>
      <c r="BW58" s="139"/>
      <c r="BX58" s="139"/>
      <c r="BY58" s="139"/>
      <c r="BZ58" s="139"/>
    </row>
    <row r="59" spans="2:78" ht="83.5" customHeight="1">
      <c r="T59" s="149"/>
      <c r="U59" s="432"/>
      <c r="V59" s="157" t="s">
        <v>181</v>
      </c>
      <c r="W59" s="158" t="s">
        <v>441</v>
      </c>
      <c r="X59" s="158" t="s">
        <v>127</v>
      </c>
      <c r="Y59" s="158" t="s">
        <v>128</v>
      </c>
      <c r="Z59" s="158" t="s">
        <v>129</v>
      </c>
      <c r="AA59" s="158" t="s">
        <v>130</v>
      </c>
      <c r="AB59" s="158" t="s">
        <v>131</v>
      </c>
      <c r="AC59" s="157" t="s">
        <v>132</v>
      </c>
      <c r="AD59" s="453" t="s">
        <v>442</v>
      </c>
      <c r="AE59" s="157" t="s">
        <v>443</v>
      </c>
      <c r="AF59" s="157" t="s">
        <v>135</v>
      </c>
      <c r="AG59" s="453" t="s">
        <v>0</v>
      </c>
      <c r="AH59" s="159" t="s">
        <v>136</v>
      </c>
      <c r="AI59" s="160" t="s">
        <v>137</v>
      </c>
      <c r="AJ59" s="160" t="s">
        <v>138</v>
      </c>
      <c r="AK59" s="160" t="s">
        <v>139</v>
      </c>
      <c r="AL59" s="161" t="s">
        <v>140</v>
      </c>
      <c r="AM59" s="453" t="s">
        <v>141</v>
      </c>
      <c r="AN59" s="159" t="s">
        <v>142</v>
      </c>
      <c r="AO59" s="160" t="s">
        <v>143</v>
      </c>
      <c r="AP59" s="160" t="s">
        <v>144</v>
      </c>
      <c r="AQ59" s="160" t="s">
        <v>145</v>
      </c>
      <c r="AR59" s="161" t="s">
        <v>146</v>
      </c>
      <c r="AS59" s="453" t="s">
        <v>295</v>
      </c>
      <c r="AT59" s="159" t="s">
        <v>296</v>
      </c>
      <c r="AU59" s="453" t="s">
        <v>147</v>
      </c>
      <c r="AV59" s="381" t="s">
        <v>148</v>
      </c>
      <c r="AW59" s="380"/>
      <c r="AX59" s="380"/>
      <c r="AY59" s="146"/>
      <c r="AZ59" s="146"/>
      <c r="BA59" s="138"/>
      <c r="BB59" s="164"/>
      <c r="BC59" s="166"/>
      <c r="BD59" s="166"/>
      <c r="BE59" s="166"/>
      <c r="BF59" s="166"/>
      <c r="BG59" s="166"/>
      <c r="BH59" s="166"/>
      <c r="BI59" s="166"/>
      <c r="BJ59" s="166"/>
      <c r="BK59" s="166"/>
      <c r="BL59" s="166"/>
      <c r="BM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</row>
    <row r="60" spans="2:78" ht="21" customHeight="1">
      <c r="T60" s="149"/>
      <c r="U60" s="432"/>
      <c r="V60" s="206" t="s">
        <v>184</v>
      </c>
      <c r="W60" s="384">
        <f>+W79</f>
        <v>3459.7012829999999</v>
      </c>
      <c r="X60" s="384">
        <f t="shared" ref="X60:AC60" si="82">X91</f>
        <v>0</v>
      </c>
      <c r="Y60" s="384">
        <f>Y91</f>
        <v>0</v>
      </c>
      <c r="Z60" s="384">
        <f t="shared" si="82"/>
        <v>0</v>
      </c>
      <c r="AA60" s="384">
        <f t="shared" si="82"/>
        <v>0</v>
      </c>
      <c r="AB60" s="384">
        <f t="shared" si="82"/>
        <v>0</v>
      </c>
      <c r="AC60" s="384">
        <f t="shared" si="82"/>
        <v>0</v>
      </c>
      <c r="AD60" s="455">
        <f>+AD79</f>
        <v>3459.7012829999999</v>
      </c>
      <c r="AE60" s="384">
        <f>+AE79</f>
        <v>0</v>
      </c>
      <c r="AF60" s="384">
        <f>+AF79</f>
        <v>3459.7012829999999</v>
      </c>
      <c r="AG60" s="455">
        <f>AG79</f>
        <v>0</v>
      </c>
      <c r="AH60" s="178">
        <f t="shared" ref="AH60:AH67" si="83">+AG60/AD60</f>
        <v>0</v>
      </c>
      <c r="AI60" s="221">
        <f t="shared" ref="AI60:AI66" si="84">+AG60/AF60</f>
        <v>0</v>
      </c>
      <c r="AJ60" s="231">
        <f>AJ91</f>
        <v>0</v>
      </c>
      <c r="AK60" s="222">
        <f t="shared" ref="AK60:AK66" si="85">+AG60-AJ60</f>
        <v>0</v>
      </c>
      <c r="AL60" s="172" t="e" vm="1">
        <f t="shared" ref="AL60:AL67" si="86">HLOOKUP((HLOOKUP($W$1,$BB$8:$BM$8,1,FALSE)),$BB$8:$BM$314,BN60,FALSE)</f>
        <v>#VALUE!</v>
      </c>
      <c r="AM60" s="455">
        <f>AM79</f>
        <v>0</v>
      </c>
      <c r="AN60" s="180">
        <f t="shared" ref="AN60:AN67" si="87">+AM60/AD60</f>
        <v>0</v>
      </c>
      <c r="AO60" s="223">
        <f t="shared" ref="AO60:AO67" si="88">+AM60/AF60</f>
        <v>0</v>
      </c>
      <c r="AP60" s="232">
        <f>AP91</f>
        <v>0</v>
      </c>
      <c r="AQ60" s="233">
        <f t="shared" ref="AQ60:AQ66" si="89">+AM60-AP60</f>
        <v>0</v>
      </c>
      <c r="AR60" s="172" t="e">
        <f t="shared" ref="AR60:AR67" si="90">HLOOKUP((HLOOKUP($W$1,$BO$8:$BZ$8,1,FALSE)),$BO$8:$BZ$314,BN60,FALSE)</f>
        <v>#N/A</v>
      </c>
      <c r="AS60" s="455">
        <f>AS79</f>
        <v>0</v>
      </c>
      <c r="AT60" s="180">
        <f>+AS60/AD60</f>
        <v>0</v>
      </c>
      <c r="AU60" s="456">
        <f>+AD60-AG60</f>
        <v>3459.7012829999999</v>
      </c>
      <c r="AV60" s="384">
        <f t="shared" ref="AV60:AV66" si="91">+AG60-AM60</f>
        <v>0</v>
      </c>
      <c r="AW60" s="380"/>
      <c r="AX60" s="380"/>
      <c r="AY60" s="146"/>
      <c r="AZ60" s="146"/>
      <c r="BA60" s="138"/>
      <c r="BB60" s="234"/>
      <c r="BC60" s="234"/>
      <c r="BD60" s="234"/>
      <c r="BE60" s="234"/>
      <c r="BF60" s="234"/>
      <c r="BG60" s="234"/>
      <c r="BH60" s="234"/>
      <c r="BI60" s="234"/>
      <c r="BJ60" s="234"/>
      <c r="BK60" s="234"/>
      <c r="BL60" s="234"/>
      <c r="BM60" s="234"/>
      <c r="BO60" s="234"/>
      <c r="BP60" s="234"/>
      <c r="BQ60" s="234"/>
      <c r="BR60" s="234"/>
      <c r="BS60" s="234"/>
      <c r="BT60" s="234"/>
      <c r="BU60" s="234"/>
      <c r="BV60" s="234"/>
      <c r="BW60" s="234"/>
      <c r="BX60" s="234"/>
      <c r="BY60" s="234"/>
      <c r="BZ60" s="234"/>
    </row>
    <row r="61" spans="2:78" ht="21" customHeight="1">
      <c r="T61" s="149"/>
      <c r="U61" s="432"/>
      <c r="V61" s="206" t="s">
        <v>187</v>
      </c>
      <c r="W61" s="384">
        <f>+W167</f>
        <v>0</v>
      </c>
      <c r="X61" s="384">
        <f t="shared" ref="X61:AC61" si="92">X181</f>
        <v>0</v>
      </c>
      <c r="Y61" s="384">
        <f t="shared" si="92"/>
        <v>0</v>
      </c>
      <c r="Z61" s="384">
        <f t="shared" si="92"/>
        <v>0</v>
      </c>
      <c r="AA61" s="384">
        <f t="shared" si="92"/>
        <v>0</v>
      </c>
      <c r="AB61" s="384">
        <f t="shared" si="92"/>
        <v>0</v>
      </c>
      <c r="AC61" s="384">
        <f t="shared" si="92"/>
        <v>0</v>
      </c>
      <c r="AD61" s="455">
        <f>AD167</f>
        <v>0</v>
      </c>
      <c r="AE61" s="384">
        <f>AE167</f>
        <v>0</v>
      </c>
      <c r="AF61" s="384">
        <f>AF167</f>
        <v>0</v>
      </c>
      <c r="AG61" s="455">
        <f>AG167</f>
        <v>0</v>
      </c>
      <c r="AH61" s="502" t="e">
        <f>+AG61/AD61</f>
        <v>#DIV/0!</v>
      </c>
      <c r="AI61" s="221" t="e">
        <f t="shared" si="84"/>
        <v>#DIV/0!</v>
      </c>
      <c r="AJ61" s="231">
        <f>AJ181</f>
        <v>0</v>
      </c>
      <c r="AK61" s="222">
        <f t="shared" si="85"/>
        <v>0</v>
      </c>
      <c r="AL61" s="240" t="e" vm="1">
        <f t="shared" si="86"/>
        <v>#VALUE!</v>
      </c>
      <c r="AM61" s="456">
        <f>+AM167</f>
        <v>0</v>
      </c>
      <c r="AN61" s="180" t="e">
        <f t="shared" si="87"/>
        <v>#DIV/0!</v>
      </c>
      <c r="AO61" s="223" t="e">
        <f t="shared" si="88"/>
        <v>#DIV/0!</v>
      </c>
      <c r="AP61" s="232">
        <f>AP181</f>
        <v>0</v>
      </c>
      <c r="AQ61" s="233">
        <f t="shared" si="89"/>
        <v>0</v>
      </c>
      <c r="AR61" s="194" t="e">
        <f t="shared" si="90"/>
        <v>#N/A</v>
      </c>
      <c r="AS61" s="456">
        <f>+AS167</f>
        <v>0</v>
      </c>
      <c r="AT61" s="180" t="e">
        <f>+AS61/AD61</f>
        <v>#DIV/0!</v>
      </c>
      <c r="AU61" s="456">
        <f t="shared" ref="AU61:AU66" si="93">+AD61-AG61</f>
        <v>0</v>
      </c>
      <c r="AV61" s="384">
        <f t="shared" si="91"/>
        <v>0</v>
      </c>
      <c r="AW61" s="380"/>
      <c r="AX61" s="380"/>
      <c r="AY61" s="146"/>
      <c r="AZ61" s="146"/>
      <c r="BA61" s="138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  <c r="BM61" s="145"/>
      <c r="BO61" s="145"/>
      <c r="BP61" s="145"/>
      <c r="BQ61" s="145"/>
      <c r="BR61" s="145"/>
      <c r="BS61" s="145"/>
      <c r="BT61" s="145"/>
      <c r="BU61" s="145"/>
      <c r="BV61" s="145"/>
      <c r="BW61" s="145"/>
      <c r="BX61" s="145"/>
      <c r="BY61" s="145"/>
      <c r="BZ61" s="145"/>
    </row>
    <row r="62" spans="2:78" ht="21" hidden="1" customHeight="1">
      <c r="T62" s="149"/>
      <c r="U62" s="432"/>
      <c r="V62" s="206" t="s">
        <v>189</v>
      </c>
      <c r="W62" s="388">
        <v>0</v>
      </c>
      <c r="X62" s="388">
        <f t="shared" ref="X62:AC62" si="94">X200</f>
        <v>0</v>
      </c>
      <c r="Y62" s="388">
        <f t="shared" si="94"/>
        <v>0</v>
      </c>
      <c r="Z62" s="388">
        <f t="shared" si="94"/>
        <v>0</v>
      </c>
      <c r="AA62" s="388">
        <f t="shared" si="94"/>
        <v>0</v>
      </c>
      <c r="AB62" s="388">
        <f t="shared" si="94"/>
        <v>0</v>
      </c>
      <c r="AC62" s="388">
        <f t="shared" si="94"/>
        <v>0</v>
      </c>
      <c r="AD62" s="458">
        <v>0</v>
      </c>
      <c r="AE62" s="388">
        <v>0</v>
      </c>
      <c r="AF62" s="388">
        <v>1</v>
      </c>
      <c r="AG62" s="458">
        <v>0</v>
      </c>
      <c r="AH62" s="178">
        <v>0</v>
      </c>
      <c r="AI62" s="221">
        <f t="shared" si="84"/>
        <v>0</v>
      </c>
      <c r="AJ62" s="235">
        <f>AJ200</f>
        <v>0</v>
      </c>
      <c r="AK62" s="222">
        <f t="shared" si="85"/>
        <v>0</v>
      </c>
      <c r="AL62" s="240" t="e" vm="1">
        <f t="shared" si="86"/>
        <v>#VALUE!</v>
      </c>
      <c r="AM62" s="456">
        <v>0</v>
      </c>
      <c r="AN62" s="180">
        <v>0</v>
      </c>
      <c r="AO62" s="223">
        <f t="shared" si="88"/>
        <v>0</v>
      </c>
      <c r="AP62" s="236">
        <f>AP200</f>
        <v>0</v>
      </c>
      <c r="AQ62" s="179">
        <f t="shared" si="89"/>
        <v>0</v>
      </c>
      <c r="AR62" s="240" t="e">
        <f t="shared" si="90"/>
        <v>#N/A</v>
      </c>
      <c r="AS62" s="456">
        <v>0</v>
      </c>
      <c r="AT62" s="180">
        <v>0</v>
      </c>
      <c r="AU62" s="456">
        <f t="shared" si="93"/>
        <v>0</v>
      </c>
      <c r="AV62" s="384">
        <v>0</v>
      </c>
      <c r="AW62" s="380"/>
      <c r="AX62" s="380"/>
      <c r="AY62" s="146"/>
      <c r="AZ62" s="146"/>
      <c r="BA62" s="138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  <c r="BM62" s="145"/>
      <c r="BO62" s="145"/>
      <c r="BP62" s="145"/>
      <c r="BQ62" s="145"/>
      <c r="BR62" s="145"/>
      <c r="BS62" s="145"/>
      <c r="BT62" s="145"/>
      <c r="BU62" s="145"/>
      <c r="BV62" s="145"/>
      <c r="BW62" s="145"/>
      <c r="BX62" s="145"/>
      <c r="BY62" s="145"/>
      <c r="BZ62" s="145"/>
    </row>
    <row r="63" spans="2:78" ht="21" customHeight="1">
      <c r="T63" s="149"/>
      <c r="U63" s="432"/>
      <c r="V63" s="206" t="s">
        <v>191</v>
      </c>
      <c r="W63" s="384">
        <f>+W216</f>
        <v>0</v>
      </c>
      <c r="X63" s="384">
        <f t="shared" ref="X63:AC63" si="95">X229</f>
        <v>0</v>
      </c>
      <c r="Y63" s="384">
        <f t="shared" si="95"/>
        <v>0</v>
      </c>
      <c r="Z63" s="384">
        <f t="shared" si="95"/>
        <v>0</v>
      </c>
      <c r="AA63" s="384">
        <f t="shared" si="95"/>
        <v>0</v>
      </c>
      <c r="AB63" s="384">
        <f t="shared" si="95"/>
        <v>0</v>
      </c>
      <c r="AC63" s="384">
        <f t="shared" si="95"/>
        <v>0</v>
      </c>
      <c r="AD63" s="455">
        <f>AD216</f>
        <v>0</v>
      </c>
      <c r="AE63" s="384">
        <f>AE216</f>
        <v>0</v>
      </c>
      <c r="AF63" s="384">
        <f>AF216</f>
        <v>0</v>
      </c>
      <c r="AG63" s="455">
        <f>AG216</f>
        <v>0</v>
      </c>
      <c r="AH63" s="178" t="e">
        <f t="shared" si="83"/>
        <v>#DIV/0!</v>
      </c>
      <c r="AI63" s="221" t="e">
        <f t="shared" si="84"/>
        <v>#DIV/0!</v>
      </c>
      <c r="AJ63" s="231">
        <f>AJ229</f>
        <v>0</v>
      </c>
      <c r="AK63" s="222">
        <f t="shared" si="85"/>
        <v>0</v>
      </c>
      <c r="AL63" s="240" t="e" vm="1">
        <f t="shared" si="86"/>
        <v>#VALUE!</v>
      </c>
      <c r="AM63" s="456">
        <f>+AM216</f>
        <v>0</v>
      </c>
      <c r="AN63" s="180" t="e">
        <f t="shared" si="87"/>
        <v>#DIV/0!</v>
      </c>
      <c r="AO63" s="223" t="e">
        <f t="shared" si="88"/>
        <v>#DIV/0!</v>
      </c>
      <c r="AP63" s="232">
        <f>AP229</f>
        <v>0</v>
      </c>
      <c r="AQ63" s="179">
        <f t="shared" si="89"/>
        <v>0</v>
      </c>
      <c r="AR63" s="240" t="e">
        <f t="shared" si="90"/>
        <v>#N/A</v>
      </c>
      <c r="AS63" s="456">
        <f>+AS216</f>
        <v>0</v>
      </c>
      <c r="AT63" s="180" t="e">
        <f>+AS63/AD63</f>
        <v>#DIV/0!</v>
      </c>
      <c r="AU63" s="456">
        <f t="shared" si="93"/>
        <v>0</v>
      </c>
      <c r="AV63" s="384">
        <f t="shared" si="91"/>
        <v>0</v>
      </c>
      <c r="AW63" s="380"/>
      <c r="AX63" s="380"/>
      <c r="AY63" s="146"/>
      <c r="AZ63" s="146"/>
      <c r="BA63" s="138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  <c r="BM63" s="145"/>
      <c r="BO63" s="145"/>
      <c r="BP63" s="145"/>
      <c r="BQ63" s="145"/>
      <c r="BR63" s="145"/>
      <c r="BS63" s="145"/>
      <c r="BT63" s="145"/>
      <c r="BU63" s="145"/>
      <c r="BV63" s="145"/>
      <c r="BW63" s="145"/>
      <c r="BX63" s="145"/>
      <c r="BY63" s="145"/>
      <c r="BZ63" s="145"/>
    </row>
    <row r="64" spans="2:78" ht="21" customHeight="1">
      <c r="T64" s="149"/>
      <c r="U64" s="432"/>
      <c r="V64" s="206" t="s">
        <v>193</v>
      </c>
      <c r="W64" s="384">
        <f>+W239</f>
        <v>0</v>
      </c>
      <c r="X64" s="384">
        <f t="shared" ref="X64:AC64" si="96">X249</f>
        <v>0</v>
      </c>
      <c r="Y64" s="384">
        <f t="shared" si="96"/>
        <v>0</v>
      </c>
      <c r="Z64" s="384">
        <f t="shared" si="96"/>
        <v>0</v>
      </c>
      <c r="AA64" s="384">
        <f t="shared" si="96"/>
        <v>0</v>
      </c>
      <c r="AB64" s="384">
        <f t="shared" si="96"/>
        <v>0</v>
      </c>
      <c r="AC64" s="384">
        <f t="shared" si="96"/>
        <v>0</v>
      </c>
      <c r="AD64" s="455">
        <f>AD239</f>
        <v>0</v>
      </c>
      <c r="AE64" s="384">
        <f>AE239</f>
        <v>0</v>
      </c>
      <c r="AF64" s="384">
        <f>AF239</f>
        <v>0</v>
      </c>
      <c r="AG64" s="455">
        <f>AG239</f>
        <v>0</v>
      </c>
      <c r="AH64" s="178" t="e">
        <f t="shared" si="83"/>
        <v>#DIV/0!</v>
      </c>
      <c r="AI64" s="221" t="e">
        <f t="shared" si="84"/>
        <v>#DIV/0!</v>
      </c>
      <c r="AJ64" s="231">
        <f>AJ249</f>
        <v>0</v>
      </c>
      <c r="AK64" s="222">
        <f t="shared" si="85"/>
        <v>0</v>
      </c>
      <c r="AL64" s="240" t="e" vm="1">
        <f t="shared" si="86"/>
        <v>#VALUE!</v>
      </c>
      <c r="AM64" s="456">
        <f>AM239</f>
        <v>0</v>
      </c>
      <c r="AN64" s="180" t="e">
        <f t="shared" si="87"/>
        <v>#DIV/0!</v>
      </c>
      <c r="AO64" s="223" t="e">
        <f t="shared" si="88"/>
        <v>#DIV/0!</v>
      </c>
      <c r="AP64" s="232">
        <f>AP249</f>
        <v>0</v>
      </c>
      <c r="AQ64" s="179">
        <f t="shared" si="89"/>
        <v>0</v>
      </c>
      <c r="AR64" s="240" t="e">
        <f t="shared" si="90"/>
        <v>#N/A</v>
      </c>
      <c r="AS64" s="456">
        <f>AS239</f>
        <v>0</v>
      </c>
      <c r="AT64" s="180" t="e">
        <f>+AS64/AD64</f>
        <v>#DIV/0!</v>
      </c>
      <c r="AU64" s="456">
        <f t="shared" si="93"/>
        <v>0</v>
      </c>
      <c r="AV64" s="384">
        <f t="shared" si="91"/>
        <v>0</v>
      </c>
      <c r="AW64" s="380"/>
      <c r="AX64" s="380"/>
      <c r="AY64" s="146"/>
      <c r="AZ64" s="146"/>
      <c r="BA64" s="138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  <c r="BM64" s="145"/>
      <c r="BO64" s="145"/>
      <c r="BP64" s="145"/>
      <c r="BQ64" s="145"/>
      <c r="BR64" s="145"/>
      <c r="BS64" s="145"/>
      <c r="BT64" s="145"/>
      <c r="BU64" s="145"/>
      <c r="BV64" s="145"/>
      <c r="BW64" s="145"/>
      <c r="BX64" s="145"/>
      <c r="BY64" s="145"/>
      <c r="BZ64" s="145"/>
    </row>
    <row r="65" spans="1:78" ht="21" customHeight="1">
      <c r="T65" s="149"/>
      <c r="U65" s="432"/>
      <c r="V65" s="206" t="s">
        <v>195</v>
      </c>
      <c r="W65" s="384">
        <f>+W262</f>
        <v>0</v>
      </c>
      <c r="X65" s="384">
        <f t="shared" ref="X65:AC65" si="97">X281</f>
        <v>0</v>
      </c>
      <c r="Y65" s="384">
        <f t="shared" si="97"/>
        <v>0</v>
      </c>
      <c r="Z65" s="384">
        <f t="shared" si="97"/>
        <v>0</v>
      </c>
      <c r="AA65" s="384">
        <f t="shared" si="97"/>
        <v>0</v>
      </c>
      <c r="AB65" s="384">
        <f t="shared" si="97"/>
        <v>0</v>
      </c>
      <c r="AC65" s="384">
        <f t="shared" si="97"/>
        <v>0</v>
      </c>
      <c r="AD65" s="455">
        <f>AD262</f>
        <v>0</v>
      </c>
      <c r="AE65" s="384">
        <f>AE262</f>
        <v>0</v>
      </c>
      <c r="AF65" s="384">
        <f>AF262</f>
        <v>0</v>
      </c>
      <c r="AG65" s="455">
        <f>AG262</f>
        <v>0</v>
      </c>
      <c r="AH65" s="178" t="e">
        <f t="shared" si="83"/>
        <v>#DIV/0!</v>
      </c>
      <c r="AI65" s="221" t="e">
        <f t="shared" si="84"/>
        <v>#DIV/0!</v>
      </c>
      <c r="AJ65" s="231">
        <f>AJ281</f>
        <v>0</v>
      </c>
      <c r="AK65" s="222">
        <f t="shared" si="85"/>
        <v>0</v>
      </c>
      <c r="AL65" s="240" t="e" vm="1">
        <f t="shared" si="86"/>
        <v>#VALUE!</v>
      </c>
      <c r="AM65" s="456">
        <f>AM262</f>
        <v>0</v>
      </c>
      <c r="AN65" s="180" t="e">
        <f t="shared" si="87"/>
        <v>#DIV/0!</v>
      </c>
      <c r="AO65" s="223" t="e">
        <f t="shared" si="88"/>
        <v>#DIV/0!</v>
      </c>
      <c r="AP65" s="232">
        <f>AP281</f>
        <v>0</v>
      </c>
      <c r="AQ65" s="179">
        <f t="shared" si="89"/>
        <v>0</v>
      </c>
      <c r="AR65" s="194" t="e">
        <f t="shared" si="90"/>
        <v>#N/A</v>
      </c>
      <c r="AS65" s="456">
        <f>AS262</f>
        <v>0</v>
      </c>
      <c r="AT65" s="180" t="e">
        <f>+AS65/AD65</f>
        <v>#DIV/0!</v>
      </c>
      <c r="AU65" s="456">
        <f t="shared" si="93"/>
        <v>0</v>
      </c>
      <c r="AV65" s="384">
        <f t="shared" si="91"/>
        <v>0</v>
      </c>
      <c r="AW65" s="380"/>
      <c r="AX65" s="380"/>
      <c r="AY65" s="146"/>
      <c r="AZ65" s="146"/>
      <c r="BA65" s="138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  <c r="BM65" s="145"/>
      <c r="BO65" s="145"/>
      <c r="BP65" s="145"/>
      <c r="BQ65" s="145"/>
      <c r="BR65" s="145"/>
      <c r="BS65" s="145"/>
      <c r="BT65" s="145"/>
      <c r="BU65" s="145"/>
      <c r="BV65" s="145"/>
      <c r="BW65" s="145"/>
      <c r="BX65" s="145"/>
      <c r="BY65" s="145"/>
      <c r="BZ65" s="145"/>
    </row>
    <row r="66" spans="1:78" ht="21" hidden="1" customHeight="1">
      <c r="T66" s="149"/>
      <c r="U66" s="432"/>
      <c r="V66" s="206" t="s">
        <v>197</v>
      </c>
      <c r="W66" s="384">
        <f>+W293</f>
        <v>0</v>
      </c>
      <c r="X66" s="384">
        <f t="shared" ref="X66:AC66" si="98">X301</f>
        <v>0</v>
      </c>
      <c r="Y66" s="384">
        <f t="shared" si="98"/>
        <v>0</v>
      </c>
      <c r="Z66" s="384">
        <f t="shared" si="98"/>
        <v>0</v>
      </c>
      <c r="AA66" s="384">
        <f t="shared" si="98"/>
        <v>0</v>
      </c>
      <c r="AB66" s="384">
        <f t="shared" si="98"/>
        <v>0</v>
      </c>
      <c r="AC66" s="384">
        <f t="shared" si="98"/>
        <v>0</v>
      </c>
      <c r="AD66" s="455">
        <f>AD293</f>
        <v>0</v>
      </c>
      <c r="AE66" s="384">
        <f>AE293</f>
        <v>0</v>
      </c>
      <c r="AF66" s="384">
        <f>AF293</f>
        <v>0</v>
      </c>
      <c r="AG66" s="455">
        <f>AG293</f>
        <v>0</v>
      </c>
      <c r="AH66" s="178" t="e">
        <f t="shared" si="83"/>
        <v>#DIV/0!</v>
      </c>
      <c r="AI66" s="221" t="e">
        <f t="shared" si="84"/>
        <v>#DIV/0!</v>
      </c>
      <c r="AJ66" s="231">
        <f>AJ301</f>
        <v>0</v>
      </c>
      <c r="AK66" s="222">
        <f t="shared" si="85"/>
        <v>0</v>
      </c>
      <c r="AL66" s="194" t="e" vm="1">
        <f t="shared" si="86"/>
        <v>#VALUE!</v>
      </c>
      <c r="AM66" s="456">
        <f>AM293</f>
        <v>0</v>
      </c>
      <c r="AN66" s="180" t="e">
        <f t="shared" si="87"/>
        <v>#DIV/0!</v>
      </c>
      <c r="AO66" s="223" t="e">
        <f t="shared" si="88"/>
        <v>#DIV/0!</v>
      </c>
      <c r="AP66" s="232">
        <f>AP301</f>
        <v>0</v>
      </c>
      <c r="AQ66" s="179">
        <f t="shared" si="89"/>
        <v>0</v>
      </c>
      <c r="AR66" s="194" t="e">
        <f t="shared" si="90"/>
        <v>#N/A</v>
      </c>
      <c r="AS66" s="456">
        <f>AS293</f>
        <v>0</v>
      </c>
      <c r="AT66" s="180" t="e">
        <f>+AS66/AD66</f>
        <v>#DIV/0!</v>
      </c>
      <c r="AU66" s="456">
        <f t="shared" si="93"/>
        <v>0</v>
      </c>
      <c r="AV66" s="384">
        <f t="shared" si="91"/>
        <v>0</v>
      </c>
      <c r="AW66" s="380"/>
      <c r="AX66" s="380"/>
      <c r="AY66" s="146"/>
      <c r="AZ66" s="146"/>
      <c r="BA66" s="138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  <c r="BM66" s="145"/>
      <c r="BO66" s="145"/>
      <c r="BP66" s="145"/>
      <c r="BQ66" s="145"/>
      <c r="BR66" s="145"/>
      <c r="BS66" s="145"/>
      <c r="BT66" s="145"/>
      <c r="BU66" s="145"/>
      <c r="BV66" s="145"/>
      <c r="BW66" s="145"/>
      <c r="BX66" s="145"/>
      <c r="BY66" s="145"/>
      <c r="BZ66" s="145"/>
    </row>
    <row r="67" spans="1:78" ht="21" customHeight="1">
      <c r="T67" s="149"/>
      <c r="U67" s="432"/>
      <c r="V67" s="158" t="s">
        <v>178</v>
      </c>
      <c r="W67" s="387">
        <f t="shared" ref="W67:AG67" si="99">SUM(W60:W66)</f>
        <v>3459.7012829999999</v>
      </c>
      <c r="X67" s="387">
        <f t="shared" si="99"/>
        <v>0</v>
      </c>
      <c r="Y67" s="387">
        <f>SUM(Y60:Y66)</f>
        <v>0</v>
      </c>
      <c r="Z67" s="387">
        <f t="shared" si="99"/>
        <v>0</v>
      </c>
      <c r="AA67" s="387">
        <f t="shared" si="99"/>
        <v>0</v>
      </c>
      <c r="AB67" s="387">
        <f t="shared" si="99"/>
        <v>0</v>
      </c>
      <c r="AC67" s="387">
        <f t="shared" si="99"/>
        <v>0</v>
      </c>
      <c r="AD67" s="457">
        <f t="shared" si="99"/>
        <v>3459.7012829999999</v>
      </c>
      <c r="AE67" s="387">
        <f t="shared" si="99"/>
        <v>0</v>
      </c>
      <c r="AF67" s="387">
        <f>SUM(AF60:AF66)</f>
        <v>3460.7012829999999</v>
      </c>
      <c r="AG67" s="457">
        <f t="shared" si="99"/>
        <v>0</v>
      </c>
      <c r="AH67" s="169">
        <f t="shared" si="83"/>
        <v>0</v>
      </c>
      <c r="AI67" s="221">
        <f>+AG67/AF67</f>
        <v>0</v>
      </c>
      <c r="AJ67" s="237">
        <f>SUM(AJ61:AJ66)</f>
        <v>0</v>
      </c>
      <c r="AK67" s="237">
        <f>SUM(AK61:AK66)</f>
        <v>0</v>
      </c>
      <c r="AL67" s="240" t="e" vm="1">
        <f t="shared" si="86"/>
        <v>#VALUE!</v>
      </c>
      <c r="AM67" s="457">
        <f>SUM(AM60:AM66)</f>
        <v>0</v>
      </c>
      <c r="AN67" s="186">
        <f t="shared" si="87"/>
        <v>0</v>
      </c>
      <c r="AO67" s="223">
        <f t="shared" si="88"/>
        <v>0</v>
      </c>
      <c r="AP67" s="188">
        <f>SUM(AP61:AP66)</f>
        <v>0</v>
      </c>
      <c r="AQ67" s="188">
        <f>SUM(AQ61:AQ66)</f>
        <v>0</v>
      </c>
      <c r="AR67" s="172" t="e">
        <f t="shared" si="90"/>
        <v>#N/A</v>
      </c>
      <c r="AS67" s="457">
        <f>SUM(AS60:AS66)</f>
        <v>0</v>
      </c>
      <c r="AT67" s="186">
        <f>+AS67/AD67</f>
        <v>0</v>
      </c>
      <c r="AU67" s="457">
        <f>SUM(AU60:AU66)</f>
        <v>3459.7012829999999</v>
      </c>
      <c r="AV67" s="387">
        <f>SUM(AV60:AV66)</f>
        <v>0</v>
      </c>
      <c r="AW67" s="380"/>
      <c r="AX67" s="380"/>
      <c r="AY67" s="146"/>
      <c r="AZ67" s="146"/>
      <c r="BA67" s="138"/>
      <c r="BB67" s="238"/>
      <c r="BC67" s="238"/>
      <c r="BD67" s="238"/>
      <c r="BE67" s="238"/>
      <c r="BF67" s="238"/>
      <c r="BG67" s="238"/>
      <c r="BH67" s="238"/>
      <c r="BI67" s="238"/>
      <c r="BJ67" s="238"/>
      <c r="BK67" s="238"/>
      <c r="BL67" s="238"/>
      <c r="BM67" s="238"/>
      <c r="BO67" s="239"/>
      <c r="BP67" s="239"/>
      <c r="BQ67" s="239"/>
      <c r="BR67" s="239"/>
      <c r="BS67" s="239"/>
      <c r="BT67" s="239"/>
      <c r="BU67" s="239"/>
      <c r="BV67" s="239"/>
      <c r="BW67" s="239"/>
      <c r="BX67" s="239"/>
      <c r="BY67" s="239"/>
      <c r="BZ67" s="239"/>
    </row>
    <row r="68" spans="1:78" ht="21" customHeight="1">
      <c r="T68" s="149"/>
      <c r="U68" s="432"/>
      <c r="V68" s="150"/>
      <c r="W68" s="143"/>
      <c r="X68" s="143"/>
      <c r="Y68" s="143"/>
      <c r="Z68" s="143"/>
      <c r="AA68" s="143"/>
      <c r="AB68" s="143"/>
      <c r="AC68" s="143"/>
      <c r="AD68" s="425"/>
      <c r="AE68" s="143"/>
      <c r="AF68" s="143"/>
      <c r="AG68" s="425"/>
      <c r="AH68" s="145"/>
      <c r="AI68" s="146"/>
      <c r="AJ68" s="146"/>
      <c r="AK68" s="146"/>
      <c r="AL68" s="139"/>
      <c r="AM68" s="425"/>
      <c r="AN68" s="145"/>
      <c r="AO68" s="146"/>
      <c r="AP68" s="146"/>
      <c r="AQ68" s="146"/>
      <c r="AR68" s="139"/>
      <c r="AS68" s="425"/>
      <c r="AT68" s="145"/>
      <c r="AU68" s="425"/>
      <c r="AV68" s="380"/>
      <c r="AW68" s="380"/>
      <c r="AX68" s="380"/>
      <c r="AY68" s="146"/>
      <c r="AZ68" s="146"/>
      <c r="BA68" s="138"/>
      <c r="BB68" s="139"/>
      <c r="BC68" s="139"/>
      <c r="BD68" s="139"/>
      <c r="BE68" s="139"/>
      <c r="BF68" s="139"/>
      <c r="BG68" s="139"/>
      <c r="BH68" s="139"/>
      <c r="BI68" s="139"/>
      <c r="BJ68" s="139"/>
      <c r="BK68" s="139"/>
      <c r="BL68" s="139"/>
      <c r="BM68" s="139"/>
      <c r="BO68" s="139"/>
      <c r="BP68" s="139"/>
      <c r="BQ68" s="139"/>
      <c r="BR68" s="139"/>
      <c r="BS68" s="139"/>
      <c r="BT68" s="139"/>
      <c r="BU68" s="139"/>
      <c r="BV68" s="139"/>
      <c r="BW68" s="139"/>
      <c r="BX68" s="139"/>
      <c r="BY68" s="139"/>
      <c r="BZ68" s="139"/>
    </row>
    <row r="69" spans="1:78" ht="21" customHeight="1">
      <c r="T69" s="149"/>
      <c r="U69" s="432"/>
      <c r="V69" s="150"/>
      <c r="W69" s="143"/>
      <c r="X69" s="143"/>
      <c r="Y69" s="143"/>
      <c r="Z69" s="143"/>
      <c r="AA69" s="143"/>
      <c r="AB69" s="143"/>
      <c r="AC69" s="143"/>
      <c r="AD69" s="425"/>
      <c r="AE69" s="143"/>
      <c r="AF69" s="143"/>
      <c r="AG69" s="425"/>
      <c r="AH69" s="145"/>
      <c r="AI69" s="146"/>
      <c r="AJ69" s="146"/>
      <c r="AK69" s="146"/>
      <c r="AL69" s="139"/>
      <c r="AM69" s="425"/>
      <c r="AN69" s="145"/>
      <c r="AO69" s="146"/>
      <c r="AP69" s="146"/>
      <c r="AQ69" s="146"/>
      <c r="AR69" s="139"/>
      <c r="AS69" s="425"/>
      <c r="AT69" s="145"/>
      <c r="AU69" s="425"/>
      <c r="AV69" s="380"/>
      <c r="AW69" s="380"/>
      <c r="AX69" s="380"/>
      <c r="AY69" s="146"/>
      <c r="AZ69" s="146"/>
      <c r="BA69" s="138"/>
      <c r="BB69" s="139"/>
      <c r="BC69" s="139"/>
      <c r="BD69" s="139"/>
      <c r="BE69" s="139"/>
      <c r="BF69" s="139"/>
      <c r="BG69" s="139"/>
      <c r="BH69" s="139"/>
      <c r="BI69" s="139"/>
      <c r="BJ69" s="139"/>
      <c r="BK69" s="139"/>
      <c r="BL69" s="139"/>
      <c r="BM69" s="139"/>
      <c r="BO69" s="139"/>
      <c r="BP69" s="139"/>
      <c r="BQ69" s="139"/>
      <c r="BR69" s="139"/>
      <c r="BS69" s="139"/>
      <c r="BT69" s="139"/>
      <c r="BU69" s="139"/>
      <c r="BV69" s="139"/>
      <c r="BW69" s="139"/>
      <c r="BX69" s="139"/>
      <c r="BY69" s="139"/>
      <c r="BZ69" s="139"/>
    </row>
    <row r="70" spans="1:78" ht="21" customHeight="1">
      <c r="T70" s="552" t="s">
        <v>202</v>
      </c>
      <c r="U70" s="552"/>
      <c r="V70" s="552"/>
      <c r="W70" s="552"/>
      <c r="X70" s="552"/>
      <c r="Y70" s="552"/>
      <c r="Z70" s="552"/>
      <c r="AA70" s="552"/>
      <c r="AB70" s="552"/>
      <c r="AC70" s="552"/>
      <c r="AD70" s="552"/>
      <c r="AE70" s="552"/>
      <c r="AF70" s="552"/>
      <c r="AG70" s="552"/>
      <c r="AH70" s="552"/>
      <c r="AI70" s="552"/>
      <c r="AJ70" s="552"/>
      <c r="AK70" s="552"/>
      <c r="AL70" s="552"/>
      <c r="AM70" s="552"/>
      <c r="AN70" s="552"/>
      <c r="AO70" s="552"/>
      <c r="AP70" s="552"/>
      <c r="AQ70" s="552"/>
      <c r="AR70" s="552"/>
      <c r="AS70" s="241"/>
      <c r="AT70" s="241"/>
      <c r="AU70" s="425"/>
      <c r="AV70" s="380"/>
      <c r="AW70" s="380"/>
      <c r="AX70" s="380">
        <f>+AF70-AG70</f>
        <v>0</v>
      </c>
      <c r="AY70" s="143"/>
      <c r="AZ70" s="143"/>
      <c r="BA70" s="138"/>
      <c r="BB70" s="139"/>
      <c r="BC70" s="139"/>
      <c r="BD70" s="139"/>
      <c r="BE70" s="139"/>
      <c r="BF70" s="139"/>
      <c r="BG70" s="139"/>
      <c r="BH70" s="139"/>
      <c r="BI70" s="139"/>
      <c r="BJ70" s="139"/>
      <c r="BK70" s="139"/>
      <c r="BL70" s="139"/>
      <c r="BM70" s="139"/>
      <c r="BO70" s="139"/>
      <c r="BP70" s="139"/>
      <c r="BQ70" s="139"/>
      <c r="BR70" s="139"/>
      <c r="BS70" s="139"/>
      <c r="BT70" s="139"/>
      <c r="BU70" s="139"/>
      <c r="BV70" s="139"/>
      <c r="BW70" s="139"/>
      <c r="BX70" s="139"/>
      <c r="BY70" s="139"/>
      <c r="BZ70" s="139"/>
    </row>
    <row r="71" spans="1:78" ht="41.25" customHeight="1" thickBot="1">
      <c r="T71" s="143"/>
      <c r="U71" s="431"/>
      <c r="V71" s="144"/>
      <c r="W71" s="143">
        <v>2</v>
      </c>
      <c r="X71" s="143">
        <v>3</v>
      </c>
      <c r="Y71" s="143">
        <v>4</v>
      </c>
      <c r="Z71" s="143">
        <v>5</v>
      </c>
      <c r="AA71" s="143">
        <v>6</v>
      </c>
      <c r="AB71" s="143">
        <v>7</v>
      </c>
      <c r="AC71" s="143">
        <v>8</v>
      </c>
      <c r="AD71" s="425">
        <v>9</v>
      </c>
      <c r="AE71" s="143">
        <v>10</v>
      </c>
      <c r="AF71" s="143">
        <v>11</v>
      </c>
      <c r="AG71" s="425">
        <v>13</v>
      </c>
      <c r="AH71" s="145">
        <v>14</v>
      </c>
      <c r="AI71" s="143">
        <v>15</v>
      </c>
      <c r="AJ71" s="143">
        <v>16</v>
      </c>
      <c r="AK71" s="143">
        <v>17</v>
      </c>
      <c r="AL71" s="139">
        <v>18</v>
      </c>
      <c r="AM71" s="425">
        <v>19</v>
      </c>
      <c r="AN71" s="145">
        <v>20</v>
      </c>
      <c r="AO71" s="143">
        <v>21</v>
      </c>
      <c r="AP71" s="143">
        <v>22</v>
      </c>
      <c r="AQ71" s="143">
        <v>23</v>
      </c>
      <c r="AR71" s="139">
        <v>24</v>
      </c>
      <c r="AS71" s="425">
        <v>19</v>
      </c>
      <c r="AT71" s="145">
        <v>20</v>
      </c>
      <c r="AU71" s="425">
        <v>25</v>
      </c>
      <c r="AV71" s="143">
        <v>26</v>
      </c>
      <c r="AW71" s="143">
        <v>27</v>
      </c>
      <c r="AX71" s="143">
        <v>28</v>
      </c>
      <c r="AY71" s="146"/>
      <c r="AZ71" s="146"/>
      <c r="BA71" s="138"/>
      <c r="BB71" s="139"/>
      <c r="BC71" s="139"/>
      <c r="BD71" s="139"/>
      <c r="BE71" s="139"/>
      <c r="BF71" s="139"/>
      <c r="BG71" s="139"/>
      <c r="BH71" s="139"/>
      <c r="BI71" s="139"/>
      <c r="BJ71" s="139"/>
      <c r="BK71" s="139"/>
      <c r="BL71" s="139"/>
      <c r="BM71" s="139"/>
      <c r="BO71" s="139"/>
      <c r="BP71" s="139"/>
      <c r="BQ71" s="139"/>
      <c r="BR71" s="139"/>
      <c r="BS71" s="139"/>
      <c r="BT71" s="139"/>
      <c r="BU71" s="139"/>
      <c r="BV71" s="139"/>
      <c r="BW71" s="139"/>
      <c r="BX71" s="139"/>
      <c r="BY71" s="139"/>
      <c r="BZ71" s="139"/>
    </row>
    <row r="72" spans="1:78" ht="99.75" customHeight="1" thickBot="1">
      <c r="A72" s="184"/>
      <c r="B72" s="184"/>
      <c r="C72" s="184"/>
      <c r="D72" s="184"/>
      <c r="E72" s="184"/>
      <c r="F72" s="184"/>
      <c r="G72" s="184"/>
      <c r="H72" s="184"/>
      <c r="I72" s="184"/>
      <c r="J72" s="184"/>
      <c r="K72" s="184"/>
      <c r="L72" s="184"/>
      <c r="M72" s="184"/>
      <c r="N72" s="184"/>
      <c r="O72" s="184"/>
      <c r="P72" s="184"/>
      <c r="Q72" s="184"/>
      <c r="R72" s="184"/>
      <c r="S72" s="184"/>
      <c r="T72" s="156" t="s">
        <v>125</v>
      </c>
      <c r="U72" s="433"/>
      <c r="V72" s="157" t="s">
        <v>125</v>
      </c>
      <c r="W72" s="158" t="s">
        <v>441</v>
      </c>
      <c r="X72" s="158" t="s">
        <v>127</v>
      </c>
      <c r="Y72" s="158" t="s">
        <v>128</v>
      </c>
      <c r="Z72" s="158" t="s">
        <v>129</v>
      </c>
      <c r="AA72" s="158" t="s">
        <v>130</v>
      </c>
      <c r="AB72" s="158" t="s">
        <v>131</v>
      </c>
      <c r="AC72" s="157" t="s">
        <v>132</v>
      </c>
      <c r="AD72" s="453" t="s">
        <v>442</v>
      </c>
      <c r="AE72" s="157" t="s">
        <v>443</v>
      </c>
      <c r="AF72" s="157" t="s">
        <v>135</v>
      </c>
      <c r="AG72" s="453" t="s">
        <v>0</v>
      </c>
      <c r="AH72" s="159" t="s">
        <v>136</v>
      </c>
      <c r="AI72" s="160" t="s">
        <v>137</v>
      </c>
      <c r="AJ72" s="160" t="s">
        <v>138</v>
      </c>
      <c r="AK72" s="160" t="s">
        <v>139</v>
      </c>
      <c r="AL72" s="161" t="s">
        <v>140</v>
      </c>
      <c r="AM72" s="453" t="s">
        <v>141</v>
      </c>
      <c r="AN72" s="159" t="s">
        <v>142</v>
      </c>
      <c r="AO72" s="160" t="s">
        <v>143</v>
      </c>
      <c r="AP72" s="160" t="s">
        <v>144</v>
      </c>
      <c r="AQ72" s="160" t="s">
        <v>145</v>
      </c>
      <c r="AR72" s="161" t="s">
        <v>146</v>
      </c>
      <c r="AS72" s="453" t="s">
        <v>295</v>
      </c>
      <c r="AT72" s="159" t="s">
        <v>296</v>
      </c>
      <c r="AU72" s="453" t="s">
        <v>147</v>
      </c>
      <c r="AV72" s="381" t="s">
        <v>148</v>
      </c>
      <c r="AW72" s="381" t="s">
        <v>149</v>
      </c>
      <c r="AX72" s="381" t="s">
        <v>150</v>
      </c>
      <c r="AY72" s="162" t="s">
        <v>151</v>
      </c>
      <c r="AZ72" s="163" t="s">
        <v>152</v>
      </c>
      <c r="BA72" s="138"/>
      <c r="BB72" s="164"/>
      <c r="BC72" s="166"/>
      <c r="BD72" s="166"/>
      <c r="BE72" s="166"/>
      <c r="BF72" s="166"/>
      <c r="BG72" s="166"/>
      <c r="BH72" s="166"/>
      <c r="BI72" s="166"/>
      <c r="BJ72" s="166"/>
      <c r="BK72" s="166"/>
      <c r="BL72" s="166"/>
      <c r="BM72" s="166"/>
      <c r="BO72" s="166"/>
      <c r="BP72" s="166"/>
      <c r="BQ72" s="166"/>
      <c r="BR72" s="166"/>
      <c r="BS72" s="166"/>
      <c r="BT72" s="166"/>
      <c r="BU72" s="166"/>
      <c r="BV72" s="166"/>
      <c r="BW72" s="166"/>
      <c r="BX72" s="166"/>
      <c r="BY72" s="166"/>
      <c r="BZ72" s="166"/>
    </row>
    <row r="73" spans="1:78" ht="23.25" customHeight="1" thickBot="1">
      <c r="A73" s="184"/>
      <c r="B73" s="184" t="s">
        <v>183</v>
      </c>
      <c r="C73" s="242" t="s">
        <v>297</v>
      </c>
      <c r="D73" s="184" t="s">
        <v>164</v>
      </c>
      <c r="E73" s="184" t="s">
        <v>165</v>
      </c>
      <c r="F73" s="184" t="s">
        <v>164</v>
      </c>
      <c r="G73" s="184" t="s">
        <v>164</v>
      </c>
      <c r="H73" s="184" t="s">
        <v>164</v>
      </c>
      <c r="I73" s="184" t="s">
        <v>164</v>
      </c>
      <c r="J73" s="184" t="s">
        <v>164</v>
      </c>
      <c r="K73" s="184" t="s">
        <v>164</v>
      </c>
      <c r="L73" s="184" t="s">
        <v>164</v>
      </c>
      <c r="M73" s="184" t="s">
        <v>164</v>
      </c>
      <c r="N73" s="184" t="s">
        <v>164</v>
      </c>
      <c r="O73" s="184" t="s">
        <v>164</v>
      </c>
      <c r="P73" s="184"/>
      <c r="Q73" s="184"/>
      <c r="R73" s="184"/>
      <c r="S73" s="184"/>
      <c r="T73" s="168" t="s">
        <v>166</v>
      </c>
      <c r="U73" s="429"/>
      <c r="V73" s="158" t="s">
        <v>166</v>
      </c>
      <c r="W73" s="387">
        <f>SUM(W74:W78)</f>
        <v>179649.80000000002</v>
      </c>
      <c r="X73" s="387">
        <f>SUM(X74:X78)</f>
        <v>0</v>
      </c>
      <c r="Y73" s="387">
        <f>SUM(Y74:Y78)</f>
        <v>0</v>
      </c>
      <c r="Z73" s="387"/>
      <c r="AA73" s="387">
        <f>SUM(AA74:AA78)</f>
        <v>0</v>
      </c>
      <c r="AB73" s="387">
        <f>SUM(AB74:AB78)</f>
        <v>0</v>
      </c>
      <c r="AC73" s="387"/>
      <c r="AD73" s="457">
        <f>SUM(AD74:AD78)</f>
        <v>179649.80000000002</v>
      </c>
      <c r="AE73" s="387">
        <f>SUM(AE74:AE78)</f>
        <v>2473.0038030000001</v>
      </c>
      <c r="AF73" s="387">
        <f>SUM(AF74:AF78)</f>
        <v>177176.79619699999</v>
      </c>
      <c r="AG73" s="457">
        <f>SUM(AG74:AG78)</f>
        <v>12384.944020700001</v>
      </c>
      <c r="AH73" s="186">
        <f t="shared" ref="AH73:AH82" si="100">+AG73/AD73</f>
        <v>6.8939369933615283E-2</v>
      </c>
      <c r="AI73" s="187">
        <f t="shared" ref="AI73:AI83" si="101">+AG73/AF73</f>
        <v>6.990161401795178E-2</v>
      </c>
      <c r="AJ73" s="188">
        <f>SUM(AJ74:AJ77)</f>
        <v>0</v>
      </c>
      <c r="AK73" s="188">
        <f>SUM(AK74:AK77)</f>
        <v>12384.944020700001</v>
      </c>
      <c r="AL73" s="172" t="e" vm="1">
        <f t="shared" ref="AL73:AL83" si="102">HLOOKUP((HLOOKUP($W$1,$BB$8:$BM$8,1,FALSE)),$BB$8:$BM$314,BN73,FALSE)</f>
        <v>#VALUE!</v>
      </c>
      <c r="AM73" s="457">
        <f>SUM(AM74:AM78)</f>
        <v>10145.98497127</v>
      </c>
      <c r="AN73" s="186">
        <f t="shared" ref="AN73:AN82" si="103">+AM73/AD73</f>
        <v>5.647646126669776E-2</v>
      </c>
      <c r="AO73" s="189">
        <f t="shared" ref="AO73:AO83" si="104">+AM73/AF73</f>
        <v>5.7264750176365335E-2</v>
      </c>
      <c r="AP73" s="188">
        <f>SUM(AP74:AP77)</f>
        <v>0</v>
      </c>
      <c r="AQ73" s="188">
        <f>SUM(AQ74:AQ77)</f>
        <v>10145.98497127</v>
      </c>
      <c r="AR73" s="172" t="e">
        <f t="shared" ref="AR73:AR83" si="105">HLOOKUP((HLOOKUP($W$1,$BO$8:$BZ$8,1,FALSE)),$BO$8:$BZ$314,BN73,FALSE)</f>
        <v>#N/A</v>
      </c>
      <c r="AS73" s="457">
        <f>SUM(AS74:AS78)</f>
        <v>10068.50724459</v>
      </c>
      <c r="AT73" s="186">
        <f t="shared" ref="AT73:AT83" si="106">+AS73/AD73</f>
        <v>5.6045190390359462E-2</v>
      </c>
      <c r="AU73" s="457">
        <f>SUM(AU74:AU78)</f>
        <v>167264.85597930002</v>
      </c>
      <c r="AV73" s="387">
        <f>SUM(AV74:AV78)</f>
        <v>2238.9590494300001</v>
      </c>
      <c r="AW73" s="392">
        <f>SUM(AW74:AW78)</f>
        <v>169503.81502872999</v>
      </c>
      <c r="AX73" s="387">
        <f t="shared" ref="AX73:AX83" si="107">+AF73-AG73</f>
        <v>164791.85217629999</v>
      </c>
      <c r="AY73" s="190" t="e">
        <f>SUM(AY74:AY77)</f>
        <v>#N/A</v>
      </c>
      <c r="AZ73" s="174" t="e">
        <f>IF(AND(AY73=0,AM73&gt;AY73),1,IFERROR(AM73/AY73,1))</f>
        <v>#N/A</v>
      </c>
      <c r="BA73" s="138"/>
      <c r="BB73" s="175"/>
      <c r="BC73" s="175"/>
      <c r="BD73" s="175"/>
      <c r="BE73" s="175"/>
      <c r="BF73" s="175"/>
      <c r="BG73" s="175"/>
      <c r="BH73" s="175"/>
      <c r="BI73" s="175"/>
      <c r="BJ73" s="175"/>
      <c r="BK73" s="175"/>
      <c r="BL73" s="175"/>
      <c r="BM73" s="175"/>
      <c r="BO73" s="175"/>
      <c r="BP73" s="175"/>
      <c r="BQ73" s="175"/>
      <c r="BR73" s="175"/>
      <c r="BS73" s="175"/>
      <c r="BT73" s="175"/>
      <c r="BU73" s="175"/>
      <c r="BV73" s="175"/>
      <c r="BW73" s="175"/>
      <c r="BX73" s="175"/>
      <c r="BY73" s="175"/>
      <c r="BZ73" s="175"/>
    </row>
    <row r="74" spans="1:78" ht="21.75" customHeight="1">
      <c r="A74" s="184"/>
      <c r="B74" s="184" t="s">
        <v>183</v>
      </c>
      <c r="C74" s="242" t="s">
        <v>297</v>
      </c>
      <c r="D74" s="184" t="s">
        <v>164</v>
      </c>
      <c r="E74" s="184" t="s">
        <v>165</v>
      </c>
      <c r="F74" s="184">
        <v>1</v>
      </c>
      <c r="G74" s="184" t="s">
        <v>164</v>
      </c>
      <c r="H74" s="184" t="s">
        <v>164</v>
      </c>
      <c r="I74" s="184" t="s">
        <v>164</v>
      </c>
      <c r="J74" s="184" t="s">
        <v>164</v>
      </c>
      <c r="K74" s="184" t="s">
        <v>164</v>
      </c>
      <c r="L74" s="184" t="s">
        <v>164</v>
      </c>
      <c r="M74" s="184" t="s">
        <v>164</v>
      </c>
      <c r="N74" s="184" t="s">
        <v>164</v>
      </c>
      <c r="O74" s="184" t="s">
        <v>164</v>
      </c>
      <c r="P74" s="184"/>
      <c r="Q74" s="184"/>
      <c r="R74" s="184"/>
      <c r="S74" s="184"/>
      <c r="T74" s="176" t="s">
        <v>203</v>
      </c>
      <c r="U74" s="434"/>
      <c r="V74" s="177" t="s">
        <v>203</v>
      </c>
      <c r="W74" s="388">
        <f>(+SUMIFS('[1]SIIF Cierre 31 Enero de 2024'!$P$4:$P$749,'[1]SIIF Cierre 31 Enero de 2024'!$A$4:$A$749,$B74,'[1]SIIF Cierre 31 Enero de 2024'!$B$4:$B$749,$C74,'[1]SIIF Cierre 31 Enero de 2024'!$C$4:$C$749,$D74,'[1]SIIF Cierre 31 Enero de 2024'!$D$4:$D$749,$E74,'[1]SIIF Cierre 31 Enero de 2024'!$E$4:$E$749,$F74,'[1]SIIF Cierre 31 Enero de 2024'!$F$4:$F$749,$G74,'[1]SIIF Cierre 31 Enero de 2024'!$G$4:$G$749,$H74,'[1]SIIF Cierre 31 Enero de 2024'!$H$4:$H$749,$I74,'[1]SIIF Cierre 31 Enero de 2024'!$I$4:$I$749,$J74,'[1]SIIF Cierre 31 Enero de 2024'!$J$4:$J$749,$K74,'[1]SIIF Cierre 31 Enero de 2024'!$K$4:$K$749,$L74,'[1]SIIF Cierre 31 Enero de 2024'!$L$4:$L$749,$M74,'[1]SIIF Cierre 31 Enero de 2024'!$M$4:$M$749,$N74,'[1]SIIF Cierre 31 Enero de 2024'!$N$4:$N$749,$O74)/1000000)</f>
        <v>37780.199999999997</v>
      </c>
      <c r="X74" s="388">
        <v>0</v>
      </c>
      <c r="Y74" s="386">
        <f>(+SUMIFS('[1]SIIF Cierre 31 Enero de 2024'!$R$4:$R$749,'[1]SIIF Cierre 31 Enero de 2024'!$A$4:$A$749,$B74,'[1]SIIF Cierre 31 Enero de 2024'!$B$4:$B$749,$C74,'[1]SIIF Cierre 31 Enero de 2024'!$C$4:$C$749,$D74,'[1]SIIF Cierre 31 Enero de 2024'!$D$4:$D$749,$E74,'[1]SIIF Cierre 31 Enero de 2024'!$E$4:$E$749,$F74,'[1]SIIF Cierre 31 Enero de 2024'!$F$4:$F$749,$G74,'[1]SIIF Cierre 31 Enero de 2024'!$G$4:$G$749,$H74,'[1]SIIF Cierre 31 Enero de 2024'!$H$4:$H$749,$I74,'[1]SIIF Cierre 31 Enero de 2024'!$I$4:$I$749,$J74,'[1]SIIF Cierre 31 Enero de 2024'!$J$4:$J$749,$K74,'[1]SIIF Cierre 31 Enero de 2024'!$K$4:$K$749,$L74,'[1]SIIF Cierre 31 Enero de 2024'!$L$4:$L$749,$M74,'[1]SIIF Cierre 31 Enero de 2024'!$M$4:$M$749,$N74,'[1]SIIF Cierre 31 Enero de 2024'!$N$4:$N$749,$O74)/1000000)</f>
        <v>0</v>
      </c>
      <c r="Z74" s="384"/>
      <c r="AA74" s="386">
        <f>(+SUMIFS('[1]SIIF Cierre 31 Enero de 2024'!$Q$4:$Q$749,'[1]SIIF Cierre 31 Enero de 2024'!$A$4:$A$749,$B74,'[1]SIIF Cierre 31 Enero de 2024'!$B$4:$B$749,$C74,'[1]SIIF Cierre 31 Enero de 2024'!$C$4:$C$749,$D74,'[1]SIIF Cierre 31 Enero de 2024'!$D$4:$D$749,$E74,'[1]SIIF Cierre 31 Enero de 2024'!$E$4:$E$749,$F74,'[1]SIIF Cierre 31 Enero de 2024'!$F$4:$F$749,$G74,'[1]SIIF Cierre 31 Enero de 2024'!$G$4:$G$749,$H74,'[1]SIIF Cierre 31 Enero de 2024'!$H$4:$H$749,$I74,'[1]SIIF Cierre 31 Enero de 2024'!$I$4:$I$749,$J74,'[1]SIIF Cierre 31 Enero de 2024'!$J$4:$J$749,$K74,'[1]SIIF Cierre 31 Enero de 2024'!$K$4:$K$749,$L74,'[1]SIIF Cierre 31 Enero de 2024'!$L$4:$L$749,$M74,'[1]SIIF Cierre 31 Enero de 2024'!$M$4:$M$749,$N74,'[1]SIIF Cierre 31 Enero de 2024'!$N$4:$N$749,$O74)/1000000)</f>
        <v>0</v>
      </c>
      <c r="AB74" s="386"/>
      <c r="AC74" s="384"/>
      <c r="AD74" s="456">
        <f>W74-Y74+AA74</f>
        <v>37780.199999999997</v>
      </c>
      <c r="AE74" s="388">
        <f>(+SUMIFS('[1]SIIF Cierre 31 Enero de 2024'!$T$4:$T$749,'[1]SIIF Cierre 31 Enero de 2024'!$A$4:$A$749,$B74,'[1]SIIF Cierre 31 Enero de 2024'!$B$4:$B$749,$C74,'[1]SIIF Cierre 31 Enero de 2024'!$C$4:$C$749,$D74,'[1]SIIF Cierre 31 Enero de 2024'!$D$4:$D$749,$E74,'[1]SIIF Cierre 31 Enero de 2024'!$E$4:$E$749,$F74,'[1]SIIF Cierre 31 Enero de 2024'!$F$4:$F$749,$G74,'[1]SIIF Cierre 31 Enero de 2024'!$G$4:$G$749,$H74,'[1]SIIF Cierre 31 Enero de 2024'!$H$4:$H$749,$I74,'[1]SIIF Cierre 31 Enero de 2024'!$I$4:$I$749,$J74,'[1]SIIF Cierre 31 Enero de 2024'!$J$4:$J$749,$K74,'[1]SIIF Cierre 31 Enero de 2024'!$K$4:$K$749,$L74,'[1]SIIF Cierre 31 Enero de 2024'!$L$4:$L$749,$M74,'[1]SIIF Cierre 31 Enero de 2024'!$M$4:$M$749,$N74,'[1]SIIF Cierre 31 Enero de 2024'!$N$4:$N$749,$O74)/1000000)</f>
        <v>0</v>
      </c>
      <c r="AF74" s="386">
        <f>AD74-AE74</f>
        <v>37780.199999999997</v>
      </c>
      <c r="AG74" s="458">
        <f>+SUMIFS('[1]SIIF Cierre 31 Enero de 2024'!$W$4:$W$749,'[1]SIIF Cierre 31 Enero de 2024'!$A$4:$A$749,$B74,'[1]SIIF Cierre 31 Enero de 2024'!$B$4:$B$749,$C74,'[1]SIIF Cierre 31 Enero de 2024'!$C$4:$C$749,$D74,'[1]SIIF Cierre 31 Enero de 2024'!$D$4:$D$749,$E74,'[1]SIIF Cierre 31 Enero de 2024'!$E$4:$E$749,$F74,'[1]SIIF Cierre 31 Enero de 2024'!$F$4:$F$749,$G74,'[1]SIIF Cierre 31 Enero de 2024'!$G$4:$G$749,$H74,'[1]SIIF Cierre 31 Enero de 2024'!$H$4:$H$749,$I74,'[1]SIIF Cierre 31 Enero de 2024'!$I$4:$I$749,$J74,'[1]SIIF Cierre 31 Enero de 2024'!$J$4:$J$749,$K74,'[1]SIIF Cierre 31 Enero de 2024'!$K$4:$K$749,$L74,'[1]SIIF Cierre 31 Enero de 2024'!$L$4:$L$749,$M74,'[1]SIIF Cierre 31 Enero de 2024'!$M$4:$M$749,$N74,'[1]SIIF Cierre 31 Enero de 2024'!$N$4:$N$749,$O74)/1000000</f>
        <v>2468.8327426799997</v>
      </c>
      <c r="AH74" s="178">
        <f t="shared" si="100"/>
        <v>6.534726504041799E-2</v>
      </c>
      <c r="AI74" s="187">
        <f t="shared" si="101"/>
        <v>6.534726504041799E-2</v>
      </c>
      <c r="AJ74" s="192">
        <f>+SUMIFS('[1]Cierre Mes Anterior'!$W$4:$W$773,'[1]Cierre Mes Anterior'!$A$4:$A$773,$B74,'[1]Cierre Mes Anterior'!$B$4:$B$773,$C74,'[1]Cierre Mes Anterior'!$C$4:$C$773,$D74,'[1]Cierre Mes Anterior'!$D$4:$D$773,$E74,'[1]Cierre Mes Anterior'!$E$4:$E$773,$F74,'[1]Cierre Mes Anterior'!$F$4:$F$773,$G74,'[1]Cierre Mes Anterior'!$G$4:$G$773,$H74,'[1]Cierre Mes Anterior'!$H$4:$H$773,$I74,'[1]Cierre Mes Anterior'!$I$4:$I$773,$J74,'[1]Cierre Mes Anterior'!$J$4:$J$773,$K74,'[1]Cierre Mes Anterior'!$K$4:$K$773,$L74,'[1]Cierre Mes Anterior'!$L$4:$L$773,$M74,'[1]Cierre Mes Anterior'!$M$4:$M$773,$N74,'[1]Cierre Mes Anterior'!$N$4:$N$773,$O74)/1000000</f>
        <v>0</v>
      </c>
      <c r="AK74" s="179">
        <f>+AG74-AJ74</f>
        <v>2468.8327426799997</v>
      </c>
      <c r="AL74" s="172" t="e" vm="1">
        <f t="shared" si="102"/>
        <v>#VALUE!</v>
      </c>
      <c r="AM74" s="456">
        <f>+SUMIFS('[1]SIIF Cierre 31 Enero de 2024'!$X$4:$X$749,'[1]SIIF Cierre 31 Enero de 2024'!$A$4:$A$749,$B74,'[1]SIIF Cierre 31 Enero de 2024'!$B$4:$B$749,$C74,'[1]SIIF Cierre 31 Enero de 2024'!$C$4:$C$749,$D74,'[1]SIIF Cierre 31 Enero de 2024'!$D$4:$D$749,$E74,'[1]SIIF Cierre 31 Enero de 2024'!$E$4:$E$749,$F74,'[1]SIIF Cierre 31 Enero de 2024'!$F$4:$F$749,$G74,'[1]SIIF Cierre 31 Enero de 2024'!$G$4:$G$749,$H74,'[1]SIIF Cierre 31 Enero de 2024'!$H$4:$H$749,$I74,'[1]SIIF Cierre 31 Enero de 2024'!$I$4:$I$749,$J74,'[1]SIIF Cierre 31 Enero de 2024'!$J$4:$J$749,$K74,'[1]SIIF Cierre 31 Enero de 2024'!$K$4:$K$749,$L74,'[1]SIIF Cierre 31 Enero de 2024'!$L$4:$L$749,$M74,'[1]SIIF Cierre 31 Enero de 2024'!$M$4:$M$749,$N74,'[1]SIIF Cierre 31 Enero de 2024'!$N$4:$N$749,$O74)/1000000</f>
        <v>2468.8327426799997</v>
      </c>
      <c r="AN74" s="180">
        <f t="shared" si="103"/>
        <v>6.534726504041799E-2</v>
      </c>
      <c r="AO74" s="189">
        <f t="shared" si="104"/>
        <v>6.534726504041799E-2</v>
      </c>
      <c r="AP74" s="192">
        <f>+SUMIFS('[1]Cierre Mes Anterior'!$X$4:$X$773,'[1]Cierre Mes Anterior'!$A$4:$A$773,$B74,'[1]Cierre Mes Anterior'!$B$4:$B$773,$C74,'[1]Cierre Mes Anterior'!$C$4:$C$773,$D74,'[1]Cierre Mes Anterior'!$D$4:$D$773,$E74,'[1]Cierre Mes Anterior'!$E$4:$E$773,$F74,'[1]Cierre Mes Anterior'!$F$4:$F$773,$G74,'[1]Cierre Mes Anterior'!$G$4:$G$773,$H74,'[1]Cierre Mes Anterior'!$H$4:$H$773,$I74,'[1]Cierre Mes Anterior'!$I$4:$I$773,$J74,'[1]Cierre Mes Anterior'!$J$4:$J$773,$K74,'[1]Cierre Mes Anterior'!$K$4:$K$773,$L74,'[1]Cierre Mes Anterior'!$L$4:$L$773,$M74,'[1]Cierre Mes Anterior'!$M$4:$M$773,$N74,'[1]Cierre Mes Anterior'!$N$4:$N$773,$O74)/1000000</f>
        <v>0</v>
      </c>
      <c r="AQ74" s="179">
        <f>+AM74-AP74</f>
        <v>2468.8327426799997</v>
      </c>
      <c r="AR74" s="172" t="e">
        <f t="shared" si="105"/>
        <v>#N/A</v>
      </c>
      <c r="AS74" s="456">
        <f>+SUMIFS('[1]SIIF Cierre 31 Enero de 2024'!$Z$4:$Z$749,'[1]SIIF Cierre 31 Enero de 2024'!$A$4:$A$749,$B74,'[1]SIIF Cierre 31 Enero de 2024'!$B$4:$B$749,$C74,'[1]SIIF Cierre 31 Enero de 2024'!$C$4:$C$749,$D74,'[1]SIIF Cierre 31 Enero de 2024'!$D$4:$D$749,$E74,'[1]SIIF Cierre 31 Enero de 2024'!$E$4:$E$749,$F74,'[1]SIIF Cierre 31 Enero de 2024'!$F$4:$F$749,$G74,'[1]SIIF Cierre 31 Enero de 2024'!$G$4:$G$749,$H74,'[1]SIIF Cierre 31 Enero de 2024'!$H$4:$H$749,$I74,'[1]SIIF Cierre 31 Enero de 2024'!$I$4:$I$749,$J74,'[1]SIIF Cierre 31 Enero de 2024'!$J$4:$J$749,$K74,'[1]SIIF Cierre 31 Enero de 2024'!$K$4:$K$749,$L74,'[1]SIIF Cierre 31 Enero de 2024'!$L$4:$L$749,$M74,'[1]SIIF Cierre 31 Enero de 2024'!$M$4:$M$749,$N74,'[1]SIIF Cierre 31 Enero de 2024'!$N$4:$N$749,$O74)/1000000</f>
        <v>2400</v>
      </c>
      <c r="AT74" s="180">
        <f t="shared" si="106"/>
        <v>6.3525338669461792E-2</v>
      </c>
      <c r="AU74" s="456">
        <f>+AD74-AG74</f>
        <v>35311.367257319995</v>
      </c>
      <c r="AV74" s="384">
        <f t="shared" ref="AV74:AV82" si="108">+AG74-AM74</f>
        <v>0</v>
      </c>
      <c r="AW74" s="385">
        <f t="shared" ref="AW74:AW82" si="109">+AD74-AM74</f>
        <v>35311.367257319995</v>
      </c>
      <c r="AX74" s="386">
        <f t="shared" si="107"/>
        <v>35311.367257319995</v>
      </c>
      <c r="AY74" s="193" t="e">
        <f>AD74*AR74</f>
        <v>#N/A</v>
      </c>
      <c r="AZ74" s="174" t="e">
        <f>IF(AND(AY74=0,AM74&gt;AY74),1,IFERROR(AM74/AY74,1))</f>
        <v>#N/A</v>
      </c>
      <c r="BA74" s="138"/>
    </row>
    <row r="75" spans="1:78" ht="21.75" customHeight="1">
      <c r="A75" s="184"/>
      <c r="B75" s="184" t="s">
        <v>183</v>
      </c>
      <c r="C75" s="242" t="s">
        <v>297</v>
      </c>
      <c r="D75" s="184" t="s">
        <v>164</v>
      </c>
      <c r="E75" s="184" t="s">
        <v>165</v>
      </c>
      <c r="F75" s="184">
        <v>2</v>
      </c>
      <c r="G75" s="184" t="s">
        <v>164</v>
      </c>
      <c r="H75" s="184" t="s">
        <v>164</v>
      </c>
      <c r="I75" s="184" t="s">
        <v>164</v>
      </c>
      <c r="J75" s="184" t="s">
        <v>164</v>
      </c>
      <c r="K75" s="184" t="s">
        <v>164</v>
      </c>
      <c r="L75" s="184" t="s">
        <v>164</v>
      </c>
      <c r="M75" s="184" t="s">
        <v>164</v>
      </c>
      <c r="N75" s="184" t="s">
        <v>164</v>
      </c>
      <c r="O75" s="184" t="s">
        <v>164</v>
      </c>
      <c r="P75" s="184"/>
      <c r="Q75" s="184"/>
      <c r="R75" s="184"/>
      <c r="S75" s="184"/>
      <c r="T75" s="176" t="s">
        <v>168</v>
      </c>
      <c r="U75" s="434"/>
      <c r="V75" s="177" t="s">
        <v>168</v>
      </c>
      <c r="W75" s="388">
        <f>(+SUMIFS('[1]SIIF Cierre 31 Enero de 2024'!$P$4:$P$749,'[1]SIIF Cierre 31 Enero de 2024'!$A$4:$A$749,$B75,'[1]SIIF Cierre 31 Enero de 2024'!$B$4:$B$749,$C75,'[1]SIIF Cierre 31 Enero de 2024'!$C$4:$C$749,$D75,'[1]SIIF Cierre 31 Enero de 2024'!$D$4:$D$749,$E75,'[1]SIIF Cierre 31 Enero de 2024'!$E$4:$E$749,$F75,'[1]SIIF Cierre 31 Enero de 2024'!$F$4:$F$749,$G75,'[1]SIIF Cierre 31 Enero de 2024'!$G$4:$G$749,$H75,'[1]SIIF Cierre 31 Enero de 2024'!$H$4:$H$749,$I75,'[1]SIIF Cierre 31 Enero de 2024'!$I$4:$I$749,$J75,'[1]SIIF Cierre 31 Enero de 2024'!$J$4:$J$749,$K75,'[1]SIIF Cierre 31 Enero de 2024'!$K$4:$K$749,$L75,'[1]SIIF Cierre 31 Enero de 2024'!$L$4:$L$749,$M75,'[1]SIIF Cierre 31 Enero de 2024'!$M$4:$M$749,$N75,'[1]SIIF Cierre 31 Enero de 2024'!$N$4:$N$749,$O75)/1000000)</f>
        <v>15491.067924999999</v>
      </c>
      <c r="X75" s="388">
        <v>0</v>
      </c>
      <c r="Y75" s="386">
        <f>(+SUMIFS('[1]SIIF Cierre 31 Enero de 2024'!$R$4:$R$749,'[1]SIIF Cierre 31 Enero de 2024'!$A$4:$A$749,$B75,'[1]SIIF Cierre 31 Enero de 2024'!$B$4:$B$749,$C75,'[1]SIIF Cierre 31 Enero de 2024'!$C$4:$C$749,$D75,'[1]SIIF Cierre 31 Enero de 2024'!$D$4:$D$749,$E75,'[1]SIIF Cierre 31 Enero de 2024'!$E$4:$E$749,$F75,'[1]SIIF Cierre 31 Enero de 2024'!$F$4:$F$749,$G75,'[1]SIIF Cierre 31 Enero de 2024'!$G$4:$G$749,$H75,'[1]SIIF Cierre 31 Enero de 2024'!$H$4:$H$749,$I75,'[1]SIIF Cierre 31 Enero de 2024'!$I$4:$I$749,$J75,'[1]SIIF Cierre 31 Enero de 2024'!$J$4:$J$749,$K75,'[1]SIIF Cierre 31 Enero de 2024'!$K$4:$K$749,$L75,'[1]SIIF Cierre 31 Enero de 2024'!$L$4:$L$749,$M75,'[1]SIIF Cierre 31 Enero de 2024'!$M$4:$M$749,$N75,'[1]SIIF Cierre 31 Enero de 2024'!$N$4:$N$749,$O75)/1000000)</f>
        <v>0</v>
      </c>
      <c r="Z75" s="384"/>
      <c r="AA75" s="386">
        <f>(+SUMIFS('[1]SIIF Cierre 31 Enero de 2024'!$Q$4:$Q$749,'[1]SIIF Cierre 31 Enero de 2024'!$A$4:$A$749,$B75,'[1]SIIF Cierre 31 Enero de 2024'!$B$4:$B$749,$C75,'[1]SIIF Cierre 31 Enero de 2024'!$C$4:$C$749,$D75,'[1]SIIF Cierre 31 Enero de 2024'!$D$4:$D$749,$E75,'[1]SIIF Cierre 31 Enero de 2024'!$E$4:$E$749,$F75,'[1]SIIF Cierre 31 Enero de 2024'!$F$4:$F$749,$G75,'[1]SIIF Cierre 31 Enero de 2024'!$G$4:$G$749,$H75,'[1]SIIF Cierre 31 Enero de 2024'!$H$4:$H$749,$I75,'[1]SIIF Cierre 31 Enero de 2024'!$I$4:$I$749,$J75,'[1]SIIF Cierre 31 Enero de 2024'!$J$4:$J$749,$K75,'[1]SIIF Cierre 31 Enero de 2024'!$K$4:$K$749,$L75,'[1]SIIF Cierre 31 Enero de 2024'!$L$4:$L$749,$M75,'[1]SIIF Cierre 31 Enero de 2024'!$M$4:$M$749,$N75,'[1]SIIF Cierre 31 Enero de 2024'!$N$4:$N$749,$O75)/1000000)</f>
        <v>0</v>
      </c>
      <c r="AB75" s="388"/>
      <c r="AC75" s="384"/>
      <c r="AD75" s="456">
        <f>W75-Y75+AA75</f>
        <v>15491.067924999999</v>
      </c>
      <c r="AE75" s="388">
        <f>(+SUMIFS('[1]SIIF Cierre 31 Enero de 2024'!$T$4:$T$749,'[1]SIIF Cierre 31 Enero de 2024'!$A$4:$A$749,$B75,'[1]SIIF Cierre 31 Enero de 2024'!$B$4:$B$749,$C75,'[1]SIIF Cierre 31 Enero de 2024'!$C$4:$C$749,$D75,'[1]SIIF Cierre 31 Enero de 2024'!$D$4:$D$749,$E75,'[1]SIIF Cierre 31 Enero de 2024'!$E$4:$E$749,$F75,'[1]SIIF Cierre 31 Enero de 2024'!$F$4:$F$749,$G75,'[1]SIIF Cierre 31 Enero de 2024'!$G$4:$G$749,$H75,'[1]SIIF Cierre 31 Enero de 2024'!$H$4:$H$749,$I75,'[1]SIIF Cierre 31 Enero de 2024'!$I$4:$I$749,$J75,'[1]SIIF Cierre 31 Enero de 2024'!$J$4:$J$749,$K75,'[1]SIIF Cierre 31 Enero de 2024'!$K$4:$K$749,$L75,'[1]SIIF Cierre 31 Enero de 2024'!$L$4:$L$749,$M75,'[1]SIIF Cierre 31 Enero de 2024'!$M$4:$M$749,$N75,'[1]SIIF Cierre 31 Enero de 2024'!$N$4:$N$749,$O75)/1000000)</f>
        <v>0</v>
      </c>
      <c r="AF75" s="386">
        <f>AD75-AE75</f>
        <v>15491.067924999999</v>
      </c>
      <c r="AG75" s="458">
        <f>+SUMIFS('[1]SIIF Cierre 31 Enero de 2024'!$W$4:$W$749,'[1]SIIF Cierre 31 Enero de 2024'!$A$4:$A$749,$B75,'[1]SIIF Cierre 31 Enero de 2024'!$B$4:$B$749,$C75,'[1]SIIF Cierre 31 Enero de 2024'!$C$4:$C$749,$D75,'[1]SIIF Cierre 31 Enero de 2024'!$D$4:$D$749,$E75,'[1]SIIF Cierre 31 Enero de 2024'!$E$4:$E$749,$F75,'[1]SIIF Cierre 31 Enero de 2024'!$F$4:$F$749,$G75,'[1]SIIF Cierre 31 Enero de 2024'!$G$4:$G$749,$H75,'[1]SIIF Cierre 31 Enero de 2024'!$H$4:$H$749,$I75,'[1]SIIF Cierre 31 Enero de 2024'!$I$4:$I$749,$J75,'[1]SIIF Cierre 31 Enero de 2024'!$J$4:$J$749,$K75,'[1]SIIF Cierre 31 Enero de 2024'!$K$4:$K$749,$L75,'[1]SIIF Cierre 31 Enero de 2024'!$L$4:$L$749,$M75,'[1]SIIF Cierre 31 Enero de 2024'!$M$4:$M$749,$N75,'[1]SIIF Cierre 31 Enero de 2024'!$N$4:$N$749,$O75)/1000000</f>
        <v>2342.6636831700002</v>
      </c>
      <c r="AH75" s="178">
        <f t="shared" si="100"/>
        <v>0.15122673882213969</v>
      </c>
      <c r="AI75" s="187">
        <f t="shared" si="101"/>
        <v>0.15122673882213969</v>
      </c>
      <c r="AJ75" s="192">
        <f>+SUMIFS('[1]Cierre Mes Anterior'!$W$4:$W$773,'[1]Cierre Mes Anterior'!$A$4:$A$773,$B75,'[1]Cierre Mes Anterior'!$B$4:$B$773,$C75,'[1]Cierre Mes Anterior'!$C$4:$C$773,$D75,'[1]Cierre Mes Anterior'!$D$4:$D$773,$E75,'[1]Cierre Mes Anterior'!$E$4:$E$773,$F75,'[1]Cierre Mes Anterior'!$F$4:$F$773,$G75,'[1]Cierre Mes Anterior'!$G$4:$G$773,$H75,'[1]Cierre Mes Anterior'!$H$4:$H$773,$I75,'[1]Cierre Mes Anterior'!$I$4:$I$773,$J75,'[1]Cierre Mes Anterior'!$J$4:$J$773,$K75,'[1]Cierre Mes Anterior'!$K$4:$K$773,$L75,'[1]Cierre Mes Anterior'!$L$4:$L$773,$M75,'[1]Cierre Mes Anterior'!$M$4:$M$773,$N75,'[1]Cierre Mes Anterior'!$N$4:$N$773,$O75)/1000000</f>
        <v>0</v>
      </c>
      <c r="AK75" s="179">
        <f>+AG75-AJ75</f>
        <v>2342.6636831700002</v>
      </c>
      <c r="AL75" s="172" t="e" vm="1">
        <f t="shared" si="102"/>
        <v>#VALUE!</v>
      </c>
      <c r="AM75" s="456">
        <f>+SUMIFS('[1]SIIF Cierre 31 Enero de 2024'!$X$4:$X$749,'[1]SIIF Cierre 31 Enero de 2024'!$A$4:$A$749,$B75,'[1]SIIF Cierre 31 Enero de 2024'!$B$4:$B$749,$C75,'[1]SIIF Cierre 31 Enero de 2024'!$C$4:$C$749,$D75,'[1]SIIF Cierre 31 Enero de 2024'!$D$4:$D$749,$E75,'[1]SIIF Cierre 31 Enero de 2024'!$E$4:$E$749,$F75,'[1]SIIF Cierre 31 Enero de 2024'!$F$4:$F$749,$G75,'[1]SIIF Cierre 31 Enero de 2024'!$G$4:$G$749,$H75,'[1]SIIF Cierre 31 Enero de 2024'!$H$4:$H$749,$I75,'[1]SIIF Cierre 31 Enero de 2024'!$I$4:$I$749,$J75,'[1]SIIF Cierre 31 Enero de 2024'!$J$4:$J$749,$K75,'[1]SIIF Cierre 31 Enero de 2024'!$K$4:$K$749,$L75,'[1]SIIF Cierre 31 Enero de 2024'!$L$4:$L$749,$M75,'[1]SIIF Cierre 31 Enero de 2024'!$M$4:$M$749,$N75,'[1]SIIF Cierre 31 Enero de 2024'!$N$4:$N$749,$O75)/1000000</f>
        <v>103.70463373999999</v>
      </c>
      <c r="AN75" s="180">
        <f t="shared" si="103"/>
        <v>6.6944793116966465E-3</v>
      </c>
      <c r="AO75" s="189">
        <f t="shared" si="104"/>
        <v>6.6944793116966465E-3</v>
      </c>
      <c r="AP75" s="192">
        <f>+SUMIFS('[1]Cierre Mes Anterior'!$X$4:$X$773,'[1]Cierre Mes Anterior'!$A$4:$A$773,$B75,'[1]Cierre Mes Anterior'!$B$4:$B$773,$C75,'[1]Cierre Mes Anterior'!$C$4:$C$773,$D75,'[1]Cierre Mes Anterior'!$D$4:$D$773,$E75,'[1]Cierre Mes Anterior'!$E$4:$E$773,$F75,'[1]Cierre Mes Anterior'!$F$4:$F$773,$G75,'[1]Cierre Mes Anterior'!$G$4:$G$773,$H75,'[1]Cierre Mes Anterior'!$H$4:$H$773,$I75,'[1]Cierre Mes Anterior'!$I$4:$I$773,$J75,'[1]Cierre Mes Anterior'!$J$4:$J$773,$K75,'[1]Cierre Mes Anterior'!$K$4:$K$773,$L75,'[1]Cierre Mes Anterior'!$L$4:$L$773,$M75,'[1]Cierre Mes Anterior'!$M$4:$M$773,$N75,'[1]Cierre Mes Anterior'!$N$4:$N$773,$O75)/1000000</f>
        <v>0</v>
      </c>
      <c r="AQ75" s="179">
        <f>+AM75-AP75</f>
        <v>103.70463373999999</v>
      </c>
      <c r="AR75" s="172" t="e">
        <f t="shared" si="105"/>
        <v>#N/A</v>
      </c>
      <c r="AS75" s="456">
        <f>+SUMIFS('[1]SIIF Cierre 31 Enero de 2024'!$Z$4:$Z$749,'[1]SIIF Cierre 31 Enero de 2024'!$A$4:$A$749,$B75,'[1]SIIF Cierre 31 Enero de 2024'!$B$4:$B$749,$C75,'[1]SIIF Cierre 31 Enero de 2024'!$C$4:$C$749,$D75,'[1]SIIF Cierre 31 Enero de 2024'!$D$4:$D$749,$E75,'[1]SIIF Cierre 31 Enero de 2024'!$E$4:$E$749,$F75,'[1]SIIF Cierre 31 Enero de 2024'!$F$4:$F$749,$G75,'[1]SIIF Cierre 31 Enero de 2024'!$G$4:$G$749,$H75,'[1]SIIF Cierre 31 Enero de 2024'!$H$4:$H$749,$I75,'[1]SIIF Cierre 31 Enero de 2024'!$I$4:$I$749,$J75,'[1]SIIF Cierre 31 Enero de 2024'!$J$4:$J$749,$K75,'[1]SIIF Cierre 31 Enero de 2024'!$K$4:$K$749,$L75,'[1]SIIF Cierre 31 Enero de 2024'!$L$4:$L$749,$M75,'[1]SIIF Cierre 31 Enero de 2024'!$M$4:$M$749,$N75,'[1]SIIF Cierre 31 Enero de 2024'!$N$4:$N$749,$O75)/1000000</f>
        <v>95.059649739999998</v>
      </c>
      <c r="AT75" s="180">
        <f t="shared" si="106"/>
        <v>6.1364168177579018E-3</v>
      </c>
      <c r="AU75" s="456">
        <f>+AD75-AG75</f>
        <v>13148.40424183</v>
      </c>
      <c r="AV75" s="384">
        <f t="shared" si="108"/>
        <v>2238.9590494300001</v>
      </c>
      <c r="AW75" s="385">
        <f t="shared" si="109"/>
        <v>15387.363291259999</v>
      </c>
      <c r="AX75" s="386">
        <f t="shared" si="107"/>
        <v>13148.40424183</v>
      </c>
      <c r="AY75" s="193" t="e">
        <f>AD75*AR75</f>
        <v>#N/A</v>
      </c>
      <c r="AZ75" s="174" t="e">
        <f>IF(AND(AY75=0,AM75&gt;AY75),1,IFERROR(AM75/AY75,1))</f>
        <v>#N/A</v>
      </c>
      <c r="BA75" s="138"/>
    </row>
    <row r="76" spans="1:78" ht="18.75" customHeight="1">
      <c r="A76" s="184"/>
      <c r="B76" s="184" t="s">
        <v>183</v>
      </c>
      <c r="C76" s="242" t="s">
        <v>297</v>
      </c>
      <c r="D76" s="184" t="s">
        <v>164</v>
      </c>
      <c r="E76" s="184" t="s">
        <v>165</v>
      </c>
      <c r="F76" s="184">
        <v>3</v>
      </c>
      <c r="G76" s="184" t="s">
        <v>164</v>
      </c>
      <c r="H76" s="184" t="s">
        <v>164</v>
      </c>
      <c r="I76" s="184" t="s">
        <v>164</v>
      </c>
      <c r="J76" s="184" t="s">
        <v>164</v>
      </c>
      <c r="K76" s="184" t="s">
        <v>164</v>
      </c>
      <c r="L76" s="184" t="s">
        <v>164</v>
      </c>
      <c r="M76" s="184" t="s">
        <v>164</v>
      </c>
      <c r="N76" s="184" t="s">
        <v>164</v>
      </c>
      <c r="O76" s="184" t="s">
        <v>164</v>
      </c>
      <c r="P76" s="184"/>
      <c r="Q76" s="184"/>
      <c r="R76" s="184"/>
      <c r="S76" s="184"/>
      <c r="T76" s="176" t="s">
        <v>169</v>
      </c>
      <c r="U76" s="434"/>
      <c r="V76" s="177" t="s">
        <v>169</v>
      </c>
      <c r="W76" s="388">
        <f>(+SUMIFS('[1]SIIF Cierre 31 Enero de 2024'!$P$4:$P$749,'[1]SIIF Cierre 31 Enero de 2024'!$A$4:$A$749,$B76,'[1]SIIF Cierre 31 Enero de 2024'!$B$4:$B$749,$C76,'[1]SIIF Cierre 31 Enero de 2024'!$C$4:$C$749,$D76,'[1]SIIF Cierre 31 Enero de 2024'!$D$4:$D$749,$E76,'[1]SIIF Cierre 31 Enero de 2024'!$E$4:$E$749,$F76,'[1]SIIF Cierre 31 Enero de 2024'!$F$4:$F$749,$G76,'[1]SIIF Cierre 31 Enero de 2024'!$G$4:$G$749,$H76,'[1]SIIF Cierre 31 Enero de 2024'!$H$4:$H$749,$I76,'[1]SIIF Cierre 31 Enero de 2024'!$I$4:$I$749,$J76,'[1]SIIF Cierre 31 Enero de 2024'!$J$4:$J$749,$K76,'[1]SIIF Cierre 31 Enero de 2024'!$K$4:$K$749,$L76,'[1]SIIF Cierre 31 Enero de 2024'!$L$4:$L$749,$M76,'[1]SIIF Cierre 31 Enero de 2024'!$M$4:$M$749,$N76,'[1]SIIF Cierre 31 Enero de 2024'!$N$4:$N$749,$O76)/1000000)</f>
        <v>113515.432075</v>
      </c>
      <c r="X76" s="388">
        <v>0</v>
      </c>
      <c r="Y76" s="386">
        <f>(+SUMIFS('[1]SIIF Cierre 31 Enero de 2024'!$R$4:$R$749,'[1]SIIF Cierre 31 Enero de 2024'!$A$4:$A$749,$B76,'[1]SIIF Cierre 31 Enero de 2024'!$B$4:$B$749,$C76,'[1]SIIF Cierre 31 Enero de 2024'!$C$4:$C$749,$D76,'[1]SIIF Cierre 31 Enero de 2024'!$D$4:$D$749,$E76,'[1]SIIF Cierre 31 Enero de 2024'!$E$4:$E$749,$F76,'[1]SIIF Cierre 31 Enero de 2024'!$F$4:$F$749,$G76,'[1]SIIF Cierre 31 Enero de 2024'!$G$4:$G$749,$H76,'[1]SIIF Cierre 31 Enero de 2024'!$H$4:$H$749,$I76,'[1]SIIF Cierre 31 Enero de 2024'!$I$4:$I$749,$J76,'[1]SIIF Cierre 31 Enero de 2024'!$J$4:$J$749,$K76,'[1]SIIF Cierre 31 Enero de 2024'!$K$4:$K$749,$L76,'[1]SIIF Cierre 31 Enero de 2024'!$L$4:$L$749,$M76,'[1]SIIF Cierre 31 Enero de 2024'!$M$4:$M$749,$N76,'[1]SIIF Cierre 31 Enero de 2024'!$N$4:$N$749,$O76)/1000000)</f>
        <v>0</v>
      </c>
      <c r="Z76" s="384"/>
      <c r="AA76" s="386">
        <f>(+SUMIFS('[1]SIIF Cierre 31 Enero de 2024'!$Q$4:$Q$749,'[1]SIIF Cierre 31 Enero de 2024'!$A$4:$A$749,$B76,'[1]SIIF Cierre 31 Enero de 2024'!$B$4:$B$749,$C76,'[1]SIIF Cierre 31 Enero de 2024'!$C$4:$C$749,$D76,'[1]SIIF Cierre 31 Enero de 2024'!$D$4:$D$749,$E76,'[1]SIIF Cierre 31 Enero de 2024'!$E$4:$E$749,$F76,'[1]SIIF Cierre 31 Enero de 2024'!$F$4:$F$749,$G76,'[1]SIIF Cierre 31 Enero de 2024'!$G$4:$G$749,$H76,'[1]SIIF Cierre 31 Enero de 2024'!$H$4:$H$749,$I76,'[1]SIIF Cierre 31 Enero de 2024'!$I$4:$I$749,$J76,'[1]SIIF Cierre 31 Enero de 2024'!$J$4:$J$749,$K76,'[1]SIIF Cierre 31 Enero de 2024'!$K$4:$K$749,$L76,'[1]SIIF Cierre 31 Enero de 2024'!$L$4:$L$749,$M76,'[1]SIIF Cierre 31 Enero de 2024'!$M$4:$M$749,$N76,'[1]SIIF Cierre 31 Enero de 2024'!$N$4:$N$749,$O76)/1000000)</f>
        <v>0</v>
      </c>
      <c r="AB76" s="388"/>
      <c r="AC76" s="384"/>
      <c r="AD76" s="456">
        <f>W76-Y76+AA76</f>
        <v>113515.432075</v>
      </c>
      <c r="AE76" s="388">
        <f>(+SUMIFS('[1]SIIF Cierre 31 Enero de 2024'!$T$4:$T$749,'[1]SIIF Cierre 31 Enero de 2024'!$A$4:$A$749,$B76,'[1]SIIF Cierre 31 Enero de 2024'!$B$4:$B$749,$C76,'[1]SIIF Cierre 31 Enero de 2024'!$C$4:$C$749,$D76,'[1]SIIF Cierre 31 Enero de 2024'!$D$4:$D$749,$E76,'[1]SIIF Cierre 31 Enero de 2024'!$E$4:$E$749,$F76,'[1]SIIF Cierre 31 Enero de 2024'!$F$4:$F$749,$G76,'[1]SIIF Cierre 31 Enero de 2024'!$G$4:$G$749,$H76,'[1]SIIF Cierre 31 Enero de 2024'!$H$4:$H$749,$I76,'[1]SIIF Cierre 31 Enero de 2024'!$I$4:$I$749,$J76,'[1]SIIF Cierre 31 Enero de 2024'!$J$4:$J$749,$K76,'[1]SIIF Cierre 31 Enero de 2024'!$K$4:$K$749,$L76,'[1]SIIF Cierre 31 Enero de 2024'!$L$4:$L$749,$M76,'[1]SIIF Cierre 31 Enero de 2024'!$M$4:$M$749,$N76,'[1]SIIF Cierre 31 Enero de 2024'!$N$4:$N$749,$O76)/1000000)</f>
        <v>2473.0038030000001</v>
      </c>
      <c r="AF76" s="386">
        <f>AD76-AE76</f>
        <v>111042.428272</v>
      </c>
      <c r="AG76" s="458">
        <f>+SUMIFS('[1]SIIF Cierre 31 Enero de 2024'!$W$4:$W$749,'[1]SIIF Cierre 31 Enero de 2024'!$A$4:$A$749,$B76,'[1]SIIF Cierre 31 Enero de 2024'!$B$4:$B$749,$C76,'[1]SIIF Cierre 31 Enero de 2024'!$C$4:$C$749,$D76,'[1]SIIF Cierre 31 Enero de 2024'!$D$4:$D$749,$E76,'[1]SIIF Cierre 31 Enero de 2024'!$E$4:$E$749,$F76,'[1]SIIF Cierre 31 Enero de 2024'!$F$4:$F$749,$G76,'[1]SIIF Cierre 31 Enero de 2024'!$G$4:$G$749,$H76,'[1]SIIF Cierre 31 Enero de 2024'!$H$4:$H$749,$I76,'[1]SIIF Cierre 31 Enero de 2024'!$I$4:$I$749,$J76,'[1]SIIF Cierre 31 Enero de 2024'!$J$4:$J$749,$K76,'[1]SIIF Cierre 31 Enero de 2024'!$K$4:$K$749,$L76,'[1]SIIF Cierre 31 Enero de 2024'!$L$4:$L$749,$M76,'[1]SIIF Cierre 31 Enero de 2024'!$M$4:$M$749,$N76,'[1]SIIF Cierre 31 Enero de 2024'!$N$4:$N$749,$O76)/1000000</f>
        <v>7573.4475948499994</v>
      </c>
      <c r="AH76" s="178">
        <f t="shared" si="100"/>
        <v>6.6717339276356702E-2</v>
      </c>
      <c r="AI76" s="187">
        <f t="shared" si="101"/>
        <v>6.820318785085222E-2</v>
      </c>
      <c r="AJ76" s="192">
        <f>+SUMIFS('[1]Cierre Mes Anterior'!$W$4:$W$773,'[1]Cierre Mes Anterior'!$A$4:$A$773,$B76,'[1]Cierre Mes Anterior'!$B$4:$B$773,$C76,'[1]Cierre Mes Anterior'!$C$4:$C$773,$D76,'[1]Cierre Mes Anterior'!$D$4:$D$773,$E76,'[1]Cierre Mes Anterior'!$E$4:$E$773,$F76,'[1]Cierre Mes Anterior'!$F$4:$F$773,$G76,'[1]Cierre Mes Anterior'!$G$4:$G$773,$H76,'[1]Cierre Mes Anterior'!$H$4:$H$773,$I76,'[1]Cierre Mes Anterior'!$I$4:$I$773,$J76,'[1]Cierre Mes Anterior'!$J$4:$J$773,$K76,'[1]Cierre Mes Anterior'!$K$4:$K$773,$L76,'[1]Cierre Mes Anterior'!$L$4:$L$773,$M76,'[1]Cierre Mes Anterior'!$M$4:$M$773,$N76,'[1]Cierre Mes Anterior'!$N$4:$N$773,$O76)/1000000</f>
        <v>0</v>
      </c>
      <c r="AK76" s="179">
        <f>+AG76-AJ76</f>
        <v>7573.4475948499994</v>
      </c>
      <c r="AL76" s="172" t="e" vm="1">
        <f t="shared" si="102"/>
        <v>#VALUE!</v>
      </c>
      <c r="AM76" s="456">
        <f>+SUMIFS('[1]SIIF Cierre 31 Enero de 2024'!$X$4:$X$749,'[1]SIIF Cierre 31 Enero de 2024'!$A$4:$A$749,$B76,'[1]SIIF Cierre 31 Enero de 2024'!$B$4:$B$749,$C76,'[1]SIIF Cierre 31 Enero de 2024'!$C$4:$C$749,$D76,'[1]SIIF Cierre 31 Enero de 2024'!$D$4:$D$749,$E76,'[1]SIIF Cierre 31 Enero de 2024'!$E$4:$E$749,$F76,'[1]SIIF Cierre 31 Enero de 2024'!$F$4:$F$749,$G76,'[1]SIIF Cierre 31 Enero de 2024'!$G$4:$G$749,$H76,'[1]SIIF Cierre 31 Enero de 2024'!$H$4:$H$749,$I76,'[1]SIIF Cierre 31 Enero de 2024'!$I$4:$I$749,$J76,'[1]SIIF Cierre 31 Enero de 2024'!$J$4:$J$749,$K76,'[1]SIIF Cierre 31 Enero de 2024'!$K$4:$K$749,$L76,'[1]SIIF Cierre 31 Enero de 2024'!$L$4:$L$749,$M76,'[1]SIIF Cierre 31 Enero de 2024'!$M$4:$M$749,$N76,'[1]SIIF Cierre 31 Enero de 2024'!$N$4:$N$749,$O76)/1000000</f>
        <v>7573.4475948499994</v>
      </c>
      <c r="AN76" s="180">
        <f t="shared" si="103"/>
        <v>6.6717339276356702E-2</v>
      </c>
      <c r="AO76" s="189">
        <f t="shared" si="104"/>
        <v>6.820318785085222E-2</v>
      </c>
      <c r="AP76" s="192">
        <f>+SUMIFS('[1]Cierre Mes Anterior'!$X$4:$X$773,'[1]Cierre Mes Anterior'!$A$4:$A$773,$B76,'[1]Cierre Mes Anterior'!$B$4:$B$773,$C76,'[1]Cierre Mes Anterior'!$C$4:$C$773,$D76,'[1]Cierre Mes Anterior'!$D$4:$D$773,$E76,'[1]Cierre Mes Anterior'!$E$4:$E$773,$F76,'[1]Cierre Mes Anterior'!$F$4:$F$773,$G76,'[1]Cierre Mes Anterior'!$G$4:$G$773,$H76,'[1]Cierre Mes Anterior'!$H$4:$H$773,$I76,'[1]Cierre Mes Anterior'!$I$4:$I$773,$J76,'[1]Cierre Mes Anterior'!$J$4:$J$773,$K76,'[1]Cierre Mes Anterior'!$K$4:$K$773,$L76,'[1]Cierre Mes Anterior'!$L$4:$L$773,$M76,'[1]Cierre Mes Anterior'!$M$4:$M$773,$N76,'[1]Cierre Mes Anterior'!$N$4:$N$773,$O76)/1000000</f>
        <v>0</v>
      </c>
      <c r="AQ76" s="179">
        <f>+AM76-AP76</f>
        <v>7573.4475948499994</v>
      </c>
      <c r="AR76" s="172" t="e">
        <f t="shared" si="105"/>
        <v>#N/A</v>
      </c>
      <c r="AS76" s="456">
        <f>+SUMIFS('[1]SIIF Cierre 31 Enero de 2024'!$Z$4:$Z$749,'[1]SIIF Cierre 31 Enero de 2024'!$A$4:$A$749,$B76,'[1]SIIF Cierre 31 Enero de 2024'!$B$4:$B$749,$C76,'[1]SIIF Cierre 31 Enero de 2024'!$C$4:$C$749,$D76,'[1]SIIF Cierre 31 Enero de 2024'!$D$4:$D$749,$E76,'[1]SIIF Cierre 31 Enero de 2024'!$E$4:$E$749,$F76,'[1]SIIF Cierre 31 Enero de 2024'!$F$4:$F$749,$G76,'[1]SIIF Cierre 31 Enero de 2024'!$G$4:$G$749,$H76,'[1]SIIF Cierre 31 Enero de 2024'!$H$4:$H$749,$I76,'[1]SIIF Cierre 31 Enero de 2024'!$I$4:$I$749,$J76,'[1]SIIF Cierre 31 Enero de 2024'!$J$4:$J$749,$K76,'[1]SIIF Cierre 31 Enero de 2024'!$K$4:$K$749,$L76,'[1]SIIF Cierre 31 Enero de 2024'!$L$4:$L$749,$M76,'[1]SIIF Cierre 31 Enero de 2024'!$M$4:$M$749,$N76,'[1]SIIF Cierre 31 Enero de 2024'!$N$4:$N$749,$O76)/1000000</f>
        <v>7573.4475948499994</v>
      </c>
      <c r="AT76" s="180">
        <f t="shared" si="106"/>
        <v>6.6717339276356702E-2</v>
      </c>
      <c r="AU76" s="456">
        <f>+AD76-AG76</f>
        <v>105941.98448015</v>
      </c>
      <c r="AV76" s="384">
        <f t="shared" si="108"/>
        <v>0</v>
      </c>
      <c r="AW76" s="385">
        <f t="shared" si="109"/>
        <v>105941.98448015</v>
      </c>
      <c r="AX76" s="386">
        <f t="shared" si="107"/>
        <v>103468.98067715</v>
      </c>
      <c r="AY76" s="193" t="e">
        <f>AD76*AR76</f>
        <v>#N/A</v>
      </c>
      <c r="AZ76" s="174" t="e">
        <f>IF(AND(AY76=0,AM76&gt;AY76),1,IFERROR(AM76/AY76,1))</f>
        <v>#N/A</v>
      </c>
      <c r="BA76" s="138"/>
    </row>
    <row r="77" spans="1:78" ht="21" hidden="1" customHeight="1">
      <c r="A77" s="184"/>
      <c r="B77" s="184" t="s">
        <v>183</v>
      </c>
      <c r="C77" s="184" t="s">
        <v>297</v>
      </c>
      <c r="D77" s="184" t="s">
        <v>164</v>
      </c>
      <c r="E77" s="184" t="s">
        <v>165</v>
      </c>
      <c r="F77" s="184">
        <v>5</v>
      </c>
      <c r="G77" s="184" t="s">
        <v>164</v>
      </c>
      <c r="H77" s="184" t="s">
        <v>164</v>
      </c>
      <c r="I77" s="184" t="s">
        <v>164</v>
      </c>
      <c r="J77" s="184" t="s">
        <v>164</v>
      </c>
      <c r="K77" s="184" t="s">
        <v>164</v>
      </c>
      <c r="L77" s="184" t="s">
        <v>164</v>
      </c>
      <c r="M77" s="184" t="s">
        <v>164</v>
      </c>
      <c r="N77" s="184" t="s">
        <v>164</v>
      </c>
      <c r="O77" s="184" t="s">
        <v>164</v>
      </c>
      <c r="P77" s="184"/>
      <c r="Q77" s="184"/>
      <c r="R77" s="184"/>
      <c r="S77" s="184"/>
      <c r="T77" s="176" t="s">
        <v>170</v>
      </c>
      <c r="U77" s="434"/>
      <c r="V77" s="177" t="s">
        <v>170</v>
      </c>
      <c r="W77" s="388">
        <f>(+SUMIFS('[1]SIIF Cierre 31 Enero de 2024'!$S$4:$S$749,'[1]SIIF Cierre 31 Enero de 2024'!$A$4:$A$749,$B77,'[1]SIIF Cierre 31 Enero de 2024'!$B$4:$B$749,$C77,'[1]SIIF Cierre 31 Enero de 2024'!$C$4:$C$749,$D77,'[1]SIIF Cierre 31 Enero de 2024'!$D$4:$D$749,$E77,'[1]SIIF Cierre 31 Enero de 2024'!$E$4:$E$749,$F77,'[1]SIIF Cierre 31 Enero de 2024'!$F$4:$F$749,$G77,'[1]SIIF Cierre 31 Enero de 2024'!$G$4:$G$749,$H77,'[1]SIIF Cierre 31 Enero de 2024'!$H$4:$H$749,$I77,'[1]SIIF Cierre 31 Enero de 2024'!$I$4:$I$749,$J77,'[1]SIIF Cierre 31 Enero de 2024'!$J$4:$J$749,$K77,'[1]SIIF Cierre 31 Enero de 2024'!$K$4:$K$749,$L77,'[1]SIIF Cierre 31 Enero de 2024'!$L$4:$L$749,$M77,'[1]SIIF Cierre 31 Enero de 2024'!$M$4:$M$749,$N77,'[1]SIIF Cierre 31 Enero de 2024'!$N$4:$N$749,$O77)/1000000)-(SUMIFS('[1]SIIF Cierre 31 Enero de 2024'!$T$4:$T$749,'[1]SIIF Cierre 31 Enero de 2024'!$A$4:$A$749,$B77,'[1]SIIF Cierre 31 Enero de 2024'!$B$4:$B$749,$C77,'[1]SIIF Cierre 31 Enero de 2024'!$C$4:$C$749,$D77,'[1]SIIF Cierre 31 Enero de 2024'!$D$4:$D$749,$E77,'[1]SIIF Cierre 31 Enero de 2024'!$E$4:$E$749,$F77,'[1]SIIF Cierre 31 Enero de 2024'!$F$4:$F$749,$G77,'[1]SIIF Cierre 31 Enero de 2024'!$G$4:$G$749,$H77,'[1]SIIF Cierre 31 Enero de 2024'!$H$4:$H$749,$I77,'[1]SIIF Cierre 31 Enero de 2024'!$I$4:$I$749,$J77,'[1]SIIF Cierre 31 Enero de 2024'!$J$4:$J$749,$K77,'[1]SIIF Cierre 31 Enero de 2024'!$K$4:$K$749,$L77,'[1]SIIF Cierre 31 Enero de 2024'!$L$4:$L$749,$M77,'[1]SIIF Cierre 31 Enero de 2024'!$M$4:$M$749,$N77,'[1]SIIF Cierre 31 Enero de 2024'!$N$4:$N$749,$O77)/1000000)</f>
        <v>0</v>
      </c>
      <c r="X77" s="388">
        <v>0</v>
      </c>
      <c r="Y77" s="386">
        <f>(+SUMIFS('[1]SIIF Cierre 31 Enero de 2024'!$R$4:$R$749,'[1]SIIF Cierre 31 Enero de 2024'!$A$4:$A$749,$B77,'[1]SIIF Cierre 31 Enero de 2024'!$B$4:$B$749,$C77,'[1]SIIF Cierre 31 Enero de 2024'!$C$4:$C$749,$D77,'[1]SIIF Cierre 31 Enero de 2024'!$D$4:$D$749,$E77,'[1]SIIF Cierre 31 Enero de 2024'!$E$4:$E$749,$F77,'[1]SIIF Cierre 31 Enero de 2024'!$F$4:$F$749,$G77,'[1]SIIF Cierre 31 Enero de 2024'!$G$4:$G$749,$H77,'[1]SIIF Cierre 31 Enero de 2024'!$H$4:$H$749,$I77,'[1]SIIF Cierre 31 Enero de 2024'!$I$4:$I$749,$J77,'[1]SIIF Cierre 31 Enero de 2024'!$J$4:$J$749,$K77,'[1]SIIF Cierre 31 Enero de 2024'!$K$4:$K$749,$L77,'[1]SIIF Cierre 31 Enero de 2024'!$L$4:$L$749,$M77,'[1]SIIF Cierre 31 Enero de 2024'!$M$4:$M$749,$N77,'[1]SIIF Cierre 31 Enero de 2024'!$N$4:$N$749,$O77)/1000000)</f>
        <v>0</v>
      </c>
      <c r="Z77" s="384"/>
      <c r="AA77" s="386">
        <f>(+SUMIFS('[1]SIIF Cierre 31 Enero de 2024'!$Q$4:$Q$749,'[1]SIIF Cierre 31 Enero de 2024'!$A$4:$A$749,$B77,'[1]SIIF Cierre 31 Enero de 2024'!$B$4:$B$749,$C77,'[1]SIIF Cierre 31 Enero de 2024'!$C$4:$C$749,$D77,'[1]SIIF Cierre 31 Enero de 2024'!$D$4:$D$749,$E77,'[1]SIIF Cierre 31 Enero de 2024'!$E$4:$E$749,$F77,'[1]SIIF Cierre 31 Enero de 2024'!$F$4:$F$749,$G77,'[1]SIIF Cierre 31 Enero de 2024'!$G$4:$G$749,$H77,'[1]SIIF Cierre 31 Enero de 2024'!$H$4:$H$749,$I77,'[1]SIIF Cierre 31 Enero de 2024'!$I$4:$I$749,$J77,'[1]SIIF Cierre 31 Enero de 2024'!$J$4:$J$749,$K77,'[1]SIIF Cierre 31 Enero de 2024'!$K$4:$K$749,$L77,'[1]SIIF Cierre 31 Enero de 2024'!$L$4:$L$749,$M77,'[1]SIIF Cierre 31 Enero de 2024'!$M$4:$M$749,$N77,'[1]SIIF Cierre 31 Enero de 2024'!$N$4:$N$749,$O77)/1000000)</f>
        <v>0</v>
      </c>
      <c r="AB77" s="388"/>
      <c r="AC77" s="384"/>
      <c r="AD77" s="456">
        <f>W77-Y77+AA77</f>
        <v>0</v>
      </c>
      <c r="AE77" s="388">
        <f>(+SUMIFS('[1]SIIF Cierre 31 Enero de 2024'!$T$4:$T$749,'[1]SIIF Cierre 31 Enero de 2024'!$A$4:$A$749,$B77,'[1]SIIF Cierre 31 Enero de 2024'!$B$4:$B$749,$C77,'[1]SIIF Cierre 31 Enero de 2024'!$C$4:$C$749,$D77,'[1]SIIF Cierre 31 Enero de 2024'!$D$4:$D$749,$E77,'[1]SIIF Cierre 31 Enero de 2024'!$E$4:$E$749,$F77,'[1]SIIF Cierre 31 Enero de 2024'!$F$4:$F$749,$G77,'[1]SIIF Cierre 31 Enero de 2024'!$G$4:$G$749,$H77,'[1]SIIF Cierre 31 Enero de 2024'!$H$4:$H$749,$I77,'[1]SIIF Cierre 31 Enero de 2024'!$I$4:$I$749,$J77,'[1]SIIF Cierre 31 Enero de 2024'!$J$4:$J$749,$K77,'[1]SIIF Cierre 31 Enero de 2024'!$K$4:$K$749,$L77,'[1]SIIF Cierre 31 Enero de 2024'!$L$4:$L$749,$M77,'[1]SIIF Cierre 31 Enero de 2024'!$M$4:$M$749,$N77,'[1]SIIF Cierre 31 Enero de 2024'!$N$4:$N$749,$O77)/1000000)</f>
        <v>0</v>
      </c>
      <c r="AF77" s="386">
        <f>AD77-AE77</f>
        <v>0</v>
      </c>
      <c r="AG77" s="458">
        <f>+SUMIFS('[1]SIIF Cierre 31 Enero de 2024'!$W$4:$W$749,'[1]SIIF Cierre 31 Enero de 2024'!$A$4:$A$749,$B77,'[1]SIIF Cierre 31 Enero de 2024'!$B$4:$B$749,$C77,'[1]SIIF Cierre 31 Enero de 2024'!$C$4:$C$749,$D77,'[1]SIIF Cierre 31 Enero de 2024'!$D$4:$D$749,$E77,'[1]SIIF Cierre 31 Enero de 2024'!$E$4:$E$749,$F77,'[1]SIIF Cierre 31 Enero de 2024'!$F$4:$F$749,$G77,'[1]SIIF Cierre 31 Enero de 2024'!$G$4:$G$749,$H77,'[1]SIIF Cierre 31 Enero de 2024'!$H$4:$H$749,$I77,'[1]SIIF Cierre 31 Enero de 2024'!$I$4:$I$749,$J77,'[1]SIIF Cierre 31 Enero de 2024'!$J$4:$J$749,$K77,'[1]SIIF Cierre 31 Enero de 2024'!$K$4:$K$749,$L77,'[1]SIIF Cierre 31 Enero de 2024'!$L$4:$L$749,$M77,'[1]SIIF Cierre 31 Enero de 2024'!$M$4:$M$749,$N77,'[1]SIIF Cierre 31 Enero de 2024'!$N$4:$N$749,$O77)/1000000</f>
        <v>0</v>
      </c>
      <c r="AH77" s="178" t="e">
        <f>+AG77/AD77</f>
        <v>#DIV/0!</v>
      </c>
      <c r="AI77" s="243" t="e">
        <f t="shared" si="101"/>
        <v>#DIV/0!</v>
      </c>
      <c r="AJ77" s="244"/>
      <c r="AK77" s="244"/>
      <c r="AL77" s="172" t="e" vm="1">
        <f t="shared" si="102"/>
        <v>#VALUE!</v>
      </c>
      <c r="AM77" s="456">
        <f>+SUMIFS('[1]SIIF Cierre 31 Enero de 2024'!$X$4:$X$749,'[1]SIIF Cierre 31 Enero de 2024'!$A$4:$A$749,$B77,'[1]SIIF Cierre 31 Enero de 2024'!$B$4:$B$749,$C77,'[1]SIIF Cierre 31 Enero de 2024'!$C$4:$C$749,$D77,'[1]SIIF Cierre 31 Enero de 2024'!$D$4:$D$749,$E77,'[1]SIIF Cierre 31 Enero de 2024'!$E$4:$E$749,$F77,'[1]SIIF Cierre 31 Enero de 2024'!$F$4:$F$749,$G77,'[1]SIIF Cierre 31 Enero de 2024'!$G$4:$G$749,$H77,'[1]SIIF Cierre 31 Enero de 2024'!$H$4:$H$749,$I77,'[1]SIIF Cierre 31 Enero de 2024'!$I$4:$I$749,$J77,'[1]SIIF Cierre 31 Enero de 2024'!$J$4:$J$749,$K77,'[1]SIIF Cierre 31 Enero de 2024'!$K$4:$K$749,$L77,'[1]SIIF Cierre 31 Enero de 2024'!$L$4:$L$749,$M77,'[1]SIIF Cierre 31 Enero de 2024'!$M$4:$M$749,$N77,'[1]SIIF Cierre 31 Enero de 2024'!$N$4:$N$749,$O77)/1000000</f>
        <v>0</v>
      </c>
      <c r="AN77" s="180" t="e">
        <f t="shared" si="103"/>
        <v>#DIV/0!</v>
      </c>
      <c r="AO77" s="189" t="e">
        <f t="shared" si="104"/>
        <v>#DIV/0!</v>
      </c>
      <c r="AP77" s="223"/>
      <c r="AQ77" s="223"/>
      <c r="AR77" s="172" t="e">
        <f t="shared" si="105"/>
        <v>#N/A</v>
      </c>
      <c r="AS77" s="456">
        <f>+SUMIFS('[1]SIIF Cierre 31 Enero de 2024'!$Z$4:$Z$749,'[1]SIIF Cierre 31 Enero de 2024'!$A$4:$A$749,$B77,'[1]SIIF Cierre 31 Enero de 2024'!$B$4:$B$749,$C77,'[1]SIIF Cierre 31 Enero de 2024'!$C$4:$C$749,$D77,'[1]SIIF Cierre 31 Enero de 2024'!$D$4:$D$749,$E77,'[1]SIIF Cierre 31 Enero de 2024'!$E$4:$E$749,$F77,'[1]SIIF Cierre 31 Enero de 2024'!$F$4:$F$749,$G77,'[1]SIIF Cierre 31 Enero de 2024'!$G$4:$G$749,$H77,'[1]SIIF Cierre 31 Enero de 2024'!$H$4:$H$749,$I77,'[1]SIIF Cierre 31 Enero de 2024'!$I$4:$I$749,$J77,'[1]SIIF Cierre 31 Enero de 2024'!$J$4:$J$749,$K77,'[1]SIIF Cierre 31 Enero de 2024'!$K$4:$K$749,$L77,'[1]SIIF Cierre 31 Enero de 2024'!$L$4:$L$749,$M77,'[1]SIIF Cierre 31 Enero de 2024'!$M$4:$M$749,$N77,'[1]SIIF Cierre 31 Enero de 2024'!$N$4:$N$749,$O77)/1000000</f>
        <v>0</v>
      </c>
      <c r="AT77" s="180" t="e">
        <f t="shared" si="106"/>
        <v>#DIV/0!</v>
      </c>
      <c r="AU77" s="456">
        <f>+AD77-AG77</f>
        <v>0</v>
      </c>
      <c r="AV77" s="384">
        <f t="shared" si="108"/>
        <v>0</v>
      </c>
      <c r="AW77" s="385">
        <f t="shared" si="109"/>
        <v>0</v>
      </c>
      <c r="AX77" s="386">
        <f t="shared" si="107"/>
        <v>0</v>
      </c>
      <c r="AY77" s="193" t="e">
        <f>AD77*AR77</f>
        <v>#N/A</v>
      </c>
      <c r="AZ77" s="174" t="e">
        <f>+AM77/AY77</f>
        <v>#N/A</v>
      </c>
      <c r="BA77" s="138"/>
      <c r="BB77" s="245"/>
      <c r="BC77" s="245"/>
      <c r="BD77" s="245"/>
      <c r="BE77" s="245"/>
      <c r="BF77" s="245"/>
      <c r="BG77" s="245"/>
      <c r="BH77" s="245"/>
      <c r="BI77" s="245"/>
      <c r="BJ77" s="245"/>
      <c r="BK77" s="245"/>
      <c r="BL77" s="245"/>
      <c r="BM77" s="245"/>
      <c r="BO77" s="245"/>
      <c r="BP77" s="245"/>
      <c r="BQ77" s="245"/>
      <c r="BR77" s="245"/>
      <c r="BS77" s="245"/>
      <c r="BT77" s="245"/>
      <c r="BU77" s="245"/>
      <c r="BV77" s="245"/>
      <c r="BW77" s="245"/>
      <c r="BX77" s="245"/>
      <c r="BY77" s="245"/>
      <c r="BZ77" s="245"/>
    </row>
    <row r="78" spans="1:78" ht="41.25" customHeight="1" thickBot="1">
      <c r="A78" s="184"/>
      <c r="B78" s="184" t="s">
        <v>183</v>
      </c>
      <c r="C78" s="242" t="s">
        <v>297</v>
      </c>
      <c r="D78" s="184" t="s">
        <v>164</v>
      </c>
      <c r="E78" s="184" t="s">
        <v>165</v>
      </c>
      <c r="F78" s="184">
        <v>8</v>
      </c>
      <c r="G78" s="184" t="s">
        <v>164</v>
      </c>
      <c r="H78" s="184" t="s">
        <v>164</v>
      </c>
      <c r="I78" s="184" t="s">
        <v>164</v>
      </c>
      <c r="J78" s="184" t="s">
        <v>164</v>
      </c>
      <c r="K78" s="184" t="s">
        <v>164</v>
      </c>
      <c r="L78" s="184" t="s">
        <v>164</v>
      </c>
      <c r="M78" s="184" t="s">
        <v>164</v>
      </c>
      <c r="N78" s="184" t="s">
        <v>164</v>
      </c>
      <c r="O78" s="184" t="s">
        <v>164</v>
      </c>
      <c r="P78" s="184"/>
      <c r="Q78" s="184"/>
      <c r="R78" s="184"/>
      <c r="S78" s="184"/>
      <c r="T78" s="183" t="s">
        <v>171</v>
      </c>
      <c r="U78" s="435"/>
      <c r="V78" s="177" t="s">
        <v>171</v>
      </c>
      <c r="W78" s="388">
        <f>(+SUMIFS('[1]SIIF Cierre 31 Enero de 2024'!$P$4:$P$749,'[1]SIIF Cierre 31 Enero de 2024'!$A$4:$A$749,$B78,'[1]SIIF Cierre 31 Enero de 2024'!$B$4:$B$749,$C78,'[1]SIIF Cierre 31 Enero de 2024'!$C$4:$C$749,$D78,'[1]SIIF Cierre 31 Enero de 2024'!$D$4:$D$749,$E78,'[1]SIIF Cierre 31 Enero de 2024'!$E$4:$E$749,$F78,'[1]SIIF Cierre 31 Enero de 2024'!$F$4:$F$749,$G78,'[1]SIIF Cierre 31 Enero de 2024'!$G$4:$G$749,$H78,'[1]SIIF Cierre 31 Enero de 2024'!$H$4:$H$749,$I78,'[1]SIIF Cierre 31 Enero de 2024'!$I$4:$I$749,$J78,'[1]SIIF Cierre 31 Enero de 2024'!$J$4:$J$749,$K78,'[1]SIIF Cierre 31 Enero de 2024'!$K$4:$K$749,$L78,'[1]SIIF Cierre 31 Enero de 2024'!$L$4:$L$749,$M78,'[1]SIIF Cierre 31 Enero de 2024'!$M$4:$M$749,$N78,'[1]SIIF Cierre 31 Enero de 2024'!$N$4:$N$749,$O78)/1000000)</f>
        <v>12863.1</v>
      </c>
      <c r="X78" s="388">
        <v>0</v>
      </c>
      <c r="Y78" s="386">
        <f>(+SUMIFS('[1]SIIF Cierre 31 Enero de 2024'!$R$4:$R$749,'[1]SIIF Cierre 31 Enero de 2024'!$A$4:$A$749,$B78,'[1]SIIF Cierre 31 Enero de 2024'!$B$4:$B$749,$C78,'[1]SIIF Cierre 31 Enero de 2024'!$C$4:$C$749,$D78,'[1]SIIF Cierre 31 Enero de 2024'!$D$4:$D$749,$E78,'[1]SIIF Cierre 31 Enero de 2024'!$E$4:$E$749,$F78,'[1]SIIF Cierre 31 Enero de 2024'!$F$4:$F$749,$G78,'[1]SIIF Cierre 31 Enero de 2024'!$G$4:$G$749,$H78,'[1]SIIF Cierre 31 Enero de 2024'!$H$4:$H$749,$I78,'[1]SIIF Cierre 31 Enero de 2024'!$I$4:$I$749,$J78,'[1]SIIF Cierre 31 Enero de 2024'!$J$4:$J$749,$K78,'[1]SIIF Cierre 31 Enero de 2024'!$K$4:$K$749,$L78,'[1]SIIF Cierre 31 Enero de 2024'!$L$4:$L$749,$M78,'[1]SIIF Cierre 31 Enero de 2024'!$M$4:$M$749,$N78,'[1]SIIF Cierre 31 Enero de 2024'!$N$4:$N$749,$O78)/1000000)</f>
        <v>0</v>
      </c>
      <c r="Z78" s="384"/>
      <c r="AA78" s="386">
        <f>(+SUMIFS('[1]SIIF Cierre 31 Enero de 2024'!$Q$4:$Q$749,'[1]SIIF Cierre 31 Enero de 2024'!$A$4:$A$749,$B78,'[1]SIIF Cierre 31 Enero de 2024'!$B$4:$B$749,$C78,'[1]SIIF Cierre 31 Enero de 2024'!$C$4:$C$749,$D78,'[1]SIIF Cierre 31 Enero de 2024'!$D$4:$D$749,$E78,'[1]SIIF Cierre 31 Enero de 2024'!$E$4:$E$749,$F78,'[1]SIIF Cierre 31 Enero de 2024'!$F$4:$F$749,$G78,'[1]SIIF Cierre 31 Enero de 2024'!$G$4:$G$749,$H78,'[1]SIIF Cierre 31 Enero de 2024'!$H$4:$H$749,$I78,'[1]SIIF Cierre 31 Enero de 2024'!$I$4:$I$749,$J78,'[1]SIIF Cierre 31 Enero de 2024'!$J$4:$J$749,$K78,'[1]SIIF Cierre 31 Enero de 2024'!$K$4:$K$749,$L78,'[1]SIIF Cierre 31 Enero de 2024'!$L$4:$L$749,$M78,'[1]SIIF Cierre 31 Enero de 2024'!$M$4:$M$749,$N78,'[1]SIIF Cierre 31 Enero de 2024'!$N$4:$N$749,$O78)/1000000)</f>
        <v>0</v>
      </c>
      <c r="AB78" s="388"/>
      <c r="AC78" s="384"/>
      <c r="AD78" s="456">
        <f>W78-Y78+AA78</f>
        <v>12863.1</v>
      </c>
      <c r="AE78" s="388">
        <f>(+SUMIFS('[1]SIIF Cierre 31 Enero de 2024'!$T$4:$T$749,'[1]SIIF Cierre 31 Enero de 2024'!$A$4:$A$749,$B78,'[1]SIIF Cierre 31 Enero de 2024'!$B$4:$B$749,$C78,'[1]SIIF Cierre 31 Enero de 2024'!$C$4:$C$749,$D78,'[1]SIIF Cierre 31 Enero de 2024'!$D$4:$D$749,$E78,'[1]SIIF Cierre 31 Enero de 2024'!$E$4:$E$749,$F78,'[1]SIIF Cierre 31 Enero de 2024'!$F$4:$F$749,$G78,'[1]SIIF Cierre 31 Enero de 2024'!$G$4:$G$749,$H78,'[1]SIIF Cierre 31 Enero de 2024'!$H$4:$H$749,$I78,'[1]SIIF Cierre 31 Enero de 2024'!$I$4:$I$749,$J78,'[1]SIIF Cierre 31 Enero de 2024'!$J$4:$J$749,$K78,'[1]SIIF Cierre 31 Enero de 2024'!$K$4:$K$749,$L78,'[1]SIIF Cierre 31 Enero de 2024'!$L$4:$L$749,$M78,'[1]SIIF Cierre 31 Enero de 2024'!$M$4:$M$749,$N78,'[1]SIIF Cierre 31 Enero de 2024'!$N$4:$N$749,$O78)/1000000)</f>
        <v>0</v>
      </c>
      <c r="AF78" s="386">
        <f>AD78-AE78</f>
        <v>12863.1</v>
      </c>
      <c r="AG78" s="458">
        <f>+SUMIFS('[1]SIIF Cierre 31 Enero de 2024'!$W$4:$W$749,'[1]SIIF Cierre 31 Enero de 2024'!$A$4:$A$749,$B78,'[1]SIIF Cierre 31 Enero de 2024'!$B$4:$B$749,$C78,'[1]SIIF Cierre 31 Enero de 2024'!$C$4:$C$749,$D78,'[1]SIIF Cierre 31 Enero de 2024'!$D$4:$D$749,$E78,'[1]SIIF Cierre 31 Enero de 2024'!$E$4:$E$749,$F78,'[1]SIIF Cierre 31 Enero de 2024'!$F$4:$F$749,$G78,'[1]SIIF Cierre 31 Enero de 2024'!$G$4:$G$749,$H78,'[1]SIIF Cierre 31 Enero de 2024'!$H$4:$H$749,$I78,'[1]SIIF Cierre 31 Enero de 2024'!$I$4:$I$749,$J78,'[1]SIIF Cierre 31 Enero de 2024'!$J$4:$J$749,$K78,'[1]SIIF Cierre 31 Enero de 2024'!$K$4:$K$749,$L78,'[1]SIIF Cierre 31 Enero de 2024'!$L$4:$L$749,$M78,'[1]SIIF Cierre 31 Enero de 2024'!$M$4:$M$749,$N78,'[1]SIIF Cierre 31 Enero de 2024'!$N$4:$N$749,$O78)/1000000</f>
        <v>0</v>
      </c>
      <c r="AH78" s="178">
        <f t="shared" si="100"/>
        <v>0</v>
      </c>
      <c r="AI78" s="187">
        <f t="shared" si="101"/>
        <v>0</v>
      </c>
      <c r="AJ78" s="244"/>
      <c r="AK78" s="244"/>
      <c r="AL78" s="172" t="e" vm="1">
        <f t="shared" si="102"/>
        <v>#VALUE!</v>
      </c>
      <c r="AM78" s="456">
        <f>+SUMIFS('[1]SIIF Cierre 31 Enero de 2024'!$X$4:$X$749,'[1]SIIF Cierre 31 Enero de 2024'!$A$4:$A$749,$B78,'[1]SIIF Cierre 31 Enero de 2024'!$B$4:$B$749,$C78,'[1]SIIF Cierre 31 Enero de 2024'!$C$4:$C$749,$D78,'[1]SIIF Cierre 31 Enero de 2024'!$D$4:$D$749,$E78,'[1]SIIF Cierre 31 Enero de 2024'!$E$4:$E$749,$F78,'[1]SIIF Cierre 31 Enero de 2024'!$F$4:$F$749,$G78,'[1]SIIF Cierre 31 Enero de 2024'!$G$4:$G$749,$H78,'[1]SIIF Cierre 31 Enero de 2024'!$H$4:$H$749,$I78,'[1]SIIF Cierre 31 Enero de 2024'!$I$4:$I$749,$J78,'[1]SIIF Cierre 31 Enero de 2024'!$J$4:$J$749,$K78,'[1]SIIF Cierre 31 Enero de 2024'!$K$4:$K$749,$L78,'[1]SIIF Cierre 31 Enero de 2024'!$L$4:$L$749,$M78,'[1]SIIF Cierre 31 Enero de 2024'!$M$4:$M$749,$N78,'[1]SIIF Cierre 31 Enero de 2024'!$N$4:$N$749,$O78)/1000000</f>
        <v>0</v>
      </c>
      <c r="AN78" s="180">
        <f t="shared" si="103"/>
        <v>0</v>
      </c>
      <c r="AO78" s="189">
        <f t="shared" si="104"/>
        <v>0</v>
      </c>
      <c r="AP78" s="223"/>
      <c r="AQ78" s="223"/>
      <c r="AR78" s="172" t="e">
        <f t="shared" si="105"/>
        <v>#N/A</v>
      </c>
      <c r="AS78" s="456">
        <f>+SUMIFS('[1]SIIF Cierre 31 Enero de 2024'!$Z$4:$Z$749,'[1]SIIF Cierre 31 Enero de 2024'!$A$4:$A$749,$B78,'[1]SIIF Cierre 31 Enero de 2024'!$B$4:$B$749,$C78,'[1]SIIF Cierre 31 Enero de 2024'!$C$4:$C$749,$D78,'[1]SIIF Cierre 31 Enero de 2024'!$D$4:$D$749,$E78,'[1]SIIF Cierre 31 Enero de 2024'!$E$4:$E$749,$F78,'[1]SIIF Cierre 31 Enero de 2024'!$F$4:$F$749,$G78,'[1]SIIF Cierre 31 Enero de 2024'!$G$4:$G$749,$H78,'[1]SIIF Cierre 31 Enero de 2024'!$H$4:$H$749,$I78,'[1]SIIF Cierre 31 Enero de 2024'!$I$4:$I$749,$J78,'[1]SIIF Cierre 31 Enero de 2024'!$J$4:$J$749,$K78,'[1]SIIF Cierre 31 Enero de 2024'!$K$4:$K$749,$L78,'[1]SIIF Cierre 31 Enero de 2024'!$L$4:$L$749,$M78,'[1]SIIF Cierre 31 Enero de 2024'!$M$4:$M$749,$N78,'[1]SIIF Cierre 31 Enero de 2024'!$N$4:$N$749,$O78)/1000000</f>
        <v>0</v>
      </c>
      <c r="AT78" s="180">
        <f t="shared" si="106"/>
        <v>0</v>
      </c>
      <c r="AU78" s="456">
        <f>+AD78-AG78</f>
        <v>12863.1</v>
      </c>
      <c r="AV78" s="384">
        <f t="shared" si="108"/>
        <v>0</v>
      </c>
      <c r="AW78" s="385">
        <f t="shared" si="109"/>
        <v>12863.1</v>
      </c>
      <c r="AX78" s="386">
        <f t="shared" si="107"/>
        <v>12863.1</v>
      </c>
      <c r="AY78" s="193" t="e">
        <f>AD78*AR78</f>
        <v>#N/A</v>
      </c>
      <c r="AZ78" s="174" t="e">
        <f>+AM78/AY78</f>
        <v>#N/A</v>
      </c>
      <c r="BA78" s="138"/>
      <c r="BB78" s="245"/>
      <c r="BC78" s="245"/>
      <c r="BD78" s="245"/>
      <c r="BE78" s="245"/>
      <c r="BF78" s="245"/>
      <c r="BG78" s="245"/>
      <c r="BH78" s="245"/>
      <c r="BI78" s="245"/>
      <c r="BJ78" s="245"/>
      <c r="BK78" s="245"/>
      <c r="BL78" s="245"/>
      <c r="BM78" s="245"/>
      <c r="BO78" s="245"/>
      <c r="BP78" s="245"/>
      <c r="BQ78" s="245"/>
      <c r="BR78" s="245"/>
      <c r="BS78" s="245"/>
      <c r="BT78" s="245"/>
      <c r="BU78" s="245"/>
      <c r="BV78" s="245"/>
      <c r="BW78" s="245"/>
      <c r="BX78" s="245"/>
      <c r="BY78" s="245"/>
      <c r="BZ78" s="245"/>
    </row>
    <row r="79" spans="1:78" ht="27.75" customHeight="1" thickBot="1">
      <c r="A79" s="184"/>
      <c r="B79" s="184" t="s">
        <v>183</v>
      </c>
      <c r="C79" s="242" t="s">
        <v>297</v>
      </c>
      <c r="D79" s="184" t="s">
        <v>164</v>
      </c>
      <c r="E79" s="184" t="s">
        <v>172</v>
      </c>
      <c r="F79" s="184" t="s">
        <v>164</v>
      </c>
      <c r="G79" s="184" t="s">
        <v>164</v>
      </c>
      <c r="H79" s="184" t="s">
        <v>164</v>
      </c>
      <c r="I79" s="184" t="s">
        <v>164</v>
      </c>
      <c r="J79" s="184" t="s">
        <v>164</v>
      </c>
      <c r="K79" s="184" t="s">
        <v>164</v>
      </c>
      <c r="L79" s="184" t="s">
        <v>164</v>
      </c>
      <c r="M79" s="184" t="s">
        <v>164</v>
      </c>
      <c r="N79" s="184" t="s">
        <v>164</v>
      </c>
      <c r="O79" s="184" t="s">
        <v>164</v>
      </c>
      <c r="P79" s="184"/>
      <c r="Q79" s="184"/>
      <c r="R79" s="184"/>
      <c r="S79" s="184"/>
      <c r="T79" s="185" t="s">
        <v>173</v>
      </c>
      <c r="U79" s="429"/>
      <c r="V79" s="158" t="s">
        <v>173</v>
      </c>
      <c r="W79" s="387">
        <f>SUM(W80:W81)</f>
        <v>3459.7012829999999</v>
      </c>
      <c r="X79" s="387">
        <f>SUM(X80:X81)</f>
        <v>0</v>
      </c>
      <c r="Y79" s="387">
        <f>SUM(Y80:Y81)</f>
        <v>0</v>
      </c>
      <c r="Z79" s="387"/>
      <c r="AA79" s="387">
        <f>SUM(AA80:AA81)</f>
        <v>0</v>
      </c>
      <c r="AB79" s="387">
        <f>SUM(AB80:AB81)</f>
        <v>0</v>
      </c>
      <c r="AC79" s="387"/>
      <c r="AD79" s="457">
        <f>SUM(AD80:AD81)</f>
        <v>3459.7012829999999</v>
      </c>
      <c r="AE79" s="387">
        <f>SUM(AE80:AE81)</f>
        <v>0</v>
      </c>
      <c r="AF79" s="387">
        <f>SUM(AF80:AF81)</f>
        <v>3459.7012829999999</v>
      </c>
      <c r="AG79" s="457">
        <f>SUM(AG80:AG81)</f>
        <v>0</v>
      </c>
      <c r="AH79" s="186">
        <f>+AG79/AD79</f>
        <v>0</v>
      </c>
      <c r="AI79" s="187">
        <f>+AG79/AF79</f>
        <v>0</v>
      </c>
      <c r="AJ79" s="188" t="e">
        <f>SUM(AJ80:AJ83)</f>
        <v>#REF!</v>
      </c>
      <c r="AK79" s="188" t="e">
        <f>SUM(AK80:AK83)</f>
        <v>#REF!</v>
      </c>
      <c r="AL79" s="172" t="e" vm="1">
        <f t="shared" si="102"/>
        <v>#VALUE!</v>
      </c>
      <c r="AM79" s="457">
        <f>SUM(AM80:AM81)</f>
        <v>0</v>
      </c>
      <c r="AN79" s="186">
        <f>+AM79/AD79</f>
        <v>0</v>
      </c>
      <c r="AO79" s="189">
        <f>+AM79/AF79</f>
        <v>0</v>
      </c>
      <c r="AP79" s="188" t="e">
        <f>SUM(AP80:AP83)</f>
        <v>#REF!</v>
      </c>
      <c r="AQ79" s="188" t="e">
        <f>SUM(AQ80:AQ83)</f>
        <v>#REF!</v>
      </c>
      <c r="AR79" s="172" t="e">
        <f t="shared" si="105"/>
        <v>#N/A</v>
      </c>
      <c r="AS79" s="457">
        <f>SUM(AS80:AS81)</f>
        <v>0</v>
      </c>
      <c r="AT79" s="186">
        <f t="shared" si="106"/>
        <v>0</v>
      </c>
      <c r="AU79" s="457">
        <f>SUM(AU80:AU81)</f>
        <v>3459.7012829999999</v>
      </c>
      <c r="AV79" s="387">
        <f>SUM(AV80:AV81)</f>
        <v>0</v>
      </c>
      <c r="AW79" s="387">
        <f>+AD79-AM79</f>
        <v>3459.7012829999999</v>
      </c>
      <c r="AX79" s="387">
        <f>+AF79-AG79</f>
        <v>3459.7012829999999</v>
      </c>
      <c r="AY79" s="190" t="e">
        <f>AY155</f>
        <v>#N/A</v>
      </c>
      <c r="AZ79" s="174" t="e">
        <f>IF(AND(AY79=0,AM79&gt;AY79),1,IFERROR(AM79/AY79,1))</f>
        <v>#N/A</v>
      </c>
      <c r="BA79" s="138"/>
      <c r="BB79" s="175"/>
      <c r="BC79" s="175"/>
      <c r="BD79" s="175"/>
      <c r="BE79" s="175"/>
      <c r="BF79" s="175"/>
      <c r="BG79" s="175"/>
      <c r="BH79" s="175"/>
      <c r="BI79" s="175"/>
      <c r="BJ79" s="175"/>
      <c r="BK79" s="175"/>
      <c r="BL79" s="175"/>
      <c r="BM79" s="175"/>
      <c r="BO79" s="175"/>
      <c r="BP79" s="175"/>
      <c r="BQ79" s="175"/>
      <c r="BR79" s="175"/>
      <c r="BS79" s="175"/>
      <c r="BT79" s="175"/>
      <c r="BU79" s="175"/>
      <c r="BV79" s="175"/>
      <c r="BW79" s="175"/>
      <c r="BX79" s="175"/>
      <c r="BY79" s="175"/>
      <c r="BZ79" s="175"/>
    </row>
    <row r="80" spans="1:78" ht="21.75" customHeight="1" thickBot="1">
      <c r="A80" s="184"/>
      <c r="B80" s="184" t="s">
        <v>183</v>
      </c>
      <c r="C80" s="242" t="s">
        <v>297</v>
      </c>
      <c r="D80" s="184" t="s">
        <v>204</v>
      </c>
      <c r="E80" s="184" t="s">
        <v>172</v>
      </c>
      <c r="F80" s="184" t="s">
        <v>164</v>
      </c>
      <c r="G80" s="184" t="s">
        <v>164</v>
      </c>
      <c r="H80" s="184" t="s">
        <v>164</v>
      </c>
      <c r="I80" s="184" t="s">
        <v>164</v>
      </c>
      <c r="J80" s="184" t="s">
        <v>164</v>
      </c>
      <c r="K80" s="184" t="s">
        <v>164</v>
      </c>
      <c r="L80" s="184" t="s">
        <v>164</v>
      </c>
      <c r="M80" s="184" t="s">
        <v>164</v>
      </c>
      <c r="N80" s="184" t="s">
        <v>164</v>
      </c>
      <c r="O80" s="184" t="s">
        <v>164</v>
      </c>
      <c r="P80" s="184"/>
      <c r="Q80" s="184"/>
      <c r="R80" s="184"/>
      <c r="S80" s="184"/>
      <c r="T80" s="191" t="s">
        <v>174</v>
      </c>
      <c r="U80" s="434"/>
      <c r="V80" s="177" t="s">
        <v>174</v>
      </c>
      <c r="W80" s="388">
        <f>(+SUMIFS('[1]SIIF Cierre 31 Enero de 2024'!$P$4:$P$749,'[1]SIIF Cierre 31 Enero de 2024'!$A$4:$A$749,$B80,'[1]SIIF Cierre 31 Enero de 2024'!$B$4:$B$749,$C80,'[1]SIIF Cierre 31 Enero de 2024'!$C$4:$C$749,$D80,'[1]SIIF Cierre 31 Enero de 2024'!$D$4:$D$749,$E80,'[1]SIIF Cierre 31 Enero de 2024'!$E$4:$E$749,$F80,'[1]SIIF Cierre 31 Enero de 2024'!$F$4:$F$749,$G80,'[1]SIIF Cierre 31 Enero de 2024'!$G$4:$G$749,$H80,'[1]SIIF Cierre 31 Enero de 2024'!$H$4:$H$749,$I80,'[1]SIIF Cierre 31 Enero de 2024'!$I$4:$I$749,$J80,'[1]SIIF Cierre 31 Enero de 2024'!$J$4:$J$749,$K80,'[1]SIIF Cierre 31 Enero de 2024'!$K$4:$K$749,$L80,'[1]SIIF Cierre 31 Enero de 2024'!$L$4:$L$749,$M80,'[1]SIIF Cierre 31 Enero de 2024'!$M$4:$M$749,$N80,'[1]SIIF Cierre 31 Enero de 2024'!$N$4:$N$749,$O80)/1000000)</f>
        <v>3459.7012829999999</v>
      </c>
      <c r="X80" s="388">
        <v>0</v>
      </c>
      <c r="Y80" s="386">
        <f>(+SUMIFS('[1]SIIF Cierre 31 Enero de 2024'!$R$4:$R$749,'[1]SIIF Cierre 31 Enero de 2024'!$A$4:$A$749,$B80,'[1]SIIF Cierre 31 Enero de 2024'!$B$4:$B$749,$C80,'[1]SIIF Cierre 31 Enero de 2024'!$C$4:$C$749,$D80,'[1]SIIF Cierre 31 Enero de 2024'!$D$4:$D$749,$E80,'[1]SIIF Cierre 31 Enero de 2024'!$E$4:$E$749,$F80,'[1]SIIF Cierre 31 Enero de 2024'!$F$4:$F$749,$G80,'[1]SIIF Cierre 31 Enero de 2024'!$G$4:$G$749,$H80,'[1]SIIF Cierre 31 Enero de 2024'!$H$4:$H$749,$I80,'[1]SIIF Cierre 31 Enero de 2024'!$I$4:$I$749,$J80,'[1]SIIF Cierre 31 Enero de 2024'!$J$4:$J$749,$K80,'[1]SIIF Cierre 31 Enero de 2024'!$K$4:$K$749,$L80,'[1]SIIF Cierre 31 Enero de 2024'!$L$4:$L$749,$M80,'[1]SIIF Cierre 31 Enero de 2024'!$M$4:$M$749,$N80,'[1]SIIF Cierre 31 Enero de 2024'!$N$4:$N$749,$O80)/1000000)</f>
        <v>0</v>
      </c>
      <c r="Z80" s="384"/>
      <c r="AA80" s="386">
        <f>(+SUMIFS('[1]SIIF Cierre 31 Enero de 2024'!$Q$4:$Q$749,'[1]SIIF Cierre 31 Enero de 2024'!$A$4:$A$749,$B80,'[1]SIIF Cierre 31 Enero de 2024'!$B$4:$B$749,$C80,'[1]SIIF Cierre 31 Enero de 2024'!$C$4:$C$749,$D80,'[1]SIIF Cierre 31 Enero de 2024'!$D$4:$D$749,$E80,'[1]SIIF Cierre 31 Enero de 2024'!$E$4:$E$749,$F80,'[1]SIIF Cierre 31 Enero de 2024'!$F$4:$F$749,$G80,'[1]SIIF Cierre 31 Enero de 2024'!$G$4:$G$749,$H80,'[1]SIIF Cierre 31 Enero de 2024'!$H$4:$H$749,$I80,'[1]SIIF Cierre 31 Enero de 2024'!$I$4:$I$749,$J80,'[1]SIIF Cierre 31 Enero de 2024'!$J$4:$J$749,$K80,'[1]SIIF Cierre 31 Enero de 2024'!$K$4:$K$749,$L80,'[1]SIIF Cierre 31 Enero de 2024'!$L$4:$L$749,$M80,'[1]SIIF Cierre 31 Enero de 2024'!$M$4:$M$749,$N80,'[1]SIIF Cierre 31 Enero de 2024'!$N$4:$N$749,$O80)/1000000)</f>
        <v>0</v>
      </c>
      <c r="AB80" s="386"/>
      <c r="AC80" s="384"/>
      <c r="AD80" s="456">
        <f>W80-Y80+AA80</f>
        <v>3459.7012829999999</v>
      </c>
      <c r="AE80" s="388">
        <f>(+SUMIFS('[1]SIIF Cierre 31 Enero de 2024'!$T$4:$T$749,'[1]SIIF Cierre 31 Enero de 2024'!$A$4:$A$749,$B80,'[1]SIIF Cierre 31 Enero de 2024'!$B$4:$B$749,$C80,'[1]SIIF Cierre 31 Enero de 2024'!$C$4:$C$749,$D80,'[1]SIIF Cierre 31 Enero de 2024'!$D$4:$D$749,$E80,'[1]SIIF Cierre 31 Enero de 2024'!$E$4:$E$749,$F80,'[1]SIIF Cierre 31 Enero de 2024'!$F$4:$F$749,$G80,'[1]SIIF Cierre 31 Enero de 2024'!$G$4:$G$749,$H80,'[1]SIIF Cierre 31 Enero de 2024'!$H$4:$H$749,$I80,'[1]SIIF Cierre 31 Enero de 2024'!$I$4:$I$749,$J80,'[1]SIIF Cierre 31 Enero de 2024'!$J$4:$J$749,$K80,'[1]SIIF Cierre 31 Enero de 2024'!$K$4:$K$749,$L80,'[1]SIIF Cierre 31 Enero de 2024'!$L$4:$L$749,$M80,'[1]SIIF Cierre 31 Enero de 2024'!$M$4:$M$749,$N80,'[1]SIIF Cierre 31 Enero de 2024'!$N$4:$N$749,$O80)/1000000)</f>
        <v>0</v>
      </c>
      <c r="AF80" s="386">
        <f>AD80-AE80</f>
        <v>3459.7012829999999</v>
      </c>
      <c r="AG80" s="458">
        <f>+SUMIFS('[1]SIIF Cierre 31 Enero de 2024'!$W$4:$W$749,'[1]SIIF Cierre 31 Enero de 2024'!$A$4:$A$749,$B80,'[1]SIIF Cierre 31 Enero de 2024'!$B$4:$B$749,$C80,'[1]SIIF Cierre 31 Enero de 2024'!$C$4:$C$749,$D80,'[1]SIIF Cierre 31 Enero de 2024'!$D$4:$D$749,$E80,'[1]SIIF Cierre 31 Enero de 2024'!$E$4:$E$749,$F80,'[1]SIIF Cierre 31 Enero de 2024'!$F$4:$F$749,$G80,'[1]SIIF Cierre 31 Enero de 2024'!$G$4:$G$749,$H80,'[1]SIIF Cierre 31 Enero de 2024'!$H$4:$H$749,$I80,'[1]SIIF Cierre 31 Enero de 2024'!$I$4:$I$749,$J80,'[1]SIIF Cierre 31 Enero de 2024'!$J$4:$J$749,$K80,'[1]SIIF Cierre 31 Enero de 2024'!$K$4:$K$749,$L80,'[1]SIIF Cierre 31 Enero de 2024'!$L$4:$L$749,$M80,'[1]SIIF Cierre 31 Enero de 2024'!$M$4:$M$749,$N80,'[1]SIIF Cierre 31 Enero de 2024'!$N$4:$N$749,$O80)/1000000</f>
        <v>0</v>
      </c>
      <c r="AH80" s="178">
        <f>+AG80/AD80</f>
        <v>0</v>
      </c>
      <c r="AI80" s="187">
        <f>+AG80/AF80</f>
        <v>0</v>
      </c>
      <c r="AJ80" s="192">
        <f>+SUMIFS('[1]Cierre Mes Anterior'!$W$4:$W$773,'[1]Cierre Mes Anterior'!$A$4:$A$773,$B80,'[1]Cierre Mes Anterior'!$B$4:$B$773,$C80,'[1]Cierre Mes Anterior'!$C$4:$C$773,$D80,'[1]Cierre Mes Anterior'!$D$4:$D$773,$E80,'[1]Cierre Mes Anterior'!$E$4:$E$773,$F80,'[1]Cierre Mes Anterior'!$F$4:$F$773,$G80,'[1]Cierre Mes Anterior'!$G$4:$G$773,$H80,'[1]Cierre Mes Anterior'!$H$4:$H$773,$I80,'[1]Cierre Mes Anterior'!$I$4:$I$773,$J80,'[1]Cierre Mes Anterior'!$J$4:$J$773,$K80,'[1]Cierre Mes Anterior'!$K$4:$K$773,$L80,'[1]Cierre Mes Anterior'!$L$4:$L$773,$M80,'[1]Cierre Mes Anterior'!$M$4:$M$773,$N80,'[1]Cierre Mes Anterior'!$N$4:$N$773,$O80)/1000000</f>
        <v>0</v>
      </c>
      <c r="AK80" s="179">
        <f>+AG80-AJ80</f>
        <v>0</v>
      </c>
      <c r="AL80" s="172" t="e" vm="1">
        <f t="shared" si="102"/>
        <v>#VALUE!</v>
      </c>
      <c r="AM80" s="456">
        <f>+SUMIFS('[1]SIIF Cierre 31 Enero de 2024'!$X$4:$X$749,'[1]SIIF Cierre 31 Enero de 2024'!$A$4:$A$749,$B80,'[1]SIIF Cierre 31 Enero de 2024'!$B$4:$B$749,$C80,'[1]SIIF Cierre 31 Enero de 2024'!$C$4:$C$749,$D80,'[1]SIIF Cierre 31 Enero de 2024'!$D$4:$D$749,$E80,'[1]SIIF Cierre 31 Enero de 2024'!$E$4:$E$749,$F80,'[1]SIIF Cierre 31 Enero de 2024'!$F$4:$F$749,$G80,'[1]SIIF Cierre 31 Enero de 2024'!$G$4:$G$749,$H80,'[1]SIIF Cierre 31 Enero de 2024'!$H$4:$H$749,$I80,'[1]SIIF Cierre 31 Enero de 2024'!$I$4:$I$749,$J80,'[1]SIIF Cierre 31 Enero de 2024'!$J$4:$J$749,$K80,'[1]SIIF Cierre 31 Enero de 2024'!$K$4:$K$749,$L80,'[1]SIIF Cierre 31 Enero de 2024'!$L$4:$L$749,$M80,'[1]SIIF Cierre 31 Enero de 2024'!$M$4:$M$749,$N80,'[1]SIIF Cierre 31 Enero de 2024'!$N$4:$N$749,$O80)/1000000</f>
        <v>0</v>
      </c>
      <c r="AN80" s="180">
        <f>+AM80/AD80</f>
        <v>0</v>
      </c>
      <c r="AO80" s="189">
        <f>+AM80/AF80</f>
        <v>0</v>
      </c>
      <c r="AP80" s="192">
        <f>+SUMIFS('[1]Cierre Mes Anterior'!$X$4:$X$773,'[1]Cierre Mes Anterior'!$A$4:$A$773,$B80,'[1]Cierre Mes Anterior'!$B$4:$B$773,$C80,'[1]Cierre Mes Anterior'!$C$4:$C$773,$D80,'[1]Cierre Mes Anterior'!$D$4:$D$773,$E80,'[1]Cierre Mes Anterior'!$E$4:$E$773,$F80,'[1]Cierre Mes Anterior'!$F$4:$F$773,$G80,'[1]Cierre Mes Anterior'!$G$4:$G$773,$H80,'[1]Cierre Mes Anterior'!$H$4:$H$773,$I80,'[1]Cierre Mes Anterior'!$I$4:$I$773,$J80,'[1]Cierre Mes Anterior'!$J$4:$J$773,$K80,'[1]Cierre Mes Anterior'!$K$4:$K$773,$L80,'[1]Cierre Mes Anterior'!$L$4:$L$773,$M80,'[1]Cierre Mes Anterior'!$M$4:$M$773,$N80,'[1]Cierre Mes Anterior'!$N$4:$N$773,$O80)/1000000</f>
        <v>0</v>
      </c>
      <c r="AQ80" s="179">
        <f>+AM80-AP80</f>
        <v>0</v>
      </c>
      <c r="AR80" s="172" t="e">
        <f t="shared" si="105"/>
        <v>#N/A</v>
      </c>
      <c r="AS80" s="456">
        <f>+SUMIFS('[1]SIIF Cierre 31 Enero de 2024'!$Z$4:$Z$749,'[1]SIIF Cierre 31 Enero de 2024'!$A$4:$A$749,$B80,'[1]SIIF Cierre 31 Enero de 2024'!$B$4:$B$749,$C80,'[1]SIIF Cierre 31 Enero de 2024'!$C$4:$C$749,$D80,'[1]SIIF Cierre 31 Enero de 2024'!$D$4:$D$749,$E80,'[1]SIIF Cierre 31 Enero de 2024'!$E$4:$E$749,$F80,'[1]SIIF Cierre 31 Enero de 2024'!$F$4:$F$749,$G80,'[1]SIIF Cierre 31 Enero de 2024'!$G$4:$G$749,$H80,'[1]SIIF Cierre 31 Enero de 2024'!$H$4:$H$749,$I80,'[1]SIIF Cierre 31 Enero de 2024'!$I$4:$I$749,$J80,'[1]SIIF Cierre 31 Enero de 2024'!$J$4:$J$749,$K80,'[1]SIIF Cierre 31 Enero de 2024'!$K$4:$K$749,$L80,'[1]SIIF Cierre 31 Enero de 2024'!$L$4:$L$749,$M80,'[1]SIIF Cierre 31 Enero de 2024'!$M$4:$M$749,$N80,'[1]SIIF Cierre 31 Enero de 2024'!$N$4:$N$749,$O80)/1000000</f>
        <v>0</v>
      </c>
      <c r="AT80" s="180">
        <f t="shared" si="106"/>
        <v>0</v>
      </c>
      <c r="AU80" s="456">
        <f>+AD80-AG80</f>
        <v>3459.7012829999999</v>
      </c>
      <c r="AV80" s="384">
        <f>+AG80-AM80</f>
        <v>0</v>
      </c>
      <c r="AW80" s="385">
        <f>+AD80-AM80</f>
        <v>3459.7012829999999</v>
      </c>
      <c r="AX80" s="386">
        <f>+AF80-AG80</f>
        <v>3459.7012829999999</v>
      </c>
      <c r="AY80" s="193" t="e">
        <f>AD80*AR80</f>
        <v>#N/A</v>
      </c>
      <c r="AZ80" s="174" t="e">
        <f>IF(AND(AY80=0,AM80&gt;AY80),1,IFERROR(AM80/AY80,1))</f>
        <v>#N/A</v>
      </c>
      <c r="BA80" s="138"/>
    </row>
    <row r="81" spans="1:78" ht="21.75" hidden="1" customHeight="1" thickBot="1">
      <c r="A81" s="184"/>
      <c r="B81" s="184" t="s">
        <v>183</v>
      </c>
      <c r="C81" s="242" t="s">
        <v>297</v>
      </c>
      <c r="D81" s="184" t="s">
        <v>205</v>
      </c>
      <c r="E81" s="184" t="s">
        <v>172</v>
      </c>
      <c r="F81" s="184" t="s">
        <v>164</v>
      </c>
      <c r="G81" s="184" t="s">
        <v>164</v>
      </c>
      <c r="H81" s="184" t="s">
        <v>164</v>
      </c>
      <c r="I81" s="184" t="s">
        <v>164</v>
      </c>
      <c r="J81" s="184" t="s">
        <v>164</v>
      </c>
      <c r="K81" s="184" t="s">
        <v>164</v>
      </c>
      <c r="L81" s="184" t="s">
        <v>164</v>
      </c>
      <c r="M81" s="184" t="s">
        <v>164</v>
      </c>
      <c r="N81" s="184" t="s">
        <v>164</v>
      </c>
      <c r="O81" s="184" t="s">
        <v>164</v>
      </c>
      <c r="P81" s="184"/>
      <c r="Q81" s="184"/>
      <c r="R81" s="184"/>
      <c r="S81" s="184"/>
      <c r="T81" s="191" t="s">
        <v>175</v>
      </c>
      <c r="U81" s="434"/>
      <c r="V81" s="177" t="s">
        <v>175</v>
      </c>
      <c r="W81" s="388">
        <f>(+SUMIFS('[1]SIIF Cierre 31 Enero de 2024'!$P$4:$P$749,'[1]SIIF Cierre 31 Enero de 2024'!$A$4:$A$749,$B81,'[1]SIIF Cierre 31 Enero de 2024'!$B$4:$B$749,$C81,'[1]SIIF Cierre 31 Enero de 2024'!$C$4:$C$749,$D81,'[1]SIIF Cierre 31 Enero de 2024'!$D$4:$D$749,$E81,'[1]SIIF Cierre 31 Enero de 2024'!$E$4:$E$749,$F81,'[1]SIIF Cierre 31 Enero de 2024'!$F$4:$F$749,$G81,'[1]SIIF Cierre 31 Enero de 2024'!$G$4:$G$749,$H81,'[1]SIIF Cierre 31 Enero de 2024'!$H$4:$H$749,$I81,'[1]SIIF Cierre 31 Enero de 2024'!$I$4:$I$749,$J81,'[1]SIIF Cierre 31 Enero de 2024'!$J$4:$J$749,$K81,'[1]SIIF Cierre 31 Enero de 2024'!$K$4:$K$749,$L81,'[1]SIIF Cierre 31 Enero de 2024'!$L$4:$L$749,$M81,'[1]SIIF Cierre 31 Enero de 2024'!$M$4:$M$749,$N81,'[1]SIIF Cierre 31 Enero de 2024'!$N$4:$N$749,$O81)/1000000)</f>
        <v>0</v>
      </c>
      <c r="X81" s="388">
        <v>0</v>
      </c>
      <c r="Y81" s="386">
        <f>(+SUMIFS('[1]SIIF Cierre 31 Enero de 2024'!$R$4:$R$749,'[1]SIIF Cierre 31 Enero de 2024'!$A$4:$A$749,$B81,'[1]SIIF Cierre 31 Enero de 2024'!$B$4:$B$749,$C81,'[1]SIIF Cierre 31 Enero de 2024'!$C$4:$C$749,$D81,'[1]SIIF Cierre 31 Enero de 2024'!$D$4:$D$749,$E81,'[1]SIIF Cierre 31 Enero de 2024'!$E$4:$E$749,$F81,'[1]SIIF Cierre 31 Enero de 2024'!$F$4:$F$749,$G81,'[1]SIIF Cierre 31 Enero de 2024'!$G$4:$G$749,$H81,'[1]SIIF Cierre 31 Enero de 2024'!$H$4:$H$749,$I81,'[1]SIIF Cierre 31 Enero de 2024'!$I$4:$I$749,$J81,'[1]SIIF Cierre 31 Enero de 2024'!$J$4:$J$749,$K81,'[1]SIIF Cierre 31 Enero de 2024'!$K$4:$K$749,$L81,'[1]SIIF Cierre 31 Enero de 2024'!$L$4:$L$749,$M81,'[1]SIIF Cierre 31 Enero de 2024'!$M$4:$M$749,$N81,'[1]SIIF Cierre 31 Enero de 2024'!$N$4:$N$749,$O81)/1000000)</f>
        <v>0</v>
      </c>
      <c r="Z81" s="384"/>
      <c r="AA81" s="386">
        <f>(+SUMIFS('[1]SIIF Cierre 31 Enero de 2024'!$Q$4:$Q$749,'[1]SIIF Cierre 31 Enero de 2024'!$A$4:$A$749,$B81,'[1]SIIF Cierre 31 Enero de 2024'!$B$4:$B$749,$C81,'[1]SIIF Cierre 31 Enero de 2024'!$C$4:$C$749,$D81,'[1]SIIF Cierre 31 Enero de 2024'!$D$4:$D$749,$E81,'[1]SIIF Cierre 31 Enero de 2024'!$E$4:$E$749,$F81,'[1]SIIF Cierre 31 Enero de 2024'!$F$4:$F$749,$G81,'[1]SIIF Cierre 31 Enero de 2024'!$G$4:$G$749,$H81,'[1]SIIF Cierre 31 Enero de 2024'!$H$4:$H$749,$I81,'[1]SIIF Cierre 31 Enero de 2024'!$I$4:$I$749,$J81,'[1]SIIF Cierre 31 Enero de 2024'!$J$4:$J$749,$K81,'[1]SIIF Cierre 31 Enero de 2024'!$K$4:$K$749,$L81,'[1]SIIF Cierre 31 Enero de 2024'!$L$4:$L$749,$M81,'[1]SIIF Cierre 31 Enero de 2024'!$M$4:$M$749,$N81,'[1]SIIF Cierre 31 Enero de 2024'!$N$4:$N$749,$O81)/1000000)</f>
        <v>0</v>
      </c>
      <c r="AB81" s="388"/>
      <c r="AC81" s="384"/>
      <c r="AD81" s="456">
        <f>W81-Y81+AA81</f>
        <v>0</v>
      </c>
      <c r="AE81" s="388">
        <f>(+SUMIFS('[1]SIIF Cierre 31 Enero de 2024'!$T$4:$T$749,'[1]SIIF Cierre 31 Enero de 2024'!$A$4:$A$749,$B81,'[1]SIIF Cierre 31 Enero de 2024'!$B$4:$B$749,$C81,'[1]SIIF Cierre 31 Enero de 2024'!$C$4:$C$749,$D81,'[1]SIIF Cierre 31 Enero de 2024'!$D$4:$D$749,$E81,'[1]SIIF Cierre 31 Enero de 2024'!$E$4:$E$749,$F81,'[1]SIIF Cierre 31 Enero de 2024'!$F$4:$F$749,$G81,'[1]SIIF Cierre 31 Enero de 2024'!$G$4:$G$749,$H81,'[1]SIIF Cierre 31 Enero de 2024'!$H$4:$H$749,$I81,'[1]SIIF Cierre 31 Enero de 2024'!$I$4:$I$749,$J81,'[1]SIIF Cierre 31 Enero de 2024'!$J$4:$J$749,$K81,'[1]SIIF Cierre 31 Enero de 2024'!$K$4:$K$749,$L81,'[1]SIIF Cierre 31 Enero de 2024'!$L$4:$L$749,$M81,'[1]SIIF Cierre 31 Enero de 2024'!$M$4:$M$749,$N81,'[1]SIIF Cierre 31 Enero de 2024'!$N$4:$N$749,$O81)/1000000)</f>
        <v>0</v>
      </c>
      <c r="AF81" s="386">
        <f>AD81-AE81</f>
        <v>0</v>
      </c>
      <c r="AG81" s="458">
        <f>+SUMIFS('[1]SIIF Cierre 31 Enero de 2024'!$W$4:$W$749,'[1]SIIF Cierre 31 Enero de 2024'!$A$4:$A$749,$B81,'[1]SIIF Cierre 31 Enero de 2024'!$B$4:$B$749,$C81,'[1]SIIF Cierre 31 Enero de 2024'!$C$4:$C$749,$D81,'[1]SIIF Cierre 31 Enero de 2024'!$D$4:$D$749,$E81,'[1]SIIF Cierre 31 Enero de 2024'!$E$4:$E$749,$F81,'[1]SIIF Cierre 31 Enero de 2024'!$F$4:$F$749,$G81,'[1]SIIF Cierre 31 Enero de 2024'!$G$4:$G$749,$H81,'[1]SIIF Cierre 31 Enero de 2024'!$H$4:$H$749,$I81,'[1]SIIF Cierre 31 Enero de 2024'!$I$4:$I$749,$J81,'[1]SIIF Cierre 31 Enero de 2024'!$J$4:$J$749,$K81,'[1]SIIF Cierre 31 Enero de 2024'!$K$4:$K$749,$L81,'[1]SIIF Cierre 31 Enero de 2024'!$L$4:$L$749,$M81,'[1]SIIF Cierre 31 Enero de 2024'!$M$4:$M$749,$N81,'[1]SIIF Cierre 31 Enero de 2024'!$N$4:$N$749,$O81)/1000000</f>
        <v>0</v>
      </c>
      <c r="AH81" s="178" t="e">
        <f>+AG81/AD81</f>
        <v>#DIV/0!</v>
      </c>
      <c r="AI81" s="187" t="e">
        <f>+AG81/AF81</f>
        <v>#DIV/0!</v>
      </c>
      <c r="AJ81" s="192">
        <f>+SUMIFS('[1]Cierre Mes Anterior'!$W$4:$W$773,'[1]Cierre Mes Anterior'!$A$4:$A$773,$B81,'[1]Cierre Mes Anterior'!$B$4:$B$773,$C81,'[1]Cierre Mes Anterior'!$C$4:$C$773,$D81,'[1]Cierre Mes Anterior'!$D$4:$D$773,$E81,'[1]Cierre Mes Anterior'!$E$4:$E$773,$F81,'[1]Cierre Mes Anterior'!$F$4:$F$773,$G81,'[1]Cierre Mes Anterior'!$G$4:$G$773,$H81,'[1]Cierre Mes Anterior'!$H$4:$H$773,$I81,'[1]Cierre Mes Anterior'!$I$4:$I$773,$J81,'[1]Cierre Mes Anterior'!$J$4:$J$773,$K81,'[1]Cierre Mes Anterior'!$K$4:$K$773,$L81,'[1]Cierre Mes Anterior'!$L$4:$L$773,$M81,'[1]Cierre Mes Anterior'!$M$4:$M$773,$N81,'[1]Cierre Mes Anterior'!$N$4:$N$773,$O81)/1000000</f>
        <v>0</v>
      </c>
      <c r="AK81" s="179">
        <f>+AG81-AJ81</f>
        <v>0</v>
      </c>
      <c r="AL81" s="194" t="e" vm="1">
        <f t="shared" si="102"/>
        <v>#VALUE!</v>
      </c>
      <c r="AM81" s="456">
        <f>+SUMIFS('[1]SIIF Cierre 31 Enero de 2024'!$X$4:$X$749,'[1]SIIF Cierre 31 Enero de 2024'!$A$4:$A$749,$B81,'[1]SIIF Cierre 31 Enero de 2024'!$B$4:$B$749,$C81,'[1]SIIF Cierre 31 Enero de 2024'!$C$4:$C$749,$D81,'[1]SIIF Cierre 31 Enero de 2024'!$D$4:$D$749,$E81,'[1]SIIF Cierre 31 Enero de 2024'!$E$4:$E$749,$F81,'[1]SIIF Cierre 31 Enero de 2024'!$F$4:$F$749,$G81,'[1]SIIF Cierre 31 Enero de 2024'!$G$4:$G$749,$H81,'[1]SIIF Cierre 31 Enero de 2024'!$H$4:$H$749,$I81,'[1]SIIF Cierre 31 Enero de 2024'!$I$4:$I$749,$J81,'[1]SIIF Cierre 31 Enero de 2024'!$J$4:$J$749,$K81,'[1]SIIF Cierre 31 Enero de 2024'!$K$4:$K$749,$L81,'[1]SIIF Cierre 31 Enero de 2024'!$L$4:$L$749,$M81,'[1]SIIF Cierre 31 Enero de 2024'!$M$4:$M$749,$N81,'[1]SIIF Cierre 31 Enero de 2024'!$N$4:$N$749,$O81)/1000000</f>
        <v>0</v>
      </c>
      <c r="AN81" s="180" t="e">
        <f>+AM81/AD81</f>
        <v>#DIV/0!</v>
      </c>
      <c r="AO81" s="189" t="e">
        <f>+AM81/AF81</f>
        <v>#DIV/0!</v>
      </c>
      <c r="AP81" s="192">
        <f>+SUMIFS('[1]Cierre Mes Anterior'!$X$4:$X$773,'[1]Cierre Mes Anterior'!$A$4:$A$773,$B81,'[1]Cierre Mes Anterior'!$B$4:$B$773,$C81,'[1]Cierre Mes Anterior'!$C$4:$C$773,$D81,'[1]Cierre Mes Anterior'!$D$4:$D$773,$E81,'[1]Cierre Mes Anterior'!$E$4:$E$773,$F81,'[1]Cierre Mes Anterior'!$F$4:$F$773,$G81,'[1]Cierre Mes Anterior'!$G$4:$G$773,$H81,'[1]Cierre Mes Anterior'!$H$4:$H$773,$I81,'[1]Cierre Mes Anterior'!$I$4:$I$773,$J81,'[1]Cierre Mes Anterior'!$J$4:$J$773,$K81,'[1]Cierre Mes Anterior'!$K$4:$K$773,$L81,'[1]Cierre Mes Anterior'!$L$4:$L$773,$M81,'[1]Cierre Mes Anterior'!$M$4:$M$773,$N81,'[1]Cierre Mes Anterior'!$N$4:$N$773,$O81)/1000000</f>
        <v>0</v>
      </c>
      <c r="AQ81" s="179">
        <f>+AM81-AP81</f>
        <v>0</v>
      </c>
      <c r="AR81" s="194" t="e">
        <f t="shared" si="105"/>
        <v>#N/A</v>
      </c>
      <c r="AS81" s="456">
        <f>+SUMIFS('[1]SIIF Cierre 31 Enero de 2024'!$Z$4:$Z$749,'[1]SIIF Cierre 31 Enero de 2024'!$A$4:$A$749,$B81,'[1]SIIF Cierre 31 Enero de 2024'!$B$4:$B$749,$C81,'[1]SIIF Cierre 31 Enero de 2024'!$C$4:$C$749,$D81,'[1]SIIF Cierre 31 Enero de 2024'!$D$4:$D$749,$E81,'[1]SIIF Cierre 31 Enero de 2024'!$E$4:$E$749,$F81,'[1]SIIF Cierre 31 Enero de 2024'!$F$4:$F$749,$G81,'[1]SIIF Cierre 31 Enero de 2024'!$G$4:$G$749,$H81,'[1]SIIF Cierre 31 Enero de 2024'!$H$4:$H$749,$I81,'[1]SIIF Cierre 31 Enero de 2024'!$I$4:$I$749,$J81,'[1]SIIF Cierre 31 Enero de 2024'!$J$4:$J$749,$K81,'[1]SIIF Cierre 31 Enero de 2024'!$K$4:$K$749,$L81,'[1]SIIF Cierre 31 Enero de 2024'!$L$4:$L$749,$M81,'[1]SIIF Cierre 31 Enero de 2024'!$M$4:$M$749,$N81,'[1]SIIF Cierre 31 Enero de 2024'!$N$4:$N$749,$O81)/1000000</f>
        <v>0</v>
      </c>
      <c r="AT81" s="180" t="e">
        <f t="shared" si="106"/>
        <v>#DIV/0!</v>
      </c>
      <c r="AU81" s="456">
        <f>+AD81-AG81</f>
        <v>0</v>
      </c>
      <c r="AV81" s="384">
        <f>+AG81-AM81</f>
        <v>0</v>
      </c>
      <c r="AW81" s="385">
        <f>+AD81-AM81</f>
        <v>0</v>
      </c>
      <c r="AX81" s="386">
        <f>+AF81-AG81</f>
        <v>0</v>
      </c>
      <c r="AY81" s="193" t="e">
        <f>AD81*AR81</f>
        <v>#N/A</v>
      </c>
      <c r="AZ81" s="174" t="e">
        <f>IF(AND(AY81=0,AM81&gt;AY81),1,IFERROR(AM81/AY81,1))</f>
        <v>#N/A</v>
      </c>
      <c r="BA81" s="138"/>
    </row>
    <row r="82" spans="1:78" ht="27.75" customHeight="1" thickBot="1">
      <c r="A82" s="184"/>
      <c r="B82" s="184" t="s">
        <v>183</v>
      </c>
      <c r="C82" s="242" t="s">
        <v>297</v>
      </c>
      <c r="D82" s="184" t="s">
        <v>164</v>
      </c>
      <c r="E82" s="184" t="s">
        <v>176</v>
      </c>
      <c r="F82" s="184" t="s">
        <v>164</v>
      </c>
      <c r="G82" s="184" t="s">
        <v>164</v>
      </c>
      <c r="H82" s="184" t="s">
        <v>164</v>
      </c>
      <c r="I82" s="184" t="s">
        <v>164</v>
      </c>
      <c r="J82" s="184" t="s">
        <v>164</v>
      </c>
      <c r="K82" s="184" t="s">
        <v>164</v>
      </c>
      <c r="L82" s="184" t="s">
        <v>164</v>
      </c>
      <c r="M82" s="184" t="s">
        <v>164</v>
      </c>
      <c r="N82" s="184" t="s">
        <v>164</v>
      </c>
      <c r="O82" s="184" t="s">
        <v>164</v>
      </c>
      <c r="P82" s="184"/>
      <c r="Q82" s="184"/>
      <c r="R82" s="184"/>
      <c r="S82" s="184"/>
      <c r="T82" s="168" t="s">
        <v>177</v>
      </c>
      <c r="U82" s="429"/>
      <c r="V82" s="158" t="s">
        <v>177</v>
      </c>
      <c r="W82" s="387">
        <f>W156</f>
        <v>7153966.5075630005</v>
      </c>
      <c r="X82" s="387" t="e">
        <f>X156</f>
        <v>#REF!</v>
      </c>
      <c r="Y82" s="387" t="e">
        <f>Y156</f>
        <v>#REF!</v>
      </c>
      <c r="Z82" s="387"/>
      <c r="AA82" s="387" t="e">
        <f t="shared" ref="AA82:AG82" si="110">AA156</f>
        <v>#REF!</v>
      </c>
      <c r="AB82" s="387" t="e">
        <f t="shared" si="110"/>
        <v>#REF!</v>
      </c>
      <c r="AC82" s="387" t="e">
        <f t="shared" si="110"/>
        <v>#REF!</v>
      </c>
      <c r="AD82" s="457">
        <f t="shared" si="110"/>
        <v>7153966.5075630005</v>
      </c>
      <c r="AE82" s="457">
        <f>AE156</f>
        <v>6191</v>
      </c>
      <c r="AF82" s="457">
        <f t="shared" si="110"/>
        <v>7008473.3181290003</v>
      </c>
      <c r="AG82" s="457">
        <f t="shared" si="110"/>
        <v>453000.67835665005</v>
      </c>
      <c r="AH82" s="169">
        <f t="shared" si="100"/>
        <v>6.3321610169372294E-2</v>
      </c>
      <c r="AI82" s="187">
        <f t="shared" si="101"/>
        <v>6.463614225153165E-2</v>
      </c>
      <c r="AJ82" s="188" t="e">
        <f>AJ156</f>
        <v>#REF!</v>
      </c>
      <c r="AK82" s="188" t="e">
        <f>AK156</f>
        <v>#REF!</v>
      </c>
      <c r="AL82" s="172" t="e" vm="1">
        <f t="shared" si="102"/>
        <v>#VALUE!</v>
      </c>
      <c r="AM82" s="457">
        <f>AM156</f>
        <v>320048.71689600003</v>
      </c>
      <c r="AN82" s="186">
        <f t="shared" si="103"/>
        <v>4.4737240041262741E-2</v>
      </c>
      <c r="AO82" s="189">
        <f t="shared" si="104"/>
        <v>4.5665967803304848E-2</v>
      </c>
      <c r="AP82" s="188" t="e">
        <f>AP156</f>
        <v>#REF!</v>
      </c>
      <c r="AQ82" s="188" t="e">
        <f>AQ156</f>
        <v>#REF!</v>
      </c>
      <c r="AR82" s="172" t="e">
        <f t="shared" si="105"/>
        <v>#N/A</v>
      </c>
      <c r="AS82" s="457">
        <f>AS156</f>
        <v>320046.53289600002</v>
      </c>
      <c r="AT82" s="186">
        <f t="shared" si="106"/>
        <v>4.4736934756076166E-2</v>
      </c>
      <c r="AU82" s="457">
        <f>AU156</f>
        <v>6561663.6397723509</v>
      </c>
      <c r="AV82" s="387">
        <f t="shared" si="108"/>
        <v>132951.96146065003</v>
      </c>
      <c r="AW82" s="387">
        <f t="shared" si="109"/>
        <v>6833917.7906670002</v>
      </c>
      <c r="AX82" s="387">
        <f t="shared" si="107"/>
        <v>6555472.63977235</v>
      </c>
      <c r="AY82" s="190" t="e">
        <f>AY156</f>
        <v>#REF!</v>
      </c>
      <c r="AZ82" s="174" t="e">
        <f>IF(AND(AY82=0,AM82&gt;AY82),1,IFERROR(AM82/AY82,1))</f>
        <v>#REF!</v>
      </c>
      <c r="BA82" s="138"/>
      <c r="BB82" s="175"/>
      <c r="BC82" s="175"/>
      <c r="BD82" s="175"/>
      <c r="BE82" s="175"/>
      <c r="BF82" s="175"/>
      <c r="BG82" s="175"/>
      <c r="BH82" s="175"/>
      <c r="BI82" s="175"/>
      <c r="BJ82" s="175"/>
      <c r="BK82" s="175"/>
      <c r="BL82" s="175"/>
      <c r="BM82" s="175"/>
      <c r="BO82" s="175"/>
      <c r="BP82" s="175"/>
      <c r="BQ82" s="175"/>
      <c r="BR82" s="175"/>
      <c r="BS82" s="175"/>
      <c r="BT82" s="175"/>
      <c r="BU82" s="175"/>
      <c r="BV82" s="175"/>
      <c r="BW82" s="175"/>
      <c r="BX82" s="175"/>
      <c r="BY82" s="175"/>
      <c r="BZ82" s="175"/>
    </row>
    <row r="83" spans="1:78" ht="24.75" customHeight="1" thickBot="1">
      <c r="A83" s="184"/>
      <c r="B83" s="184" t="s">
        <v>183</v>
      </c>
      <c r="C83" s="242" t="s">
        <v>297</v>
      </c>
      <c r="D83" s="184" t="s">
        <v>164</v>
      </c>
      <c r="E83" s="184" t="s">
        <v>164</v>
      </c>
      <c r="F83" s="184" t="s">
        <v>164</v>
      </c>
      <c r="G83" s="184" t="s">
        <v>164</v>
      </c>
      <c r="H83" s="184" t="s">
        <v>164</v>
      </c>
      <c r="I83" s="184" t="s">
        <v>164</v>
      </c>
      <c r="J83" s="184" t="s">
        <v>164</v>
      </c>
      <c r="K83" s="184" t="s">
        <v>164</v>
      </c>
      <c r="L83" s="184" t="s">
        <v>164</v>
      </c>
      <c r="M83" s="184" t="s">
        <v>164</v>
      </c>
      <c r="N83" s="184" t="s">
        <v>164</v>
      </c>
      <c r="O83" s="184" t="s">
        <v>164</v>
      </c>
      <c r="P83" s="184"/>
      <c r="Q83" s="184"/>
      <c r="R83" s="184"/>
      <c r="S83" s="184"/>
      <c r="T83" s="168" t="s">
        <v>206</v>
      </c>
      <c r="U83" s="429"/>
      <c r="V83" s="158" t="s">
        <v>206</v>
      </c>
      <c r="W83" s="387">
        <f>+W82+W73+W79</f>
        <v>7337076.0088460008</v>
      </c>
      <c r="X83" s="387" t="e">
        <f t="shared" ref="X83:AC83" si="111">+X82+X73+X79</f>
        <v>#REF!</v>
      </c>
      <c r="Y83" s="387" t="e">
        <f t="shared" si="111"/>
        <v>#REF!</v>
      </c>
      <c r="Z83" s="387">
        <f t="shared" si="111"/>
        <v>0</v>
      </c>
      <c r="AA83" s="387" t="e">
        <f t="shared" si="111"/>
        <v>#REF!</v>
      </c>
      <c r="AB83" s="387" t="e">
        <f t="shared" si="111"/>
        <v>#REF!</v>
      </c>
      <c r="AC83" s="387" t="e">
        <f t="shared" si="111"/>
        <v>#REF!</v>
      </c>
      <c r="AD83" s="457">
        <f>+AD82+AD73+AD79</f>
        <v>7337076.0088460008</v>
      </c>
      <c r="AE83" s="387">
        <f>+AE82+AE73+AE79</f>
        <v>8664.0038029999996</v>
      </c>
      <c r="AF83" s="387">
        <f>+AF82+AF73+AF79</f>
        <v>7189109.8156090006</v>
      </c>
      <c r="AG83" s="457">
        <f>+AG82+AG73+AG79</f>
        <v>465385.62237735005</v>
      </c>
      <c r="AH83" s="169">
        <f>+AG83/AD83</f>
        <v>6.3429303692132177E-2</v>
      </c>
      <c r="AI83" s="187">
        <f t="shared" si="101"/>
        <v>6.4734805047337626E-2</v>
      </c>
      <c r="AJ83" s="188" t="e">
        <f>+AJ82+AJ73</f>
        <v>#REF!</v>
      </c>
      <c r="AK83" s="188" t="e">
        <f>+AK82+AK73</f>
        <v>#REF!</v>
      </c>
      <c r="AL83" s="172" t="e" vm="1">
        <f t="shared" si="102"/>
        <v>#VALUE!</v>
      </c>
      <c r="AM83" s="457">
        <f>+AM82+AM73+AM79</f>
        <v>330194.70186727005</v>
      </c>
      <c r="AN83" s="186">
        <f>+AM83/AD83</f>
        <v>4.5003582008577847E-2</v>
      </c>
      <c r="AO83" s="189">
        <f t="shared" si="104"/>
        <v>4.5929845326656588E-2</v>
      </c>
      <c r="AP83" s="188" t="e">
        <f>+AP82+AP73</f>
        <v>#REF!</v>
      </c>
      <c r="AQ83" s="188" t="e">
        <f>+AQ82+AQ73</f>
        <v>#REF!</v>
      </c>
      <c r="AR83" s="172" t="e">
        <f t="shared" si="105"/>
        <v>#N/A</v>
      </c>
      <c r="AS83" s="457">
        <f>+AS82+AS73+AS79</f>
        <v>330115.04014059005</v>
      </c>
      <c r="AT83" s="186">
        <f t="shared" si="106"/>
        <v>4.4992724587094968E-2</v>
      </c>
      <c r="AU83" s="457">
        <f>+AU82+AU73</f>
        <v>6728928.495751651</v>
      </c>
      <c r="AV83" s="387">
        <f>+AV82+AV73</f>
        <v>135190.92051008003</v>
      </c>
      <c r="AW83" s="389">
        <f>+AW82+AW73</f>
        <v>7003421.6056957301</v>
      </c>
      <c r="AX83" s="387">
        <f t="shared" si="107"/>
        <v>6723724.1932316506</v>
      </c>
      <c r="AY83" s="190" t="e">
        <f>+AY82+AY73</f>
        <v>#REF!</v>
      </c>
      <c r="AZ83" s="174" t="e">
        <f>IF(AND(AY83=0,AM83&gt;AY83),1,IFERROR(AM83/AY83,1))</f>
        <v>#REF!</v>
      </c>
      <c r="BA83" s="138"/>
      <c r="BB83" s="175"/>
      <c r="BC83" s="175"/>
      <c r="BD83" s="175"/>
      <c r="BE83" s="175"/>
      <c r="BF83" s="175"/>
      <c r="BG83" s="175"/>
      <c r="BH83" s="175"/>
      <c r="BI83" s="175"/>
      <c r="BJ83" s="175"/>
      <c r="BK83" s="175"/>
      <c r="BL83" s="175"/>
      <c r="BM83" s="175"/>
      <c r="BO83" s="175"/>
      <c r="BP83" s="175"/>
      <c r="BQ83" s="175"/>
      <c r="BR83" s="175"/>
      <c r="BS83" s="175"/>
      <c r="BT83" s="175"/>
      <c r="BU83" s="175"/>
      <c r="BV83" s="175"/>
      <c r="BW83" s="175"/>
      <c r="BX83" s="175"/>
      <c r="BY83" s="175"/>
      <c r="BZ83" s="175"/>
    </row>
    <row r="84" spans="1:78" ht="22.5">
      <c r="T84" s="143"/>
      <c r="U84" s="431"/>
      <c r="V84" s="144"/>
      <c r="W84" s="201"/>
      <c r="X84" s="201"/>
      <c r="Y84" s="201"/>
      <c r="Z84" s="201"/>
      <c r="AA84" s="201"/>
      <c r="AB84" s="201"/>
      <c r="AC84" s="201"/>
      <c r="AD84" s="459"/>
      <c r="AE84" s="201"/>
      <c r="AF84" s="201"/>
      <c r="AG84" s="459"/>
      <c r="AH84" s="216"/>
      <c r="AI84" s="202"/>
      <c r="AJ84" s="202"/>
      <c r="AK84" s="202"/>
      <c r="AL84" s="203"/>
      <c r="AM84" s="459"/>
      <c r="AN84" s="216"/>
      <c r="AO84" s="202"/>
      <c r="AP84" s="202"/>
      <c r="AQ84" s="202"/>
      <c r="AR84" s="203"/>
      <c r="AS84" s="459"/>
      <c r="AT84" s="216"/>
      <c r="AU84" s="459"/>
      <c r="AV84" s="390"/>
      <c r="AW84" s="380"/>
      <c r="AX84" s="390"/>
      <c r="AY84" s="146"/>
      <c r="AZ84" s="146"/>
      <c r="BA84" s="138"/>
      <c r="BB84" s="139"/>
      <c r="BC84" s="139"/>
      <c r="BD84" s="139"/>
      <c r="BE84" s="139"/>
      <c r="BF84" s="139"/>
      <c r="BG84" s="139"/>
      <c r="BH84" s="139"/>
      <c r="BI84" s="139"/>
      <c r="BJ84" s="139"/>
      <c r="BK84" s="139"/>
      <c r="BL84" s="139"/>
      <c r="BM84" s="139"/>
      <c r="BO84" s="139"/>
      <c r="BP84" s="139"/>
      <c r="BQ84" s="139"/>
      <c r="BR84" s="139"/>
      <c r="BS84" s="139"/>
      <c r="BT84" s="139"/>
      <c r="BU84" s="139"/>
      <c r="BV84" s="139"/>
      <c r="BW84" s="139"/>
      <c r="BX84" s="139"/>
      <c r="BY84" s="139"/>
      <c r="BZ84" s="139"/>
    </row>
    <row r="85" spans="1:78" ht="12.75" customHeight="1" thickBot="1">
      <c r="T85" s="241">
        <v>1</v>
      </c>
      <c r="U85" s="439"/>
      <c r="V85" s="246"/>
      <c r="W85" s="247"/>
      <c r="X85" s="241"/>
      <c r="Y85" s="247"/>
      <c r="Z85" s="241"/>
      <c r="AA85" s="247"/>
      <c r="AB85" s="241"/>
      <c r="AC85" s="247"/>
      <c r="AD85" s="461"/>
      <c r="AE85" s="247"/>
      <c r="AF85" s="241"/>
      <c r="AG85" s="461"/>
      <c r="AH85" s="248"/>
      <c r="AI85" s="241"/>
      <c r="AJ85" s="247"/>
      <c r="AK85" s="241"/>
      <c r="AL85" s="249"/>
      <c r="AM85" s="461"/>
      <c r="AN85" s="248"/>
      <c r="AO85" s="241"/>
      <c r="AP85" s="247"/>
      <c r="AQ85" s="241"/>
      <c r="AR85" s="249"/>
      <c r="AS85" s="461"/>
      <c r="AT85" s="248"/>
      <c r="AU85" s="461">
        <v>25</v>
      </c>
      <c r="AV85" s="247">
        <v>26</v>
      </c>
      <c r="AW85" s="241">
        <v>27</v>
      </c>
      <c r="AX85" s="247">
        <v>28</v>
      </c>
      <c r="AY85" s="241">
        <v>31</v>
      </c>
      <c r="AZ85" s="247">
        <v>32</v>
      </c>
      <c r="BA85" s="138"/>
      <c r="BB85" s="249"/>
      <c r="BC85" s="250"/>
      <c r="BD85" s="249"/>
      <c r="BE85" s="250"/>
      <c r="BF85" s="249"/>
      <c r="BG85" s="250"/>
      <c r="BH85" s="249"/>
      <c r="BI85" s="250"/>
      <c r="BJ85" s="249"/>
      <c r="BK85" s="250"/>
      <c r="BL85" s="249"/>
      <c r="BM85" s="250"/>
      <c r="BO85" s="250"/>
      <c r="BP85" s="249"/>
      <c r="BQ85" s="250"/>
      <c r="BR85" s="249"/>
      <c r="BS85" s="250"/>
      <c r="BT85" s="249"/>
      <c r="BU85" s="250"/>
      <c r="BV85" s="249"/>
      <c r="BW85" s="250"/>
      <c r="BX85" s="249"/>
      <c r="BY85" s="250"/>
      <c r="BZ85" s="249"/>
    </row>
    <row r="86" spans="1:78" ht="69.75" customHeight="1">
      <c r="A86" s="184"/>
      <c r="B86" s="184"/>
      <c r="C86" s="184"/>
      <c r="D86" s="184"/>
      <c r="E86" s="184"/>
      <c r="F86" s="184"/>
      <c r="G86" s="184"/>
      <c r="H86" s="184"/>
      <c r="I86" s="184"/>
      <c r="J86" s="184"/>
      <c r="K86" s="184"/>
      <c r="L86" s="184"/>
      <c r="M86" s="184"/>
      <c r="N86" s="184"/>
      <c r="O86" s="184"/>
      <c r="P86" s="184"/>
      <c r="Q86" s="184"/>
      <c r="R86" s="184"/>
      <c r="S86" s="251"/>
      <c r="T86" s="157" t="s">
        <v>125</v>
      </c>
      <c r="U86" s="440" t="s">
        <v>207</v>
      </c>
      <c r="V86" s="157" t="s">
        <v>125</v>
      </c>
      <c r="W86" s="158" t="s">
        <v>441</v>
      </c>
      <c r="X86" s="158" t="s">
        <v>127</v>
      </c>
      <c r="Y86" s="158" t="s">
        <v>128</v>
      </c>
      <c r="Z86" s="158" t="s">
        <v>129</v>
      </c>
      <c r="AA86" s="158" t="s">
        <v>130</v>
      </c>
      <c r="AB86" s="158" t="s">
        <v>131</v>
      </c>
      <c r="AC86" s="157" t="s">
        <v>132</v>
      </c>
      <c r="AD86" s="453" t="s">
        <v>442</v>
      </c>
      <c r="AE86" s="157" t="s">
        <v>443</v>
      </c>
      <c r="AF86" s="157" t="s">
        <v>135</v>
      </c>
      <c r="AG86" s="453" t="s">
        <v>0</v>
      </c>
      <c r="AH86" s="159" t="s">
        <v>136</v>
      </c>
      <c r="AI86" s="160" t="s">
        <v>137</v>
      </c>
      <c r="AJ86" s="160" t="s">
        <v>138</v>
      </c>
      <c r="AK86" s="160" t="s">
        <v>139</v>
      </c>
      <c r="AL86" s="161" t="s">
        <v>140</v>
      </c>
      <c r="AM86" s="453" t="s">
        <v>141</v>
      </c>
      <c r="AN86" s="159" t="s">
        <v>142</v>
      </c>
      <c r="AO86" s="252"/>
      <c r="AP86" s="253" t="s">
        <v>144</v>
      </c>
      <c r="AQ86" s="254" t="s">
        <v>145</v>
      </c>
      <c r="AR86" s="255" t="s">
        <v>146</v>
      </c>
      <c r="AS86" s="453" t="s">
        <v>295</v>
      </c>
      <c r="AT86" s="159" t="s">
        <v>296</v>
      </c>
      <c r="AU86" s="453" t="s">
        <v>147</v>
      </c>
      <c r="AV86" s="381" t="s">
        <v>148</v>
      </c>
      <c r="AW86" s="381" t="s">
        <v>149</v>
      </c>
      <c r="AX86" s="381" t="s">
        <v>150</v>
      </c>
      <c r="AY86" s="256" t="s">
        <v>151</v>
      </c>
      <c r="AZ86" s="257" t="s">
        <v>152</v>
      </c>
      <c r="BA86" s="138"/>
      <c r="BB86" s="164"/>
      <c r="BC86" s="166"/>
      <c r="BD86" s="166"/>
      <c r="BE86" s="166"/>
      <c r="BF86" s="166"/>
      <c r="BG86" s="166"/>
      <c r="BH86" s="166"/>
      <c r="BI86" s="166"/>
      <c r="BJ86" s="166"/>
      <c r="BK86" s="166"/>
      <c r="BL86" s="166"/>
      <c r="BM86" s="166"/>
      <c r="BO86" s="166"/>
      <c r="BP86" s="166"/>
      <c r="BQ86" s="166"/>
      <c r="BR86" s="166"/>
      <c r="BS86" s="166"/>
      <c r="BT86" s="166"/>
      <c r="BU86" s="166"/>
      <c r="BV86" s="166"/>
      <c r="BW86" s="166"/>
      <c r="BX86" s="166"/>
      <c r="BY86" s="166"/>
      <c r="BZ86" s="166"/>
    </row>
    <row r="87" spans="1:78" ht="48.75" customHeight="1">
      <c r="A87" s="184"/>
      <c r="B87" s="184"/>
      <c r="C87" s="184"/>
      <c r="D87" s="184"/>
      <c r="E87" s="184"/>
      <c r="F87" s="184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251"/>
      <c r="T87" s="274" t="s">
        <v>125</v>
      </c>
      <c r="U87" s="442"/>
      <c r="V87" s="274" t="s">
        <v>125</v>
      </c>
      <c r="W87" s="158" t="s">
        <v>441</v>
      </c>
      <c r="X87" s="158" t="s">
        <v>127</v>
      </c>
      <c r="Y87" s="158" t="s">
        <v>128</v>
      </c>
      <c r="Z87" s="158" t="s">
        <v>129</v>
      </c>
      <c r="AA87" s="158" t="s">
        <v>130</v>
      </c>
      <c r="AB87" s="158" t="s">
        <v>131</v>
      </c>
      <c r="AC87" s="157" t="s">
        <v>132</v>
      </c>
      <c r="AD87" s="453" t="s">
        <v>442</v>
      </c>
      <c r="AE87" s="157" t="s">
        <v>443</v>
      </c>
      <c r="AF87" s="157" t="s">
        <v>135</v>
      </c>
      <c r="AG87" s="453" t="s">
        <v>0</v>
      </c>
      <c r="AH87" s="159" t="s">
        <v>136</v>
      </c>
      <c r="AI87" s="160" t="s">
        <v>137</v>
      </c>
      <c r="AJ87" s="160" t="s">
        <v>138</v>
      </c>
      <c r="AK87" s="160" t="s">
        <v>139</v>
      </c>
      <c r="AL87" s="161" t="s">
        <v>140</v>
      </c>
      <c r="AM87" s="453" t="s">
        <v>141</v>
      </c>
      <c r="AN87" s="159" t="s">
        <v>142</v>
      </c>
      <c r="AO87" s="160"/>
      <c r="AP87" s="160" t="s">
        <v>144</v>
      </c>
      <c r="AQ87" s="160" t="s">
        <v>145</v>
      </c>
      <c r="AR87" s="161" t="s">
        <v>146</v>
      </c>
      <c r="AS87" s="453" t="s">
        <v>295</v>
      </c>
      <c r="AT87" s="159" t="s">
        <v>296</v>
      </c>
      <c r="AU87" s="453" t="s">
        <v>147</v>
      </c>
      <c r="AV87" s="400" t="s">
        <v>148</v>
      </c>
      <c r="AW87" s="400" t="s">
        <v>149</v>
      </c>
      <c r="AX87" s="381" t="s">
        <v>150</v>
      </c>
      <c r="AY87" s="256" t="s">
        <v>151</v>
      </c>
      <c r="AZ87" s="257" t="s">
        <v>152</v>
      </c>
      <c r="BA87" s="138"/>
      <c r="BB87" s="164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6"/>
      <c r="BO87" s="166"/>
      <c r="BP87" s="166"/>
      <c r="BQ87" s="166"/>
      <c r="BR87" s="166"/>
      <c r="BS87" s="166"/>
      <c r="BT87" s="166"/>
      <c r="BU87" s="166"/>
      <c r="BV87" s="166"/>
      <c r="BW87" s="166"/>
      <c r="BX87" s="166"/>
      <c r="BY87" s="166"/>
      <c r="BZ87" s="166"/>
    </row>
    <row r="88" spans="1:78" ht="46.5" customHeight="1">
      <c r="A88" s="258"/>
      <c r="B88" s="258" t="s">
        <v>183</v>
      </c>
      <c r="C88" s="242" t="s">
        <v>297</v>
      </c>
      <c r="D88" s="503" t="s">
        <v>305</v>
      </c>
      <c r="E88" s="258" t="s">
        <v>176</v>
      </c>
      <c r="F88" s="258" t="s">
        <v>164</v>
      </c>
      <c r="G88" s="258" t="s">
        <v>164</v>
      </c>
      <c r="H88" s="258" t="s">
        <v>164</v>
      </c>
      <c r="I88" s="258" t="s">
        <v>164</v>
      </c>
      <c r="J88" s="258" t="s">
        <v>164</v>
      </c>
      <c r="K88" s="258" t="s">
        <v>164</v>
      </c>
      <c r="L88" s="258" t="s">
        <v>164</v>
      </c>
      <c r="M88" s="258" t="s">
        <v>164</v>
      </c>
      <c r="N88" s="258" t="s">
        <v>164</v>
      </c>
      <c r="O88" s="258" t="s">
        <v>164</v>
      </c>
      <c r="P88" s="258"/>
      <c r="Q88" s="258"/>
      <c r="R88" s="258" t="s">
        <v>208</v>
      </c>
      <c r="S88" s="259"/>
      <c r="T88" s="504" t="s">
        <v>306</v>
      </c>
      <c r="U88" s="443">
        <v>202300000000282</v>
      </c>
      <c r="V88" s="276" t="s">
        <v>306</v>
      </c>
      <c r="W88" s="394">
        <f>+SUMIFS('[1]SIIF Cierre 31 Enero de 2024'!$P$4:$P$749,'[1]SIIF Cierre 31 Enero de 2024'!$A$4:$A$749,$B88,'[1]SIIF Cierre 31 Enero de 2024'!$B$4:$B$749,$C88,'[1]SIIF Cierre 31 Enero de 2024'!$C$4:$C$749,$D88)/1000000</f>
        <v>2090</v>
      </c>
      <c r="X88" s="394"/>
      <c r="Y88" s="394">
        <f>+SUMIFS('[1]SIIF Cierre 31 Enero de 2024'!$R$4:$R$749,'[1]SIIF Cierre 31 Enero de 2024'!$A$4:$A$749,$B88,'[1]SIIF Cierre 31 Enero de 2024'!$B$4:$B$749,$C88,'[1]SIIF Cierre 31 Enero de 2024'!$C$4:$C$749,$D88)/1000000</f>
        <v>0</v>
      </c>
      <c r="Z88" s="394"/>
      <c r="AA88" s="394">
        <f>+SUMIFS('[1]SIIF Cierre 31 Enero de 2024'!$Q$4:$Q$749,'[1]SIIF Cierre 31 Enero de 2024'!$A$4:$A$749,$B88,'[1]SIIF Cierre 31 Enero de 2024'!$B$4:$B$749,$C88,'[1]SIIF Cierre 31 Enero de 2024'!$C$4:$C$749,$D88)/1000000</f>
        <v>0</v>
      </c>
      <c r="AB88" s="394"/>
      <c r="AC88" s="394"/>
      <c r="AD88" s="462">
        <f>W88-Y88+AA88</f>
        <v>2090</v>
      </c>
      <c r="AE88" s="394">
        <f>+SUMIFS('[1]SIIF Cierre 31 Enero de 2024'!$T$4:$T$749,'[1]SIIF Cierre 31 Enero de 2024'!$A$4:$A$749,$B88,'[1]SIIF Cierre 31 Enero de 2024'!$B$4:$B$749,$C88,'[1]SIIF Cierre 31 Enero de 2024'!$C$4:$C$749,$D88)/1000000</f>
        <v>0</v>
      </c>
      <c r="AF88" s="394">
        <f>AD88-AE88</f>
        <v>2090</v>
      </c>
      <c r="AG88" s="462">
        <f>+SUMIFS('[1]SIIF Cierre 31 Enero de 2024'!$W$4:$W$749,'[1]SIIF Cierre 31 Enero de 2024'!$A$4:$A$749,$B88,'[1]SIIF Cierre 31 Enero de 2024'!$B$4:$B$749,$C88,'[1]SIIF Cierre 31 Enero de 2024'!$C$4:$C$749,$D88,'[1]SIIF Cierre 31 Enero de 2024'!$D$4:$D$749,$E88,'[1]SIIF Cierre 31 Enero de 2024'!$E$4:$E$749,$F88,'[1]SIIF Cierre 31 Enero de 2024'!$F$4:$F$749,$G88,'[1]SIIF Cierre 31 Enero de 2024'!$G$4:$G$749,$H88,'[1]SIIF Cierre 31 Enero de 2024'!$H$4:$H$749,$I88,'[1]SIIF Cierre 31 Enero de 2024'!$I$4:$I$749,$J88,'[1]SIIF Cierre 31 Enero de 2024'!$J$4:$J$749,$K88,'[1]SIIF Cierre 31 Enero de 2024'!$K$4:$K$749,$L88,'[1]SIIF Cierre 31 Enero de 2024'!$L$4:$L$749,$M88,'[1]SIIF Cierre 31 Enero de 2024'!$M$4:$M$749,$N88,'[1]SIIF Cierre 31 Enero de 2024'!$N$4:$N$749,$O88)/1000000</f>
        <v>392.08031999999997</v>
      </c>
      <c r="AH88" s="265">
        <f>+AG88/AD88</f>
        <v>0.18759823923444974</v>
      </c>
      <c r="AI88" s="266"/>
      <c r="AJ88" s="264">
        <f>+SUMIFS('[1]Cierre Mes Anterior'!$W$4:$W$773,'[1]Cierre Mes Anterior'!$A$4:$A$773,$B88,'[1]Cierre Mes Anterior'!$B$4:$B$773,$C88,'[1]Cierre Mes Anterior'!$C$4:$C$773,$D88,'[1]Cierre Mes Anterior'!$D$4:$D$773,$E88,'[1]Cierre Mes Anterior'!$E$4:$E$773,$F88,'[1]Cierre Mes Anterior'!$F$4:$F$773,$G88,'[1]Cierre Mes Anterior'!$G$4:$G$773,$H88,'[1]Cierre Mes Anterior'!$H$4:$H$773,$I88,'[1]Cierre Mes Anterior'!$I$4:$I$773,$J88,'[1]Cierre Mes Anterior'!$J$4:$J$773,$K88,'[1]Cierre Mes Anterior'!$K$4:$K$773,$L88,'[1]Cierre Mes Anterior'!$L$4:$L$773,$M88,'[1]Cierre Mes Anterior'!$M$4:$M$773,$N88,'[1]Cierre Mes Anterior'!$N$4:$N$773,$O88)/1000000</f>
        <v>0</v>
      </c>
      <c r="AK88" s="264">
        <f>+AG88-AJ88</f>
        <v>392.08031999999997</v>
      </c>
      <c r="AL88" s="172" t="e" vm="1">
        <f>HLOOKUP((HLOOKUP($W$1,$BB$8:$BM$8,1,FALSE)),$BB$8:$BM$314,BN88,FALSE)</f>
        <v>#VALUE!</v>
      </c>
      <c r="AM88" s="462">
        <f>+SUMIFS('[1]SIIF Cierre 31 Enero de 2024'!$X$4:$X$749,'[1]SIIF Cierre 31 Enero de 2024'!$A$4:$A$749,$B88,'[1]SIIF Cierre 31 Enero de 2024'!$B$4:$B$749,$C88,'[1]SIIF Cierre 31 Enero de 2024'!$C$4:$C$749,$D88,'[1]SIIF Cierre 31 Enero de 2024'!$D$4:$D$749,$E88,'[1]SIIF Cierre 31 Enero de 2024'!$E$4:$E$749,$F88,'[1]SIIF Cierre 31 Enero de 2024'!$F$4:$F$749,$G88,'[1]SIIF Cierre 31 Enero de 2024'!$G$4:$G$749,$H88,'[1]SIIF Cierre 31 Enero de 2024'!$H$4:$H$749,$I88,'[1]SIIF Cierre 31 Enero de 2024'!$I$4:$I$749,$J88,'[1]SIIF Cierre 31 Enero de 2024'!$J$4:$J$749,$K88,'[1]SIIF Cierre 31 Enero de 2024'!$K$4:$K$749,$L88,'[1]SIIF Cierre 31 Enero de 2024'!$L$4:$L$749,$M88,'[1]SIIF Cierre 31 Enero de 2024'!$M$4:$M$749,$N88,'[1]SIIF Cierre 31 Enero de 2024'!$N$4:$N$749,$O88)/1000000</f>
        <v>0</v>
      </c>
      <c r="AN88" s="265">
        <f>+AM88/AD88</f>
        <v>0</v>
      </c>
      <c r="AO88" s="266"/>
      <c r="AP88" s="264">
        <f>+SUMIFS('[1]Cierre Mes Anterior'!$X$4:$X$773,'[1]Cierre Mes Anterior'!$A$4:$A$773,$B88,'[1]Cierre Mes Anterior'!$B$4:$B$773,$C88,'[1]Cierre Mes Anterior'!$C$4:$C$773,$D88,'[1]Cierre Mes Anterior'!$D$4:$D$773,$E88,'[1]Cierre Mes Anterior'!$E$4:$E$773,$F88,'[1]Cierre Mes Anterior'!$F$4:$F$773,$G88,'[1]Cierre Mes Anterior'!$G$4:$G$773,$H88,'[1]Cierre Mes Anterior'!$H$4:$H$773,$I88,'[1]Cierre Mes Anterior'!$I$4:$I$773,$J88,'[1]Cierre Mes Anterior'!$J$4:$J$773,$K88,'[1]Cierre Mes Anterior'!$K$4:$K$773,$L88,'[1]Cierre Mes Anterior'!$L$4:$L$773,$M88,'[1]Cierre Mes Anterior'!$M$4:$M$773,$N88,'[1]Cierre Mes Anterior'!$N$4:$N$773,$O88)/1000000</f>
        <v>0</v>
      </c>
      <c r="AQ88" s="267">
        <f>+AM88-AP88</f>
        <v>0</v>
      </c>
      <c r="AR88" s="172" t="e">
        <f>HLOOKUP((HLOOKUP($W$1,$BO$8:$BZ$8,1,FALSE)),$BO$8:$BZ$314,BN88,FALSE)</f>
        <v>#N/A</v>
      </c>
      <c r="AS88" s="462">
        <f>+SUMIFS('[1]SIIF Cierre 31 Enero de 2024'!$Z$4:$Z$749,'[1]SIIF Cierre 31 Enero de 2024'!$A$4:$A$749,$B88,'[1]SIIF Cierre 31 Enero de 2024'!$B$4:$B$749,$C88,'[1]SIIF Cierre 31 Enero de 2024'!$C$4:$C$749,$D88,'[1]SIIF Cierre 31 Enero de 2024'!$D$4:$D$749,$E88,'[1]SIIF Cierre 31 Enero de 2024'!$E$4:$E$749,$F88,'[1]SIIF Cierre 31 Enero de 2024'!$F$4:$F$749,$G88,'[1]SIIF Cierre 31 Enero de 2024'!$G$4:$G$749,$H88,'[1]SIIF Cierre 31 Enero de 2024'!$H$4:$H$749,$I88,'[1]SIIF Cierre 31 Enero de 2024'!$I$4:$I$749,$J88,'[1]SIIF Cierre 31 Enero de 2024'!$J$4:$J$749,$K88,'[1]SIIF Cierre 31 Enero de 2024'!$K$4:$K$749,$L88,'[1]SIIF Cierre 31 Enero de 2024'!$L$4:$L$749,$M88,'[1]SIIF Cierre 31 Enero de 2024'!$M$4:$M$749,$N88,'[1]SIIF Cierre 31 Enero de 2024'!$N$4:$N$749,$O88)/1000000</f>
        <v>0</v>
      </c>
      <c r="AT88" s="265">
        <f>+AS88/AD88</f>
        <v>0</v>
      </c>
      <c r="AU88" s="462">
        <f>+AD88-AG88</f>
        <v>1697.91968</v>
      </c>
      <c r="AV88" s="396">
        <f>+AG88-AM88</f>
        <v>392.08031999999997</v>
      </c>
      <c r="AW88" s="396">
        <f>+AD88-AM88</f>
        <v>2090</v>
      </c>
      <c r="AX88" s="397">
        <f>+AF88-AG88</f>
        <v>1697.91968</v>
      </c>
      <c r="AY88" s="193" t="e">
        <f>AD88*AR88</f>
        <v>#N/A</v>
      </c>
      <c r="AZ88" s="268" t="e">
        <f>IF(AND(AY88=0,AM88&gt;AY88),1,IFERROR(AM88/AY88,1))</f>
        <v>#N/A</v>
      </c>
      <c r="BA88" s="138"/>
      <c r="BB88" s="277"/>
      <c r="BC88" s="270"/>
      <c r="BD88" s="270"/>
      <c r="BE88" s="270"/>
      <c r="BF88" s="270"/>
      <c r="BG88" s="270"/>
      <c r="BH88" s="270"/>
      <c r="BI88" s="270"/>
      <c r="BJ88" s="270"/>
      <c r="BK88" s="270"/>
      <c r="BL88" s="270"/>
      <c r="BM88" s="270"/>
      <c r="BO88" s="270"/>
      <c r="BP88" s="270"/>
      <c r="BQ88" s="270"/>
      <c r="BR88" s="270"/>
      <c r="BS88" s="270"/>
      <c r="BT88" s="270"/>
      <c r="BU88" s="270"/>
      <c r="BV88" s="270"/>
      <c r="BW88" s="270"/>
      <c r="BX88" s="270"/>
      <c r="BY88" s="270"/>
      <c r="BZ88" s="270"/>
    </row>
    <row r="89" spans="1:78" ht="34.5" customHeight="1">
      <c r="A89" s="184"/>
      <c r="B89" s="184"/>
      <c r="C89" s="184"/>
      <c r="D89" s="275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251"/>
      <c r="T89" s="158" t="s">
        <v>209</v>
      </c>
      <c r="U89" s="441"/>
      <c r="V89" s="158" t="s">
        <v>209</v>
      </c>
      <c r="W89" s="387">
        <f>+SUM(W88)</f>
        <v>2090</v>
      </c>
      <c r="X89" s="387">
        <f t="shared" ref="X89:AK89" si="112">+SUM(X88)</f>
        <v>0</v>
      </c>
      <c r="Y89" s="387">
        <f t="shared" si="112"/>
        <v>0</v>
      </c>
      <c r="Z89" s="387"/>
      <c r="AA89" s="387">
        <f t="shared" si="112"/>
        <v>0</v>
      </c>
      <c r="AB89" s="387">
        <f t="shared" si="112"/>
        <v>0</v>
      </c>
      <c r="AC89" s="387">
        <f t="shared" si="112"/>
        <v>0</v>
      </c>
      <c r="AD89" s="457">
        <f t="shared" si="112"/>
        <v>2090</v>
      </c>
      <c r="AE89" s="387">
        <f t="shared" si="112"/>
        <v>0</v>
      </c>
      <c r="AF89" s="387">
        <f>+SUM(AF88)</f>
        <v>2090</v>
      </c>
      <c r="AG89" s="457">
        <f>+SUM(AG88)</f>
        <v>392.08031999999997</v>
      </c>
      <c r="AH89" s="169">
        <f>+AG89/AD89</f>
        <v>0.18759823923444974</v>
      </c>
      <c r="AI89" s="278"/>
      <c r="AJ89" s="188">
        <f t="shared" si="112"/>
        <v>0</v>
      </c>
      <c r="AK89" s="188">
        <f t="shared" si="112"/>
        <v>392.08031999999997</v>
      </c>
      <c r="AL89" s="172" t="e" vm="1">
        <f>HLOOKUP((HLOOKUP($W$1,$BB$8:$BM$8,1,FALSE)),$BB$8:$BM$314,BN89,FALSE)</f>
        <v>#VALUE!</v>
      </c>
      <c r="AM89" s="457">
        <f>+SUM(AM88)</f>
        <v>0</v>
      </c>
      <c r="AN89" s="186">
        <f>+AM89/AD89</f>
        <v>0</v>
      </c>
      <c r="AO89" s="279"/>
      <c r="AP89" s="188">
        <f>+SUM(AP88)</f>
        <v>0</v>
      </c>
      <c r="AQ89" s="188">
        <f>+SUM(AQ88)</f>
        <v>0</v>
      </c>
      <c r="AR89" s="172" t="e">
        <f>HLOOKUP((HLOOKUP($W$1,$BO$8:$BZ$8,1,FALSE)),$BO$8:$BZ$314,BN89,FALSE)</f>
        <v>#N/A</v>
      </c>
      <c r="AS89" s="457">
        <f>+SUM(AS88)</f>
        <v>0</v>
      </c>
      <c r="AT89" s="186">
        <f>+AS89/AD89</f>
        <v>0</v>
      </c>
      <c r="AU89" s="457">
        <f>+SUM(AU88)</f>
        <v>1697.91968</v>
      </c>
      <c r="AV89" s="387">
        <f>+SUM(AV88)</f>
        <v>392.08031999999997</v>
      </c>
      <c r="AW89" s="389">
        <f>+SUM(AW88)</f>
        <v>2090</v>
      </c>
      <c r="AX89" s="387">
        <f>+AF89-AG89</f>
        <v>1697.91968</v>
      </c>
      <c r="AY89" s="271" t="e">
        <f>+SUM(AY88)</f>
        <v>#N/A</v>
      </c>
      <c r="AZ89" s="268" t="e">
        <f>IF(AND(AY89=0,AM89&gt;AY89),1,IFERROR(AM89/AY89,1))</f>
        <v>#N/A</v>
      </c>
      <c r="BA89" s="138"/>
      <c r="BB89" s="280"/>
      <c r="BC89" s="281"/>
      <c r="BD89" s="281"/>
      <c r="BE89" s="281"/>
      <c r="BF89" s="281"/>
      <c r="BG89" s="281"/>
      <c r="BH89" s="281"/>
      <c r="BI89" s="281"/>
      <c r="BJ89" s="281"/>
      <c r="BK89" s="281"/>
      <c r="BL89" s="281"/>
      <c r="BM89" s="281"/>
      <c r="BO89" s="281"/>
      <c r="BP89" s="281"/>
      <c r="BQ89" s="281"/>
      <c r="BR89" s="281"/>
      <c r="BS89" s="281"/>
      <c r="BT89" s="281"/>
      <c r="BU89" s="281"/>
      <c r="BV89" s="281"/>
      <c r="BW89" s="281"/>
      <c r="BX89" s="281"/>
      <c r="BY89" s="281"/>
      <c r="BZ89" s="281"/>
    </row>
    <row r="90" spans="1:78" ht="54" customHeight="1">
      <c r="A90" s="184"/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251"/>
      <c r="T90" s="274" t="s">
        <v>125</v>
      </c>
      <c r="U90" s="440"/>
      <c r="V90" s="274" t="s">
        <v>125</v>
      </c>
      <c r="W90" s="158" t="s">
        <v>126</v>
      </c>
      <c r="X90" s="383" t="s">
        <v>127</v>
      </c>
      <c r="Y90" s="383" t="s">
        <v>128</v>
      </c>
      <c r="Z90" s="383"/>
      <c r="AA90" s="383" t="s">
        <v>130</v>
      </c>
      <c r="AB90" s="383" t="s">
        <v>131</v>
      </c>
      <c r="AC90" s="381" t="s">
        <v>132</v>
      </c>
      <c r="AD90" s="453" t="s">
        <v>133</v>
      </c>
      <c r="AE90" s="157" t="s">
        <v>134</v>
      </c>
      <c r="AF90" s="381" t="s">
        <v>135</v>
      </c>
      <c r="AG90" s="453" t="s">
        <v>0</v>
      </c>
      <c r="AH90" s="159" t="s">
        <v>136</v>
      </c>
      <c r="AI90" s="160" t="s">
        <v>137</v>
      </c>
      <c r="AJ90" s="160" t="s">
        <v>138</v>
      </c>
      <c r="AK90" s="160" t="s">
        <v>139</v>
      </c>
      <c r="AL90" s="161" t="s">
        <v>140</v>
      </c>
      <c r="AM90" s="453" t="s">
        <v>141</v>
      </c>
      <c r="AN90" s="159" t="s">
        <v>142</v>
      </c>
      <c r="AO90" s="160"/>
      <c r="AP90" s="160" t="s">
        <v>144</v>
      </c>
      <c r="AQ90" s="160" t="s">
        <v>145</v>
      </c>
      <c r="AR90" s="161" t="s">
        <v>146</v>
      </c>
      <c r="AS90" s="453" t="s">
        <v>295</v>
      </c>
      <c r="AT90" s="159" t="s">
        <v>296</v>
      </c>
      <c r="AU90" s="453" t="s">
        <v>147</v>
      </c>
      <c r="AV90" s="400" t="s">
        <v>148</v>
      </c>
      <c r="AW90" s="400" t="s">
        <v>149</v>
      </c>
      <c r="AX90" s="381" t="s">
        <v>150</v>
      </c>
      <c r="AY90" s="256" t="s">
        <v>151</v>
      </c>
      <c r="AZ90" s="257" t="s">
        <v>152</v>
      </c>
      <c r="BA90" s="138"/>
      <c r="BB90" s="164"/>
      <c r="BC90" s="166"/>
      <c r="BD90" s="166"/>
      <c r="BE90" s="166"/>
      <c r="BF90" s="166"/>
      <c r="BG90" s="166"/>
      <c r="BH90" s="166"/>
      <c r="BI90" s="166"/>
      <c r="BJ90" s="166"/>
      <c r="BK90" s="166"/>
      <c r="BL90" s="166"/>
      <c r="BM90" s="166"/>
      <c r="BO90" s="166"/>
      <c r="BP90" s="166"/>
      <c r="BQ90" s="166"/>
      <c r="BR90" s="166"/>
      <c r="BS90" s="166"/>
      <c r="BT90" s="166"/>
      <c r="BU90" s="166"/>
      <c r="BV90" s="166"/>
      <c r="BW90" s="166"/>
      <c r="BX90" s="166"/>
      <c r="BY90" s="166"/>
      <c r="BZ90" s="166"/>
    </row>
    <row r="91" spans="1:78" ht="42.75" customHeight="1">
      <c r="A91" s="258"/>
      <c r="B91" s="258" t="s">
        <v>183</v>
      </c>
      <c r="C91" s="242" t="s">
        <v>297</v>
      </c>
      <c r="D91" s="505" t="s">
        <v>307</v>
      </c>
      <c r="E91" s="258" t="s">
        <v>176</v>
      </c>
      <c r="F91" s="258" t="s">
        <v>164</v>
      </c>
      <c r="G91" s="258" t="s">
        <v>164</v>
      </c>
      <c r="H91" s="258" t="s">
        <v>164</v>
      </c>
      <c r="I91" s="258" t="s">
        <v>164</v>
      </c>
      <c r="J91" s="258" t="s">
        <v>164</v>
      </c>
      <c r="K91" s="258" t="s">
        <v>164</v>
      </c>
      <c r="L91" s="258" t="s">
        <v>164</v>
      </c>
      <c r="M91" s="258" t="s">
        <v>164</v>
      </c>
      <c r="N91" s="258" t="s">
        <v>164</v>
      </c>
      <c r="O91" s="258" t="s">
        <v>164</v>
      </c>
      <c r="P91" s="258"/>
      <c r="Q91" s="258"/>
      <c r="R91" s="258" t="s">
        <v>208</v>
      </c>
      <c r="S91" s="259"/>
      <c r="T91" s="506" t="s">
        <v>308</v>
      </c>
      <c r="U91" s="413">
        <v>202300000000310</v>
      </c>
      <c r="V91" s="282" t="s">
        <v>308</v>
      </c>
      <c r="W91" s="393">
        <f>+SUMIFS('[1]SIIF Cierre 31 Enero de 2024'!$P$4:$P$749,'[1]SIIF Cierre 31 Enero de 2024'!$A$4:$A$749,$B91,'[1]SIIF Cierre 31 Enero de 2024'!$B$4:$B$749,$C91,'[1]SIIF Cierre 31 Enero de 2024'!$C$4:$C$749,$D91)/1000000</f>
        <v>2162.9609999999998</v>
      </c>
      <c r="X91" s="394"/>
      <c r="Y91" s="394">
        <f>+SUMIFS('[1]SIIF Cierre 31 Enero de 2024'!$R$4:$R$749,'[1]SIIF Cierre 31 Enero de 2024'!$A$4:$A$749,$B91,'[1]SIIF Cierre 31 Enero de 2024'!$B$4:$B$749,$C91,'[1]SIIF Cierre 31 Enero de 2024'!$C$4:$C$749,$D91)/1000000</f>
        <v>0</v>
      </c>
      <c r="Z91" s="394"/>
      <c r="AA91" s="394">
        <f>+SUMIFS('[1]SIIF Cierre 31 Enero de 2024'!$Q$4:$Q$749,'[1]SIIF Cierre 31 Enero de 2024'!$A$4:$A$749,$B91,'[1]SIIF Cierre 31 Enero de 2024'!$B$4:$B$749,$C91,'[1]SIIF Cierre 31 Enero de 2024'!$C$4:$C$749,$D91)/1000000</f>
        <v>0</v>
      </c>
      <c r="AB91" s="394"/>
      <c r="AC91" s="394"/>
      <c r="AD91" s="462">
        <f>W91-Y91+AA91</f>
        <v>2162.9609999999998</v>
      </c>
      <c r="AE91" s="394">
        <f>+SUMIFS('[1]SIIF Cierre 31 Enero de 2024'!$T$4:$T$749,'[1]SIIF Cierre 31 Enero de 2024'!$A$4:$A$749,$B91,'[1]SIIF Cierre 31 Enero de 2024'!$B$4:$B$749,$C91,'[1]SIIF Cierre 31 Enero de 2024'!$C$4:$C$749,$D91)/1000000</f>
        <v>0</v>
      </c>
      <c r="AF91" s="394">
        <f>AD91-AE91</f>
        <v>2162.9609999999998</v>
      </c>
      <c r="AG91" s="463">
        <f>+SUMIFS('[1]SIIF Cierre 31 Enero de 2024'!$W$4:$W$749,'[1]SIIF Cierre 31 Enero de 2024'!$A$4:$A$749,$B91,'[1]SIIF Cierre 31 Enero de 2024'!$B$4:$B$749,$C91,'[1]SIIF Cierre 31 Enero de 2024'!$C$4:$C$749,$D91,'[1]SIIF Cierre 31 Enero de 2024'!$D$4:$D$749,$E91,'[1]SIIF Cierre 31 Enero de 2024'!$E$4:$E$749,$F91,'[1]SIIF Cierre 31 Enero de 2024'!$F$4:$F$749,$G91,'[1]SIIF Cierre 31 Enero de 2024'!$G$4:$G$749,$H91,'[1]SIIF Cierre 31 Enero de 2024'!$H$4:$H$749,$I91,'[1]SIIF Cierre 31 Enero de 2024'!$I$4:$I$749,$J91,'[1]SIIF Cierre 31 Enero de 2024'!$J$4:$J$749,$K91,'[1]SIIF Cierre 31 Enero de 2024'!$K$4:$K$749,$L91,'[1]SIIF Cierre 31 Enero de 2024'!$L$4:$L$749,$M91,'[1]SIIF Cierre 31 Enero de 2024'!$M$4:$M$749,$N91,'[1]SIIF Cierre 31 Enero de 2024'!$N$4:$N$749,$O91)/1000000</f>
        <v>1320.383333</v>
      </c>
      <c r="AH91" s="262">
        <f>+AG91/AD91</f>
        <v>0.61045175248189876</v>
      </c>
      <c r="AI91" s="263"/>
      <c r="AJ91" s="264">
        <f>+SUMIFS('[1]Cierre Mes Anterior'!$W$4:$W$773,'[1]Cierre Mes Anterior'!$A$4:$A$773,$B91,'[1]Cierre Mes Anterior'!$B$4:$B$773,$C91,'[1]Cierre Mes Anterior'!$C$4:$C$773,$D91,'[1]Cierre Mes Anterior'!$D$4:$D$773,$E91,'[1]Cierre Mes Anterior'!$E$4:$E$773,$F91,'[1]Cierre Mes Anterior'!$F$4:$F$773,$G91,'[1]Cierre Mes Anterior'!$G$4:$G$773,$H91,'[1]Cierre Mes Anterior'!$H$4:$H$773,$I91,'[1]Cierre Mes Anterior'!$I$4:$I$773,$J91,'[1]Cierre Mes Anterior'!$J$4:$J$773,$K91,'[1]Cierre Mes Anterior'!$K$4:$K$773,$L91,'[1]Cierre Mes Anterior'!$L$4:$L$773,$M91,'[1]Cierre Mes Anterior'!$M$4:$M$773,$N91,'[1]Cierre Mes Anterior'!$N$4:$N$773,$O91)/1000000</f>
        <v>0</v>
      </c>
      <c r="AK91" s="264">
        <f>+AG91-AJ91</f>
        <v>1320.383333</v>
      </c>
      <c r="AL91" s="172" t="e" vm="1">
        <f>HLOOKUP((HLOOKUP($W$1,$BB$8:$BM$8,1,FALSE)),$BB$8:$BM$314,BN91,FALSE)</f>
        <v>#VALUE!</v>
      </c>
      <c r="AM91" s="463">
        <f>+SUMIFS('[1]SIIF Cierre 31 Enero de 2024'!$X$4:$X$749,'[1]SIIF Cierre 31 Enero de 2024'!$A$4:$A$749,$B91,'[1]SIIF Cierre 31 Enero de 2024'!$B$4:$B$749,$C91,'[1]SIIF Cierre 31 Enero de 2024'!$C$4:$C$749,$D91,'[1]SIIF Cierre 31 Enero de 2024'!$D$4:$D$749,$E91,'[1]SIIF Cierre 31 Enero de 2024'!$E$4:$E$749,$F91,'[1]SIIF Cierre 31 Enero de 2024'!$F$4:$F$749,$G91,'[1]SIIF Cierre 31 Enero de 2024'!$G$4:$G$749,$H91,'[1]SIIF Cierre 31 Enero de 2024'!$H$4:$H$749,$I91,'[1]SIIF Cierre 31 Enero de 2024'!$I$4:$I$749,$J91,'[1]SIIF Cierre 31 Enero de 2024'!$J$4:$J$749,$K91,'[1]SIIF Cierre 31 Enero de 2024'!$K$4:$K$749,$L91,'[1]SIIF Cierre 31 Enero de 2024'!$L$4:$L$749,$M91,'[1]SIIF Cierre 31 Enero de 2024'!$M$4:$M$749,$N91,'[1]SIIF Cierre 31 Enero de 2024'!$N$4:$N$749,$O91)/1000000</f>
        <v>0</v>
      </c>
      <c r="AN91" s="265">
        <f>+AM91/AD91</f>
        <v>0</v>
      </c>
      <c r="AO91" s="266"/>
      <c r="AP91" s="264">
        <f>+SUMIFS('[1]Cierre Mes Anterior'!$X$4:$X$773,'[1]Cierre Mes Anterior'!$A$4:$A$773,$B91,'[1]Cierre Mes Anterior'!$B$4:$B$773,$C91,'[1]Cierre Mes Anterior'!$C$4:$C$773,$D91,'[1]Cierre Mes Anterior'!$D$4:$D$773,$E91,'[1]Cierre Mes Anterior'!$E$4:$E$773,$F91,'[1]Cierre Mes Anterior'!$F$4:$F$773,$G91,'[1]Cierre Mes Anterior'!$G$4:$G$773,$H91,'[1]Cierre Mes Anterior'!$H$4:$H$773,$I91,'[1]Cierre Mes Anterior'!$I$4:$I$773,$J91,'[1]Cierre Mes Anterior'!$J$4:$J$773,$K91,'[1]Cierre Mes Anterior'!$K$4:$K$773,$L91,'[1]Cierre Mes Anterior'!$L$4:$L$773,$M91,'[1]Cierre Mes Anterior'!$M$4:$M$773,$N91,'[1]Cierre Mes Anterior'!$N$4:$N$773,$O91)/1000000</f>
        <v>0</v>
      </c>
      <c r="AQ91" s="267">
        <f>+AM91-AP91</f>
        <v>0</v>
      </c>
      <c r="AR91" s="172" t="e">
        <f>HLOOKUP((HLOOKUP($W$1,$BO$8:$BZ$8,1,FALSE)),$BO$8:$BZ$314,BN91,FALSE)</f>
        <v>#N/A</v>
      </c>
      <c r="AS91" s="463">
        <f>+SUMIFS('[1]SIIF Cierre 31 Enero de 2024'!$Z$4:$Z$749,'[1]SIIF Cierre 31 Enero de 2024'!$A$4:$A$749,$B91,'[1]SIIF Cierre 31 Enero de 2024'!$B$4:$B$749,$C91,'[1]SIIF Cierre 31 Enero de 2024'!$C$4:$C$749,$D91,'[1]SIIF Cierre 31 Enero de 2024'!$D$4:$D$749,$E91,'[1]SIIF Cierre 31 Enero de 2024'!$E$4:$E$749,$F91,'[1]SIIF Cierre 31 Enero de 2024'!$F$4:$F$749,$G91,'[1]SIIF Cierre 31 Enero de 2024'!$G$4:$G$749,$H91,'[1]SIIF Cierre 31 Enero de 2024'!$H$4:$H$749,$I91,'[1]SIIF Cierre 31 Enero de 2024'!$I$4:$I$749,$J91,'[1]SIIF Cierre 31 Enero de 2024'!$J$4:$J$749,$K91,'[1]SIIF Cierre 31 Enero de 2024'!$K$4:$K$749,$L91,'[1]SIIF Cierre 31 Enero de 2024'!$L$4:$L$749,$M91,'[1]SIIF Cierre 31 Enero de 2024'!$M$4:$M$749,$N91,'[1]SIIF Cierre 31 Enero de 2024'!$N$4:$N$749,$O91)/1000000</f>
        <v>0</v>
      </c>
      <c r="AT91" s="265">
        <f>+AS91/AD91</f>
        <v>0</v>
      </c>
      <c r="AU91" s="462">
        <f>+AD91-AG91</f>
        <v>842.57766699999979</v>
      </c>
      <c r="AV91" s="395">
        <f>+AG91-AM91</f>
        <v>1320.383333</v>
      </c>
      <c r="AW91" s="396">
        <f>+AD91-AM91</f>
        <v>2162.9609999999998</v>
      </c>
      <c r="AX91" s="394">
        <f>+AF91-AG91</f>
        <v>842.57766699999979</v>
      </c>
      <c r="AY91" s="193" t="e">
        <f>AD91*AR91</f>
        <v>#N/A</v>
      </c>
      <c r="AZ91" s="268" t="e">
        <f>IF(AND(AY91=0,AM91&gt;AY91),1,IFERROR(AM91/AY91,1))</f>
        <v>#N/A</v>
      </c>
      <c r="BA91" s="138"/>
      <c r="BB91" s="269"/>
      <c r="BC91" s="270"/>
      <c r="BD91" s="270"/>
      <c r="BE91" s="270"/>
      <c r="BF91" s="270"/>
      <c r="BG91" s="270"/>
      <c r="BH91" s="270"/>
      <c r="BI91" s="270"/>
      <c r="BJ91" s="270"/>
      <c r="BK91" s="270"/>
      <c r="BL91" s="270"/>
      <c r="BM91" s="270"/>
      <c r="BO91" s="270"/>
      <c r="BP91" s="270"/>
      <c r="BQ91" s="270"/>
      <c r="BR91" s="270"/>
      <c r="BS91" s="270"/>
      <c r="BT91" s="270"/>
      <c r="BU91" s="270"/>
      <c r="BV91" s="270"/>
      <c r="BW91" s="270"/>
      <c r="BX91" s="270"/>
      <c r="BY91" s="270"/>
      <c r="BZ91" s="270"/>
    </row>
    <row r="92" spans="1:78" ht="46.5" customHeight="1">
      <c r="A92" s="184"/>
      <c r="B92" s="258" t="s">
        <v>183</v>
      </c>
      <c r="C92" s="242" t="s">
        <v>297</v>
      </c>
      <c r="D92" s="507" t="s">
        <v>309</v>
      </c>
      <c r="E92" s="258" t="s">
        <v>176</v>
      </c>
      <c r="F92" s="258" t="s">
        <v>164</v>
      </c>
      <c r="G92" s="258" t="s">
        <v>164</v>
      </c>
      <c r="H92" s="258" t="s">
        <v>164</v>
      </c>
      <c r="I92" s="258" t="s">
        <v>164</v>
      </c>
      <c r="J92" s="258" t="s">
        <v>164</v>
      </c>
      <c r="K92" s="258" t="s">
        <v>164</v>
      </c>
      <c r="L92" s="258" t="s">
        <v>164</v>
      </c>
      <c r="M92" s="258" t="s">
        <v>164</v>
      </c>
      <c r="N92" s="258" t="s">
        <v>164</v>
      </c>
      <c r="O92" s="258" t="s">
        <v>164</v>
      </c>
      <c r="P92" s="258"/>
      <c r="Q92" s="258"/>
      <c r="R92" s="184" t="s">
        <v>218</v>
      </c>
      <c r="S92" s="251"/>
      <c r="T92" s="508" t="s">
        <v>310</v>
      </c>
      <c r="U92" s="261">
        <v>2022011000075</v>
      </c>
      <c r="V92" s="260" t="s">
        <v>310</v>
      </c>
      <c r="W92" s="393">
        <f>+SUMIFS('[1]SIIF Cierre 31 Enero de 2024'!$P$4:$P$749,'[1]SIIF Cierre 31 Enero de 2024'!$A$4:$A$749,$B92,'[1]SIIF Cierre 31 Enero de 2024'!$B$4:$B$749,$C92,'[1]SIIF Cierre 31 Enero de 2024'!$C$4:$C$749,$D92)/1000000</f>
        <v>1837.039</v>
      </c>
      <c r="X92" s="394">
        <v>0</v>
      </c>
      <c r="Y92" s="394">
        <f>+SUMIFS('[1]SIIF Cierre 31 Enero de 2024'!$R$4:$R$749,'[1]SIIF Cierre 31 Enero de 2024'!$A$4:$A$749,$B92,'[1]SIIF Cierre 31 Enero de 2024'!$B$4:$B$749,$C92,'[1]SIIF Cierre 31 Enero de 2024'!$C$4:$C$749,$D92)/1000000</f>
        <v>0</v>
      </c>
      <c r="Z92" s="394"/>
      <c r="AA92" s="394">
        <f>+SUMIFS('[1]SIIF Cierre 31 Enero de 2024'!$Q$4:$Q$749,'[1]SIIF Cierre 31 Enero de 2024'!$A$4:$A$749,$B92,'[1]SIIF Cierre 31 Enero de 2024'!$B$4:$B$749,$C92,'[1]SIIF Cierre 31 Enero de 2024'!$C$4:$C$749,$D92)/1000000</f>
        <v>0</v>
      </c>
      <c r="AB92" s="394">
        <v>0</v>
      </c>
      <c r="AC92" s="394">
        <f>+AA92+AB92</f>
        <v>0</v>
      </c>
      <c r="AD92" s="462">
        <f>W92-Y92+AA92</f>
        <v>1837.039</v>
      </c>
      <c r="AE92" s="394">
        <f>+SUMIFS('[1]SIIF Cierre 31 Enero de 2024'!$T$4:$T$749,'[1]SIIF Cierre 31 Enero de 2024'!$A$4:$A$749,$B92,'[1]SIIF Cierre 31 Enero de 2024'!$B$4:$B$749,$C92,'[1]SIIF Cierre 31 Enero de 2024'!$C$4:$C$749,$D92)/1000000</f>
        <v>0</v>
      </c>
      <c r="AF92" s="394">
        <f>AD92-AE92</f>
        <v>1837.039</v>
      </c>
      <c r="AG92" s="463">
        <f>+SUMIFS('[1]SIIF Cierre 31 Enero de 2024'!$W$4:$W$749,'[1]SIIF Cierre 31 Enero de 2024'!$A$4:$A$749,$B92,'[1]SIIF Cierre 31 Enero de 2024'!$B$4:$B$749,$C92,'[1]SIIF Cierre 31 Enero de 2024'!$C$4:$C$749,$D92,'[1]SIIF Cierre 31 Enero de 2024'!$D$4:$D$749,$E92,'[1]SIIF Cierre 31 Enero de 2024'!$E$4:$E$749,$F92,'[1]SIIF Cierre 31 Enero de 2024'!$F$4:$F$749,$G92,'[1]SIIF Cierre 31 Enero de 2024'!$G$4:$G$749,$H92,'[1]SIIF Cierre 31 Enero de 2024'!$H$4:$H$749,$I92,'[1]SIIF Cierre 31 Enero de 2024'!$I$4:$I$749,$J92,'[1]SIIF Cierre 31 Enero de 2024'!$J$4:$J$749,$K92,'[1]SIIF Cierre 31 Enero de 2024'!$K$4:$K$749,$L92,'[1]SIIF Cierre 31 Enero de 2024'!$L$4:$L$749,$M92,'[1]SIIF Cierre 31 Enero de 2024'!$M$4:$M$749,$N92,'[1]SIIF Cierre 31 Enero de 2024'!$N$4:$N$749,$O92)/1000000</f>
        <v>36.586666999999998</v>
      </c>
      <c r="AH92" s="265">
        <f>+AG92/AD92</f>
        <v>1.9916107932384668E-2</v>
      </c>
      <c r="AI92" s="266">
        <f>+AG92/AF92</f>
        <v>1.9916107932384668E-2</v>
      </c>
      <c r="AJ92" s="264">
        <f>+SUMIFS('[1]Cierre Mes Anterior'!$W$4:$W$773,'[1]Cierre Mes Anterior'!$A$4:$A$773,$B92,'[1]Cierre Mes Anterior'!$B$4:$B$773,$C92,'[1]Cierre Mes Anterior'!$C$4:$C$773,$D92,'[1]Cierre Mes Anterior'!$D$4:$D$773,$E92,'[1]Cierre Mes Anterior'!$E$4:$E$773,$F92,'[1]Cierre Mes Anterior'!$F$4:$F$773,$G92,'[1]Cierre Mes Anterior'!$G$4:$G$773,$H92,'[1]Cierre Mes Anterior'!$H$4:$H$773,$I92,'[1]Cierre Mes Anterior'!$I$4:$I$773,$J92,'[1]Cierre Mes Anterior'!$J$4:$J$773,$K92,'[1]Cierre Mes Anterior'!$K$4:$K$773,$L92,'[1]Cierre Mes Anterior'!$L$4:$L$773,$M92,'[1]Cierre Mes Anterior'!$M$4:$M$773,$N92,'[1]Cierre Mes Anterior'!$N$4:$N$773,$O92)/1000000</f>
        <v>0</v>
      </c>
      <c r="AK92" s="267">
        <f>+AG92-AJ92</f>
        <v>36.586666999999998</v>
      </c>
      <c r="AL92" s="172" t="e" vm="1">
        <f>HLOOKUP((HLOOKUP($W$1,$BB$8:$BM$8,1,FALSE)),$BB$8:$BM$314,BN92,FALSE)</f>
        <v>#VALUE!</v>
      </c>
      <c r="AM92" s="463">
        <f>+SUMIFS('[1]SIIF Cierre 31 Enero de 2024'!$X$4:$X$749,'[1]SIIF Cierre 31 Enero de 2024'!$A$4:$A$749,$B92,'[1]SIIF Cierre 31 Enero de 2024'!$B$4:$B$749,$C92,'[1]SIIF Cierre 31 Enero de 2024'!$C$4:$C$749,$D92,'[1]SIIF Cierre 31 Enero de 2024'!$D$4:$D$749,$E92,'[1]SIIF Cierre 31 Enero de 2024'!$E$4:$E$749,$F92,'[1]SIIF Cierre 31 Enero de 2024'!$F$4:$F$749,$G92,'[1]SIIF Cierre 31 Enero de 2024'!$G$4:$G$749,$H92,'[1]SIIF Cierre 31 Enero de 2024'!$H$4:$H$749,$I92,'[1]SIIF Cierre 31 Enero de 2024'!$I$4:$I$749,$J92,'[1]SIIF Cierre 31 Enero de 2024'!$J$4:$J$749,$K92,'[1]SIIF Cierre 31 Enero de 2024'!$K$4:$K$749,$L92,'[1]SIIF Cierre 31 Enero de 2024'!$L$4:$L$749,$M92,'[1]SIIF Cierre 31 Enero de 2024'!$M$4:$M$749,$N92,'[1]SIIF Cierre 31 Enero de 2024'!$N$4:$N$749,$O92)/1000000</f>
        <v>0</v>
      </c>
      <c r="AN92" s="265">
        <f>+AM92/AD92</f>
        <v>0</v>
      </c>
      <c r="AO92" s="266">
        <f>+AM92/AF92</f>
        <v>0</v>
      </c>
      <c r="AP92" s="264">
        <f>+SUMIFS('[1]Cierre Mes Anterior'!$X$4:$X$773,'[1]Cierre Mes Anterior'!$A$4:$A$773,$B92,'[1]Cierre Mes Anterior'!$B$4:$B$773,$C92,'[1]Cierre Mes Anterior'!$C$4:$C$773,$D92,'[1]Cierre Mes Anterior'!$D$4:$D$773,$E92,'[1]Cierre Mes Anterior'!$E$4:$E$773,$F92,'[1]Cierre Mes Anterior'!$F$4:$F$773,$G92,'[1]Cierre Mes Anterior'!$G$4:$G$773,$H92,'[1]Cierre Mes Anterior'!$H$4:$H$773,$I92,'[1]Cierre Mes Anterior'!$I$4:$I$773,$J92,'[1]Cierre Mes Anterior'!$J$4:$J$773,$K92,'[1]Cierre Mes Anterior'!$K$4:$K$773,$L92,'[1]Cierre Mes Anterior'!$L$4:$L$773,$M92,'[1]Cierre Mes Anterior'!$M$4:$M$773,$N92,'[1]Cierre Mes Anterior'!$N$4:$N$773,$O92)/1000000</f>
        <v>0</v>
      </c>
      <c r="AQ92" s="267">
        <f>+AM92-AP92</f>
        <v>0</v>
      </c>
      <c r="AR92" s="172" t="e">
        <f>HLOOKUP((HLOOKUP($W$1,$BO$8:$BZ$8,1,FALSE)),$BO$8:$BZ$314,BN92,FALSE)</f>
        <v>#N/A</v>
      </c>
      <c r="AS92" s="463">
        <f>+SUMIFS('[1]SIIF Cierre 31 Enero de 2024'!$Z$4:$Z$749,'[1]SIIF Cierre 31 Enero de 2024'!$A$4:$A$749,$B92,'[1]SIIF Cierre 31 Enero de 2024'!$B$4:$B$749,$C92,'[1]SIIF Cierre 31 Enero de 2024'!$C$4:$C$749,$D92,'[1]SIIF Cierre 31 Enero de 2024'!$D$4:$D$749,$E92,'[1]SIIF Cierre 31 Enero de 2024'!$E$4:$E$749,$F92,'[1]SIIF Cierre 31 Enero de 2024'!$F$4:$F$749,$G92,'[1]SIIF Cierre 31 Enero de 2024'!$G$4:$G$749,$H92,'[1]SIIF Cierre 31 Enero de 2024'!$H$4:$H$749,$I92,'[1]SIIF Cierre 31 Enero de 2024'!$I$4:$I$749,$J92,'[1]SIIF Cierre 31 Enero de 2024'!$J$4:$J$749,$K92,'[1]SIIF Cierre 31 Enero de 2024'!$K$4:$K$749,$L92,'[1]SIIF Cierre 31 Enero de 2024'!$L$4:$L$749,$M92,'[1]SIIF Cierre 31 Enero de 2024'!$M$4:$M$749,$N92,'[1]SIIF Cierre 31 Enero de 2024'!$N$4:$N$749,$O92)/1000000</f>
        <v>0</v>
      </c>
      <c r="AT92" s="265">
        <f>+AS92/AD92</f>
        <v>0</v>
      </c>
      <c r="AU92" s="462">
        <f>+AD92-AG92</f>
        <v>1800.452333</v>
      </c>
      <c r="AV92" s="396">
        <f>+AG92-AM92</f>
        <v>36.586666999999998</v>
      </c>
      <c r="AW92" s="401">
        <f>+AD92-AM92</f>
        <v>1837.039</v>
      </c>
      <c r="AX92" s="406">
        <f>+AF92-AG92</f>
        <v>1800.452333</v>
      </c>
      <c r="AY92" s="193" t="e">
        <f>AD92*AR92</f>
        <v>#N/A</v>
      </c>
      <c r="AZ92" s="268" t="e">
        <f>IF(AND(AY92=0,AM92&gt;AY92),1,IFERROR(AM92/AY92,1))</f>
        <v>#N/A</v>
      </c>
      <c r="BA92" s="138"/>
      <c r="BB92" s="277"/>
      <c r="BC92" s="270"/>
      <c r="BD92" s="270"/>
      <c r="BE92" s="270"/>
      <c r="BF92" s="270"/>
      <c r="BG92" s="270"/>
      <c r="BH92" s="270"/>
      <c r="BI92" s="270"/>
      <c r="BJ92" s="270"/>
      <c r="BK92" s="270"/>
      <c r="BL92" s="270"/>
      <c r="BM92" s="270"/>
      <c r="BO92" s="270"/>
      <c r="BP92" s="270"/>
      <c r="BQ92" s="270"/>
      <c r="BR92" s="270"/>
      <c r="BS92" s="270"/>
      <c r="BT92" s="270"/>
      <c r="BU92" s="270"/>
      <c r="BV92" s="270"/>
      <c r="BW92" s="270"/>
      <c r="BX92" s="270"/>
      <c r="BY92" s="270"/>
      <c r="BZ92" s="270"/>
    </row>
    <row r="93" spans="1:78" ht="44.25" customHeight="1">
      <c r="A93" s="258"/>
      <c r="B93" s="258" t="s">
        <v>183</v>
      </c>
      <c r="C93" s="242" t="s">
        <v>297</v>
      </c>
      <c r="D93" s="503" t="s">
        <v>311</v>
      </c>
      <c r="E93" s="258" t="s">
        <v>176</v>
      </c>
      <c r="F93" s="258" t="s">
        <v>164</v>
      </c>
      <c r="G93" s="258" t="s">
        <v>164</v>
      </c>
      <c r="H93" s="258" t="s">
        <v>164</v>
      </c>
      <c r="I93" s="258" t="s">
        <v>164</v>
      </c>
      <c r="J93" s="258" t="s">
        <v>164</v>
      </c>
      <c r="K93" s="258" t="s">
        <v>164</v>
      </c>
      <c r="L93" s="258" t="s">
        <v>164</v>
      </c>
      <c r="M93" s="258" t="s">
        <v>164</v>
      </c>
      <c r="N93" s="258" t="s">
        <v>164</v>
      </c>
      <c r="O93" s="258" t="s">
        <v>164</v>
      </c>
      <c r="P93" s="258"/>
      <c r="Q93" s="258"/>
      <c r="R93" s="258" t="s">
        <v>208</v>
      </c>
      <c r="S93" s="259"/>
      <c r="T93" s="509" t="s">
        <v>312</v>
      </c>
      <c r="U93" s="413">
        <v>202300000000335</v>
      </c>
      <c r="V93" s="283" t="s">
        <v>312</v>
      </c>
      <c r="W93" s="393">
        <f>+SUMIFS('[1]SIIF Cierre 31 Enero de 2024'!$P$4:$P$749,'[1]SIIF Cierre 31 Enero de 2024'!$A$4:$A$749,$B93,'[1]SIIF Cierre 31 Enero de 2024'!$B$4:$B$749,$C93,'[1]SIIF Cierre 31 Enero de 2024'!$C$4:$C$749,$D93)/1000000</f>
        <v>950</v>
      </c>
      <c r="X93" s="394"/>
      <c r="Y93" s="394">
        <f>+SUMIFS('[1]SIIF Cierre 31 Enero de 2024'!$R$4:$R$749,'[1]SIIF Cierre 31 Enero de 2024'!$A$4:$A$749,$B93,'[1]SIIF Cierre 31 Enero de 2024'!$B$4:$B$749,$C93,'[1]SIIF Cierre 31 Enero de 2024'!$C$4:$C$749,$D93)/1000000</f>
        <v>0</v>
      </c>
      <c r="Z93" s="394"/>
      <c r="AA93" s="394">
        <f>+SUMIFS('[1]SIIF Cierre 31 Enero de 2024'!$Q$4:$Q$749,'[1]SIIF Cierre 31 Enero de 2024'!$A$4:$A$749,$B93,'[1]SIIF Cierre 31 Enero de 2024'!$B$4:$B$749,$C93,'[1]SIIF Cierre 31 Enero de 2024'!$C$4:$C$749,$D93)/1000000</f>
        <v>0</v>
      </c>
      <c r="AB93" s="394"/>
      <c r="AC93" s="394">
        <f>+AA93+AB93</f>
        <v>0</v>
      </c>
      <c r="AD93" s="462">
        <f>W93-Y93+AA93</f>
        <v>950</v>
      </c>
      <c r="AE93" s="394">
        <f>+SUMIFS('[1]SIIF Cierre 31 Enero de 2024'!$T$4:$T$749,'[1]SIIF Cierre 31 Enero de 2024'!$A$4:$A$749,$B93,'[1]SIIF Cierre 31 Enero de 2024'!$B$4:$B$749,$C93,'[1]SIIF Cierre 31 Enero de 2024'!$C$4:$C$749,$D93)/1000000</f>
        <v>0</v>
      </c>
      <c r="AF93" s="394">
        <f>AD93-AE93</f>
        <v>950</v>
      </c>
      <c r="AG93" s="463">
        <f>+SUMIFS('[1]SIIF Cierre 31 Enero de 2024'!$W$4:$W$749,'[1]SIIF Cierre 31 Enero de 2024'!$A$4:$A$749,$B93,'[1]SIIF Cierre 31 Enero de 2024'!$B$4:$B$749,$C93,'[1]SIIF Cierre 31 Enero de 2024'!$C$4:$C$749,$D93,'[1]SIIF Cierre 31 Enero de 2024'!$D$4:$D$749,$E93,'[1]SIIF Cierre 31 Enero de 2024'!$E$4:$E$749,$F93,'[1]SIIF Cierre 31 Enero de 2024'!$F$4:$F$749,$G93,'[1]SIIF Cierre 31 Enero de 2024'!$G$4:$G$749,$H93,'[1]SIIF Cierre 31 Enero de 2024'!$H$4:$H$749,$I93,'[1]SIIF Cierre 31 Enero de 2024'!$I$4:$I$749,$J93,'[1]SIIF Cierre 31 Enero de 2024'!$J$4:$J$749,$K93,'[1]SIIF Cierre 31 Enero de 2024'!$K$4:$K$749,$L93,'[1]SIIF Cierre 31 Enero de 2024'!$L$4:$L$749,$M93,'[1]SIIF Cierre 31 Enero de 2024'!$M$4:$M$749,$N93,'[1]SIIF Cierre 31 Enero de 2024'!$N$4:$N$749,$O93)/1000000</f>
        <v>607.46</v>
      </c>
      <c r="AH93" s="262">
        <f>+AG93/AD93</f>
        <v>0.63943157894736846</v>
      </c>
      <c r="AI93" s="263"/>
      <c r="AJ93" s="264">
        <f>+SUMIFS('[1]Cierre Mes Anterior'!$W$4:$W$773,'[1]Cierre Mes Anterior'!$A$4:$A$773,$B93,'[1]Cierre Mes Anterior'!$B$4:$B$773,$C93,'[1]Cierre Mes Anterior'!$C$4:$C$773,$D93,'[1]Cierre Mes Anterior'!$D$4:$D$773,$E93,'[1]Cierre Mes Anterior'!$E$4:$E$773,$F93,'[1]Cierre Mes Anterior'!$F$4:$F$773,$G93,'[1]Cierre Mes Anterior'!$G$4:$G$773,$H93,'[1]Cierre Mes Anterior'!$H$4:$H$773,$I93,'[1]Cierre Mes Anterior'!$I$4:$I$773,$J93,'[1]Cierre Mes Anterior'!$J$4:$J$773,$K93,'[1]Cierre Mes Anterior'!$K$4:$K$773,$L93,'[1]Cierre Mes Anterior'!$L$4:$L$773,$M93,'[1]Cierre Mes Anterior'!$M$4:$M$773,$N93,'[1]Cierre Mes Anterior'!$N$4:$N$773,$O93)/1000000</f>
        <v>0</v>
      </c>
      <c r="AK93" s="264">
        <f>+AG93-AJ93</f>
        <v>607.46</v>
      </c>
      <c r="AL93" s="172" t="e" vm="1">
        <f>HLOOKUP((HLOOKUP($W$1,$BB$8:$BM$8,1,FALSE)),$BB$8:$BM$314,BN93,FALSE)</f>
        <v>#VALUE!</v>
      </c>
      <c r="AM93" s="463">
        <f>+SUMIFS('[1]SIIF Cierre 31 Enero de 2024'!$X$4:$X$749,'[1]SIIF Cierre 31 Enero de 2024'!$A$4:$A$749,$B93,'[1]SIIF Cierre 31 Enero de 2024'!$B$4:$B$749,$C93,'[1]SIIF Cierre 31 Enero de 2024'!$C$4:$C$749,$D93,'[1]SIIF Cierre 31 Enero de 2024'!$D$4:$D$749,$E93,'[1]SIIF Cierre 31 Enero de 2024'!$E$4:$E$749,$F93,'[1]SIIF Cierre 31 Enero de 2024'!$F$4:$F$749,$G93,'[1]SIIF Cierre 31 Enero de 2024'!$G$4:$G$749,$H93,'[1]SIIF Cierre 31 Enero de 2024'!$H$4:$H$749,$I93,'[1]SIIF Cierre 31 Enero de 2024'!$I$4:$I$749,$J93,'[1]SIIF Cierre 31 Enero de 2024'!$J$4:$J$749,$K93,'[1]SIIF Cierre 31 Enero de 2024'!$K$4:$K$749,$L93,'[1]SIIF Cierre 31 Enero de 2024'!$L$4:$L$749,$M93,'[1]SIIF Cierre 31 Enero de 2024'!$M$4:$M$749,$N93,'[1]SIIF Cierre 31 Enero de 2024'!$N$4:$N$749,$O93)/1000000</f>
        <v>0</v>
      </c>
      <c r="AN93" s="265">
        <f>+AM93/AD93</f>
        <v>0</v>
      </c>
      <c r="AO93" s="266"/>
      <c r="AP93" s="264">
        <f>+SUMIFS('[1]Cierre Mes Anterior'!$X$4:$X$773,'[1]Cierre Mes Anterior'!$A$4:$A$773,$B93,'[1]Cierre Mes Anterior'!$B$4:$B$773,$C93,'[1]Cierre Mes Anterior'!$C$4:$C$773,$D93,'[1]Cierre Mes Anterior'!$D$4:$D$773,$E93,'[1]Cierre Mes Anterior'!$E$4:$E$773,$F93,'[1]Cierre Mes Anterior'!$F$4:$F$773,$G93,'[1]Cierre Mes Anterior'!$G$4:$G$773,$H93,'[1]Cierre Mes Anterior'!$H$4:$H$773,$I93,'[1]Cierre Mes Anterior'!$I$4:$I$773,$J93,'[1]Cierre Mes Anterior'!$J$4:$J$773,$K93,'[1]Cierre Mes Anterior'!$K$4:$K$773,$L93,'[1]Cierre Mes Anterior'!$L$4:$L$773,$M93,'[1]Cierre Mes Anterior'!$M$4:$M$773,$N93,'[1]Cierre Mes Anterior'!$N$4:$N$773,$O93)/1000000</f>
        <v>0</v>
      </c>
      <c r="AQ93" s="267">
        <f>+AM93-AP93</f>
        <v>0</v>
      </c>
      <c r="AR93" s="172" t="e">
        <f>HLOOKUP((HLOOKUP($W$1,$BO$8:$BZ$8,1,FALSE)),$BO$8:$BZ$314,BN93,FALSE)</f>
        <v>#N/A</v>
      </c>
      <c r="AS93" s="463">
        <f>+SUMIFS('[1]SIIF Cierre 31 Enero de 2024'!$Z$4:$Z$749,'[1]SIIF Cierre 31 Enero de 2024'!$A$4:$A$749,$B93,'[1]SIIF Cierre 31 Enero de 2024'!$B$4:$B$749,$C93,'[1]SIIF Cierre 31 Enero de 2024'!$C$4:$C$749,$D93,'[1]SIIF Cierre 31 Enero de 2024'!$D$4:$D$749,$E93,'[1]SIIF Cierre 31 Enero de 2024'!$E$4:$E$749,$F93,'[1]SIIF Cierre 31 Enero de 2024'!$F$4:$F$749,$G93,'[1]SIIF Cierre 31 Enero de 2024'!$G$4:$G$749,$H93,'[1]SIIF Cierre 31 Enero de 2024'!$H$4:$H$749,$I93,'[1]SIIF Cierre 31 Enero de 2024'!$I$4:$I$749,$J93,'[1]SIIF Cierre 31 Enero de 2024'!$J$4:$J$749,$K93,'[1]SIIF Cierre 31 Enero de 2024'!$K$4:$K$749,$L93,'[1]SIIF Cierre 31 Enero de 2024'!$L$4:$L$749,$M93,'[1]SIIF Cierre 31 Enero de 2024'!$M$4:$M$749,$N93,'[1]SIIF Cierre 31 Enero de 2024'!$N$4:$N$749,$O93)/1000000</f>
        <v>0</v>
      </c>
      <c r="AT93" s="265">
        <f>+AS93/AD93</f>
        <v>0</v>
      </c>
      <c r="AU93" s="462">
        <f>+AD93-AG93</f>
        <v>342.53999999999996</v>
      </c>
      <c r="AV93" s="396">
        <f>+AG93-AM93</f>
        <v>607.46</v>
      </c>
      <c r="AW93" s="396">
        <f>+AD93-AM93</f>
        <v>950</v>
      </c>
      <c r="AX93" s="397">
        <f>+AF93-AG93</f>
        <v>342.53999999999996</v>
      </c>
      <c r="AY93" s="193" t="e">
        <f>AD93*AR93</f>
        <v>#N/A</v>
      </c>
      <c r="AZ93" s="268" t="e">
        <f>IF(AND(AY93=0,AM93&gt;AY93),1,IFERROR(AM93/AY93,1))</f>
        <v>#N/A</v>
      </c>
      <c r="BA93" s="138"/>
      <c r="BB93" s="277"/>
      <c r="BC93" s="270"/>
      <c r="BD93" s="270"/>
      <c r="BE93" s="270"/>
      <c r="BF93" s="270"/>
      <c r="BG93" s="270"/>
      <c r="BH93" s="270"/>
      <c r="BI93" s="270"/>
      <c r="BJ93" s="270"/>
      <c r="BK93" s="270"/>
      <c r="BL93" s="270"/>
      <c r="BM93" s="270"/>
      <c r="BO93" s="270"/>
      <c r="BP93" s="270"/>
      <c r="BQ93" s="270"/>
      <c r="BR93" s="270"/>
      <c r="BS93" s="270"/>
      <c r="BT93" s="270"/>
      <c r="BU93" s="270"/>
      <c r="BV93" s="270"/>
      <c r="BW93" s="270"/>
      <c r="BX93" s="270"/>
      <c r="BY93" s="270"/>
      <c r="BZ93" s="270"/>
    </row>
    <row r="94" spans="1:78" ht="34.5" customHeight="1">
      <c r="A94" s="184"/>
      <c r="B94" s="184"/>
      <c r="C94" s="184"/>
      <c r="D94" s="275"/>
      <c r="E94" s="184"/>
      <c r="F94" s="184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251"/>
      <c r="T94" s="158" t="s">
        <v>210</v>
      </c>
      <c r="U94" s="441"/>
      <c r="V94" s="158" t="s">
        <v>210</v>
      </c>
      <c r="W94" s="387">
        <f>SUM(W91:W93)</f>
        <v>4950</v>
      </c>
      <c r="X94" s="387">
        <f t="shared" ref="X94:AK94" si="113">SUM(X91:X93)</f>
        <v>0</v>
      </c>
      <c r="Y94" s="387">
        <f t="shared" si="113"/>
        <v>0</v>
      </c>
      <c r="Z94" s="387"/>
      <c r="AA94" s="387">
        <f t="shared" si="113"/>
        <v>0</v>
      </c>
      <c r="AB94" s="387">
        <f t="shared" si="113"/>
        <v>0</v>
      </c>
      <c r="AC94" s="387">
        <f t="shared" si="113"/>
        <v>0</v>
      </c>
      <c r="AD94" s="457">
        <f t="shared" si="113"/>
        <v>4950</v>
      </c>
      <c r="AE94" s="387">
        <f t="shared" si="113"/>
        <v>0</v>
      </c>
      <c r="AF94" s="387">
        <f t="shared" si="113"/>
        <v>4950</v>
      </c>
      <c r="AG94" s="457">
        <f>SUM(AG91:AG93)</f>
        <v>1964.43</v>
      </c>
      <c r="AH94" s="169">
        <f>+AG94/AD94</f>
        <v>0.39685454545454546</v>
      </c>
      <c r="AI94" s="278"/>
      <c r="AJ94" s="188">
        <f t="shared" si="113"/>
        <v>0</v>
      </c>
      <c r="AK94" s="188">
        <f t="shared" si="113"/>
        <v>1964.43</v>
      </c>
      <c r="AL94" s="172" t="e" vm="1">
        <f>HLOOKUP((HLOOKUP($W$1,$BB$8:$BM$8,1,FALSE)),$BB$8:$BM$314,BN94,FALSE)</f>
        <v>#VALUE!</v>
      </c>
      <c r="AM94" s="457">
        <f>+SUM(AM91:AM93)</f>
        <v>0</v>
      </c>
      <c r="AN94" s="186">
        <f>+AM94/AD94</f>
        <v>0</v>
      </c>
      <c r="AO94" s="279"/>
      <c r="AP94" s="188">
        <f>SUM(AP91:AP93)</f>
        <v>0</v>
      </c>
      <c r="AQ94" s="188">
        <f>SUM(AQ91:AQ93)</f>
        <v>0</v>
      </c>
      <c r="AR94" s="172" t="e">
        <f>HLOOKUP((HLOOKUP($W$1,$BO$8:$BZ$8,1,FALSE)),$BO$8:$BZ$314,BN94,FALSE)</f>
        <v>#N/A</v>
      </c>
      <c r="AS94" s="457">
        <f>+SUM(AS91:AS93)</f>
        <v>0</v>
      </c>
      <c r="AT94" s="186">
        <f>+AS94/AD94</f>
        <v>0</v>
      </c>
      <c r="AU94" s="457">
        <f>SUM(AU91:AU93)</f>
        <v>2985.5699999999997</v>
      </c>
      <c r="AV94" s="387">
        <f>SUM(AV91:AV93)</f>
        <v>1964.43</v>
      </c>
      <c r="AW94" s="389">
        <f>SUM(AW91:AW93)</f>
        <v>4950</v>
      </c>
      <c r="AX94" s="387">
        <f>+AF94-AG94</f>
        <v>2985.5699999999997</v>
      </c>
      <c r="AY94" s="271" t="e">
        <f>SUM(AY91:AY93)</f>
        <v>#N/A</v>
      </c>
      <c r="AZ94" s="268" t="e">
        <f>IF(AND(AY94=0,AM94&gt;AY94),1,IFERROR(AM94/AY94,1))</f>
        <v>#N/A</v>
      </c>
      <c r="BA94" s="138"/>
      <c r="BB94" s="280"/>
      <c r="BC94" s="281"/>
      <c r="BD94" s="281"/>
      <c r="BE94" s="281"/>
      <c r="BF94" s="281"/>
      <c r="BG94" s="281"/>
      <c r="BH94" s="281"/>
      <c r="BI94" s="281"/>
      <c r="BJ94" s="281"/>
      <c r="BK94" s="281"/>
      <c r="BL94" s="281"/>
      <c r="BM94" s="281"/>
      <c r="BO94" s="281"/>
      <c r="BP94" s="281"/>
      <c r="BQ94" s="281"/>
      <c r="BR94" s="281"/>
      <c r="BS94" s="281"/>
      <c r="BT94" s="281"/>
      <c r="BU94" s="281"/>
      <c r="BV94" s="281"/>
      <c r="BW94" s="281"/>
      <c r="BX94" s="281"/>
      <c r="BY94" s="281"/>
      <c r="BZ94" s="281"/>
    </row>
    <row r="95" spans="1:78" ht="34.5" customHeight="1">
      <c r="A95" s="184"/>
      <c r="B95" s="184"/>
      <c r="C95" s="184"/>
      <c r="D95" s="184"/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251"/>
      <c r="T95" s="274" t="s">
        <v>125</v>
      </c>
      <c r="U95" s="440"/>
      <c r="V95" s="274" t="s">
        <v>125</v>
      </c>
      <c r="W95" s="158" t="s">
        <v>441</v>
      </c>
      <c r="X95" s="158" t="s">
        <v>127</v>
      </c>
      <c r="Y95" s="158" t="s">
        <v>128</v>
      </c>
      <c r="Z95" s="158" t="s">
        <v>129</v>
      </c>
      <c r="AA95" s="158" t="s">
        <v>130</v>
      </c>
      <c r="AB95" s="158" t="s">
        <v>131</v>
      </c>
      <c r="AC95" s="157" t="s">
        <v>132</v>
      </c>
      <c r="AD95" s="453" t="s">
        <v>442</v>
      </c>
      <c r="AE95" s="157" t="s">
        <v>443</v>
      </c>
      <c r="AF95" s="157" t="s">
        <v>135</v>
      </c>
      <c r="AG95" s="453" t="s">
        <v>0</v>
      </c>
      <c r="AH95" s="159" t="s">
        <v>136</v>
      </c>
      <c r="AI95" s="160" t="s">
        <v>137</v>
      </c>
      <c r="AJ95" s="160" t="s">
        <v>138</v>
      </c>
      <c r="AK95" s="160" t="s">
        <v>139</v>
      </c>
      <c r="AL95" s="161" t="s">
        <v>140</v>
      </c>
      <c r="AM95" s="453" t="s">
        <v>141</v>
      </c>
      <c r="AN95" s="159" t="s">
        <v>142</v>
      </c>
      <c r="AO95" s="160"/>
      <c r="AP95" s="256" t="s">
        <v>144</v>
      </c>
      <c r="AQ95" s="256" t="s">
        <v>145</v>
      </c>
      <c r="AR95" s="284" t="s">
        <v>146</v>
      </c>
      <c r="AS95" s="453" t="s">
        <v>295</v>
      </c>
      <c r="AT95" s="159" t="s">
        <v>296</v>
      </c>
      <c r="AU95" s="453" t="s">
        <v>147</v>
      </c>
      <c r="AV95" s="400" t="s">
        <v>148</v>
      </c>
      <c r="AW95" s="400" t="s">
        <v>149</v>
      </c>
      <c r="AX95" s="381" t="s">
        <v>150</v>
      </c>
      <c r="AY95" s="256" t="s">
        <v>151</v>
      </c>
      <c r="AZ95" s="257" t="s">
        <v>152</v>
      </c>
      <c r="BA95" s="138"/>
      <c r="BB95" s="164"/>
      <c r="BC95" s="166"/>
      <c r="BD95" s="166"/>
      <c r="BE95" s="166"/>
      <c r="BF95" s="166"/>
      <c r="BG95" s="166"/>
      <c r="BH95" s="166"/>
      <c r="BI95" s="166"/>
      <c r="BJ95" s="166"/>
      <c r="BK95" s="166"/>
      <c r="BL95" s="166"/>
      <c r="BM95" s="166"/>
      <c r="BO95" s="166"/>
      <c r="BP95" s="166"/>
      <c r="BQ95" s="166"/>
      <c r="BR95" s="166"/>
      <c r="BS95" s="166"/>
      <c r="BT95" s="166"/>
      <c r="BU95" s="166"/>
      <c r="BV95" s="166"/>
      <c r="BW95" s="166"/>
      <c r="BX95" s="166"/>
      <c r="BY95" s="166"/>
      <c r="BZ95" s="166"/>
    </row>
    <row r="96" spans="1:78" ht="47.25" customHeight="1">
      <c r="A96" s="258"/>
      <c r="B96" s="184" t="s">
        <v>183</v>
      </c>
      <c r="C96" s="242" t="s">
        <v>297</v>
      </c>
      <c r="D96" s="507" t="s">
        <v>313</v>
      </c>
      <c r="E96" s="258" t="s">
        <v>176</v>
      </c>
      <c r="F96" s="258" t="s">
        <v>164</v>
      </c>
      <c r="G96" s="258" t="s">
        <v>164</v>
      </c>
      <c r="H96" s="258" t="s">
        <v>164</v>
      </c>
      <c r="I96" s="258" t="s">
        <v>164</v>
      </c>
      <c r="J96" s="258" t="s">
        <v>164</v>
      </c>
      <c r="K96" s="258" t="s">
        <v>164</v>
      </c>
      <c r="L96" s="258" t="s">
        <v>164</v>
      </c>
      <c r="M96" s="258" t="s">
        <v>164</v>
      </c>
      <c r="N96" s="258" t="s">
        <v>164</v>
      </c>
      <c r="O96" s="258" t="s">
        <v>164</v>
      </c>
      <c r="P96" s="258"/>
      <c r="Q96" s="258"/>
      <c r="R96" s="258" t="s">
        <v>249</v>
      </c>
      <c r="S96" s="259"/>
      <c r="T96" s="510" t="s">
        <v>314</v>
      </c>
      <c r="U96" s="285">
        <v>202300000000296</v>
      </c>
      <c r="V96" s="307" t="s">
        <v>314</v>
      </c>
      <c r="W96" s="394">
        <f>+SUMIFS('[1]SIIF Cierre 31 Enero de 2024'!$P$4:$P$749,'[1]SIIF Cierre 31 Enero de 2024'!$A$4:$A$749,$B96,'[1]SIIF Cierre 31 Enero de 2024'!$B$4:$B$749,$C96,'[1]SIIF Cierre 31 Enero de 2024'!$C$4:$C$749,$D96)/1000000</f>
        <v>3100</v>
      </c>
      <c r="X96" s="394"/>
      <c r="Y96" s="394">
        <f>+SUMIFS('[1]SIIF Cierre 31 Enero de 2024'!$R$4:$R$749,'[1]SIIF Cierre 31 Enero de 2024'!$A$4:$A$749,$B96,'[1]SIIF Cierre 31 Enero de 2024'!$B$4:$B$749,$C96,'[1]SIIF Cierre 31 Enero de 2024'!$C$4:$C$749,$D96)/1000000</f>
        <v>0</v>
      </c>
      <c r="Z96" s="394"/>
      <c r="AA96" s="394">
        <f>+SUMIFS('[1]SIIF Cierre 31 Enero de 2024'!$Q$4:$Q$749,'[1]SIIF Cierre 31 Enero de 2024'!$A$4:$A$749,$B96,'[1]SIIF Cierre 31 Enero de 2024'!$B$4:$B$749,$C96,'[1]SIIF Cierre 31 Enero de 2024'!$C$4:$C$749,$D96)/1000000</f>
        <v>0</v>
      </c>
      <c r="AB96" s="394"/>
      <c r="AC96" s="394">
        <f>+AA96+AB96</f>
        <v>0</v>
      </c>
      <c r="AD96" s="462">
        <f>W96-Y96+AA96</f>
        <v>3100</v>
      </c>
      <c r="AE96" s="394">
        <f>+SUMIFS('[1]SIIF Cierre 31 Enero de 2024'!$T$4:$T$749,'[1]SIIF Cierre 31 Enero de 2024'!$A$4:$A$749,$B96,'[1]SIIF Cierre 31 Enero de 2024'!$B$4:$B$749,$C96,'[1]SIIF Cierre 31 Enero de 2024'!$C$4:$C$749,$D96)/1000000</f>
        <v>0</v>
      </c>
      <c r="AF96" s="394">
        <f>AD96-AE96</f>
        <v>3100</v>
      </c>
      <c r="AG96" s="462">
        <f>+SUMIFS('[1]SIIF Cierre 31 Enero de 2024'!$W$4:$W$749,'[1]SIIF Cierre 31 Enero de 2024'!$A$4:$A$749,$B96,'[1]SIIF Cierre 31 Enero de 2024'!$B$4:$B$749,$C96,'[1]SIIF Cierre 31 Enero de 2024'!$C$4:$C$749,$D96,'[1]SIIF Cierre 31 Enero de 2024'!$D$4:$D$749,$E96,'[1]SIIF Cierre 31 Enero de 2024'!$E$4:$E$749,$F96,'[1]SIIF Cierre 31 Enero de 2024'!$F$4:$F$749,$G96,'[1]SIIF Cierre 31 Enero de 2024'!$G$4:$G$749,$H96,'[1]SIIF Cierre 31 Enero de 2024'!$H$4:$H$749,$I96,'[1]SIIF Cierre 31 Enero de 2024'!$I$4:$I$749,$J96,'[1]SIIF Cierre 31 Enero de 2024'!$J$4:$J$749,$K96,'[1]SIIF Cierre 31 Enero de 2024'!$K$4:$K$749,$L96,'[1]SIIF Cierre 31 Enero de 2024'!$L$4:$L$749,$M96,'[1]SIIF Cierre 31 Enero de 2024'!$M$4:$M$749,$N96,'[1]SIIF Cierre 31 Enero de 2024'!$N$4:$N$749,$O96)/1000000</f>
        <v>1298.03</v>
      </c>
      <c r="AH96" s="265">
        <f>+AG96/AD96</f>
        <v>0.41871935483870965</v>
      </c>
      <c r="AI96" s="266"/>
      <c r="AJ96" s="264">
        <f>+SUMIFS('[1]Cierre Mes Anterior'!$W$4:$W$773,'[1]Cierre Mes Anterior'!$A$4:$A$773,$B96,'[1]Cierre Mes Anterior'!$B$4:$B$773,$C96,'[1]Cierre Mes Anterior'!$C$4:$C$773,$D96,'[1]Cierre Mes Anterior'!$D$4:$D$773,$E96,'[1]Cierre Mes Anterior'!$E$4:$E$773,$F96,'[1]Cierre Mes Anterior'!$F$4:$F$773,$G96,'[1]Cierre Mes Anterior'!$G$4:$G$773,$H96,'[1]Cierre Mes Anterior'!$H$4:$H$773,$I96,'[1]Cierre Mes Anterior'!$I$4:$I$773,$J96,'[1]Cierre Mes Anterior'!$J$4:$J$773,$K96,'[1]Cierre Mes Anterior'!$K$4:$K$773,$L96,'[1]Cierre Mes Anterior'!$L$4:$L$773,$M96,'[1]Cierre Mes Anterior'!$M$4:$M$773,$N96,'[1]Cierre Mes Anterior'!$N$4:$N$773,$O96)/1000000</f>
        <v>0</v>
      </c>
      <c r="AK96" s="267">
        <f>+AG96-AJ96</f>
        <v>1298.03</v>
      </c>
      <c r="AL96" s="172" t="e" vm="1">
        <f>HLOOKUP((HLOOKUP($W$1,$BB$8:$BM$8,1,FALSE)),$BB$8:$BM$314,BN96,FALSE)</f>
        <v>#VALUE!</v>
      </c>
      <c r="AM96" s="462">
        <f>+SUMIFS('[1]SIIF Cierre 31 Enero de 2024'!$X$4:$X$749,'[1]SIIF Cierre 31 Enero de 2024'!$A$4:$A$749,$B96,'[1]SIIF Cierre 31 Enero de 2024'!$B$4:$B$749,$C96,'[1]SIIF Cierre 31 Enero de 2024'!$C$4:$C$749,$D96,'[1]SIIF Cierre 31 Enero de 2024'!$D$4:$D$749,$E96,'[1]SIIF Cierre 31 Enero de 2024'!$E$4:$E$749,$F96,'[1]SIIF Cierre 31 Enero de 2024'!$F$4:$F$749,$G96,'[1]SIIF Cierre 31 Enero de 2024'!$G$4:$G$749,$H96,'[1]SIIF Cierre 31 Enero de 2024'!$H$4:$H$749,$I96,'[1]SIIF Cierre 31 Enero de 2024'!$I$4:$I$749,$J96,'[1]SIIF Cierre 31 Enero de 2024'!$J$4:$J$749,$K96,'[1]SIIF Cierre 31 Enero de 2024'!$K$4:$K$749,$L96,'[1]SIIF Cierre 31 Enero de 2024'!$L$4:$L$749,$M96,'[1]SIIF Cierre 31 Enero de 2024'!$M$4:$M$749,$N96,'[1]SIIF Cierre 31 Enero de 2024'!$N$4:$N$749,$O96)/1000000</f>
        <v>0</v>
      </c>
      <c r="AN96" s="265">
        <f>+AM96/AD96</f>
        <v>0</v>
      </c>
      <c r="AO96" s="266"/>
      <c r="AP96" s="264">
        <f>+SUMIFS('[1]Cierre Mes Anterior'!$X$4:$X$773,'[1]Cierre Mes Anterior'!$A$4:$A$773,$B96,'[1]Cierre Mes Anterior'!$B$4:$B$773,$C96,'[1]Cierre Mes Anterior'!$C$4:$C$773,$D96,'[1]Cierre Mes Anterior'!$D$4:$D$773,$E96,'[1]Cierre Mes Anterior'!$E$4:$E$773,$F96,'[1]Cierre Mes Anterior'!$F$4:$F$773,$G96,'[1]Cierre Mes Anterior'!$G$4:$G$773,$H96,'[1]Cierre Mes Anterior'!$H$4:$H$773,$I96,'[1]Cierre Mes Anterior'!$I$4:$I$773,$J96,'[1]Cierre Mes Anterior'!$J$4:$J$773,$K96,'[1]Cierre Mes Anterior'!$K$4:$K$773,$L96,'[1]Cierre Mes Anterior'!$L$4:$L$773,$M96,'[1]Cierre Mes Anterior'!$M$4:$M$773,$N96,'[1]Cierre Mes Anterior'!$N$4:$N$773,$O96)/1000000</f>
        <v>0</v>
      </c>
      <c r="AQ96" s="267">
        <f>+AM96-AP96</f>
        <v>0</v>
      </c>
      <c r="AR96" s="172" t="e">
        <f>HLOOKUP((HLOOKUP($W$1,$BO$8:$BZ$8,1,FALSE)),$BO$8:$BZ$314,BN96,FALSE)</f>
        <v>#N/A</v>
      </c>
      <c r="AS96" s="462">
        <f>+SUMIFS('[1]SIIF Cierre 31 Enero de 2024'!$Z$4:$Z$749,'[1]SIIF Cierre 31 Enero de 2024'!$A$4:$A$749,$B96,'[1]SIIF Cierre 31 Enero de 2024'!$B$4:$B$749,$C96,'[1]SIIF Cierre 31 Enero de 2024'!$C$4:$C$749,$D96,'[1]SIIF Cierre 31 Enero de 2024'!$D$4:$D$749,$E96,'[1]SIIF Cierre 31 Enero de 2024'!$E$4:$E$749,$F96,'[1]SIIF Cierre 31 Enero de 2024'!$F$4:$F$749,$G96,'[1]SIIF Cierre 31 Enero de 2024'!$G$4:$G$749,$H96,'[1]SIIF Cierre 31 Enero de 2024'!$H$4:$H$749,$I96,'[1]SIIF Cierre 31 Enero de 2024'!$I$4:$I$749,$J96,'[1]SIIF Cierre 31 Enero de 2024'!$J$4:$J$749,$K96,'[1]SIIF Cierre 31 Enero de 2024'!$K$4:$K$749,$L96,'[1]SIIF Cierre 31 Enero de 2024'!$L$4:$L$749,$M96,'[1]SIIF Cierre 31 Enero de 2024'!$M$4:$M$749,$N96,'[1]SIIF Cierre 31 Enero de 2024'!$N$4:$N$749,$O96)/1000000</f>
        <v>0</v>
      </c>
      <c r="AT96" s="265">
        <f>+AS96/AD96</f>
        <v>0</v>
      </c>
      <c r="AU96" s="462">
        <f>+AD96-AG96</f>
        <v>1801.97</v>
      </c>
      <c r="AV96" s="396">
        <f>+AG96-AM96</f>
        <v>1298.03</v>
      </c>
      <c r="AW96" s="396">
        <f>+AD96-AM96</f>
        <v>3100</v>
      </c>
      <c r="AX96" s="397">
        <f>+AF96-AG96</f>
        <v>1801.97</v>
      </c>
      <c r="AY96" s="193" t="e">
        <f>AD96*AR96</f>
        <v>#N/A</v>
      </c>
      <c r="AZ96" s="268" t="e">
        <f>IF(AND(AY96=0,AM96&gt;AY96),1,IFERROR(AM96/AY96,1))</f>
        <v>#N/A</v>
      </c>
      <c r="BA96" s="138"/>
      <c r="BB96" s="277"/>
      <c r="BC96" s="270"/>
      <c r="BD96" s="270"/>
      <c r="BE96" s="270"/>
      <c r="BF96" s="270"/>
      <c r="BG96" s="270"/>
      <c r="BH96" s="270"/>
      <c r="BI96" s="270"/>
      <c r="BJ96" s="270"/>
      <c r="BK96" s="270"/>
      <c r="BL96" s="270"/>
      <c r="BM96" s="270"/>
      <c r="BO96" s="270"/>
      <c r="BP96" s="270"/>
      <c r="BQ96" s="270"/>
      <c r="BR96" s="270"/>
      <c r="BS96" s="270"/>
      <c r="BT96" s="270"/>
      <c r="BU96" s="270"/>
      <c r="BV96" s="270"/>
      <c r="BW96" s="270"/>
      <c r="BX96" s="270"/>
      <c r="BY96" s="270"/>
      <c r="BZ96" s="270"/>
    </row>
    <row r="97" spans="1:207" ht="47.25" customHeight="1">
      <c r="A97" s="258"/>
      <c r="B97" s="258" t="s">
        <v>183</v>
      </c>
      <c r="C97" s="242" t="s">
        <v>297</v>
      </c>
      <c r="D97" s="507" t="s">
        <v>315</v>
      </c>
      <c r="E97" s="258" t="s">
        <v>176</v>
      </c>
      <c r="F97" s="258" t="s">
        <v>164</v>
      </c>
      <c r="G97" s="258" t="s">
        <v>164</v>
      </c>
      <c r="H97" s="258" t="s">
        <v>164</v>
      </c>
      <c r="I97" s="258" t="s">
        <v>164</v>
      </c>
      <c r="J97" s="258" t="s">
        <v>164</v>
      </c>
      <c r="K97" s="258" t="s">
        <v>164</v>
      </c>
      <c r="L97" s="258" t="s">
        <v>164</v>
      </c>
      <c r="M97" s="258" t="s">
        <v>164</v>
      </c>
      <c r="N97" s="258" t="s">
        <v>164</v>
      </c>
      <c r="O97" s="258" t="s">
        <v>164</v>
      </c>
      <c r="P97" s="258"/>
      <c r="Q97" s="258"/>
      <c r="R97" s="258" t="s">
        <v>208</v>
      </c>
      <c r="S97" s="259"/>
      <c r="T97" s="510" t="s">
        <v>211</v>
      </c>
      <c r="U97" s="285">
        <v>2022011000051</v>
      </c>
      <c r="V97" s="307" t="s">
        <v>211</v>
      </c>
      <c r="W97" s="397">
        <f>+SUMIFS('[1]SIIF Cierre 31 Enero de 2024'!$P$4:$P$749,'[1]SIIF Cierre 31 Enero de 2024'!$A$4:$A$749,$B97,'[1]SIIF Cierre 31 Enero de 2024'!$B$4:$B$749,$C97,'[1]SIIF Cierre 31 Enero de 2024'!$C$4:$C$749,$D97)/1000000</f>
        <v>2528</v>
      </c>
      <c r="X97" s="394"/>
      <c r="Y97" s="394">
        <f>+SUMIFS('[1]SIIF Cierre 31 Enero de 2024'!$R$4:$R$749,'[1]SIIF Cierre 31 Enero de 2024'!$A$4:$A$749,$B97,'[1]SIIF Cierre 31 Enero de 2024'!$B$4:$B$749,$C97,'[1]SIIF Cierre 31 Enero de 2024'!$C$4:$C$749,$D97)/1000000</f>
        <v>0</v>
      </c>
      <c r="Z97" s="394"/>
      <c r="AA97" s="394">
        <f>+SUMIFS('[1]SIIF Cierre 31 Enero de 2024'!$Q$4:$Q$749,'[1]SIIF Cierre 31 Enero de 2024'!$A$4:$A$749,$B97,'[1]SIIF Cierre 31 Enero de 2024'!$B$4:$B$749,$C97,'[1]SIIF Cierre 31 Enero de 2024'!$C$4:$C$749,$D97)/1000000</f>
        <v>0</v>
      </c>
      <c r="AB97" s="394"/>
      <c r="AC97" s="394">
        <f>+AA97+AB97</f>
        <v>0</v>
      </c>
      <c r="AD97" s="462">
        <f>W97-Y97+AA97</f>
        <v>2528</v>
      </c>
      <c r="AE97" s="397">
        <f>+SUMIFS('[1]SIIF Cierre 31 Enero de 2024'!$T$4:$T$749,'[1]SIIF Cierre 31 Enero de 2024'!$A$4:$A$749,$B97,'[1]SIIF Cierre 31 Enero de 2024'!$B$4:$B$749,$C97,'[1]SIIF Cierre 31 Enero de 2024'!$C$4:$C$749,$D97)/1000000</f>
        <v>0</v>
      </c>
      <c r="AF97" s="397">
        <f>AD97-AE97</f>
        <v>2528</v>
      </c>
      <c r="AG97" s="465">
        <f>+SUMIFS('[1]SIIF Cierre 31 Enero de 2024'!$W$4:$W$749,'[1]SIIF Cierre 31 Enero de 2024'!$A$4:$A$749,$B97,'[1]SIIF Cierre 31 Enero de 2024'!$B$4:$B$749,$C97,'[1]SIIF Cierre 31 Enero de 2024'!$C$4:$C$749,$D97,'[1]SIIF Cierre 31 Enero de 2024'!$D$4:$D$749,$E97,'[1]SIIF Cierre 31 Enero de 2024'!$E$4:$E$749,$F97,'[1]SIIF Cierre 31 Enero de 2024'!$F$4:$F$749,$G97,'[1]SIIF Cierre 31 Enero de 2024'!$G$4:$G$749,$H97,'[1]SIIF Cierre 31 Enero de 2024'!$H$4:$H$749,$I97,'[1]SIIF Cierre 31 Enero de 2024'!$I$4:$I$749,$J97,'[1]SIIF Cierre 31 Enero de 2024'!$J$4:$J$749,$K97,'[1]SIIF Cierre 31 Enero de 2024'!$K$4:$K$749,$L97,'[1]SIIF Cierre 31 Enero de 2024'!$L$4:$L$749,$M97,'[1]SIIF Cierre 31 Enero de 2024'!$M$4:$M$749,$N97,'[1]SIIF Cierre 31 Enero de 2024'!$N$4:$N$749,$O97)/1000000</f>
        <v>305.89999999999998</v>
      </c>
      <c r="AH97" s="265">
        <f>+AG97/AD97</f>
        <v>0.12100474683544303</v>
      </c>
      <c r="AI97" s="286"/>
      <c r="AJ97" s="264">
        <f>+SUMIFS('[1]Cierre Mes Anterior'!$W$4:$W$773,'[1]Cierre Mes Anterior'!$A$4:$A$773,$B97,'[1]Cierre Mes Anterior'!$B$4:$B$773,$C97,'[1]Cierre Mes Anterior'!$C$4:$C$773,$D97,'[1]Cierre Mes Anterior'!$D$4:$D$773,$E97,'[1]Cierre Mes Anterior'!$E$4:$E$773,$F97,'[1]Cierre Mes Anterior'!$F$4:$F$773,$G97,'[1]Cierre Mes Anterior'!$G$4:$G$773,$H97,'[1]Cierre Mes Anterior'!$H$4:$H$773,$I97,'[1]Cierre Mes Anterior'!$I$4:$I$773,$J97,'[1]Cierre Mes Anterior'!$J$4:$J$773,$K97,'[1]Cierre Mes Anterior'!$K$4:$K$773,$L97,'[1]Cierre Mes Anterior'!$L$4:$L$773,$M97,'[1]Cierre Mes Anterior'!$M$4:$M$773,$N97,'[1]Cierre Mes Anterior'!$N$4:$N$773,$O97)/1000000</f>
        <v>0</v>
      </c>
      <c r="AK97" s="264">
        <f>+AG97-AJ97</f>
        <v>305.89999999999998</v>
      </c>
      <c r="AL97" s="172" t="e" vm="1">
        <f>HLOOKUP((HLOOKUP($W$1,$BB$8:$BM$8,1,FALSE)),$BB$8:$BM$314,BN97,FALSE)</f>
        <v>#VALUE!</v>
      </c>
      <c r="AM97" s="465">
        <f>+SUMIFS('[1]SIIF Cierre 31 Enero de 2024'!$X$4:$X$749,'[1]SIIF Cierre 31 Enero de 2024'!$A$4:$A$749,$B97,'[1]SIIF Cierre 31 Enero de 2024'!$B$4:$B$749,$C97,'[1]SIIF Cierre 31 Enero de 2024'!$C$4:$C$749,$D97,'[1]SIIF Cierre 31 Enero de 2024'!$D$4:$D$749,$E97,'[1]SIIF Cierre 31 Enero de 2024'!$E$4:$E$749,$F97,'[1]SIIF Cierre 31 Enero de 2024'!$F$4:$F$749,$G97,'[1]SIIF Cierre 31 Enero de 2024'!$G$4:$G$749,$H97,'[1]SIIF Cierre 31 Enero de 2024'!$H$4:$H$749,$I97,'[1]SIIF Cierre 31 Enero de 2024'!$I$4:$I$749,$J97,'[1]SIIF Cierre 31 Enero de 2024'!$J$4:$J$749,$K97,'[1]SIIF Cierre 31 Enero de 2024'!$K$4:$K$749,$L97,'[1]SIIF Cierre 31 Enero de 2024'!$L$4:$L$749,$M97,'[1]SIIF Cierre 31 Enero de 2024'!$M$4:$M$749,$N97,'[1]SIIF Cierre 31 Enero de 2024'!$N$4:$N$749,$O97)/1000000</f>
        <v>0</v>
      </c>
      <c r="AN97" s="287">
        <f>+AM97/AD97</f>
        <v>0</v>
      </c>
      <c r="AO97" s="286"/>
      <c r="AP97" s="264">
        <f>+SUMIFS('[1]Cierre Mes Anterior'!$X$4:$X$773,'[1]Cierre Mes Anterior'!$A$4:$A$773,$B97,'[1]Cierre Mes Anterior'!$B$4:$B$773,$C97,'[1]Cierre Mes Anterior'!$C$4:$C$773,$D97,'[1]Cierre Mes Anterior'!$D$4:$D$773,$E97,'[1]Cierre Mes Anterior'!$E$4:$E$773,$F97,'[1]Cierre Mes Anterior'!$F$4:$F$773,$G97,'[1]Cierre Mes Anterior'!$G$4:$G$773,$H97,'[1]Cierre Mes Anterior'!$H$4:$H$773,$I97,'[1]Cierre Mes Anterior'!$I$4:$I$773,$J97,'[1]Cierre Mes Anterior'!$J$4:$J$773,$K97,'[1]Cierre Mes Anterior'!$K$4:$K$773,$L97,'[1]Cierre Mes Anterior'!$L$4:$L$773,$M97,'[1]Cierre Mes Anterior'!$M$4:$M$773,$N97,'[1]Cierre Mes Anterior'!$N$4:$N$773,$O97)/1000000</f>
        <v>0</v>
      </c>
      <c r="AQ97" s="267">
        <f>+AM97-AP97</f>
        <v>0</v>
      </c>
      <c r="AR97" s="172" t="e">
        <f>HLOOKUP((HLOOKUP($W$1,$BO$8:$BZ$8,1,FALSE)),$BO$8:$BZ$314,BN97,FALSE)</f>
        <v>#N/A</v>
      </c>
      <c r="AS97" s="465">
        <f>+SUMIFS('[1]SIIF Cierre 31 Enero de 2024'!$Z$4:$Z$749,'[1]SIIF Cierre 31 Enero de 2024'!$A$4:$A$749,$B97,'[1]SIIF Cierre 31 Enero de 2024'!$B$4:$B$749,$C97,'[1]SIIF Cierre 31 Enero de 2024'!$C$4:$C$749,$D97,'[1]SIIF Cierre 31 Enero de 2024'!$D$4:$D$749,$E97,'[1]SIIF Cierre 31 Enero de 2024'!$E$4:$E$749,$F97,'[1]SIIF Cierre 31 Enero de 2024'!$F$4:$F$749,$G97,'[1]SIIF Cierre 31 Enero de 2024'!$G$4:$G$749,$H97,'[1]SIIF Cierre 31 Enero de 2024'!$H$4:$H$749,$I97,'[1]SIIF Cierre 31 Enero de 2024'!$I$4:$I$749,$J97,'[1]SIIF Cierre 31 Enero de 2024'!$J$4:$J$749,$K97,'[1]SIIF Cierre 31 Enero de 2024'!$K$4:$K$749,$L97,'[1]SIIF Cierre 31 Enero de 2024'!$L$4:$L$749,$M97,'[1]SIIF Cierre 31 Enero de 2024'!$M$4:$M$749,$N97,'[1]SIIF Cierre 31 Enero de 2024'!$N$4:$N$749,$O97)/1000000</f>
        <v>0</v>
      </c>
      <c r="AT97" s="287">
        <f>+AS97/AD97</f>
        <v>0</v>
      </c>
      <c r="AU97" s="465">
        <f>+AD97-AG97</f>
        <v>2222.1</v>
      </c>
      <c r="AV97" s="396">
        <f>+AG97-AM97</f>
        <v>305.89999999999998</v>
      </c>
      <c r="AW97" s="401">
        <f>+AD97-AM97</f>
        <v>2528</v>
      </c>
      <c r="AX97" s="397">
        <f>+AF97-AG97</f>
        <v>2222.1</v>
      </c>
      <c r="AY97" s="193" t="e">
        <f>AD97*AR97</f>
        <v>#N/A</v>
      </c>
      <c r="AZ97" s="268" t="e">
        <f>IF(AND(AY97=0,AM97&gt;AY97),1,IFERROR(AM97/AY97,1))</f>
        <v>#N/A</v>
      </c>
      <c r="BA97" s="138"/>
      <c r="BB97" s="277"/>
      <c r="BC97" s="270"/>
      <c r="BD97" s="270"/>
      <c r="BE97" s="270"/>
      <c r="BF97" s="270"/>
      <c r="BG97" s="270"/>
      <c r="BH97" s="270"/>
      <c r="BI97" s="270"/>
      <c r="BJ97" s="270"/>
      <c r="BK97" s="270"/>
      <c r="BL97" s="270"/>
      <c r="BM97" s="270"/>
      <c r="BO97" s="270"/>
      <c r="BP97" s="270"/>
      <c r="BQ97" s="270"/>
      <c r="BR97" s="270"/>
      <c r="BS97" s="270"/>
      <c r="BT97" s="270"/>
      <c r="BU97" s="270"/>
      <c r="BV97" s="270"/>
      <c r="BW97" s="270"/>
      <c r="BX97" s="270"/>
      <c r="BY97" s="270"/>
      <c r="BZ97" s="270"/>
    </row>
    <row r="98" spans="1:207" ht="34.5" customHeight="1">
      <c r="A98" s="184"/>
      <c r="B98" s="184"/>
      <c r="C98" s="184"/>
      <c r="D98" s="275"/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251"/>
      <c r="T98" s="158" t="s">
        <v>212</v>
      </c>
      <c r="U98" s="441"/>
      <c r="V98" s="158" t="s">
        <v>212</v>
      </c>
      <c r="W98" s="387">
        <f>+SUM(W96+W97)</f>
        <v>5628</v>
      </c>
      <c r="X98" s="387">
        <f t="shared" ref="X98:AD98" si="114">+SUM(X96+X97)</f>
        <v>0</v>
      </c>
      <c r="Y98" s="387">
        <f t="shared" si="114"/>
        <v>0</v>
      </c>
      <c r="Z98" s="387">
        <f t="shared" si="114"/>
        <v>0</v>
      </c>
      <c r="AA98" s="387">
        <f t="shared" si="114"/>
        <v>0</v>
      </c>
      <c r="AB98" s="387">
        <f t="shared" si="114"/>
        <v>0</v>
      </c>
      <c r="AC98" s="387">
        <f t="shared" si="114"/>
        <v>0</v>
      </c>
      <c r="AD98" s="457">
        <f t="shared" si="114"/>
        <v>5628</v>
      </c>
      <c r="AE98" s="387">
        <f>+SUM(AE96+AE97)</f>
        <v>0</v>
      </c>
      <c r="AF98" s="387">
        <f>+SUM(AF96+AF97)</f>
        <v>5628</v>
      </c>
      <c r="AG98" s="457">
        <f>+SUM(AG96+AG97)</f>
        <v>1603.9299999999998</v>
      </c>
      <c r="AH98" s="169">
        <f>+AG98/AD98</f>
        <v>0.28499111584932479</v>
      </c>
      <c r="AI98" s="288"/>
      <c r="AJ98" s="289">
        <f>+SUM(AJ96)</f>
        <v>0</v>
      </c>
      <c r="AK98" s="188">
        <f>+SUM(AK96)</f>
        <v>1298.03</v>
      </c>
      <c r="AL98" s="172" t="e" vm="1">
        <f>HLOOKUP((HLOOKUP($W$1,$BB$8:$BM$8,1,FALSE)),$BB$8:$BM$314,BN98,FALSE)</f>
        <v>#VALUE!</v>
      </c>
      <c r="AM98" s="457">
        <f>+SUM(AM96+AM97)</f>
        <v>0</v>
      </c>
      <c r="AN98" s="186">
        <f>+AM98/AD98</f>
        <v>0</v>
      </c>
      <c r="AO98" s="290"/>
      <c r="AP98" s="289">
        <f>+SUM(AP96)</f>
        <v>0</v>
      </c>
      <c r="AQ98" s="188">
        <f>+SUM(AQ96)</f>
        <v>0</v>
      </c>
      <c r="AR98" s="172" t="e">
        <f>HLOOKUP((HLOOKUP($W$1,$BO$8:$BZ$8,1,FALSE)),$BO$8:$BZ$314,BN98,FALSE)</f>
        <v>#N/A</v>
      </c>
      <c r="AS98" s="457">
        <f>+SUM(AS96+AS97)</f>
        <v>0</v>
      </c>
      <c r="AT98" s="186">
        <f>+AS98/AD98</f>
        <v>0</v>
      </c>
      <c r="AU98" s="457">
        <f>+SUM(AU96+AU97)</f>
        <v>4024.0699999999997</v>
      </c>
      <c r="AV98" s="387">
        <f>+SUM(AV96)</f>
        <v>1298.03</v>
      </c>
      <c r="AW98" s="389">
        <f>+SUM(AW96:AW97)</f>
        <v>5628</v>
      </c>
      <c r="AX98" s="387">
        <f>+AF98-AG98</f>
        <v>4024.07</v>
      </c>
      <c r="AY98" s="271" t="e">
        <f>+SUM(AY96)</f>
        <v>#N/A</v>
      </c>
      <c r="AZ98" s="268" t="e">
        <f>IF(AND(AY98=0,AM98&gt;AY98),1,IFERROR(AM98/AY98,1))</f>
        <v>#N/A</v>
      </c>
      <c r="BA98" s="138"/>
      <c r="BB98" s="280"/>
      <c r="BC98" s="281"/>
      <c r="BD98" s="281"/>
      <c r="BE98" s="281"/>
      <c r="BF98" s="281"/>
      <c r="BG98" s="281"/>
      <c r="BH98" s="281"/>
      <c r="BI98" s="281"/>
      <c r="BJ98" s="281"/>
      <c r="BK98" s="281"/>
      <c r="BL98" s="281"/>
      <c r="BM98" s="281"/>
      <c r="BO98" s="281"/>
      <c r="BP98" s="281"/>
      <c r="BQ98" s="281"/>
      <c r="BR98" s="281"/>
      <c r="BS98" s="281"/>
      <c r="BT98" s="281"/>
      <c r="BU98" s="281"/>
      <c r="BV98" s="281"/>
      <c r="BW98" s="281"/>
      <c r="BX98" s="281"/>
      <c r="BY98" s="281"/>
      <c r="BZ98" s="281"/>
    </row>
    <row r="99" spans="1:207" ht="34.5" customHeight="1">
      <c r="A99" s="184"/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251"/>
      <c r="T99" s="274" t="s">
        <v>125</v>
      </c>
      <c r="U99" s="440"/>
      <c r="V99" s="274" t="s">
        <v>125</v>
      </c>
      <c r="W99" s="158" t="s">
        <v>441</v>
      </c>
      <c r="X99" s="158" t="s">
        <v>127</v>
      </c>
      <c r="Y99" s="158" t="s">
        <v>128</v>
      </c>
      <c r="Z99" s="158" t="s">
        <v>129</v>
      </c>
      <c r="AA99" s="158" t="s">
        <v>130</v>
      </c>
      <c r="AB99" s="158" t="s">
        <v>131</v>
      </c>
      <c r="AC99" s="157" t="s">
        <v>132</v>
      </c>
      <c r="AD99" s="453" t="s">
        <v>442</v>
      </c>
      <c r="AE99" s="157" t="s">
        <v>443</v>
      </c>
      <c r="AF99" s="157" t="s">
        <v>135</v>
      </c>
      <c r="AG99" s="453" t="s">
        <v>0</v>
      </c>
      <c r="AH99" s="159" t="s">
        <v>136</v>
      </c>
      <c r="AI99" s="160" t="s">
        <v>137</v>
      </c>
      <c r="AJ99" s="160" t="s">
        <v>138</v>
      </c>
      <c r="AK99" s="160" t="s">
        <v>139</v>
      </c>
      <c r="AL99" s="161" t="s">
        <v>140</v>
      </c>
      <c r="AM99" s="453" t="s">
        <v>141</v>
      </c>
      <c r="AN99" s="159" t="s">
        <v>142</v>
      </c>
      <c r="AO99" s="252"/>
      <c r="AP99" s="291" t="s">
        <v>144</v>
      </c>
      <c r="AQ99" s="256" t="s">
        <v>145</v>
      </c>
      <c r="AR99" s="292" t="s">
        <v>146</v>
      </c>
      <c r="AS99" s="453" t="s">
        <v>295</v>
      </c>
      <c r="AT99" s="159" t="s">
        <v>296</v>
      </c>
      <c r="AU99" s="466" t="s">
        <v>147</v>
      </c>
      <c r="AV99" s="400" t="s">
        <v>148</v>
      </c>
      <c r="AW99" s="400" t="s">
        <v>149</v>
      </c>
      <c r="AX99" s="381" t="s">
        <v>150</v>
      </c>
      <c r="AY99" s="256" t="s">
        <v>151</v>
      </c>
      <c r="AZ99" s="257" t="s">
        <v>152</v>
      </c>
      <c r="BA99" s="138"/>
      <c r="BB99" s="164"/>
      <c r="BC99" s="166"/>
      <c r="BD99" s="166"/>
      <c r="BE99" s="166"/>
      <c r="BF99" s="166"/>
      <c r="BG99" s="166"/>
      <c r="BH99" s="166"/>
      <c r="BI99" s="166"/>
      <c r="BJ99" s="166"/>
      <c r="BK99" s="166"/>
      <c r="BL99" s="166"/>
      <c r="BM99" s="166"/>
      <c r="BO99" s="166"/>
      <c r="BP99" s="166"/>
      <c r="BQ99" s="166"/>
      <c r="BR99" s="166"/>
      <c r="BS99" s="166"/>
      <c r="BT99" s="166"/>
      <c r="BU99" s="166"/>
      <c r="BV99" s="166"/>
      <c r="BW99" s="166"/>
      <c r="BX99" s="166"/>
      <c r="BY99" s="166"/>
      <c r="BZ99" s="166"/>
    </row>
    <row r="100" spans="1:207" ht="48.75" customHeight="1">
      <c r="A100" s="184"/>
      <c r="B100" s="184" t="s">
        <v>183</v>
      </c>
      <c r="C100" s="242" t="s">
        <v>297</v>
      </c>
      <c r="D100" s="507" t="s">
        <v>316</v>
      </c>
      <c r="E100" s="184" t="s">
        <v>176</v>
      </c>
      <c r="F100" s="184" t="s">
        <v>164</v>
      </c>
      <c r="G100" s="184" t="s">
        <v>164</v>
      </c>
      <c r="H100" s="184" t="s">
        <v>164</v>
      </c>
      <c r="I100" s="184" t="s">
        <v>164</v>
      </c>
      <c r="J100" s="184" t="s">
        <v>164</v>
      </c>
      <c r="K100" s="184" t="s">
        <v>164</v>
      </c>
      <c r="L100" s="184" t="s">
        <v>164</v>
      </c>
      <c r="M100" s="184" t="s">
        <v>164</v>
      </c>
      <c r="N100" s="184" t="s">
        <v>164</v>
      </c>
      <c r="O100" s="184" t="s">
        <v>164</v>
      </c>
      <c r="P100" s="184"/>
      <c r="Q100" s="184"/>
      <c r="R100" s="184" t="s">
        <v>213</v>
      </c>
      <c r="S100" s="251"/>
      <c r="T100" s="511" t="s">
        <v>214</v>
      </c>
      <c r="U100" s="285">
        <v>2021011000088</v>
      </c>
      <c r="V100" s="293" t="s">
        <v>214</v>
      </c>
      <c r="W100" s="394">
        <f>+SUMIFS('[1]SIIF Cierre 31 Enero de 2024'!$P$4:$P$749,'[1]SIIF Cierre 31 Enero de 2024'!$A$4:$A$749,$B100,'[1]SIIF Cierre 31 Enero de 2024'!$B$4:$B$749,$C100,'[1]SIIF Cierre 31 Enero de 2024'!$C$4:$C$749,$D100)/1000000</f>
        <v>16799.016950000001</v>
      </c>
      <c r="X100" s="394"/>
      <c r="Y100" s="394">
        <f>+SUMIFS('[1]SIIF Cierre 31 Enero de 2024'!$R$4:$R$749,'[1]SIIF Cierre 31 Enero de 2024'!$A$4:$A$749,$B100,'[1]SIIF Cierre 31 Enero de 2024'!$B$4:$B$749,$C100,'[1]SIIF Cierre 31 Enero de 2024'!$C$4:$C$749,$D100)/1000000</f>
        <v>0</v>
      </c>
      <c r="Z100" s="394"/>
      <c r="AA100" s="394">
        <f>+SUMIFS('[1]SIIF Cierre 31 Enero de 2024'!$Q$4:$Q$749,'[1]SIIF Cierre 31 Enero de 2024'!$A$4:$A$749,$B100,'[1]SIIF Cierre 31 Enero de 2024'!$B$4:$B$749,$C100,'[1]SIIF Cierre 31 Enero de 2024'!$C$4:$C$749,$D100)/1000000</f>
        <v>0</v>
      </c>
      <c r="AB100" s="394"/>
      <c r="AC100" s="394">
        <f>+AA100+AB100</f>
        <v>0</v>
      </c>
      <c r="AD100" s="462">
        <f>W100-Y100+AA100</f>
        <v>16799.016950000001</v>
      </c>
      <c r="AE100" s="394">
        <f>+SUMIFS('[1]SIIF Cierre 31 Enero de 2024'!$T$4:$T$749,'[1]SIIF Cierre 31 Enero de 2024'!$A$4:$A$749,$B100,'[1]SIIF Cierre 31 Enero de 2024'!$B$4:$B$749,$C100,'[1]SIIF Cierre 31 Enero de 2024'!$C$4:$C$749,$D100)/1000000</f>
        <v>0</v>
      </c>
      <c r="AF100" s="394">
        <f>AD100-AE100</f>
        <v>16799.016950000001</v>
      </c>
      <c r="AG100" s="462">
        <f>+SUMIFS('[1]SIIF Cierre 31 Enero de 2024'!$W$4:$W$749,'[1]SIIF Cierre 31 Enero de 2024'!$A$4:$A$749,$B100,'[1]SIIF Cierre 31 Enero de 2024'!$B$4:$B$749,$C100,'[1]SIIF Cierre 31 Enero de 2024'!$C$4:$C$749,$D100,'[1]SIIF Cierre 31 Enero de 2024'!$D$4:$D$749,$E100,'[1]SIIF Cierre 31 Enero de 2024'!$E$4:$E$749,$F100,'[1]SIIF Cierre 31 Enero de 2024'!$F$4:$F$749,$G100,'[1]SIIF Cierre 31 Enero de 2024'!$G$4:$G$749,$H100,'[1]SIIF Cierre 31 Enero de 2024'!$H$4:$H$749,$I100,'[1]SIIF Cierre 31 Enero de 2024'!$I$4:$I$749,$J100,'[1]SIIF Cierre 31 Enero de 2024'!$J$4:$J$749,$K100,'[1]SIIF Cierre 31 Enero de 2024'!$K$4:$K$749,$L100,'[1]SIIF Cierre 31 Enero de 2024'!$L$4:$L$749,$M100,'[1]SIIF Cierre 31 Enero de 2024'!$M$4:$M$749,$N100,'[1]SIIF Cierre 31 Enero de 2024'!$N$4:$N$749,$O100)/1000000</f>
        <v>962.98666600000001</v>
      </c>
      <c r="AH100" s="265">
        <f>+AG100/AD100</f>
        <v>5.7323989187355394E-2</v>
      </c>
      <c r="AI100" s="266"/>
      <c r="AJ100" s="264">
        <f>+SUMIFS('[1]Cierre Mes Anterior'!$W$4:$W$773,'[1]Cierre Mes Anterior'!$A$4:$A$773,$B100,'[1]Cierre Mes Anterior'!$B$4:$B$773,$C100,'[1]Cierre Mes Anterior'!$C$4:$C$773,$D100,'[1]Cierre Mes Anterior'!$D$4:$D$773,$E100,'[1]Cierre Mes Anterior'!$E$4:$E$773,$F100,'[1]Cierre Mes Anterior'!$F$4:$F$773,$G100,'[1]Cierre Mes Anterior'!$G$4:$G$773,$H100,'[1]Cierre Mes Anterior'!$H$4:$H$773,$I100,'[1]Cierre Mes Anterior'!$I$4:$I$773,$J100,'[1]Cierre Mes Anterior'!$J$4:$J$773,$K100,'[1]Cierre Mes Anterior'!$K$4:$K$773,$L100,'[1]Cierre Mes Anterior'!$L$4:$L$773,$M100,'[1]Cierre Mes Anterior'!$M$4:$M$773,$N100,'[1]Cierre Mes Anterior'!$N$4:$N$773,$O100)/1000000</f>
        <v>0</v>
      </c>
      <c r="AK100" s="267">
        <f>+AG100-AJ100</f>
        <v>962.98666600000001</v>
      </c>
      <c r="AL100" s="172" t="e" vm="1">
        <f>HLOOKUP((HLOOKUP($W$1,$BB$8:$BM$8,1,FALSE)),$BB$8:$BM$314,BN100,FALSE)</f>
        <v>#VALUE!</v>
      </c>
      <c r="AM100" s="462">
        <f>+SUMIFS('[1]SIIF Cierre 31 Enero de 2024'!$X$4:$X$749,'[1]SIIF Cierre 31 Enero de 2024'!$A$4:$A$749,$B100,'[1]SIIF Cierre 31 Enero de 2024'!$B$4:$B$749,$C100,'[1]SIIF Cierre 31 Enero de 2024'!$C$4:$C$749,$D100,'[1]SIIF Cierre 31 Enero de 2024'!$D$4:$D$749,$E100,'[1]SIIF Cierre 31 Enero de 2024'!$E$4:$E$749,$F100,'[1]SIIF Cierre 31 Enero de 2024'!$F$4:$F$749,$G100,'[1]SIIF Cierre 31 Enero de 2024'!$G$4:$G$749,$H100,'[1]SIIF Cierre 31 Enero de 2024'!$H$4:$H$749,$I100,'[1]SIIF Cierre 31 Enero de 2024'!$I$4:$I$749,$J100,'[1]SIIF Cierre 31 Enero de 2024'!$J$4:$J$749,$K100,'[1]SIIF Cierre 31 Enero de 2024'!$K$4:$K$749,$L100,'[1]SIIF Cierre 31 Enero de 2024'!$L$4:$L$749,$M100,'[1]SIIF Cierre 31 Enero de 2024'!$M$4:$M$749,$N100,'[1]SIIF Cierre 31 Enero de 2024'!$N$4:$N$749,$O100)/1000000</f>
        <v>0</v>
      </c>
      <c r="AN100" s="265">
        <f>+AM100/AD100</f>
        <v>0</v>
      </c>
      <c r="AO100" s="266"/>
      <c r="AP100" s="264">
        <f>+SUMIFS('[1]Cierre Mes Anterior'!$X$4:$X$773,'[1]Cierre Mes Anterior'!$A$4:$A$773,$B100,'[1]Cierre Mes Anterior'!$B$4:$B$773,$C100,'[1]Cierre Mes Anterior'!$C$4:$C$773,$D100,'[1]Cierre Mes Anterior'!$D$4:$D$773,$E100,'[1]Cierre Mes Anterior'!$E$4:$E$773,$F100,'[1]Cierre Mes Anterior'!$F$4:$F$773,$G100,'[1]Cierre Mes Anterior'!$G$4:$G$773,$H100,'[1]Cierre Mes Anterior'!$H$4:$H$773,$I100,'[1]Cierre Mes Anterior'!$I$4:$I$773,$J100,'[1]Cierre Mes Anterior'!$J$4:$J$773,$K100,'[1]Cierre Mes Anterior'!$K$4:$K$773,$L100,'[1]Cierre Mes Anterior'!$L$4:$L$773,$M100,'[1]Cierre Mes Anterior'!$M$4:$M$773,$N100,'[1]Cierre Mes Anterior'!$N$4:$N$773,$O100)/1000000</f>
        <v>0</v>
      </c>
      <c r="AQ100" s="267">
        <f>+AM100-AP100</f>
        <v>0</v>
      </c>
      <c r="AR100" s="172" t="e">
        <f>HLOOKUP((HLOOKUP($W$1,$BO$8:$BZ$8,1,FALSE)),$BO$8:$BZ$314,BN100,FALSE)</f>
        <v>#N/A</v>
      </c>
      <c r="AS100" s="462">
        <f>+SUMIFS('[1]SIIF Cierre 31 Enero de 2024'!$Z$4:$Z$749,'[1]SIIF Cierre 31 Enero de 2024'!$A$4:$A$749,$B100,'[1]SIIF Cierre 31 Enero de 2024'!$B$4:$B$749,$C100,'[1]SIIF Cierre 31 Enero de 2024'!$C$4:$C$749,$D100,'[1]SIIF Cierre 31 Enero de 2024'!$D$4:$D$749,$E100,'[1]SIIF Cierre 31 Enero de 2024'!$E$4:$E$749,$F100,'[1]SIIF Cierre 31 Enero de 2024'!$F$4:$F$749,$G100,'[1]SIIF Cierre 31 Enero de 2024'!$G$4:$G$749,$H100,'[1]SIIF Cierre 31 Enero de 2024'!$H$4:$H$749,$I100,'[1]SIIF Cierre 31 Enero de 2024'!$I$4:$I$749,$J100,'[1]SIIF Cierre 31 Enero de 2024'!$J$4:$J$749,$K100,'[1]SIIF Cierre 31 Enero de 2024'!$K$4:$K$749,$L100,'[1]SIIF Cierre 31 Enero de 2024'!$L$4:$L$749,$M100,'[1]SIIF Cierre 31 Enero de 2024'!$M$4:$M$749,$N100,'[1]SIIF Cierre 31 Enero de 2024'!$N$4:$N$749,$O100)/1000000</f>
        <v>0</v>
      </c>
      <c r="AT100" s="265">
        <f>+AS100/AD100</f>
        <v>0</v>
      </c>
      <c r="AU100" s="467">
        <f>+AD100-AG100</f>
        <v>15836.030284</v>
      </c>
      <c r="AV100" s="395">
        <f>+AG100-AM100</f>
        <v>962.98666600000001</v>
      </c>
      <c r="AW100" s="395">
        <f>+AD100-AM100</f>
        <v>16799.016950000001</v>
      </c>
      <c r="AX100" s="394">
        <f>+AF100-AG100</f>
        <v>15836.030284</v>
      </c>
      <c r="AY100" s="193" t="e">
        <f>AD100*AR100</f>
        <v>#N/A</v>
      </c>
      <c r="AZ100" s="268" t="e">
        <f>IF(AND(AY100=0,AM100&gt;AY100),1,IFERROR(AM100/AY100,1))</f>
        <v>#N/A</v>
      </c>
      <c r="BA100" s="138"/>
      <c r="BB100" s="277"/>
      <c r="BC100" s="270"/>
      <c r="BD100" s="270"/>
      <c r="BE100" s="270"/>
      <c r="BF100" s="270"/>
      <c r="BG100" s="270"/>
      <c r="BH100" s="270"/>
      <c r="BI100" s="270"/>
      <c r="BJ100" s="270"/>
      <c r="BK100" s="270"/>
      <c r="BL100" s="270"/>
      <c r="BM100" s="270"/>
      <c r="BO100" s="270"/>
      <c r="BP100" s="270"/>
      <c r="BQ100" s="270"/>
      <c r="BR100" s="270"/>
      <c r="BS100" s="270"/>
      <c r="BT100" s="270"/>
      <c r="BU100" s="270"/>
      <c r="BV100" s="270"/>
      <c r="BW100" s="270"/>
      <c r="BX100" s="270"/>
      <c r="BY100" s="270"/>
      <c r="BZ100" s="270"/>
    </row>
    <row r="101" spans="1:207" ht="48.75" customHeight="1">
      <c r="A101" s="184"/>
      <c r="B101" s="184" t="s">
        <v>183</v>
      </c>
      <c r="C101" s="242" t="s">
        <v>297</v>
      </c>
      <c r="D101" s="503" t="s">
        <v>317</v>
      </c>
      <c r="E101" s="184" t="s">
        <v>176</v>
      </c>
      <c r="F101" s="184" t="s">
        <v>164</v>
      </c>
      <c r="G101" s="184" t="s">
        <v>164</v>
      </c>
      <c r="H101" s="184" t="s">
        <v>164</v>
      </c>
      <c r="I101" s="184" t="s">
        <v>164</v>
      </c>
      <c r="J101" s="184" t="s">
        <v>164</v>
      </c>
      <c r="K101" s="184" t="s">
        <v>164</v>
      </c>
      <c r="L101" s="184" t="s">
        <v>164</v>
      </c>
      <c r="M101" s="184" t="s">
        <v>164</v>
      </c>
      <c r="N101" s="184" t="s">
        <v>164</v>
      </c>
      <c r="O101" s="184" t="s">
        <v>164</v>
      </c>
      <c r="P101" s="184"/>
      <c r="Q101" s="184"/>
      <c r="R101" s="184" t="s">
        <v>213</v>
      </c>
      <c r="S101" s="251"/>
      <c r="T101" s="511" t="s">
        <v>318</v>
      </c>
      <c r="U101" s="285">
        <v>202300000000302</v>
      </c>
      <c r="V101" s="293" t="s">
        <v>318</v>
      </c>
      <c r="W101" s="394">
        <f>+SUMIFS('[1]SIIF Cierre 31 Enero de 2024'!$P$4:$P$749,'[1]SIIF Cierre 31 Enero de 2024'!$A$4:$A$749,$B101,'[1]SIIF Cierre 31 Enero de 2024'!$B$4:$B$749,$C101,'[1]SIIF Cierre 31 Enero de 2024'!$C$4:$C$749,$D101)/1000000</f>
        <v>18065.551019999999</v>
      </c>
      <c r="X101" s="394"/>
      <c r="Y101" s="394">
        <f>+SUMIFS('[1]SIIF Cierre 31 Enero de 2024'!$R$4:$R$749,'[1]SIIF Cierre 31 Enero de 2024'!$A$4:$A$749,$B101,'[1]SIIF Cierre 31 Enero de 2024'!$B$4:$B$749,$C101,'[1]SIIF Cierre 31 Enero de 2024'!$C$4:$C$749,$D101)/1000000</f>
        <v>0</v>
      </c>
      <c r="Z101" s="394"/>
      <c r="AA101" s="394">
        <f>+SUMIFS('[1]SIIF Cierre 31 Enero de 2024'!$Q$4:$Q$749,'[1]SIIF Cierre 31 Enero de 2024'!$A$4:$A$749,$B101,'[1]SIIF Cierre 31 Enero de 2024'!$B$4:$B$749,$C101,'[1]SIIF Cierre 31 Enero de 2024'!$C$4:$C$749,$D101)/1000000</f>
        <v>0</v>
      </c>
      <c r="AB101" s="394"/>
      <c r="AC101" s="394">
        <f>+AA101+AB101</f>
        <v>0</v>
      </c>
      <c r="AD101" s="462">
        <f>W101-Y101+AA101</f>
        <v>18065.551019999999</v>
      </c>
      <c r="AE101" s="394">
        <f>+SUMIFS('[1]SIIF Cierre 31 Enero de 2024'!$T$4:$T$749,'[1]SIIF Cierre 31 Enero de 2024'!$A$4:$A$749,$B101,'[1]SIIF Cierre 31 Enero de 2024'!$B$4:$B$749,$C101,'[1]SIIF Cierre 31 Enero de 2024'!$C$4:$C$749,$D101)/1000000</f>
        <v>0</v>
      </c>
      <c r="AF101" s="394">
        <f>AD101-AE101</f>
        <v>18065.551019999999</v>
      </c>
      <c r="AG101" s="462">
        <f>+SUMIFS('[1]SIIF Cierre 31 Enero de 2024'!$W$4:$W$749,'[1]SIIF Cierre 31 Enero de 2024'!$A$4:$A$749,$B101,'[1]SIIF Cierre 31 Enero de 2024'!$B$4:$B$749,$C101,'[1]SIIF Cierre 31 Enero de 2024'!$C$4:$C$749,$D101,'[1]SIIF Cierre 31 Enero de 2024'!$D$4:$D$749,$E101,'[1]SIIF Cierre 31 Enero de 2024'!$E$4:$E$749,$F101,'[1]SIIF Cierre 31 Enero de 2024'!$F$4:$F$749,$G101,'[1]SIIF Cierre 31 Enero de 2024'!$G$4:$G$749,$H101,'[1]SIIF Cierre 31 Enero de 2024'!$H$4:$H$749,$I101,'[1]SIIF Cierre 31 Enero de 2024'!$I$4:$I$749,$J101,'[1]SIIF Cierre 31 Enero de 2024'!$J$4:$J$749,$K101,'[1]SIIF Cierre 31 Enero de 2024'!$K$4:$K$749,$L101,'[1]SIIF Cierre 31 Enero de 2024'!$L$4:$L$749,$M101,'[1]SIIF Cierre 31 Enero de 2024'!$M$4:$M$749,$N101,'[1]SIIF Cierre 31 Enero de 2024'!$N$4:$N$749,$O101)/1000000</f>
        <v>513.05000099999995</v>
      </c>
      <c r="AH101" s="265">
        <f>+AG101/AD101</f>
        <v>2.8399355238708904E-2</v>
      </c>
      <c r="AI101" s="266"/>
      <c r="AJ101" s="264">
        <f>+SUMIFS('[1]Cierre Mes Anterior'!$W$4:$W$773,'[1]Cierre Mes Anterior'!$A$4:$A$773,$B101,'[1]Cierre Mes Anterior'!$B$4:$B$773,$C101,'[1]Cierre Mes Anterior'!$C$4:$C$773,$D101,'[1]Cierre Mes Anterior'!$D$4:$D$773,$E101,'[1]Cierre Mes Anterior'!$E$4:$E$773,$F101,'[1]Cierre Mes Anterior'!$F$4:$F$773,$G101,'[1]Cierre Mes Anterior'!$G$4:$G$773,$H101,'[1]Cierre Mes Anterior'!$H$4:$H$773,$I101,'[1]Cierre Mes Anterior'!$I$4:$I$773,$J101,'[1]Cierre Mes Anterior'!$J$4:$J$773,$K101,'[1]Cierre Mes Anterior'!$K$4:$K$773,$L101,'[1]Cierre Mes Anterior'!$L$4:$L$773,$M101,'[1]Cierre Mes Anterior'!$M$4:$M$773,$N101,'[1]Cierre Mes Anterior'!$N$4:$N$773,$O101)/1000000</f>
        <v>0</v>
      </c>
      <c r="AK101" s="267">
        <f>+AG101-AJ101</f>
        <v>513.05000099999995</v>
      </c>
      <c r="AL101" s="172" t="e" vm="1">
        <f>HLOOKUP((HLOOKUP($W$1,$BB$8:$BM$8,1,FALSE)),$BB$8:$BM$314,BN101,FALSE)</f>
        <v>#VALUE!</v>
      </c>
      <c r="AM101" s="462">
        <f>+SUMIFS('[1]SIIF Cierre 31 Enero de 2024'!$X$4:$X$749,'[1]SIIF Cierre 31 Enero de 2024'!$A$4:$A$749,$B101,'[1]SIIF Cierre 31 Enero de 2024'!$B$4:$B$749,$C101,'[1]SIIF Cierre 31 Enero de 2024'!$C$4:$C$749,$D101,'[1]SIIF Cierre 31 Enero de 2024'!$D$4:$D$749,$E101,'[1]SIIF Cierre 31 Enero de 2024'!$E$4:$E$749,$F101,'[1]SIIF Cierre 31 Enero de 2024'!$F$4:$F$749,$G101,'[1]SIIF Cierre 31 Enero de 2024'!$G$4:$G$749,$H101,'[1]SIIF Cierre 31 Enero de 2024'!$H$4:$H$749,$I101,'[1]SIIF Cierre 31 Enero de 2024'!$I$4:$I$749,$J101,'[1]SIIF Cierre 31 Enero de 2024'!$J$4:$J$749,$K101,'[1]SIIF Cierre 31 Enero de 2024'!$K$4:$K$749,$L101,'[1]SIIF Cierre 31 Enero de 2024'!$L$4:$L$749,$M101,'[1]SIIF Cierre 31 Enero de 2024'!$M$4:$M$749,$N101,'[1]SIIF Cierre 31 Enero de 2024'!$N$4:$N$749,$O101)/1000000</f>
        <v>0</v>
      </c>
      <c r="AN101" s="265">
        <f>+AM101/AD101</f>
        <v>0</v>
      </c>
      <c r="AO101" s="266"/>
      <c r="AP101" s="264">
        <f>+SUMIFS('[1]Cierre Mes Anterior'!$X$4:$X$773,'[1]Cierre Mes Anterior'!$A$4:$A$773,$B101,'[1]Cierre Mes Anterior'!$B$4:$B$773,$C101,'[1]Cierre Mes Anterior'!$C$4:$C$773,$D101,'[1]Cierre Mes Anterior'!$D$4:$D$773,$E101,'[1]Cierre Mes Anterior'!$E$4:$E$773,$F101,'[1]Cierre Mes Anterior'!$F$4:$F$773,$G101,'[1]Cierre Mes Anterior'!$G$4:$G$773,$H101,'[1]Cierre Mes Anterior'!$H$4:$H$773,$I101,'[1]Cierre Mes Anterior'!$I$4:$I$773,$J101,'[1]Cierre Mes Anterior'!$J$4:$J$773,$K101,'[1]Cierre Mes Anterior'!$K$4:$K$773,$L101,'[1]Cierre Mes Anterior'!$L$4:$L$773,$M101,'[1]Cierre Mes Anterior'!$M$4:$M$773,$N101,'[1]Cierre Mes Anterior'!$N$4:$N$773,$O101)/1000000</f>
        <v>0</v>
      </c>
      <c r="AQ101" s="267">
        <f>+AM101-AP101</f>
        <v>0</v>
      </c>
      <c r="AR101" s="172" t="e">
        <f>HLOOKUP((HLOOKUP($W$1,$BO$8:$BZ$8,1,FALSE)),$BO$8:$BZ$314,BN101,FALSE)</f>
        <v>#N/A</v>
      </c>
      <c r="AS101" s="462">
        <f>+SUMIFS('[1]SIIF Cierre 31 Enero de 2024'!$Z$4:$Z$749,'[1]SIIF Cierre 31 Enero de 2024'!$A$4:$A$749,$B101,'[1]SIIF Cierre 31 Enero de 2024'!$B$4:$B$749,$C101,'[1]SIIF Cierre 31 Enero de 2024'!$C$4:$C$749,$D101,'[1]SIIF Cierre 31 Enero de 2024'!$D$4:$D$749,$E101,'[1]SIIF Cierre 31 Enero de 2024'!$E$4:$E$749,$F101,'[1]SIIF Cierre 31 Enero de 2024'!$F$4:$F$749,$G101,'[1]SIIF Cierre 31 Enero de 2024'!$G$4:$G$749,$H101,'[1]SIIF Cierre 31 Enero de 2024'!$H$4:$H$749,$I101,'[1]SIIF Cierre 31 Enero de 2024'!$I$4:$I$749,$J101,'[1]SIIF Cierre 31 Enero de 2024'!$J$4:$J$749,$K101,'[1]SIIF Cierre 31 Enero de 2024'!$K$4:$K$749,$L101,'[1]SIIF Cierre 31 Enero de 2024'!$L$4:$L$749,$M101,'[1]SIIF Cierre 31 Enero de 2024'!$M$4:$M$749,$N101,'[1]SIIF Cierre 31 Enero de 2024'!$N$4:$N$749,$O101)/1000000</f>
        <v>0</v>
      </c>
      <c r="AT101" s="265">
        <f>+AS101/AD101</f>
        <v>0</v>
      </c>
      <c r="AU101" s="467">
        <f>+AD101-AG101</f>
        <v>17552.501018999999</v>
      </c>
      <c r="AV101" s="395">
        <f>+AG101-AM101</f>
        <v>513.05000099999995</v>
      </c>
      <c r="AW101" s="395">
        <f>+AD101-AM101</f>
        <v>18065.551019999999</v>
      </c>
      <c r="AX101" s="394">
        <f>+AF101-AG101</f>
        <v>17552.501018999999</v>
      </c>
      <c r="AY101" s="193" t="e">
        <f>AD101*AR101</f>
        <v>#N/A</v>
      </c>
      <c r="AZ101" s="268" t="e">
        <f>IF(AND(AY101=0,AM101&gt;AY101),1,IFERROR(AM101/AY101,1))</f>
        <v>#N/A</v>
      </c>
      <c r="BA101" s="138"/>
      <c r="BB101" s="277"/>
      <c r="BC101" s="270"/>
      <c r="BD101" s="270"/>
      <c r="BE101" s="270"/>
      <c r="BF101" s="270"/>
      <c r="BG101" s="270"/>
      <c r="BH101" s="270"/>
      <c r="BI101" s="270"/>
      <c r="BJ101" s="270"/>
      <c r="BK101" s="270"/>
      <c r="BL101" s="270"/>
      <c r="BM101" s="270"/>
      <c r="BO101" s="270"/>
      <c r="BP101" s="270"/>
      <c r="BQ101" s="270"/>
      <c r="BR101" s="270"/>
      <c r="BS101" s="270"/>
      <c r="BT101" s="270"/>
      <c r="BU101" s="270"/>
      <c r="BV101" s="270"/>
      <c r="BW101" s="270"/>
      <c r="BX101" s="270"/>
      <c r="BY101" s="270"/>
      <c r="BZ101" s="270"/>
    </row>
    <row r="102" spans="1:207" ht="48.75" customHeight="1">
      <c r="A102" s="184"/>
      <c r="B102" s="184" t="s">
        <v>183</v>
      </c>
      <c r="C102" s="242" t="s">
        <v>297</v>
      </c>
      <c r="D102" s="507" t="s">
        <v>319</v>
      </c>
      <c r="E102" s="184" t="s">
        <v>176</v>
      </c>
      <c r="F102" s="184" t="s">
        <v>164</v>
      </c>
      <c r="G102" s="184" t="s">
        <v>164</v>
      </c>
      <c r="H102" s="184" t="s">
        <v>164</v>
      </c>
      <c r="I102" s="184" t="s">
        <v>164</v>
      </c>
      <c r="J102" s="184" t="s">
        <v>164</v>
      </c>
      <c r="K102" s="184" t="s">
        <v>164</v>
      </c>
      <c r="L102" s="184" t="s">
        <v>164</v>
      </c>
      <c r="M102" s="184" t="s">
        <v>164</v>
      </c>
      <c r="N102" s="184" t="s">
        <v>164</v>
      </c>
      <c r="O102" s="184" t="s">
        <v>164</v>
      </c>
      <c r="P102" s="184"/>
      <c r="Q102" s="184"/>
      <c r="R102" s="184" t="s">
        <v>213</v>
      </c>
      <c r="S102" s="251"/>
      <c r="T102" s="512" t="s">
        <v>320</v>
      </c>
      <c r="U102" s="285">
        <v>2022011000071</v>
      </c>
      <c r="V102" s="294" t="s">
        <v>320</v>
      </c>
      <c r="W102" s="402">
        <f>+SUMIFS('[1]SIIF Cierre 31 Enero de 2024'!$P$4:$P$749,'[1]SIIF Cierre 31 Enero de 2024'!$A$4:$A$749,$B102,'[1]SIIF Cierre 31 Enero de 2024'!$B$4:$B$749,$C102,'[1]SIIF Cierre 31 Enero de 2024'!$C$4:$C$749,$D102)/1000000</f>
        <v>3573.5376529999999</v>
      </c>
      <c r="X102" s="394"/>
      <c r="Y102" s="394">
        <f>+SUMIFS('[1]SIIF Cierre 31 Enero de 2024'!$R$4:$R$749,'[1]SIIF Cierre 31 Enero de 2024'!$A$4:$A$749,$B102,'[1]SIIF Cierre 31 Enero de 2024'!$B$4:$B$749,$C102,'[1]SIIF Cierre 31 Enero de 2024'!$C$4:$C$749,$D102)/1000000</f>
        <v>0</v>
      </c>
      <c r="Z102" s="394"/>
      <c r="AA102" s="394">
        <f>+SUMIFS('[1]SIIF Cierre 31 Enero de 2024'!$Q$4:$Q$749,'[1]SIIF Cierre 31 Enero de 2024'!$A$4:$A$749,$B102,'[1]SIIF Cierre 31 Enero de 2024'!$B$4:$B$749,$C102,'[1]SIIF Cierre 31 Enero de 2024'!$C$4:$C$749,$D102)/1000000</f>
        <v>0</v>
      </c>
      <c r="AB102" s="394"/>
      <c r="AC102" s="394">
        <f>+AA102+AB102</f>
        <v>0</v>
      </c>
      <c r="AD102" s="462">
        <f>W102-Y102+AA102</f>
        <v>3573.5376529999999</v>
      </c>
      <c r="AE102" s="402">
        <f>+SUMIFS('[1]SIIF Cierre 31 Enero de 2024'!$T$4:$T$749,'[1]SIIF Cierre 31 Enero de 2024'!$A$4:$A$749,$B102,'[1]SIIF Cierre 31 Enero de 2024'!$B$4:$B$749,$C102,'[1]SIIF Cierre 31 Enero de 2024'!$C$4:$C$749,$D102)/1000000</f>
        <v>0</v>
      </c>
      <c r="AF102" s="394">
        <f>AD102-AE102</f>
        <v>3573.5376529999999</v>
      </c>
      <c r="AG102" s="467">
        <f>+SUMIFS('[1]SIIF Cierre 31 Enero de 2024'!$W$4:$W$749,'[1]SIIF Cierre 31 Enero de 2024'!$A$4:$A$749,$B102,'[1]SIIF Cierre 31 Enero de 2024'!$B$4:$B$749,$C102,'[1]SIIF Cierre 31 Enero de 2024'!$C$4:$C$749,$D102,'[1]SIIF Cierre 31 Enero de 2024'!$D$4:$D$749,$E102,'[1]SIIF Cierre 31 Enero de 2024'!$E$4:$E$749,$F102,'[1]SIIF Cierre 31 Enero de 2024'!$F$4:$F$749,$G102,'[1]SIIF Cierre 31 Enero de 2024'!$G$4:$G$749,$H102,'[1]SIIF Cierre 31 Enero de 2024'!$H$4:$H$749,$I102,'[1]SIIF Cierre 31 Enero de 2024'!$I$4:$I$749,$J102,'[1]SIIF Cierre 31 Enero de 2024'!$J$4:$J$749,$K102,'[1]SIIF Cierre 31 Enero de 2024'!$K$4:$K$749,$L102,'[1]SIIF Cierre 31 Enero de 2024'!$L$4:$L$749,$M102,'[1]SIIF Cierre 31 Enero de 2024'!$M$4:$M$749,$N102,'[1]SIIF Cierre 31 Enero de 2024'!$N$4:$N$749,$O102)/1000000</f>
        <v>220.58333400000001</v>
      </c>
      <c r="AH102" s="295">
        <f>+AG102/AD102</f>
        <v>6.1726881152299982E-2</v>
      </c>
      <c r="AI102" s="296"/>
      <c r="AJ102" s="264">
        <f>+SUMIFS('[1]Cierre Mes Anterior'!$W$4:$W$773,'[1]Cierre Mes Anterior'!$A$4:$A$773,$B102,'[1]Cierre Mes Anterior'!$B$4:$B$773,$C102,'[1]Cierre Mes Anterior'!$C$4:$C$773,$D102,'[1]Cierre Mes Anterior'!$D$4:$D$773,$E102,'[1]Cierre Mes Anterior'!$E$4:$E$773,$F102,'[1]Cierre Mes Anterior'!$F$4:$F$773,$G102,'[1]Cierre Mes Anterior'!$G$4:$G$773,$H102,'[1]Cierre Mes Anterior'!$H$4:$H$773,$I102,'[1]Cierre Mes Anterior'!$I$4:$I$773,$J102,'[1]Cierre Mes Anterior'!$J$4:$J$773,$K102,'[1]Cierre Mes Anterior'!$K$4:$K$773,$L102,'[1]Cierre Mes Anterior'!$L$4:$L$773,$M102,'[1]Cierre Mes Anterior'!$M$4:$M$773,$N102,'[1]Cierre Mes Anterior'!$N$4:$N$773,$O102)/1000000</f>
        <v>0</v>
      </c>
      <c r="AK102" s="267">
        <f>+AG102-AJ102</f>
        <v>220.58333400000001</v>
      </c>
      <c r="AL102" s="172" t="e" vm="1">
        <f>HLOOKUP((HLOOKUP($W$1,$BB$8:$BM$8,1,FALSE)),$BB$8:$BM$314,BN102,FALSE)</f>
        <v>#VALUE!</v>
      </c>
      <c r="AM102" s="467">
        <f>+SUMIFS('[1]SIIF Cierre 31 Enero de 2024'!$X$4:$X$749,'[1]SIIF Cierre 31 Enero de 2024'!$A$4:$A$749,$B102,'[1]SIIF Cierre 31 Enero de 2024'!$B$4:$B$749,$C102,'[1]SIIF Cierre 31 Enero de 2024'!$C$4:$C$749,$D102,'[1]SIIF Cierre 31 Enero de 2024'!$D$4:$D$749,$E102,'[1]SIIF Cierre 31 Enero de 2024'!$E$4:$E$749,$F102,'[1]SIIF Cierre 31 Enero de 2024'!$F$4:$F$749,$G102,'[1]SIIF Cierre 31 Enero de 2024'!$G$4:$G$749,$H102,'[1]SIIF Cierre 31 Enero de 2024'!$H$4:$H$749,$I102,'[1]SIIF Cierre 31 Enero de 2024'!$I$4:$I$749,$J102,'[1]SIIF Cierre 31 Enero de 2024'!$J$4:$J$749,$K102,'[1]SIIF Cierre 31 Enero de 2024'!$K$4:$K$749,$L102,'[1]SIIF Cierre 31 Enero de 2024'!$L$4:$L$749,$M102,'[1]SIIF Cierre 31 Enero de 2024'!$M$4:$M$749,$N102,'[1]SIIF Cierre 31 Enero de 2024'!$N$4:$N$749,$O102)/1000000</f>
        <v>0</v>
      </c>
      <c r="AN102" s="295">
        <f>+AM102/AD102</f>
        <v>0</v>
      </c>
      <c r="AO102" s="296"/>
      <c r="AP102" s="264">
        <f>+SUMIFS('[1]Cierre Mes Anterior'!$X$4:$X$773,'[1]Cierre Mes Anterior'!$A$4:$A$773,$B102,'[1]Cierre Mes Anterior'!$B$4:$B$773,$C102,'[1]Cierre Mes Anterior'!$C$4:$C$773,$D102,'[1]Cierre Mes Anterior'!$D$4:$D$773,$E102,'[1]Cierre Mes Anterior'!$E$4:$E$773,$F102,'[1]Cierre Mes Anterior'!$F$4:$F$773,$G102,'[1]Cierre Mes Anterior'!$G$4:$G$773,$H102,'[1]Cierre Mes Anterior'!$H$4:$H$773,$I102,'[1]Cierre Mes Anterior'!$I$4:$I$773,$J102,'[1]Cierre Mes Anterior'!$J$4:$J$773,$K102,'[1]Cierre Mes Anterior'!$K$4:$K$773,$L102,'[1]Cierre Mes Anterior'!$L$4:$L$773,$M102,'[1]Cierre Mes Anterior'!$M$4:$M$773,$N102,'[1]Cierre Mes Anterior'!$N$4:$N$773,$O102)/1000000</f>
        <v>0</v>
      </c>
      <c r="AQ102" s="267">
        <f>+AM102-AP102</f>
        <v>0</v>
      </c>
      <c r="AR102" s="172" t="e">
        <f>HLOOKUP((HLOOKUP($W$1,$BO$8:$BZ$8,1,FALSE)),$BO$8:$BZ$314,BN102,FALSE)</f>
        <v>#N/A</v>
      </c>
      <c r="AS102" s="467">
        <f>+SUMIFS('[1]SIIF Cierre 31 Enero de 2024'!$Z$4:$Z$749,'[1]SIIF Cierre 31 Enero de 2024'!$A$4:$A$749,$B102,'[1]SIIF Cierre 31 Enero de 2024'!$B$4:$B$749,$C102,'[1]SIIF Cierre 31 Enero de 2024'!$C$4:$C$749,$D102,'[1]SIIF Cierre 31 Enero de 2024'!$D$4:$D$749,$E102,'[1]SIIF Cierre 31 Enero de 2024'!$E$4:$E$749,$F102,'[1]SIIF Cierre 31 Enero de 2024'!$F$4:$F$749,$G102,'[1]SIIF Cierre 31 Enero de 2024'!$G$4:$G$749,$H102,'[1]SIIF Cierre 31 Enero de 2024'!$H$4:$H$749,$I102,'[1]SIIF Cierre 31 Enero de 2024'!$I$4:$I$749,$J102,'[1]SIIF Cierre 31 Enero de 2024'!$J$4:$J$749,$K102,'[1]SIIF Cierre 31 Enero de 2024'!$K$4:$K$749,$L102,'[1]SIIF Cierre 31 Enero de 2024'!$L$4:$L$749,$M102,'[1]SIIF Cierre 31 Enero de 2024'!$M$4:$M$749,$N102,'[1]SIIF Cierre 31 Enero de 2024'!$N$4:$N$749,$O102)/1000000</f>
        <v>0</v>
      </c>
      <c r="AT102" s="295">
        <f>+AS102/AD102</f>
        <v>0</v>
      </c>
      <c r="AU102" s="467">
        <f>+AD102-AG102</f>
        <v>3352.9543189999999</v>
      </c>
      <c r="AV102" s="403">
        <f>+AG102-AM102</f>
        <v>220.58333400000001</v>
      </c>
      <c r="AW102" s="403">
        <f>+AD102-AM102</f>
        <v>3573.5376529999999</v>
      </c>
      <c r="AX102" s="402">
        <f>+AF102-AG102</f>
        <v>3352.9543189999999</v>
      </c>
      <c r="AY102" s="193" t="e">
        <f>AD102*AR102</f>
        <v>#N/A</v>
      </c>
      <c r="AZ102" s="268" t="e">
        <f>IF(AND(AY102=0,AM102&gt;AY102),1,IFERROR(AM102/AY102,1))</f>
        <v>#N/A</v>
      </c>
      <c r="BA102" s="138"/>
      <c r="BB102" s="277"/>
      <c r="BC102" s="270"/>
      <c r="BD102" s="270"/>
      <c r="BE102" s="270"/>
      <c r="BF102" s="270"/>
      <c r="BG102" s="270"/>
      <c r="BH102" s="270"/>
      <c r="BI102" s="270"/>
      <c r="BJ102" s="270"/>
      <c r="BK102" s="270"/>
      <c r="BL102" s="270"/>
      <c r="BM102" s="270"/>
      <c r="BO102" s="270"/>
      <c r="BP102" s="270"/>
      <c r="BQ102" s="270"/>
      <c r="BR102" s="270"/>
      <c r="BS102" s="270"/>
      <c r="BT102" s="270"/>
      <c r="BU102" s="270"/>
      <c r="BV102" s="270"/>
      <c r="BW102" s="270"/>
      <c r="BX102" s="270"/>
      <c r="BY102" s="270"/>
      <c r="BZ102" s="270"/>
    </row>
    <row r="103" spans="1:207" ht="34.5" customHeight="1">
      <c r="A103" s="184"/>
      <c r="B103" s="184"/>
      <c r="C103" s="184"/>
      <c r="D103" s="275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251"/>
      <c r="T103" s="158" t="s">
        <v>215</v>
      </c>
      <c r="U103" s="441"/>
      <c r="V103" s="158" t="s">
        <v>215</v>
      </c>
      <c r="W103" s="387">
        <f>+SUM(W100:W102)</f>
        <v>38438.105623000003</v>
      </c>
      <c r="X103" s="387">
        <f t="shared" ref="X103:AG103" si="115">+SUM(X100:X102)</f>
        <v>0</v>
      </c>
      <c r="Y103" s="387">
        <f t="shared" si="115"/>
        <v>0</v>
      </c>
      <c r="Z103" s="387">
        <f t="shared" si="115"/>
        <v>0</v>
      </c>
      <c r="AA103" s="387">
        <f t="shared" si="115"/>
        <v>0</v>
      </c>
      <c r="AB103" s="387">
        <f t="shared" si="115"/>
        <v>0</v>
      </c>
      <c r="AC103" s="387">
        <f t="shared" si="115"/>
        <v>0</v>
      </c>
      <c r="AD103" s="457">
        <f t="shared" si="115"/>
        <v>38438.105623000003</v>
      </c>
      <c r="AE103" s="387">
        <f t="shared" si="115"/>
        <v>0</v>
      </c>
      <c r="AF103" s="387">
        <f t="shared" si="115"/>
        <v>38438.105623000003</v>
      </c>
      <c r="AG103" s="457">
        <f t="shared" si="115"/>
        <v>1696.6200009999998</v>
      </c>
      <c r="AH103" s="169">
        <f>+AG103/AD103</f>
        <v>4.4139011886808549E-2</v>
      </c>
      <c r="AI103" s="288"/>
      <c r="AJ103" s="289">
        <f>+SUM(AJ102:AJ102)</f>
        <v>0</v>
      </c>
      <c r="AK103" s="188">
        <f>+SUM(AK102:AK102)</f>
        <v>220.58333400000001</v>
      </c>
      <c r="AL103" s="172" t="e" vm="1">
        <f>HLOOKUP((HLOOKUP($W$1,$BB$8:$BM$8,1,FALSE)),$BB$8:$BM$314,BN103,FALSE)</f>
        <v>#VALUE!</v>
      </c>
      <c r="AM103" s="457">
        <f>+SUM(AM100:AM102)</f>
        <v>0</v>
      </c>
      <c r="AN103" s="186">
        <f>+AM103/AD103</f>
        <v>0</v>
      </c>
      <c r="AO103" s="290"/>
      <c r="AP103" s="289">
        <f>+SUM(AP102:AP102)</f>
        <v>0</v>
      </c>
      <c r="AQ103" s="188">
        <f>+SUM(AQ102:AQ102)</f>
        <v>0</v>
      </c>
      <c r="AR103" s="172" t="e">
        <f>HLOOKUP((HLOOKUP($W$1,$BO$8:$BZ$8,1,FALSE)),$BO$8:$BZ$314,BN103,FALSE)</f>
        <v>#N/A</v>
      </c>
      <c r="AS103" s="457">
        <f>+SUM(AS100:AS102)</f>
        <v>0</v>
      </c>
      <c r="AT103" s="186">
        <f>+AS103/AD103</f>
        <v>0</v>
      </c>
      <c r="AU103" s="457">
        <f>+SUM(AU100:AU102)</f>
        <v>36741.485621999993</v>
      </c>
      <c r="AV103" s="387">
        <f>+SUM(AV100:AV102)</f>
        <v>1696.6200009999998</v>
      </c>
      <c r="AW103" s="387">
        <f>+SUM(AW100:AW102)</f>
        <v>38438.105623000003</v>
      </c>
      <c r="AX103" s="387">
        <f>+SUM(AX100:AX102)</f>
        <v>36741.485621999993</v>
      </c>
      <c r="AY103" s="387" t="e">
        <f>+SUM(AY100:AY102)</f>
        <v>#N/A</v>
      </c>
      <c r="AZ103" s="268" t="e">
        <f>IF(AND(AY103=0,AM103&gt;AY103),1,IFERROR(AM103/AY103,1))</f>
        <v>#N/A</v>
      </c>
      <c r="BA103" s="138"/>
      <c r="BB103" s="280"/>
      <c r="BC103" s="281"/>
      <c r="BD103" s="281"/>
      <c r="BE103" s="281"/>
      <c r="BF103" s="281"/>
      <c r="BG103" s="281"/>
      <c r="BH103" s="281"/>
      <c r="BI103" s="281"/>
      <c r="BJ103" s="281"/>
      <c r="BK103" s="281"/>
      <c r="BL103" s="281"/>
      <c r="BM103" s="281"/>
      <c r="BO103" s="281"/>
      <c r="BP103" s="281"/>
      <c r="BQ103" s="281"/>
      <c r="BR103" s="281"/>
      <c r="BS103" s="281"/>
      <c r="BT103" s="281"/>
      <c r="BU103" s="281"/>
      <c r="BV103" s="281"/>
      <c r="BW103" s="281"/>
      <c r="BX103" s="281"/>
      <c r="BY103" s="281"/>
      <c r="BZ103" s="281"/>
    </row>
    <row r="104" spans="1:207" ht="34.5" hidden="1" customHeight="1">
      <c r="A104" s="184"/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251"/>
      <c r="T104" s="297" t="s">
        <v>125</v>
      </c>
      <c r="U104" s="444"/>
      <c r="V104" s="297" t="s">
        <v>125</v>
      </c>
      <c r="W104" s="158" t="s">
        <v>126</v>
      </c>
      <c r="X104" s="158" t="s">
        <v>127</v>
      </c>
      <c r="Y104" s="158" t="s">
        <v>128</v>
      </c>
      <c r="Z104" s="158" t="s">
        <v>129</v>
      </c>
      <c r="AA104" s="158" t="s">
        <v>130</v>
      </c>
      <c r="AB104" s="158" t="s">
        <v>131</v>
      </c>
      <c r="AC104" s="157" t="s">
        <v>132</v>
      </c>
      <c r="AD104" s="453" t="s">
        <v>133</v>
      </c>
      <c r="AE104" s="157" t="s">
        <v>134</v>
      </c>
      <c r="AF104" s="157" t="s">
        <v>135</v>
      </c>
      <c r="AG104" s="453" t="s">
        <v>0</v>
      </c>
      <c r="AH104" s="159" t="s">
        <v>136</v>
      </c>
      <c r="AI104" s="160" t="s">
        <v>137</v>
      </c>
      <c r="AJ104" s="160" t="s">
        <v>138</v>
      </c>
      <c r="AK104" s="160" t="s">
        <v>139</v>
      </c>
      <c r="AL104" s="161" t="s">
        <v>140</v>
      </c>
      <c r="AM104" s="453" t="s">
        <v>141</v>
      </c>
      <c r="AN104" s="159" t="s">
        <v>142</v>
      </c>
      <c r="AO104" s="256" t="s">
        <v>216</v>
      </c>
      <c r="AP104" s="256" t="s">
        <v>144</v>
      </c>
      <c r="AQ104" s="256" t="s">
        <v>145</v>
      </c>
      <c r="AR104" s="284" t="s">
        <v>146</v>
      </c>
      <c r="AS104" s="453" t="s">
        <v>295</v>
      </c>
      <c r="AT104" s="159" t="s">
        <v>296</v>
      </c>
      <c r="AU104" s="468" t="s">
        <v>147</v>
      </c>
      <c r="AV104" s="404" t="s">
        <v>148</v>
      </c>
      <c r="AW104" s="404" t="s">
        <v>149</v>
      </c>
      <c r="AX104" s="405" t="s">
        <v>217</v>
      </c>
      <c r="AY104" s="256" t="s">
        <v>151</v>
      </c>
      <c r="AZ104" s="257" t="s">
        <v>152</v>
      </c>
      <c r="BA104" s="138"/>
      <c r="BB104" s="164"/>
      <c r="BC104" s="166"/>
      <c r="BD104" s="166"/>
      <c r="BE104" s="166"/>
      <c r="BF104" s="166"/>
      <c r="BG104" s="166"/>
      <c r="BH104" s="166"/>
      <c r="BI104" s="166"/>
      <c r="BJ104" s="166"/>
      <c r="BK104" s="166"/>
      <c r="BL104" s="166"/>
      <c r="BM104" s="166"/>
      <c r="BO104" s="166"/>
      <c r="BP104" s="166"/>
      <c r="BQ104" s="166"/>
      <c r="BR104" s="166"/>
      <c r="BS104" s="166"/>
      <c r="BT104" s="166"/>
      <c r="BU104" s="166"/>
      <c r="BV104" s="166"/>
      <c r="BW104" s="166"/>
      <c r="BX104" s="166"/>
      <c r="BY104" s="166"/>
      <c r="BZ104" s="166"/>
    </row>
    <row r="105" spans="1:207" ht="46.5" hidden="1" customHeight="1">
      <c r="A105" s="184"/>
      <c r="B105" s="258"/>
      <c r="C105" s="242"/>
      <c r="D105" s="275"/>
      <c r="E105" s="258"/>
      <c r="F105" s="258"/>
      <c r="G105" s="258"/>
      <c r="H105" s="258"/>
      <c r="I105" s="258"/>
      <c r="J105" s="258"/>
      <c r="K105" s="258"/>
      <c r="L105" s="258"/>
      <c r="M105" s="258"/>
      <c r="N105" s="258"/>
      <c r="O105" s="258"/>
      <c r="P105" s="258"/>
      <c r="Q105" s="258"/>
      <c r="R105" s="184"/>
      <c r="S105" s="251"/>
      <c r="T105" s="260"/>
      <c r="U105" s="261"/>
      <c r="V105" s="260"/>
      <c r="W105" s="393"/>
      <c r="X105" s="394"/>
      <c r="Y105" s="394"/>
      <c r="Z105" s="394"/>
      <c r="AA105" s="394"/>
      <c r="AB105" s="394"/>
      <c r="AC105" s="394"/>
      <c r="AD105" s="462"/>
      <c r="AE105" s="394"/>
      <c r="AF105" s="394"/>
      <c r="AG105" s="463"/>
      <c r="AH105" s="265"/>
      <c r="AI105" s="266"/>
      <c r="AJ105" s="264"/>
      <c r="AK105" s="267"/>
      <c r="AL105" s="172"/>
      <c r="AM105" s="463"/>
      <c r="AN105" s="265"/>
      <c r="AO105" s="266"/>
      <c r="AP105" s="264"/>
      <c r="AQ105" s="267"/>
      <c r="AR105" s="172"/>
      <c r="AS105" s="463"/>
      <c r="AT105" s="265"/>
      <c r="AU105" s="462"/>
      <c r="AV105" s="396"/>
      <c r="AW105" s="401"/>
      <c r="AX105" s="406"/>
      <c r="AY105" s="193"/>
      <c r="AZ105" s="268"/>
      <c r="BA105" s="138"/>
      <c r="BB105" s="277"/>
      <c r="BC105" s="270"/>
      <c r="BD105" s="270"/>
      <c r="BE105" s="270"/>
      <c r="BF105" s="270"/>
      <c r="BG105" s="270"/>
      <c r="BH105" s="270"/>
      <c r="BI105" s="270"/>
      <c r="BJ105" s="270"/>
      <c r="BK105" s="270"/>
      <c r="BL105" s="270"/>
      <c r="BM105" s="270"/>
      <c r="BO105" s="270"/>
      <c r="BP105" s="270"/>
      <c r="BQ105" s="270"/>
      <c r="BR105" s="270"/>
      <c r="BS105" s="270"/>
      <c r="BT105" s="270"/>
      <c r="BU105" s="270"/>
      <c r="BV105" s="270"/>
      <c r="BW105" s="270"/>
      <c r="BX105" s="270"/>
      <c r="BY105" s="270"/>
      <c r="BZ105" s="270"/>
    </row>
    <row r="106" spans="1:207" ht="34.5" hidden="1" customHeight="1">
      <c r="A106" s="184"/>
      <c r="B106" s="184"/>
      <c r="C106" s="184"/>
      <c r="D106" s="275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251"/>
      <c r="T106" s="158" t="s">
        <v>219</v>
      </c>
      <c r="U106" s="441"/>
      <c r="V106" s="158" t="s">
        <v>219</v>
      </c>
      <c r="W106" s="387">
        <f>SUM(W105)</f>
        <v>0</v>
      </c>
      <c r="X106" s="387">
        <f>SUM(X105)</f>
        <v>0</v>
      </c>
      <c r="Y106" s="387">
        <f>SUM(Y105)</f>
        <v>0</v>
      </c>
      <c r="Z106" s="387"/>
      <c r="AA106" s="387">
        <f>SUM(AA105)</f>
        <v>0</v>
      </c>
      <c r="AB106" s="387">
        <f>SUM(AB143:AB143)</f>
        <v>0</v>
      </c>
      <c r="AC106" s="387">
        <f>SUM(AC143:AC143)</f>
        <v>0</v>
      </c>
      <c r="AD106" s="457">
        <f>SUM(AD105)</f>
        <v>0</v>
      </c>
      <c r="AE106" s="387">
        <f>AE105</f>
        <v>0</v>
      </c>
      <c r="AF106" s="387">
        <f>AF105</f>
        <v>0</v>
      </c>
      <c r="AG106" s="457">
        <f>SUM(AG105)</f>
        <v>0</v>
      </c>
      <c r="AH106" s="169" t="e">
        <f>+AG106/AD106</f>
        <v>#DIV/0!</v>
      </c>
      <c r="AI106" s="278" t="e">
        <f>+AG106/AF106</f>
        <v>#DIV/0!</v>
      </c>
      <c r="AJ106" s="188">
        <f>SUM(AJ143:AJ143)</f>
        <v>0</v>
      </c>
      <c r="AK106" s="188" t="e">
        <f>SUM(AK143:AK143)</f>
        <v>#REF!</v>
      </c>
      <c r="AL106" s="172" t="e" vm="1">
        <f>HLOOKUP((HLOOKUP($W$1,$BB$8:$BM$8,1,FALSE)),$BB$8:$BM$314,BN106,FALSE)</f>
        <v>#VALUE!</v>
      </c>
      <c r="AM106" s="457">
        <f>SUM(AM105)</f>
        <v>0</v>
      </c>
      <c r="AN106" s="186" t="e">
        <f>+AM106/AD106</f>
        <v>#DIV/0!</v>
      </c>
      <c r="AO106" s="279" t="e">
        <f>+AM106/AF106</f>
        <v>#DIV/0!</v>
      </c>
      <c r="AP106" s="188" t="e">
        <f>SUM(AP143:AP143)</f>
        <v>#REF!</v>
      </c>
      <c r="AQ106" s="188" t="e">
        <f>SUM(AQ143:AQ143)</f>
        <v>#REF!</v>
      </c>
      <c r="AR106" s="172" t="e">
        <f>HLOOKUP((HLOOKUP($W$1,$BO$8:$BZ$8,1,FALSE)),$BO$8:$BZ$314,BN106,FALSE)</f>
        <v>#N/A</v>
      </c>
      <c r="AS106" s="457">
        <f>SUM(AS105)</f>
        <v>0</v>
      </c>
      <c r="AT106" s="186" t="e">
        <f>+AS106/AD106</f>
        <v>#DIV/0!</v>
      </c>
      <c r="AU106" s="457">
        <f>SUM(AU105)</f>
        <v>0</v>
      </c>
      <c r="AV106" s="387">
        <f>SUM(AV105)</f>
        <v>0</v>
      </c>
      <c r="AW106" s="389">
        <f>SUM(AW105)</f>
        <v>0</v>
      </c>
      <c r="AX106" s="387">
        <f>+AF106-AG106</f>
        <v>0</v>
      </c>
      <c r="AY106" s="271" t="e">
        <f>SUM(AY143:AY143)</f>
        <v>#REF!</v>
      </c>
      <c r="AZ106" s="268" t="e">
        <f>IF(AND(AY106=0,AM106&gt;AY106),1,IFERROR(AM106/AY106,1))</f>
        <v>#REF!</v>
      </c>
      <c r="BA106" s="138"/>
      <c r="BB106" s="272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O106" s="298"/>
      <c r="BP106" s="298"/>
      <c r="BQ106" s="298"/>
      <c r="BR106" s="298"/>
      <c r="BS106" s="298"/>
      <c r="BT106" s="298"/>
      <c r="BU106" s="298"/>
      <c r="BV106" s="298"/>
      <c r="BW106" s="298"/>
      <c r="BX106" s="298"/>
      <c r="BY106" s="298"/>
      <c r="BZ106" s="298"/>
    </row>
    <row r="107" spans="1:207" ht="34.5" customHeight="1">
      <c r="A107" s="184"/>
      <c r="B107" s="184"/>
      <c r="C107" s="184"/>
      <c r="D107" s="184"/>
      <c r="E107" s="184"/>
      <c r="F107" s="184"/>
      <c r="G107" s="184"/>
      <c r="H107" s="184"/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251"/>
      <c r="T107" s="158" t="s">
        <v>220</v>
      </c>
      <c r="U107" s="441"/>
      <c r="V107" s="158" t="s">
        <v>220</v>
      </c>
      <c r="W107" s="398">
        <f>+W103+W98+W94+W89+W106</f>
        <v>51106.105623000003</v>
      </c>
      <c r="X107" s="398">
        <f t="shared" ref="X107:AG107" si="116">+X103+X98+X94+X89+X106</f>
        <v>0</v>
      </c>
      <c r="Y107" s="398">
        <f t="shared" si="116"/>
        <v>0</v>
      </c>
      <c r="Z107" s="398">
        <f t="shared" si="116"/>
        <v>0</v>
      </c>
      <c r="AA107" s="398">
        <f t="shared" si="116"/>
        <v>0</v>
      </c>
      <c r="AB107" s="398">
        <f t="shared" si="116"/>
        <v>0</v>
      </c>
      <c r="AC107" s="398">
        <f t="shared" si="116"/>
        <v>0</v>
      </c>
      <c r="AD107" s="398">
        <f>+AD103+AD98+AD94+AD89+AD106</f>
        <v>51106.105623000003</v>
      </c>
      <c r="AE107" s="398">
        <f t="shared" si="116"/>
        <v>0</v>
      </c>
      <c r="AF107" s="398">
        <f t="shared" si="116"/>
        <v>51106.105623000003</v>
      </c>
      <c r="AG107" s="398">
        <f t="shared" si="116"/>
        <v>5657.0603209999999</v>
      </c>
      <c r="AH107" s="169">
        <f>+AG107/AD107</f>
        <v>0.11069245547158407</v>
      </c>
      <c r="AI107" s="288"/>
      <c r="AJ107" s="407" t="e">
        <f>+AJ103+AJ98+AJ94+AJ89+#REF!</f>
        <v>#REF!</v>
      </c>
      <c r="AK107" s="398" t="e">
        <f>+AK103+AK98+AK94+AK89+#REF!</f>
        <v>#REF!</v>
      </c>
      <c r="AL107" s="172" t="e" vm="1">
        <f>HLOOKUP((HLOOKUP($W$1,$BB$8:$BM$8,1,FALSE)),$BB$8:$BM$314,BN107,FALSE)</f>
        <v>#VALUE!</v>
      </c>
      <c r="AM107" s="398">
        <f t="shared" ref="AM107" si="117">+AM103+AM98+AM94+AM89+AM106</f>
        <v>0</v>
      </c>
      <c r="AN107" s="186">
        <f>+AM107/AD107</f>
        <v>0</v>
      </c>
      <c r="AO107" s="290"/>
      <c r="AP107" s="289" t="e">
        <f>#REF!</f>
        <v>#REF!</v>
      </c>
      <c r="AQ107" s="188" t="e">
        <f>#REF!</f>
        <v>#REF!</v>
      </c>
      <c r="AR107" s="172" t="e">
        <f>HLOOKUP((HLOOKUP($W$1,$BO$8:$BZ$8,1,FALSE)),$BO$8:$BZ$314,BN107,FALSE)</f>
        <v>#N/A</v>
      </c>
      <c r="AS107" s="398">
        <f t="shared" ref="AS107" si="118">+AS103+AS98+AS94+AS89+AS106</f>
        <v>0</v>
      </c>
      <c r="AT107" s="186">
        <f>+AS107/AD107</f>
        <v>0</v>
      </c>
      <c r="AU107" s="398">
        <f t="shared" ref="AU107" si="119">+AU103+AU98+AU94+AU89+AU106</f>
        <v>45449.045301999991</v>
      </c>
      <c r="AV107" s="398" t="e">
        <f>+AV103+AV98+AV94+AV89+#REF!</f>
        <v>#REF!</v>
      </c>
      <c r="AW107" s="399" t="e">
        <f>+AW103+AW98+AW94+AW89+#REF!</f>
        <v>#REF!</v>
      </c>
      <c r="AX107" s="398">
        <f>+AF107-AG107</f>
        <v>45449.045302000006</v>
      </c>
      <c r="AY107" s="271" t="e">
        <f>#REF!</f>
        <v>#REF!</v>
      </c>
      <c r="AZ107" s="268" t="e">
        <f>IF(AND(AY107=0,AM107&gt;AY107),1,IFERROR(AM107/AY107,1))</f>
        <v>#REF!</v>
      </c>
      <c r="BA107" s="138"/>
      <c r="BB107" s="272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O107" s="298"/>
      <c r="BP107" s="298"/>
      <c r="BQ107" s="298"/>
      <c r="BR107" s="298"/>
      <c r="BS107" s="298"/>
      <c r="BT107" s="298"/>
      <c r="BU107" s="298"/>
      <c r="BV107" s="298"/>
      <c r="BW107" s="298"/>
      <c r="BX107" s="298"/>
      <c r="BY107" s="298"/>
      <c r="BZ107" s="298"/>
    </row>
    <row r="108" spans="1:207" ht="52.5" customHeight="1">
      <c r="A108" s="184"/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  <c r="S108" s="251"/>
      <c r="T108" s="274" t="s">
        <v>125</v>
      </c>
      <c r="U108" s="440"/>
      <c r="V108" s="274" t="s">
        <v>125</v>
      </c>
      <c r="W108" s="158" t="s">
        <v>441</v>
      </c>
      <c r="X108" s="158" t="s">
        <v>127</v>
      </c>
      <c r="Y108" s="158" t="s">
        <v>128</v>
      </c>
      <c r="Z108" s="158" t="s">
        <v>129</v>
      </c>
      <c r="AA108" s="158" t="s">
        <v>130</v>
      </c>
      <c r="AB108" s="158" t="s">
        <v>131</v>
      </c>
      <c r="AC108" s="157" t="s">
        <v>132</v>
      </c>
      <c r="AD108" s="453" t="s">
        <v>442</v>
      </c>
      <c r="AE108" s="157" t="s">
        <v>443</v>
      </c>
      <c r="AF108" s="157" t="s">
        <v>135</v>
      </c>
      <c r="AG108" s="453" t="s">
        <v>0</v>
      </c>
      <c r="AH108" s="159" t="s">
        <v>136</v>
      </c>
      <c r="AI108" s="160" t="s">
        <v>137</v>
      </c>
      <c r="AJ108" s="160" t="s">
        <v>138</v>
      </c>
      <c r="AK108" s="160" t="s">
        <v>139</v>
      </c>
      <c r="AL108" s="161" t="s">
        <v>140</v>
      </c>
      <c r="AM108" s="453" t="s">
        <v>141</v>
      </c>
      <c r="AN108" s="159" t="s">
        <v>142</v>
      </c>
      <c r="AO108" s="252"/>
      <c r="AP108" s="291" t="s">
        <v>144</v>
      </c>
      <c r="AQ108" s="256" t="s">
        <v>145</v>
      </c>
      <c r="AR108" s="292" t="s">
        <v>146</v>
      </c>
      <c r="AS108" s="453" t="s">
        <v>295</v>
      </c>
      <c r="AT108" s="159" t="s">
        <v>296</v>
      </c>
      <c r="AU108" s="466" t="s">
        <v>147</v>
      </c>
      <c r="AV108" s="400" t="s">
        <v>148</v>
      </c>
      <c r="AW108" s="400" t="s">
        <v>149</v>
      </c>
      <c r="AX108" s="381" t="s">
        <v>150</v>
      </c>
      <c r="AY108" s="256" t="s">
        <v>151</v>
      </c>
      <c r="AZ108" s="257" t="s">
        <v>152</v>
      </c>
      <c r="BA108" s="138"/>
      <c r="BB108" s="164"/>
      <c r="BC108" s="166"/>
      <c r="BD108" s="166"/>
      <c r="BE108" s="166"/>
      <c r="BF108" s="166"/>
      <c r="BG108" s="166"/>
      <c r="BH108" s="166"/>
      <c r="BI108" s="166"/>
      <c r="BJ108" s="166"/>
      <c r="BK108" s="166"/>
      <c r="BL108" s="166"/>
      <c r="BM108" s="166"/>
      <c r="BO108" s="166"/>
      <c r="BP108" s="166"/>
      <c r="BQ108" s="166"/>
      <c r="BR108" s="166"/>
      <c r="BS108" s="166"/>
      <c r="BT108" s="166"/>
      <c r="BU108" s="166"/>
      <c r="BV108" s="166"/>
      <c r="BW108" s="166"/>
      <c r="BX108" s="166"/>
      <c r="BY108" s="166"/>
      <c r="BZ108" s="166"/>
    </row>
    <row r="109" spans="1:207" ht="51.75" customHeight="1">
      <c r="A109" s="184"/>
      <c r="B109" s="184" t="s">
        <v>183</v>
      </c>
      <c r="C109" s="299" t="s">
        <v>297</v>
      </c>
      <c r="D109" s="507" t="s">
        <v>321</v>
      </c>
      <c r="E109" s="184" t="s">
        <v>176</v>
      </c>
      <c r="F109" s="184" t="s">
        <v>164</v>
      </c>
      <c r="G109" s="184" t="s">
        <v>164</v>
      </c>
      <c r="H109" s="184" t="s">
        <v>164</v>
      </c>
      <c r="I109" s="184" t="s">
        <v>164</v>
      </c>
      <c r="J109" s="184" t="s">
        <v>164</v>
      </c>
      <c r="K109" s="184" t="s">
        <v>164</v>
      </c>
      <c r="L109" s="184" t="s">
        <v>164</v>
      </c>
      <c r="M109" s="184" t="s">
        <v>164</v>
      </c>
      <c r="N109" s="184" t="s">
        <v>164</v>
      </c>
      <c r="O109" s="184" t="s">
        <v>164</v>
      </c>
      <c r="P109" s="184"/>
      <c r="Q109" s="184"/>
      <c r="R109" s="184" t="s">
        <v>221</v>
      </c>
      <c r="S109" s="251"/>
      <c r="T109" s="512" t="s">
        <v>222</v>
      </c>
      <c r="U109" s="285" t="s">
        <v>223</v>
      </c>
      <c r="V109" s="522" t="s">
        <v>222</v>
      </c>
      <c r="W109" s="402">
        <f>+SUMIFS('[1]SIIF Cierre 31 Enero de 2024'!$P$4:$P$749,'[1]SIIF Cierre 31 Enero de 2024'!$A$4:$A$749,$B109,'[1]SIIF Cierre 31 Enero de 2024'!$B$4:$B$749,$C109,'[1]SIIF Cierre 31 Enero de 2024'!$C$4:$C$749,$D109)/1000000</f>
        <v>1207581.825092</v>
      </c>
      <c r="X109" s="394"/>
      <c r="Y109" s="394">
        <f>+SUMIFS('[1]SIIF Cierre 31 Enero de 2024'!$R$4:$R$749,'[1]SIIF Cierre 31 Enero de 2024'!$A$4:$A$749,$B109,'[1]SIIF Cierre 31 Enero de 2024'!$B$4:$B$749,$C109,'[1]SIIF Cierre 31 Enero de 2024'!$C$4:$C$749,$D109)/1000000</f>
        <v>0</v>
      </c>
      <c r="Z109" s="394"/>
      <c r="AA109" s="394">
        <f>+SUMIFS('[1]SIIF Cierre 31 Enero de 2024'!$Q$4:$Q$749,'[1]SIIF Cierre 31 Enero de 2024'!$A$4:$A$749,$B109,'[1]SIIF Cierre 31 Enero de 2024'!$B$4:$B$749,$C109,'[1]SIIF Cierre 31 Enero de 2024'!$C$4:$C$749,$D109)/1000000</f>
        <v>0</v>
      </c>
      <c r="AB109" s="394"/>
      <c r="AC109" s="394">
        <f t="shared" ref="AC109:AC115" si="120">+AA109+AB109</f>
        <v>0</v>
      </c>
      <c r="AD109" s="462">
        <f t="shared" ref="AD109:AD117" si="121">W109-Y109+AA109</f>
        <v>1207581.825092</v>
      </c>
      <c r="AE109" s="402">
        <f>+SUMIFS('[1]SIIF Cierre 31 Enero de 2024'!$T$4:$T$749,'[1]SIIF Cierre 31 Enero de 2024'!$A$4:$A$749,$B109,'[1]SIIF Cierre 31 Enero de 2024'!$B$4:$B$749,$C109,'[1]SIIF Cierre 31 Enero de 2024'!$C$4:$C$749,$D109)/1000000</f>
        <v>0</v>
      </c>
      <c r="AF109" s="402">
        <f t="shared" ref="AF109:AF117" si="122">AD109-AE109</f>
        <v>1207581.825092</v>
      </c>
      <c r="AG109" s="462">
        <f>+SUMIFS('[1]SIIF Cierre 31 Enero de 2024'!$W$4:$W$749,'[1]SIIF Cierre 31 Enero de 2024'!$A$4:$A$749,$B109,'[1]SIIF Cierre 31 Enero de 2024'!$B$4:$B$749,$C109,'[1]SIIF Cierre 31 Enero de 2024'!$C$4:$C$749,$D109,'[1]SIIF Cierre 31 Enero de 2024'!$D$4:$D$749,$E109,'[1]SIIF Cierre 31 Enero de 2024'!$E$4:$E$749,$F109,'[1]SIIF Cierre 31 Enero de 2024'!$F$4:$F$749,$G109,'[1]SIIF Cierre 31 Enero de 2024'!$G$4:$G$749,$H109,'[1]SIIF Cierre 31 Enero de 2024'!$H$4:$H$749,$I109,'[1]SIIF Cierre 31 Enero de 2024'!$I$4:$I$749,$J109,'[1]SIIF Cierre 31 Enero de 2024'!$J$4:$J$749,$K109,'[1]SIIF Cierre 31 Enero de 2024'!$K$4:$K$749,$L109,'[1]SIIF Cierre 31 Enero de 2024'!$L$4:$L$749,$M109,'[1]SIIF Cierre 31 Enero de 2024'!$M$4:$M$749,$N109,'[1]SIIF Cierre 31 Enero de 2024'!$N$4:$N$749,$O109)/1000000</f>
        <v>0</v>
      </c>
      <c r="AH109" s="295">
        <f t="shared" ref="AH109:AH118" si="123">+AG109/AD109</f>
        <v>0</v>
      </c>
      <c r="AI109" s="296"/>
      <c r="AJ109" s="264">
        <f>+SUMIFS('[1]Cierre Mes Anterior'!$W$4:$W$773,'[1]Cierre Mes Anterior'!$A$4:$A$773,$B109,'[1]Cierre Mes Anterior'!$B$4:$B$773,$C109,'[1]Cierre Mes Anterior'!$C$4:$C$773,$D109,'[1]Cierre Mes Anterior'!$D$4:$D$773,$E109,'[1]Cierre Mes Anterior'!$E$4:$E$773,$F109,'[1]Cierre Mes Anterior'!$F$4:$F$773,$G109,'[1]Cierre Mes Anterior'!$G$4:$G$773,$H109,'[1]Cierre Mes Anterior'!$H$4:$H$773,$I109,'[1]Cierre Mes Anterior'!$I$4:$I$773,$J109,'[1]Cierre Mes Anterior'!$J$4:$J$773,$K109,'[1]Cierre Mes Anterior'!$K$4:$K$773,$L109,'[1]Cierre Mes Anterior'!$L$4:$L$773,$M109,'[1]Cierre Mes Anterior'!$M$4:$M$773,$N109,'[1]Cierre Mes Anterior'!$N$4:$N$773,$O109)/1000000</f>
        <v>0</v>
      </c>
      <c r="AK109" s="267">
        <f t="shared" ref="AK109:AK115" si="124">+AG109-AJ109</f>
        <v>0</v>
      </c>
      <c r="AL109" s="172" t="e" vm="1">
        <f t="shared" ref="AL109:AL118" si="125">HLOOKUP((HLOOKUP($W$1,$BB$8:$BM$8,1,FALSE)),$BB$8:$BM$314,BN109,FALSE)</f>
        <v>#VALUE!</v>
      </c>
      <c r="AM109" s="467">
        <f>+SUMIFS('[1]SIIF Cierre 31 Enero de 2024'!$X$4:$X$749,'[1]SIIF Cierre 31 Enero de 2024'!$A$4:$A$749,$B109,'[1]SIIF Cierre 31 Enero de 2024'!$B$4:$B$749,$C109,'[1]SIIF Cierre 31 Enero de 2024'!$C$4:$C$749,$D109,'[1]SIIF Cierre 31 Enero de 2024'!$D$4:$D$749,$E109,'[1]SIIF Cierre 31 Enero de 2024'!$E$4:$E$749,$F109,'[1]SIIF Cierre 31 Enero de 2024'!$F$4:$F$749,$G109,'[1]SIIF Cierre 31 Enero de 2024'!$G$4:$G$749,$H109,'[1]SIIF Cierre 31 Enero de 2024'!$H$4:$H$749,$I109,'[1]SIIF Cierre 31 Enero de 2024'!$I$4:$I$749,$J109,'[1]SIIF Cierre 31 Enero de 2024'!$J$4:$J$749,$K109,'[1]SIIF Cierre 31 Enero de 2024'!$K$4:$K$749,$L109,'[1]SIIF Cierre 31 Enero de 2024'!$L$4:$L$749,$M109,'[1]SIIF Cierre 31 Enero de 2024'!$M$4:$M$749,$N109,'[1]SIIF Cierre 31 Enero de 2024'!$N$4:$N$749,$O109)/1000000</f>
        <v>0</v>
      </c>
      <c r="AN109" s="295">
        <f t="shared" ref="AN109:AN118" si="126">+AM109/AD109</f>
        <v>0</v>
      </c>
      <c r="AO109" s="296"/>
      <c r="AP109" s="264">
        <f>+SUMIFS('[1]Cierre Mes Anterior'!$X$4:$X$773,'[1]Cierre Mes Anterior'!$A$4:$A$773,$B109,'[1]Cierre Mes Anterior'!$B$4:$B$773,$C109,'[1]Cierre Mes Anterior'!$C$4:$C$773,$D109,'[1]Cierre Mes Anterior'!$D$4:$D$773,$E109,'[1]Cierre Mes Anterior'!$E$4:$E$773,$F109,'[1]Cierre Mes Anterior'!$F$4:$F$773,$G109,'[1]Cierre Mes Anterior'!$G$4:$G$773,$H109,'[1]Cierre Mes Anterior'!$H$4:$H$773,$I109,'[1]Cierre Mes Anterior'!$I$4:$I$773,$J109,'[1]Cierre Mes Anterior'!$J$4:$J$773,$K109,'[1]Cierre Mes Anterior'!$K$4:$K$773,$L109,'[1]Cierre Mes Anterior'!$L$4:$L$773,$M109,'[1]Cierre Mes Anterior'!$M$4:$M$773,$N109,'[1]Cierre Mes Anterior'!$N$4:$N$773,$O109)/1000000</f>
        <v>0</v>
      </c>
      <c r="AQ109" s="267">
        <f t="shared" ref="AQ109:AQ115" si="127">+AM109-AP109</f>
        <v>0</v>
      </c>
      <c r="AR109" s="172" t="e">
        <f t="shared" ref="AR109:AR118" si="128">HLOOKUP((HLOOKUP($W$1,$BO$8:$BZ$8,1,FALSE)),$BO$8:$BZ$314,BN109,FALSE)</f>
        <v>#N/A</v>
      </c>
      <c r="AS109" s="467">
        <f>+SUMIFS('[1]SIIF Cierre 31 Enero de 2024'!$Z$4:$Z$749,'[1]SIIF Cierre 31 Enero de 2024'!$A$4:$A$749,$B109,'[1]SIIF Cierre 31 Enero de 2024'!$B$4:$B$749,$C109,'[1]SIIF Cierre 31 Enero de 2024'!$C$4:$C$749,$D109,'[1]SIIF Cierre 31 Enero de 2024'!$D$4:$D$749,$E109,'[1]SIIF Cierre 31 Enero de 2024'!$E$4:$E$749,$F109,'[1]SIIF Cierre 31 Enero de 2024'!$F$4:$F$749,$G109,'[1]SIIF Cierre 31 Enero de 2024'!$G$4:$G$749,$H109,'[1]SIIF Cierre 31 Enero de 2024'!$H$4:$H$749,$I109,'[1]SIIF Cierre 31 Enero de 2024'!$I$4:$I$749,$J109,'[1]SIIF Cierre 31 Enero de 2024'!$J$4:$J$749,$K109,'[1]SIIF Cierre 31 Enero de 2024'!$K$4:$K$749,$L109,'[1]SIIF Cierre 31 Enero de 2024'!$L$4:$L$749,$M109,'[1]SIIF Cierre 31 Enero de 2024'!$M$4:$M$749,$N109,'[1]SIIF Cierre 31 Enero de 2024'!$N$4:$N$749,$O109)/1000000</f>
        <v>0</v>
      </c>
      <c r="AT109" s="295">
        <f t="shared" ref="AT109:AT118" si="129">+AS109/AD109</f>
        <v>0</v>
      </c>
      <c r="AU109" s="467">
        <f t="shared" ref="AU109:AU117" si="130">+AD109-AG109</f>
        <v>1207581.825092</v>
      </c>
      <c r="AV109" s="403">
        <f t="shared" ref="AV109:AV115" si="131">+AG109-AM109</f>
        <v>0</v>
      </c>
      <c r="AW109" s="403">
        <f t="shared" ref="AW109:AW115" si="132">+AD109-AM109</f>
        <v>1207581.825092</v>
      </c>
      <c r="AX109" s="402">
        <f t="shared" ref="AX109:AX118" si="133">+AF109-AG109</f>
        <v>1207581.825092</v>
      </c>
      <c r="AY109" s="193" t="e">
        <f t="shared" ref="AY109:AY115" si="134">AD109*AR109</f>
        <v>#N/A</v>
      </c>
      <c r="AZ109" s="300" t="e">
        <f t="shared" ref="AZ109:AZ118" si="135">IF(AND(AY109=0,AM109&gt;AY109),1,IFERROR(AM109/AY109,1))</f>
        <v>#N/A</v>
      </c>
      <c r="BA109" s="138"/>
      <c r="BB109" s="277"/>
      <c r="BC109" s="270"/>
      <c r="BD109" s="270"/>
      <c r="BE109" s="270"/>
      <c r="BF109" s="270"/>
      <c r="BG109" s="270"/>
      <c r="BH109" s="270"/>
      <c r="BI109" s="270"/>
      <c r="BJ109" s="270"/>
      <c r="BK109" s="270"/>
      <c r="BL109" s="270"/>
      <c r="BM109" s="270"/>
      <c r="BO109" s="270"/>
      <c r="BP109" s="270"/>
      <c r="BQ109" s="270"/>
      <c r="BR109" s="270"/>
      <c r="BS109" s="270"/>
      <c r="BT109" s="270"/>
      <c r="BU109" s="270"/>
      <c r="BV109" s="270"/>
      <c r="BW109" s="270"/>
      <c r="BX109" s="270"/>
      <c r="BY109" s="270"/>
      <c r="BZ109" s="270"/>
    </row>
    <row r="110" spans="1:207" ht="51.75" customHeight="1">
      <c r="A110" s="184"/>
      <c r="B110" s="184" t="s">
        <v>183</v>
      </c>
      <c r="C110" s="299" t="s">
        <v>297</v>
      </c>
      <c r="D110" s="507" t="s">
        <v>322</v>
      </c>
      <c r="E110" s="184" t="s">
        <v>176</v>
      </c>
      <c r="F110" s="184" t="s">
        <v>164</v>
      </c>
      <c r="G110" s="184" t="s">
        <v>164</v>
      </c>
      <c r="H110" s="184" t="s">
        <v>164</v>
      </c>
      <c r="I110" s="184" t="s">
        <v>164</v>
      </c>
      <c r="J110" s="184" t="s">
        <v>164</v>
      </c>
      <c r="K110" s="184" t="s">
        <v>164</v>
      </c>
      <c r="L110" s="184" t="s">
        <v>164</v>
      </c>
      <c r="M110" s="184" t="s">
        <v>164</v>
      </c>
      <c r="N110" s="184" t="s">
        <v>164</v>
      </c>
      <c r="O110" s="184" t="s">
        <v>164</v>
      </c>
      <c r="P110" s="184"/>
      <c r="Q110" s="184"/>
      <c r="R110" s="184" t="s">
        <v>221</v>
      </c>
      <c r="S110" s="251"/>
      <c r="T110" s="511" t="s">
        <v>224</v>
      </c>
      <c r="U110" s="285">
        <v>2018011000763</v>
      </c>
      <c r="V110" s="523" t="s">
        <v>224</v>
      </c>
      <c r="W110" s="394">
        <f>+SUMIFS('[1]SIIF Cierre 31 Enero de 2024'!$P$4:$P$749,'[1]SIIF Cierre 31 Enero de 2024'!$A$4:$A$749,$B110,'[1]SIIF Cierre 31 Enero de 2024'!$B$4:$B$749,$C110,'[1]SIIF Cierre 31 Enero de 2024'!$C$4:$C$749,$D110)/1000000</f>
        <v>99861.441936000003</v>
      </c>
      <c r="X110" s="394"/>
      <c r="Y110" s="394">
        <f>+SUMIFS('[1]SIIF Cierre 31 Enero de 2024'!$R$4:$R$749,'[1]SIIF Cierre 31 Enero de 2024'!$A$4:$A$749,$B110,'[1]SIIF Cierre 31 Enero de 2024'!$B$4:$B$749,$C110,'[1]SIIF Cierre 31 Enero de 2024'!$C$4:$C$749,$D110)/1000000</f>
        <v>0</v>
      </c>
      <c r="Z110" s="394"/>
      <c r="AA110" s="394">
        <f>+SUMIFS('[1]SIIF Cierre 31 Enero de 2024'!$Q$4:$Q$749,'[1]SIIF Cierre 31 Enero de 2024'!$A$4:$A$749,$B110,'[1]SIIF Cierre 31 Enero de 2024'!$B$4:$B$749,$C110,'[1]SIIF Cierre 31 Enero de 2024'!$C$4:$C$749,$D110)/1000000</f>
        <v>0</v>
      </c>
      <c r="AB110" s="394"/>
      <c r="AC110" s="394">
        <f>+AA110+AB110</f>
        <v>0</v>
      </c>
      <c r="AD110" s="462">
        <f>W110-Y110+AA110</f>
        <v>99861.441936000003</v>
      </c>
      <c r="AE110" s="394">
        <f>+SUMIFS('[1]SIIF Cierre 31 Enero de 2024'!$T$4:$T$749,'[1]SIIF Cierre 31 Enero de 2024'!$A$4:$A$749,$B110,'[1]SIIF Cierre 31 Enero de 2024'!$B$4:$B$749,$C110,'[1]SIIF Cierre 31 Enero de 2024'!$C$4:$C$749,$D110)/1000000</f>
        <v>0</v>
      </c>
      <c r="AF110" s="402">
        <f t="shared" si="122"/>
        <v>99861.441936000003</v>
      </c>
      <c r="AG110" s="462">
        <f>+SUMIFS('[1]SIIF Cierre 31 Enero de 2024'!$W$4:$W$749,'[1]SIIF Cierre 31 Enero de 2024'!$A$4:$A$749,$B110,'[1]SIIF Cierre 31 Enero de 2024'!$B$4:$B$749,$C110,'[1]SIIF Cierre 31 Enero de 2024'!$C$4:$C$749,$D110,'[1]SIIF Cierre 31 Enero de 2024'!$D$4:$D$749,$E110,'[1]SIIF Cierre 31 Enero de 2024'!$E$4:$E$749,$F110,'[1]SIIF Cierre 31 Enero de 2024'!$F$4:$F$749,$G110,'[1]SIIF Cierre 31 Enero de 2024'!$G$4:$G$749,$H110,'[1]SIIF Cierre 31 Enero de 2024'!$H$4:$H$749,$I110,'[1]SIIF Cierre 31 Enero de 2024'!$I$4:$I$749,$J110,'[1]SIIF Cierre 31 Enero de 2024'!$J$4:$J$749,$K110,'[1]SIIF Cierre 31 Enero de 2024'!$K$4:$K$749,$L110,'[1]SIIF Cierre 31 Enero de 2024'!$L$4:$L$749,$M110,'[1]SIIF Cierre 31 Enero de 2024'!$M$4:$M$749,$N110,'[1]SIIF Cierre 31 Enero de 2024'!$N$4:$N$749,$O110)/1000000</f>
        <v>0</v>
      </c>
      <c r="AH110" s="265">
        <f t="shared" si="123"/>
        <v>0</v>
      </c>
      <c r="AI110" s="266"/>
      <c r="AJ110" s="264">
        <f>+SUMIFS('[1]Cierre Mes Anterior'!$W$4:$W$773,'[1]Cierre Mes Anterior'!$A$4:$A$773,$B110,'[1]Cierre Mes Anterior'!$B$4:$B$773,$C110,'[1]Cierre Mes Anterior'!$C$4:$C$773,$D110,'[1]Cierre Mes Anterior'!$D$4:$D$773,$E110,'[1]Cierre Mes Anterior'!$E$4:$E$773,$F110,'[1]Cierre Mes Anterior'!$F$4:$F$773,$G110,'[1]Cierre Mes Anterior'!$G$4:$G$773,$H110,'[1]Cierre Mes Anterior'!$H$4:$H$773,$I110,'[1]Cierre Mes Anterior'!$I$4:$I$773,$J110,'[1]Cierre Mes Anterior'!$J$4:$J$773,$K110,'[1]Cierre Mes Anterior'!$K$4:$K$773,$L110,'[1]Cierre Mes Anterior'!$L$4:$L$773,$M110,'[1]Cierre Mes Anterior'!$M$4:$M$773,$N110,'[1]Cierre Mes Anterior'!$N$4:$N$773,$O110)/1000000</f>
        <v>0</v>
      </c>
      <c r="AK110" s="267">
        <f>+AG110-AJ110</f>
        <v>0</v>
      </c>
      <c r="AL110" s="172" t="e" vm="1">
        <f t="shared" si="125"/>
        <v>#VALUE!</v>
      </c>
      <c r="AM110" s="462">
        <f>+SUMIFS('[1]SIIF Cierre 31 Enero de 2024'!$X$4:$X$749,'[1]SIIF Cierre 31 Enero de 2024'!$A$4:$A$749,$B110,'[1]SIIF Cierre 31 Enero de 2024'!$B$4:$B$749,$C110,'[1]SIIF Cierre 31 Enero de 2024'!$C$4:$C$749,$D110,'[1]SIIF Cierre 31 Enero de 2024'!$D$4:$D$749,$E110,'[1]SIIF Cierre 31 Enero de 2024'!$E$4:$E$749,$F110,'[1]SIIF Cierre 31 Enero de 2024'!$F$4:$F$749,$G110,'[1]SIIF Cierre 31 Enero de 2024'!$G$4:$G$749,$H110,'[1]SIIF Cierre 31 Enero de 2024'!$H$4:$H$749,$I110,'[1]SIIF Cierre 31 Enero de 2024'!$I$4:$I$749,$J110,'[1]SIIF Cierre 31 Enero de 2024'!$J$4:$J$749,$K110,'[1]SIIF Cierre 31 Enero de 2024'!$K$4:$K$749,$L110,'[1]SIIF Cierre 31 Enero de 2024'!$L$4:$L$749,$M110,'[1]SIIF Cierre 31 Enero de 2024'!$M$4:$M$749,$N110,'[1]SIIF Cierre 31 Enero de 2024'!$N$4:$N$749,$O110)/1000000</f>
        <v>0</v>
      </c>
      <c r="AN110" s="265">
        <f t="shared" si="126"/>
        <v>0</v>
      </c>
      <c r="AO110" s="266"/>
      <c r="AP110" s="264">
        <f>+SUMIFS('[1]Cierre Mes Anterior'!$X$4:$X$773,'[1]Cierre Mes Anterior'!$A$4:$A$773,$B110,'[1]Cierre Mes Anterior'!$B$4:$B$773,$C110,'[1]Cierre Mes Anterior'!$C$4:$C$773,$D110,'[1]Cierre Mes Anterior'!$D$4:$D$773,$E110,'[1]Cierre Mes Anterior'!$E$4:$E$773,$F110,'[1]Cierre Mes Anterior'!$F$4:$F$773,$G110,'[1]Cierre Mes Anterior'!$G$4:$G$773,$H110,'[1]Cierre Mes Anterior'!$H$4:$H$773,$I110,'[1]Cierre Mes Anterior'!$I$4:$I$773,$J110,'[1]Cierre Mes Anterior'!$J$4:$J$773,$K110,'[1]Cierre Mes Anterior'!$K$4:$K$773,$L110,'[1]Cierre Mes Anterior'!$L$4:$L$773,$M110,'[1]Cierre Mes Anterior'!$M$4:$M$773,$N110,'[1]Cierre Mes Anterior'!$N$4:$N$773,$O110)/1000000</f>
        <v>0</v>
      </c>
      <c r="AQ110" s="267">
        <f>+AM110-AP110</f>
        <v>0</v>
      </c>
      <c r="AR110" s="172" t="e">
        <f t="shared" si="128"/>
        <v>#N/A</v>
      </c>
      <c r="AS110" s="462">
        <f>+SUMIFS('[1]SIIF Cierre 31 Enero de 2024'!$Z$4:$Z$749,'[1]SIIF Cierre 31 Enero de 2024'!$A$4:$A$749,$B110,'[1]SIIF Cierre 31 Enero de 2024'!$B$4:$B$749,$C110,'[1]SIIF Cierre 31 Enero de 2024'!$C$4:$C$749,$D110,'[1]SIIF Cierre 31 Enero de 2024'!$D$4:$D$749,$E110,'[1]SIIF Cierre 31 Enero de 2024'!$E$4:$E$749,$F110,'[1]SIIF Cierre 31 Enero de 2024'!$F$4:$F$749,$G110,'[1]SIIF Cierre 31 Enero de 2024'!$G$4:$G$749,$H110,'[1]SIIF Cierre 31 Enero de 2024'!$H$4:$H$749,$I110,'[1]SIIF Cierre 31 Enero de 2024'!$I$4:$I$749,$J110,'[1]SIIF Cierre 31 Enero de 2024'!$J$4:$J$749,$K110,'[1]SIIF Cierre 31 Enero de 2024'!$K$4:$K$749,$L110,'[1]SIIF Cierre 31 Enero de 2024'!$L$4:$L$749,$M110,'[1]SIIF Cierre 31 Enero de 2024'!$M$4:$M$749,$N110,'[1]SIIF Cierre 31 Enero de 2024'!$N$4:$N$749,$O110)/1000000</f>
        <v>0</v>
      </c>
      <c r="AT110" s="265">
        <f t="shared" si="129"/>
        <v>0</v>
      </c>
      <c r="AU110" s="467">
        <f>+AD110-AG110</f>
        <v>99861.441936000003</v>
      </c>
      <c r="AV110" s="395">
        <f>+AG110-AM110</f>
        <v>0</v>
      </c>
      <c r="AW110" s="395">
        <f>+AD110-AM110</f>
        <v>99861.441936000003</v>
      </c>
      <c r="AX110" s="394">
        <f t="shared" si="133"/>
        <v>99861.441936000003</v>
      </c>
      <c r="AY110" s="193" t="e">
        <f>AD110*AR110</f>
        <v>#N/A</v>
      </c>
      <c r="AZ110" s="300" t="e">
        <f t="shared" si="135"/>
        <v>#N/A</v>
      </c>
      <c r="BA110" s="138"/>
      <c r="BB110" s="277"/>
      <c r="BC110" s="270"/>
      <c r="BD110" s="270"/>
      <c r="BE110" s="270"/>
      <c r="BF110" s="270"/>
      <c r="BG110" s="270"/>
      <c r="BH110" s="270"/>
      <c r="BI110" s="270"/>
      <c r="BJ110" s="270"/>
      <c r="BK110" s="270"/>
      <c r="BL110" s="270"/>
      <c r="BM110" s="270"/>
      <c r="BO110" s="270"/>
      <c r="BP110" s="270"/>
      <c r="BQ110" s="270"/>
      <c r="BR110" s="270"/>
      <c r="BS110" s="270"/>
      <c r="BT110" s="270"/>
      <c r="BU110" s="270"/>
      <c r="BV110" s="270"/>
      <c r="BW110" s="270"/>
      <c r="BX110" s="270"/>
      <c r="BY110" s="270"/>
      <c r="BZ110" s="270"/>
    </row>
    <row r="111" spans="1:207" ht="51.75" customHeight="1">
      <c r="A111" s="184"/>
      <c r="B111" s="184" t="s">
        <v>183</v>
      </c>
      <c r="C111" s="299" t="s">
        <v>297</v>
      </c>
      <c r="D111" s="507" t="s">
        <v>323</v>
      </c>
      <c r="E111" s="184" t="s">
        <v>176</v>
      </c>
      <c r="F111" s="184" t="s">
        <v>164</v>
      </c>
      <c r="G111" s="184" t="s">
        <v>164</v>
      </c>
      <c r="H111" s="184" t="s">
        <v>164</v>
      </c>
      <c r="I111" s="184" t="s">
        <v>164</v>
      </c>
      <c r="J111" s="184" t="s">
        <v>164</v>
      </c>
      <c r="K111" s="184" t="s">
        <v>164</v>
      </c>
      <c r="L111" s="184" t="s">
        <v>164</v>
      </c>
      <c r="M111" s="184" t="s">
        <v>164</v>
      </c>
      <c r="N111" s="184" t="s">
        <v>164</v>
      </c>
      <c r="O111" s="184" t="s">
        <v>164</v>
      </c>
      <c r="P111" s="184"/>
      <c r="Q111" s="184"/>
      <c r="R111" s="184" t="s">
        <v>221</v>
      </c>
      <c r="S111" s="251"/>
      <c r="T111" s="511" t="s">
        <v>324</v>
      </c>
      <c r="U111" s="285" t="s">
        <v>225</v>
      </c>
      <c r="V111" s="523" t="s">
        <v>324</v>
      </c>
      <c r="W111" s="394">
        <f>+SUMIFS('[1]SIIF Cierre 31 Enero de 2024'!$P$4:$P$749,'[1]SIIF Cierre 31 Enero de 2024'!$A$4:$A$749,$B111,'[1]SIIF Cierre 31 Enero de 2024'!$B$4:$B$749,$C111,'[1]SIIF Cierre 31 Enero de 2024'!$C$4:$C$749,$D111)/1000000</f>
        <v>68146.875666000007</v>
      </c>
      <c r="X111" s="394"/>
      <c r="Y111" s="394">
        <f>+SUMIFS('[1]SIIF Cierre 31 Enero de 2024'!$R$4:$R$749,'[1]SIIF Cierre 31 Enero de 2024'!$A$4:$A$749,$B111,'[1]SIIF Cierre 31 Enero de 2024'!$B$4:$B$749,$C111,'[1]SIIF Cierre 31 Enero de 2024'!$C$4:$C$749,$D111)/1000000</f>
        <v>0</v>
      </c>
      <c r="Z111" s="394"/>
      <c r="AA111" s="394">
        <f>+SUMIFS('[1]SIIF Cierre 31 Enero de 2024'!$Q$4:$Q$749,'[1]SIIF Cierre 31 Enero de 2024'!$A$4:$A$749,$B111,'[1]SIIF Cierre 31 Enero de 2024'!$B$4:$B$749,$C111,'[1]SIIF Cierre 31 Enero de 2024'!$C$4:$C$749,$D111)/1000000</f>
        <v>0</v>
      </c>
      <c r="AB111" s="394"/>
      <c r="AC111" s="394"/>
      <c r="AD111" s="462">
        <f>W111-Y111+AA111</f>
        <v>68146.875666000007</v>
      </c>
      <c r="AE111" s="394">
        <f>+SUMIFS('[1]SIIF Cierre 31 Enero de 2024'!$T$4:$T$749,'[1]SIIF Cierre 31 Enero de 2024'!$A$4:$A$749,$B111,'[1]SIIF Cierre 31 Enero de 2024'!$B$4:$B$749,$C111,'[1]SIIF Cierre 31 Enero de 2024'!$C$4:$C$749,$D111)/1000000</f>
        <v>0</v>
      </c>
      <c r="AF111" s="402">
        <f t="shared" si="122"/>
        <v>68146.875666000007</v>
      </c>
      <c r="AG111" s="462">
        <f>+SUMIFS('[1]SIIF Cierre 31 Enero de 2024'!$W$4:$W$749,'[1]SIIF Cierre 31 Enero de 2024'!$A$4:$A$749,$B111,'[1]SIIF Cierre 31 Enero de 2024'!$B$4:$B$749,$C111,'[1]SIIF Cierre 31 Enero de 2024'!$C$4:$C$749,$D111,'[1]SIIF Cierre 31 Enero de 2024'!$D$4:$D$749,$E111,'[1]SIIF Cierre 31 Enero de 2024'!$E$4:$E$749,$F111,'[1]SIIF Cierre 31 Enero de 2024'!$F$4:$F$749,$G111,'[1]SIIF Cierre 31 Enero de 2024'!$G$4:$G$749,$H111,'[1]SIIF Cierre 31 Enero de 2024'!$H$4:$H$749,$I111,'[1]SIIF Cierre 31 Enero de 2024'!$I$4:$I$749,$J111,'[1]SIIF Cierre 31 Enero de 2024'!$J$4:$J$749,$K111,'[1]SIIF Cierre 31 Enero de 2024'!$K$4:$K$749,$L111,'[1]SIIF Cierre 31 Enero de 2024'!$L$4:$L$749,$M111,'[1]SIIF Cierre 31 Enero de 2024'!$M$4:$M$749,$N111,'[1]SIIF Cierre 31 Enero de 2024'!$N$4:$N$749,$O111)/1000000</f>
        <v>1578.1258976500001</v>
      </c>
      <c r="AH111" s="265">
        <f t="shared" si="123"/>
        <v>2.3157714601395325E-2</v>
      </c>
      <c r="AI111" s="266"/>
      <c r="AJ111" s="264">
        <f>+SUMIFS('[1]Cierre Mes Anterior'!$W$4:$W$773,'[1]Cierre Mes Anterior'!$A$4:$A$773,$B111,'[1]Cierre Mes Anterior'!$B$4:$B$773,$C111,'[1]Cierre Mes Anterior'!$C$4:$C$773,$D111,'[1]Cierre Mes Anterior'!$D$4:$D$773,$E111,'[1]Cierre Mes Anterior'!$E$4:$E$773,$F111,'[1]Cierre Mes Anterior'!$F$4:$F$773,$G111,'[1]Cierre Mes Anterior'!$G$4:$G$773,$H111,'[1]Cierre Mes Anterior'!$H$4:$H$773,$I111,'[1]Cierre Mes Anterior'!$I$4:$I$773,$J111,'[1]Cierre Mes Anterior'!$J$4:$J$773,$K111,'[1]Cierre Mes Anterior'!$K$4:$K$773,$L111,'[1]Cierre Mes Anterior'!$L$4:$L$773,$M111,'[1]Cierre Mes Anterior'!$M$4:$M$773,$N111,'[1]Cierre Mes Anterior'!$N$4:$N$773,$O111)/1000000</f>
        <v>0</v>
      </c>
      <c r="AK111" s="267">
        <f>+AG111-AJ111</f>
        <v>1578.1258976500001</v>
      </c>
      <c r="AL111" s="172" t="e" vm="1">
        <f t="shared" si="125"/>
        <v>#VALUE!</v>
      </c>
      <c r="AM111" s="462">
        <f>+SUMIFS('[1]SIIF Cierre 31 Enero de 2024'!$X$4:$X$749,'[1]SIIF Cierre 31 Enero de 2024'!$A$4:$A$749,$B111,'[1]SIIF Cierre 31 Enero de 2024'!$B$4:$B$749,$C111,'[1]SIIF Cierre 31 Enero de 2024'!$C$4:$C$749,$D111,'[1]SIIF Cierre 31 Enero de 2024'!$D$4:$D$749,$E111,'[1]SIIF Cierre 31 Enero de 2024'!$E$4:$E$749,$F111,'[1]SIIF Cierre 31 Enero de 2024'!$F$4:$F$749,$G111,'[1]SIIF Cierre 31 Enero de 2024'!$G$4:$G$749,$H111,'[1]SIIF Cierre 31 Enero de 2024'!$H$4:$H$749,$I111,'[1]SIIF Cierre 31 Enero de 2024'!$I$4:$I$749,$J111,'[1]SIIF Cierre 31 Enero de 2024'!$J$4:$J$749,$K111,'[1]SIIF Cierre 31 Enero de 2024'!$K$4:$K$749,$L111,'[1]SIIF Cierre 31 Enero de 2024'!$L$4:$L$749,$M111,'[1]SIIF Cierre 31 Enero de 2024'!$M$4:$M$749,$N111,'[1]SIIF Cierre 31 Enero de 2024'!$N$4:$N$749,$O111)/1000000</f>
        <v>0</v>
      </c>
      <c r="AN111" s="265">
        <f t="shared" si="126"/>
        <v>0</v>
      </c>
      <c r="AO111" s="266"/>
      <c r="AP111" s="264">
        <f>+SUMIFS('[1]Cierre Mes Anterior'!$X$4:$X$773,'[1]Cierre Mes Anterior'!$A$4:$A$773,$B111,'[1]Cierre Mes Anterior'!$B$4:$B$773,$C111,'[1]Cierre Mes Anterior'!$C$4:$C$773,$D111,'[1]Cierre Mes Anterior'!$D$4:$D$773,$E111,'[1]Cierre Mes Anterior'!$E$4:$E$773,$F111,'[1]Cierre Mes Anterior'!$F$4:$F$773,$G111,'[1]Cierre Mes Anterior'!$G$4:$G$773,$H111,'[1]Cierre Mes Anterior'!$H$4:$H$773,$I111,'[1]Cierre Mes Anterior'!$I$4:$I$773,$J111,'[1]Cierre Mes Anterior'!$J$4:$J$773,$K111,'[1]Cierre Mes Anterior'!$K$4:$K$773,$L111,'[1]Cierre Mes Anterior'!$L$4:$L$773,$M111,'[1]Cierre Mes Anterior'!$M$4:$M$773,$N111,'[1]Cierre Mes Anterior'!$N$4:$N$773,$O111)/1000000</f>
        <v>0</v>
      </c>
      <c r="AQ111" s="267">
        <f>+AM111-AP111</f>
        <v>0</v>
      </c>
      <c r="AR111" s="172" t="e">
        <f t="shared" si="128"/>
        <v>#N/A</v>
      </c>
      <c r="AS111" s="462">
        <f>+SUMIFS('[1]SIIF Cierre 31 Enero de 2024'!$Z$4:$Z$749,'[1]SIIF Cierre 31 Enero de 2024'!$A$4:$A$749,$B111,'[1]SIIF Cierre 31 Enero de 2024'!$B$4:$B$749,$C111,'[1]SIIF Cierre 31 Enero de 2024'!$C$4:$C$749,$D111,'[1]SIIF Cierre 31 Enero de 2024'!$D$4:$D$749,$E111,'[1]SIIF Cierre 31 Enero de 2024'!$E$4:$E$749,$F111,'[1]SIIF Cierre 31 Enero de 2024'!$F$4:$F$749,$G111,'[1]SIIF Cierre 31 Enero de 2024'!$G$4:$G$749,$H111,'[1]SIIF Cierre 31 Enero de 2024'!$H$4:$H$749,$I111,'[1]SIIF Cierre 31 Enero de 2024'!$I$4:$I$749,$J111,'[1]SIIF Cierre 31 Enero de 2024'!$J$4:$J$749,$K111,'[1]SIIF Cierre 31 Enero de 2024'!$K$4:$K$749,$L111,'[1]SIIF Cierre 31 Enero de 2024'!$L$4:$L$749,$M111,'[1]SIIF Cierre 31 Enero de 2024'!$M$4:$M$749,$N111,'[1]SIIF Cierre 31 Enero de 2024'!$N$4:$N$749,$O111)/1000000</f>
        <v>0</v>
      </c>
      <c r="AT111" s="265">
        <f t="shared" si="129"/>
        <v>0</v>
      </c>
      <c r="AU111" s="467">
        <f>+AD111-AG111</f>
        <v>66568.749768350011</v>
      </c>
      <c r="AV111" s="395">
        <f>+AG111-AM111</f>
        <v>1578.1258976500001</v>
      </c>
      <c r="AW111" s="395">
        <f>+AD111-AM111</f>
        <v>68146.875666000007</v>
      </c>
      <c r="AX111" s="394">
        <f t="shared" si="133"/>
        <v>66568.749768350011</v>
      </c>
      <c r="AY111" s="193" t="e">
        <f>AD111*AR111</f>
        <v>#N/A</v>
      </c>
      <c r="AZ111" s="300" t="e">
        <f t="shared" si="135"/>
        <v>#N/A</v>
      </c>
      <c r="BA111" s="138"/>
      <c r="BB111" s="269"/>
      <c r="BC111" s="301"/>
      <c r="BD111" s="301"/>
      <c r="BE111" s="301"/>
      <c r="BF111" s="301"/>
      <c r="BG111" s="301"/>
      <c r="BH111" s="301"/>
      <c r="BI111" s="301"/>
      <c r="BJ111" s="301"/>
      <c r="BK111" s="301"/>
      <c r="BL111" s="301"/>
      <c r="BM111" s="301"/>
      <c r="BO111" s="301"/>
      <c r="BP111" s="301"/>
      <c r="BQ111" s="301"/>
      <c r="BR111" s="301"/>
      <c r="BS111" s="301"/>
      <c r="BT111" s="301"/>
      <c r="BU111" s="301"/>
      <c r="BV111" s="301"/>
      <c r="BW111" s="301"/>
      <c r="BX111" s="301"/>
      <c r="BY111" s="301"/>
      <c r="BZ111" s="301"/>
      <c r="GY111" s="302"/>
    </row>
    <row r="112" spans="1:207" ht="51.75" customHeight="1">
      <c r="A112" s="184"/>
      <c r="B112" s="184" t="s">
        <v>183</v>
      </c>
      <c r="C112" s="299" t="s">
        <v>297</v>
      </c>
      <c r="D112" s="507" t="s">
        <v>325</v>
      </c>
      <c r="E112" s="184" t="s">
        <v>176</v>
      </c>
      <c r="F112" s="184" t="s">
        <v>164</v>
      </c>
      <c r="G112" s="184" t="s">
        <v>164</v>
      </c>
      <c r="H112" s="184" t="s">
        <v>164</v>
      </c>
      <c r="I112" s="184" t="s">
        <v>164</v>
      </c>
      <c r="J112" s="184" t="s">
        <v>164</v>
      </c>
      <c r="K112" s="184" t="s">
        <v>164</v>
      </c>
      <c r="L112" s="184" t="s">
        <v>164</v>
      </c>
      <c r="M112" s="184" t="s">
        <v>164</v>
      </c>
      <c r="N112" s="184" t="s">
        <v>164</v>
      </c>
      <c r="O112" s="184" t="s">
        <v>164</v>
      </c>
      <c r="P112" s="184"/>
      <c r="Q112" s="184"/>
      <c r="R112" s="184" t="s">
        <v>221</v>
      </c>
      <c r="S112" s="251"/>
      <c r="T112" s="511" t="s">
        <v>226</v>
      </c>
      <c r="U112" s="285">
        <v>2021011000091</v>
      </c>
      <c r="V112" s="523" t="s">
        <v>226</v>
      </c>
      <c r="W112" s="394">
        <f>+SUMIFS('[1]SIIF Cierre 31 Enero de 2024'!$P$4:$P$749,'[1]SIIF Cierre 31 Enero de 2024'!$A$4:$A$749,$B112,'[1]SIIF Cierre 31 Enero de 2024'!$B$4:$B$749,$C112,'[1]SIIF Cierre 31 Enero de 2024'!$C$4:$C$749,$D112)/1000000</f>
        <v>10908.748251999999</v>
      </c>
      <c r="X112" s="394"/>
      <c r="Y112" s="394">
        <f>+SUMIFS('[1]SIIF Cierre 31 Enero de 2024'!$R$4:$R$749,'[1]SIIF Cierre 31 Enero de 2024'!$A$4:$A$749,$B112,'[1]SIIF Cierre 31 Enero de 2024'!$B$4:$B$749,$C112,'[1]SIIF Cierre 31 Enero de 2024'!$C$4:$C$749,$D112)/1000000</f>
        <v>0</v>
      </c>
      <c r="Z112" s="394"/>
      <c r="AA112" s="394">
        <f>+SUMIFS('[1]SIIF Cierre 31 Enero de 2024'!$Q$4:$Q$749,'[1]SIIF Cierre 31 Enero de 2024'!$A$4:$A$749,$B112,'[1]SIIF Cierre 31 Enero de 2024'!$B$4:$B$749,$C112,'[1]SIIF Cierre 31 Enero de 2024'!$C$4:$C$749,$D112)/1000000</f>
        <v>0</v>
      </c>
      <c r="AB112" s="394"/>
      <c r="AC112" s="394">
        <f>+AA112+AB112</f>
        <v>0</v>
      </c>
      <c r="AD112" s="462">
        <f>W112-Y112+AA112</f>
        <v>10908.748251999999</v>
      </c>
      <c r="AE112" s="394">
        <f>+SUMIFS('[1]SIIF Cierre 31 Enero de 2024'!$T$4:$T$749,'[1]SIIF Cierre 31 Enero de 2024'!$A$4:$A$749,$B112,'[1]SIIF Cierre 31 Enero de 2024'!$B$4:$B$749,$C112,'[1]SIIF Cierre 31 Enero de 2024'!$C$4:$C$749,$D112)/1000000</f>
        <v>0</v>
      </c>
      <c r="AF112" s="402">
        <f t="shared" si="122"/>
        <v>10908.748251999999</v>
      </c>
      <c r="AG112" s="462">
        <f>+SUMIFS('[1]SIIF Cierre 31 Enero de 2024'!$W$4:$W$749,'[1]SIIF Cierre 31 Enero de 2024'!$A$4:$A$749,$B112,'[1]SIIF Cierre 31 Enero de 2024'!$B$4:$B$749,$C112,'[1]SIIF Cierre 31 Enero de 2024'!$C$4:$C$749,$D112,'[1]SIIF Cierre 31 Enero de 2024'!$D$4:$D$749,$E112,'[1]SIIF Cierre 31 Enero de 2024'!$E$4:$E$749,$F112,'[1]SIIF Cierre 31 Enero de 2024'!$F$4:$F$749,$G112,'[1]SIIF Cierre 31 Enero de 2024'!$G$4:$G$749,$H112,'[1]SIIF Cierre 31 Enero de 2024'!$H$4:$H$749,$I112,'[1]SIIF Cierre 31 Enero de 2024'!$I$4:$I$749,$J112,'[1]SIIF Cierre 31 Enero de 2024'!$J$4:$J$749,$K112,'[1]SIIF Cierre 31 Enero de 2024'!$K$4:$K$749,$L112,'[1]SIIF Cierre 31 Enero de 2024'!$L$4:$L$749,$M112,'[1]SIIF Cierre 31 Enero de 2024'!$M$4:$M$749,$N112,'[1]SIIF Cierre 31 Enero de 2024'!$N$4:$N$749,$O112)/1000000</f>
        <v>0</v>
      </c>
      <c r="AH112" s="265">
        <f t="shared" si="123"/>
        <v>0</v>
      </c>
      <c r="AI112" s="266"/>
      <c r="AJ112" s="264">
        <f>+SUMIFS('[1]Cierre Mes Anterior'!$W$4:$W$773,'[1]Cierre Mes Anterior'!$A$4:$A$773,$B112,'[1]Cierre Mes Anterior'!$B$4:$B$773,$C112,'[1]Cierre Mes Anterior'!$C$4:$C$773,$D112,'[1]Cierre Mes Anterior'!$D$4:$D$773,$E112,'[1]Cierre Mes Anterior'!$E$4:$E$773,$F112,'[1]Cierre Mes Anterior'!$F$4:$F$773,$G112,'[1]Cierre Mes Anterior'!$G$4:$G$773,$H112,'[1]Cierre Mes Anterior'!$H$4:$H$773,$I112,'[1]Cierre Mes Anterior'!$I$4:$I$773,$J112,'[1]Cierre Mes Anterior'!$J$4:$J$773,$K112,'[1]Cierre Mes Anterior'!$K$4:$K$773,$L112,'[1]Cierre Mes Anterior'!$L$4:$L$773,$M112,'[1]Cierre Mes Anterior'!$M$4:$M$773,$N112,'[1]Cierre Mes Anterior'!$N$4:$N$773,$O112)/1000000</f>
        <v>0</v>
      </c>
      <c r="AK112" s="267">
        <f>+AG112-AJ112</f>
        <v>0</v>
      </c>
      <c r="AL112" s="172" t="e" vm="1">
        <f t="shared" si="125"/>
        <v>#VALUE!</v>
      </c>
      <c r="AM112" s="462">
        <f>+SUMIFS('[1]SIIF Cierre 31 Enero de 2024'!$X$4:$X$749,'[1]SIIF Cierre 31 Enero de 2024'!$A$4:$A$749,$B112,'[1]SIIF Cierre 31 Enero de 2024'!$B$4:$B$749,$C112,'[1]SIIF Cierre 31 Enero de 2024'!$C$4:$C$749,$D112,'[1]SIIF Cierre 31 Enero de 2024'!$D$4:$D$749,$E112,'[1]SIIF Cierre 31 Enero de 2024'!$E$4:$E$749,$F112,'[1]SIIF Cierre 31 Enero de 2024'!$F$4:$F$749,$G112,'[1]SIIF Cierre 31 Enero de 2024'!$G$4:$G$749,$H112,'[1]SIIF Cierre 31 Enero de 2024'!$H$4:$H$749,$I112,'[1]SIIF Cierre 31 Enero de 2024'!$I$4:$I$749,$J112,'[1]SIIF Cierre 31 Enero de 2024'!$J$4:$J$749,$K112,'[1]SIIF Cierre 31 Enero de 2024'!$K$4:$K$749,$L112,'[1]SIIF Cierre 31 Enero de 2024'!$L$4:$L$749,$M112,'[1]SIIF Cierre 31 Enero de 2024'!$M$4:$M$749,$N112,'[1]SIIF Cierre 31 Enero de 2024'!$N$4:$N$749,$O112)/1000000</f>
        <v>0</v>
      </c>
      <c r="AN112" s="265">
        <f t="shared" si="126"/>
        <v>0</v>
      </c>
      <c r="AO112" s="266"/>
      <c r="AP112" s="264">
        <f>+SUMIFS('[1]Cierre Mes Anterior'!$X$4:$X$773,'[1]Cierre Mes Anterior'!$A$4:$A$773,$B112,'[1]Cierre Mes Anterior'!$B$4:$B$773,$C112,'[1]Cierre Mes Anterior'!$C$4:$C$773,$D112,'[1]Cierre Mes Anterior'!$D$4:$D$773,$E112,'[1]Cierre Mes Anterior'!$E$4:$E$773,$F112,'[1]Cierre Mes Anterior'!$F$4:$F$773,$G112,'[1]Cierre Mes Anterior'!$G$4:$G$773,$H112,'[1]Cierre Mes Anterior'!$H$4:$H$773,$I112,'[1]Cierre Mes Anterior'!$I$4:$I$773,$J112,'[1]Cierre Mes Anterior'!$J$4:$J$773,$K112,'[1]Cierre Mes Anterior'!$K$4:$K$773,$L112,'[1]Cierre Mes Anterior'!$L$4:$L$773,$M112,'[1]Cierre Mes Anterior'!$M$4:$M$773,$N112,'[1]Cierre Mes Anterior'!$N$4:$N$773,$O112)/1000000</f>
        <v>0</v>
      </c>
      <c r="AQ112" s="267">
        <f>+AM112-AP112</f>
        <v>0</v>
      </c>
      <c r="AR112" s="172" t="e">
        <f t="shared" si="128"/>
        <v>#N/A</v>
      </c>
      <c r="AS112" s="462">
        <f>+SUMIFS('[1]SIIF Cierre 31 Enero de 2024'!$Z$4:$Z$749,'[1]SIIF Cierre 31 Enero de 2024'!$A$4:$A$749,$B112,'[1]SIIF Cierre 31 Enero de 2024'!$B$4:$B$749,$C112,'[1]SIIF Cierre 31 Enero de 2024'!$C$4:$C$749,$D112,'[1]SIIF Cierre 31 Enero de 2024'!$D$4:$D$749,$E112,'[1]SIIF Cierre 31 Enero de 2024'!$E$4:$E$749,$F112,'[1]SIIF Cierre 31 Enero de 2024'!$F$4:$F$749,$G112,'[1]SIIF Cierre 31 Enero de 2024'!$G$4:$G$749,$H112,'[1]SIIF Cierre 31 Enero de 2024'!$H$4:$H$749,$I112,'[1]SIIF Cierre 31 Enero de 2024'!$I$4:$I$749,$J112,'[1]SIIF Cierre 31 Enero de 2024'!$J$4:$J$749,$K112,'[1]SIIF Cierre 31 Enero de 2024'!$K$4:$K$749,$L112,'[1]SIIF Cierre 31 Enero de 2024'!$L$4:$L$749,$M112,'[1]SIIF Cierre 31 Enero de 2024'!$M$4:$M$749,$N112,'[1]SIIF Cierre 31 Enero de 2024'!$N$4:$N$749,$O112)/1000000</f>
        <v>0</v>
      </c>
      <c r="AT112" s="265">
        <f t="shared" si="129"/>
        <v>0</v>
      </c>
      <c r="AU112" s="467">
        <f>+AD112-AG112</f>
        <v>10908.748251999999</v>
      </c>
      <c r="AV112" s="395">
        <f>+AG112-AM112</f>
        <v>0</v>
      </c>
      <c r="AW112" s="395">
        <f>+AD112-AM112</f>
        <v>10908.748251999999</v>
      </c>
      <c r="AX112" s="394">
        <f t="shared" si="133"/>
        <v>10908.748251999999</v>
      </c>
      <c r="AY112" s="193" t="e">
        <f>AD112*AR112</f>
        <v>#N/A</v>
      </c>
      <c r="AZ112" s="300" t="e">
        <f t="shared" si="135"/>
        <v>#N/A</v>
      </c>
      <c r="BA112" s="138"/>
      <c r="BB112" s="277"/>
      <c r="BC112" s="270"/>
      <c r="BD112" s="270"/>
      <c r="BE112" s="270"/>
      <c r="BF112" s="270"/>
      <c r="BG112" s="270"/>
      <c r="BH112" s="270"/>
      <c r="BI112" s="270"/>
      <c r="BJ112" s="270"/>
      <c r="BK112" s="270"/>
      <c r="BL112" s="270"/>
      <c r="BM112" s="270"/>
      <c r="BO112" s="270"/>
      <c r="BP112" s="270"/>
      <c r="BQ112" s="270"/>
      <c r="BR112" s="270"/>
      <c r="BS112" s="270"/>
      <c r="BT112" s="270"/>
      <c r="BU112" s="270"/>
      <c r="BV112" s="270"/>
      <c r="BW112" s="270"/>
      <c r="BX112" s="270"/>
      <c r="BY112" s="270"/>
      <c r="BZ112" s="270"/>
    </row>
    <row r="113" spans="1:78" ht="51.75" customHeight="1">
      <c r="A113" s="184"/>
      <c r="B113" s="184" t="s">
        <v>183</v>
      </c>
      <c r="C113" s="299" t="s">
        <v>297</v>
      </c>
      <c r="D113" s="507" t="s">
        <v>326</v>
      </c>
      <c r="E113" s="184" t="s">
        <v>176</v>
      </c>
      <c r="F113" s="184" t="s">
        <v>164</v>
      </c>
      <c r="G113" s="184" t="s">
        <v>164</v>
      </c>
      <c r="H113" s="184" t="s">
        <v>164</v>
      </c>
      <c r="I113" s="184" t="s">
        <v>164</v>
      </c>
      <c r="J113" s="184" t="s">
        <v>164</v>
      </c>
      <c r="K113" s="184" t="s">
        <v>164</v>
      </c>
      <c r="L113" s="184" t="s">
        <v>164</v>
      </c>
      <c r="M113" s="184" t="s">
        <v>164</v>
      </c>
      <c r="N113" s="184" t="s">
        <v>164</v>
      </c>
      <c r="O113" s="184" t="s">
        <v>164</v>
      </c>
      <c r="P113" s="184"/>
      <c r="Q113" s="184"/>
      <c r="R113" s="184" t="s">
        <v>221</v>
      </c>
      <c r="S113" s="251"/>
      <c r="T113" s="511" t="s">
        <v>227</v>
      </c>
      <c r="U113" s="285" t="s">
        <v>228</v>
      </c>
      <c r="V113" s="524" t="s">
        <v>227</v>
      </c>
      <c r="W113" s="394">
        <f>+SUMIFS('[1]SIIF Cierre 31 Enero de 2024'!$P$4:$P$749,'[1]SIIF Cierre 31 Enero de 2024'!$A$4:$A$749,$B113,'[1]SIIF Cierre 31 Enero de 2024'!$B$4:$B$749,$C113,'[1]SIIF Cierre 31 Enero de 2024'!$C$4:$C$749,$D113)/1000000</f>
        <v>34778.222228999999</v>
      </c>
      <c r="X113" s="394"/>
      <c r="Y113" s="394">
        <f>+SUMIFS('[1]SIIF Cierre 31 Enero de 2024'!$R$4:$R$749,'[1]SIIF Cierre 31 Enero de 2024'!$A$4:$A$749,$B113,'[1]SIIF Cierre 31 Enero de 2024'!$B$4:$B$749,$C113,'[1]SIIF Cierre 31 Enero de 2024'!$C$4:$C$749,$D113)/1000000</f>
        <v>0</v>
      </c>
      <c r="Z113" s="394"/>
      <c r="AA113" s="394">
        <f>+SUMIFS('[1]SIIF Cierre 31 Enero de 2024'!$Q$4:$Q$749,'[1]SIIF Cierre 31 Enero de 2024'!$A$4:$A$749,$B113,'[1]SIIF Cierre 31 Enero de 2024'!$B$4:$B$749,$C113,'[1]SIIF Cierre 31 Enero de 2024'!$C$4:$C$749,$D113)/1000000</f>
        <v>0</v>
      </c>
      <c r="AB113" s="394"/>
      <c r="AC113" s="394">
        <f t="shared" si="120"/>
        <v>0</v>
      </c>
      <c r="AD113" s="462">
        <f t="shared" si="121"/>
        <v>34778.222228999999</v>
      </c>
      <c r="AE113" s="394">
        <f>+SUMIFS('[1]SIIF Cierre 31 Enero de 2024'!$T$4:$T$749,'[1]SIIF Cierre 31 Enero de 2024'!$A$4:$A$749,$B113,'[1]SIIF Cierre 31 Enero de 2024'!$B$4:$B$749,$C113,'[1]SIIF Cierre 31 Enero de 2024'!$C$4:$C$749,$D113)/1000000</f>
        <v>0</v>
      </c>
      <c r="AF113" s="402">
        <f t="shared" si="122"/>
        <v>34778.222228999999</v>
      </c>
      <c r="AG113" s="462">
        <f>+SUMIFS('[1]SIIF Cierre 31 Enero de 2024'!$W$4:$W$749,'[1]SIIF Cierre 31 Enero de 2024'!$A$4:$A$749,$B113,'[1]SIIF Cierre 31 Enero de 2024'!$B$4:$B$749,$C113,'[1]SIIF Cierre 31 Enero de 2024'!$C$4:$C$749,$D113,'[1]SIIF Cierre 31 Enero de 2024'!$D$4:$D$749,$E113,'[1]SIIF Cierre 31 Enero de 2024'!$E$4:$E$749,$F113,'[1]SIIF Cierre 31 Enero de 2024'!$F$4:$F$749,$G113,'[1]SIIF Cierre 31 Enero de 2024'!$G$4:$G$749,$H113,'[1]SIIF Cierre 31 Enero de 2024'!$H$4:$H$749,$I113,'[1]SIIF Cierre 31 Enero de 2024'!$I$4:$I$749,$J113,'[1]SIIF Cierre 31 Enero de 2024'!$J$4:$J$749,$K113,'[1]SIIF Cierre 31 Enero de 2024'!$K$4:$K$749,$L113,'[1]SIIF Cierre 31 Enero de 2024'!$L$4:$L$749,$M113,'[1]SIIF Cierre 31 Enero de 2024'!$M$4:$M$749,$N113,'[1]SIIF Cierre 31 Enero de 2024'!$N$4:$N$749,$O113)/1000000</f>
        <v>28389.194679</v>
      </c>
      <c r="AH113" s="265">
        <f>+AG113/AD113</f>
        <v>0.81629229038991891</v>
      </c>
      <c r="AI113" s="266"/>
      <c r="AJ113" s="264">
        <f>+SUMIFS('[1]Cierre Mes Anterior'!$W$4:$W$773,'[1]Cierre Mes Anterior'!$A$4:$A$773,$B113,'[1]Cierre Mes Anterior'!$B$4:$B$773,$C113,'[1]Cierre Mes Anterior'!$C$4:$C$773,$D113,'[1]Cierre Mes Anterior'!$D$4:$D$773,$E113,'[1]Cierre Mes Anterior'!$E$4:$E$773,$F113,'[1]Cierre Mes Anterior'!$F$4:$F$773,$G113,'[1]Cierre Mes Anterior'!$G$4:$G$773,$H113,'[1]Cierre Mes Anterior'!$H$4:$H$773,$I113,'[1]Cierre Mes Anterior'!$I$4:$I$773,$J113,'[1]Cierre Mes Anterior'!$J$4:$J$773,$K113,'[1]Cierre Mes Anterior'!$K$4:$K$773,$L113,'[1]Cierre Mes Anterior'!$L$4:$L$773,$M113,'[1]Cierre Mes Anterior'!$M$4:$M$773,$N113,'[1]Cierre Mes Anterior'!$N$4:$N$773,$O113)/1000000</f>
        <v>0</v>
      </c>
      <c r="AK113" s="267">
        <f t="shared" si="124"/>
        <v>28389.194679</v>
      </c>
      <c r="AL113" s="172" t="e" vm="1">
        <f t="shared" si="125"/>
        <v>#VALUE!</v>
      </c>
      <c r="AM113" s="462">
        <f>+SUMIFS('[1]SIIF Cierre 31 Enero de 2024'!$X$4:$X$749,'[1]SIIF Cierre 31 Enero de 2024'!$A$4:$A$749,$B113,'[1]SIIF Cierre 31 Enero de 2024'!$B$4:$B$749,$C113,'[1]SIIF Cierre 31 Enero de 2024'!$C$4:$C$749,$D113,'[1]SIIF Cierre 31 Enero de 2024'!$D$4:$D$749,$E113,'[1]SIIF Cierre 31 Enero de 2024'!$E$4:$E$749,$F113,'[1]SIIF Cierre 31 Enero de 2024'!$F$4:$F$749,$G113,'[1]SIIF Cierre 31 Enero de 2024'!$G$4:$G$749,$H113,'[1]SIIF Cierre 31 Enero de 2024'!$H$4:$H$749,$I113,'[1]SIIF Cierre 31 Enero de 2024'!$I$4:$I$749,$J113,'[1]SIIF Cierre 31 Enero de 2024'!$J$4:$J$749,$K113,'[1]SIIF Cierre 31 Enero de 2024'!$K$4:$K$749,$L113,'[1]SIIF Cierre 31 Enero de 2024'!$L$4:$L$749,$M113,'[1]SIIF Cierre 31 Enero de 2024'!$M$4:$M$749,$N113,'[1]SIIF Cierre 31 Enero de 2024'!$N$4:$N$749,$O113)/1000000</f>
        <v>0</v>
      </c>
      <c r="AN113" s="265">
        <f t="shared" si="126"/>
        <v>0</v>
      </c>
      <c r="AO113" s="266"/>
      <c r="AP113" s="264">
        <f>+SUMIFS('[1]Cierre Mes Anterior'!$X$4:$X$773,'[1]Cierre Mes Anterior'!$A$4:$A$773,$B113,'[1]Cierre Mes Anterior'!$B$4:$B$773,$C113,'[1]Cierre Mes Anterior'!$C$4:$C$773,$D113,'[1]Cierre Mes Anterior'!$D$4:$D$773,$E113,'[1]Cierre Mes Anterior'!$E$4:$E$773,$F113,'[1]Cierre Mes Anterior'!$F$4:$F$773,$G113,'[1]Cierre Mes Anterior'!$G$4:$G$773,$H113,'[1]Cierre Mes Anterior'!$H$4:$H$773,$I113,'[1]Cierre Mes Anterior'!$I$4:$I$773,$J113,'[1]Cierre Mes Anterior'!$J$4:$J$773,$K113,'[1]Cierre Mes Anterior'!$K$4:$K$773,$L113,'[1]Cierre Mes Anterior'!$L$4:$L$773,$M113,'[1]Cierre Mes Anterior'!$M$4:$M$773,$N113,'[1]Cierre Mes Anterior'!$N$4:$N$773,$O113)/1000000</f>
        <v>0</v>
      </c>
      <c r="AQ113" s="267">
        <f t="shared" si="127"/>
        <v>0</v>
      </c>
      <c r="AR113" s="172" t="e">
        <f t="shared" si="128"/>
        <v>#N/A</v>
      </c>
      <c r="AS113" s="462">
        <f>+SUMIFS('[1]SIIF Cierre 31 Enero de 2024'!$Z$4:$Z$749,'[1]SIIF Cierre 31 Enero de 2024'!$A$4:$A$749,$B113,'[1]SIIF Cierre 31 Enero de 2024'!$B$4:$B$749,$C113,'[1]SIIF Cierre 31 Enero de 2024'!$C$4:$C$749,$D113,'[1]SIIF Cierre 31 Enero de 2024'!$D$4:$D$749,$E113,'[1]SIIF Cierre 31 Enero de 2024'!$E$4:$E$749,$F113,'[1]SIIF Cierre 31 Enero de 2024'!$F$4:$F$749,$G113,'[1]SIIF Cierre 31 Enero de 2024'!$G$4:$G$749,$H113,'[1]SIIF Cierre 31 Enero de 2024'!$H$4:$H$749,$I113,'[1]SIIF Cierre 31 Enero de 2024'!$I$4:$I$749,$J113,'[1]SIIF Cierre 31 Enero de 2024'!$J$4:$J$749,$K113,'[1]SIIF Cierre 31 Enero de 2024'!$K$4:$K$749,$L113,'[1]SIIF Cierre 31 Enero de 2024'!$L$4:$L$749,$M113,'[1]SIIF Cierre 31 Enero de 2024'!$M$4:$M$749,$N113,'[1]SIIF Cierre 31 Enero de 2024'!$N$4:$N$749,$O113)/1000000</f>
        <v>0</v>
      </c>
      <c r="AT113" s="265">
        <f t="shared" si="129"/>
        <v>0</v>
      </c>
      <c r="AU113" s="467">
        <f t="shared" si="130"/>
        <v>6389.0275499999989</v>
      </c>
      <c r="AV113" s="395">
        <f t="shared" si="131"/>
        <v>28389.194679</v>
      </c>
      <c r="AW113" s="395">
        <f t="shared" si="132"/>
        <v>34778.222228999999</v>
      </c>
      <c r="AX113" s="394">
        <f t="shared" si="133"/>
        <v>6389.0275499999989</v>
      </c>
      <c r="AY113" s="193" t="e">
        <f t="shared" si="134"/>
        <v>#N/A</v>
      </c>
      <c r="AZ113" s="300" t="e">
        <f t="shared" si="135"/>
        <v>#N/A</v>
      </c>
      <c r="BA113" s="138"/>
      <c r="BB113" s="277"/>
      <c r="BC113" s="270"/>
      <c r="BD113" s="270"/>
      <c r="BE113" s="270"/>
      <c r="BF113" s="270"/>
      <c r="BG113" s="270"/>
      <c r="BH113" s="270"/>
      <c r="BI113" s="270"/>
      <c r="BJ113" s="270"/>
      <c r="BK113" s="270"/>
      <c r="BL113" s="270"/>
      <c r="BM113" s="270"/>
      <c r="BO113" s="270"/>
      <c r="BP113" s="270"/>
      <c r="BQ113" s="270"/>
      <c r="BR113" s="270"/>
      <c r="BS113" s="270"/>
      <c r="BT113" s="270"/>
      <c r="BU113" s="270"/>
      <c r="BV113" s="270"/>
      <c r="BW113" s="270"/>
      <c r="BX113" s="270"/>
      <c r="BY113" s="270"/>
      <c r="BZ113" s="270"/>
    </row>
    <row r="114" spans="1:78" ht="51.75" customHeight="1">
      <c r="A114" s="184"/>
      <c r="B114" s="184" t="s">
        <v>183</v>
      </c>
      <c r="C114" s="299" t="s">
        <v>297</v>
      </c>
      <c r="D114" s="507" t="s">
        <v>327</v>
      </c>
      <c r="E114" s="184" t="s">
        <v>176</v>
      </c>
      <c r="F114" s="184" t="s">
        <v>164</v>
      </c>
      <c r="G114" s="184" t="s">
        <v>164</v>
      </c>
      <c r="H114" s="184" t="s">
        <v>164</v>
      </c>
      <c r="I114" s="184" t="s">
        <v>164</v>
      </c>
      <c r="J114" s="184" t="s">
        <v>164</v>
      </c>
      <c r="K114" s="184" t="s">
        <v>164</v>
      </c>
      <c r="L114" s="184" t="s">
        <v>164</v>
      </c>
      <c r="M114" s="184" t="s">
        <v>164</v>
      </c>
      <c r="N114" s="184" t="s">
        <v>164</v>
      </c>
      <c r="O114" s="184" t="s">
        <v>164</v>
      </c>
      <c r="P114" s="184"/>
      <c r="Q114" s="184"/>
      <c r="R114" s="184" t="s">
        <v>221</v>
      </c>
      <c r="S114" s="251"/>
      <c r="T114" s="511" t="s">
        <v>328</v>
      </c>
      <c r="U114" s="285" t="s">
        <v>229</v>
      </c>
      <c r="V114" s="293" t="s">
        <v>328</v>
      </c>
      <c r="W114" s="394">
        <f>+SUMIFS('[1]SIIF Cierre 31 Enero de 2024'!$P$4:$P$749,'[1]SIIF Cierre 31 Enero de 2024'!$A$4:$A$749,$B114,'[1]SIIF Cierre 31 Enero de 2024'!$B$4:$B$749,$C114,'[1]SIIF Cierre 31 Enero de 2024'!$C$4:$C$749,$D114)/1000000</f>
        <v>23332.933427</v>
      </c>
      <c r="X114" s="394"/>
      <c r="Y114" s="394">
        <f>+SUMIFS('[1]SIIF Cierre 31 Enero de 2024'!$R$4:$R$749,'[1]SIIF Cierre 31 Enero de 2024'!$A$4:$A$749,$B114,'[1]SIIF Cierre 31 Enero de 2024'!$B$4:$B$749,$C114,'[1]SIIF Cierre 31 Enero de 2024'!$C$4:$C$749,$D114)/1000000</f>
        <v>0</v>
      </c>
      <c r="Z114" s="394"/>
      <c r="AA114" s="394">
        <f>+SUMIFS('[1]SIIF Cierre 31 Enero de 2024'!$Q$4:$Q$749,'[1]SIIF Cierre 31 Enero de 2024'!$A$4:$A$749,$B114,'[1]SIIF Cierre 31 Enero de 2024'!$B$4:$B$749,$C114,'[1]SIIF Cierre 31 Enero de 2024'!$C$4:$C$749,$D114)/1000000</f>
        <v>0</v>
      </c>
      <c r="AB114" s="394"/>
      <c r="AC114" s="394">
        <f>+AA114+AB114</f>
        <v>0</v>
      </c>
      <c r="AD114" s="462">
        <f>W114-Y114+AA114</f>
        <v>23332.933427</v>
      </c>
      <c r="AE114" s="394">
        <f>+SUMIFS('[1]SIIF Cierre 31 Enero de 2024'!$T$4:$T$749,'[1]SIIF Cierre 31 Enero de 2024'!$A$4:$A$749,$B114,'[1]SIIF Cierre 31 Enero de 2024'!$B$4:$B$749,$C114,'[1]SIIF Cierre 31 Enero de 2024'!$C$4:$C$749,$D114)/1000000</f>
        <v>0</v>
      </c>
      <c r="AF114" s="402">
        <f t="shared" si="122"/>
        <v>23332.933427</v>
      </c>
      <c r="AG114" s="462">
        <f>+SUMIFS('[1]SIIF Cierre 31 Enero de 2024'!$W$4:$W$749,'[1]SIIF Cierre 31 Enero de 2024'!$A$4:$A$749,$B114,'[1]SIIF Cierre 31 Enero de 2024'!$B$4:$B$749,$C114,'[1]SIIF Cierre 31 Enero de 2024'!$C$4:$C$749,$D114,'[1]SIIF Cierre 31 Enero de 2024'!$D$4:$D$749,$E114,'[1]SIIF Cierre 31 Enero de 2024'!$E$4:$E$749,$F114,'[1]SIIF Cierre 31 Enero de 2024'!$F$4:$F$749,$G114,'[1]SIIF Cierre 31 Enero de 2024'!$G$4:$G$749,$H114,'[1]SIIF Cierre 31 Enero de 2024'!$H$4:$H$749,$I114,'[1]SIIF Cierre 31 Enero de 2024'!$I$4:$I$749,$J114,'[1]SIIF Cierre 31 Enero de 2024'!$J$4:$J$749,$K114,'[1]SIIF Cierre 31 Enero de 2024'!$K$4:$K$749,$L114,'[1]SIIF Cierre 31 Enero de 2024'!$L$4:$L$749,$M114,'[1]SIIF Cierre 31 Enero de 2024'!$M$4:$M$749,$N114,'[1]SIIF Cierre 31 Enero de 2024'!$N$4:$N$749,$O114)/1000000</f>
        <v>6827.0141199999998</v>
      </c>
      <c r="AH114" s="265">
        <f t="shared" si="123"/>
        <v>0.292591334105468</v>
      </c>
      <c r="AI114" s="266"/>
      <c r="AJ114" s="264">
        <f>+SUMIFS('[1]Cierre Mes Anterior'!$W$4:$W$773,'[1]Cierre Mes Anterior'!$A$4:$A$773,$B114,'[1]Cierre Mes Anterior'!$B$4:$B$773,$C114,'[1]Cierre Mes Anterior'!$C$4:$C$773,$D114,'[1]Cierre Mes Anterior'!$D$4:$D$773,$E114,'[1]Cierre Mes Anterior'!$E$4:$E$773,$F114,'[1]Cierre Mes Anterior'!$F$4:$F$773,$G114,'[1]Cierre Mes Anterior'!$G$4:$G$773,$H114,'[1]Cierre Mes Anterior'!$H$4:$H$773,$I114,'[1]Cierre Mes Anterior'!$I$4:$I$773,$J114,'[1]Cierre Mes Anterior'!$J$4:$J$773,$K114,'[1]Cierre Mes Anterior'!$K$4:$K$773,$L114,'[1]Cierre Mes Anterior'!$L$4:$L$773,$M114,'[1]Cierre Mes Anterior'!$M$4:$M$773,$N114,'[1]Cierre Mes Anterior'!$N$4:$N$773,$O114)/1000000</f>
        <v>0</v>
      </c>
      <c r="AK114" s="267">
        <f>+AG114-AJ114</f>
        <v>6827.0141199999998</v>
      </c>
      <c r="AL114" s="172" t="e" vm="1">
        <f t="shared" si="125"/>
        <v>#VALUE!</v>
      </c>
      <c r="AM114" s="462">
        <f>+SUMIFS('[1]SIIF Cierre 31 Enero de 2024'!$X$4:$X$749,'[1]SIIF Cierre 31 Enero de 2024'!$A$4:$A$749,$B114,'[1]SIIF Cierre 31 Enero de 2024'!$B$4:$B$749,$C114,'[1]SIIF Cierre 31 Enero de 2024'!$C$4:$C$749,$D114,'[1]SIIF Cierre 31 Enero de 2024'!$D$4:$D$749,$E114,'[1]SIIF Cierre 31 Enero de 2024'!$E$4:$E$749,$F114,'[1]SIIF Cierre 31 Enero de 2024'!$F$4:$F$749,$G114,'[1]SIIF Cierre 31 Enero de 2024'!$G$4:$G$749,$H114,'[1]SIIF Cierre 31 Enero de 2024'!$H$4:$H$749,$I114,'[1]SIIF Cierre 31 Enero de 2024'!$I$4:$I$749,$J114,'[1]SIIF Cierre 31 Enero de 2024'!$J$4:$J$749,$K114,'[1]SIIF Cierre 31 Enero de 2024'!$K$4:$K$749,$L114,'[1]SIIF Cierre 31 Enero de 2024'!$L$4:$L$749,$M114,'[1]SIIF Cierre 31 Enero de 2024'!$M$4:$M$749,$N114,'[1]SIIF Cierre 31 Enero de 2024'!$N$4:$N$749,$O114)/1000000</f>
        <v>0</v>
      </c>
      <c r="AN114" s="265">
        <f t="shared" si="126"/>
        <v>0</v>
      </c>
      <c r="AO114" s="266"/>
      <c r="AP114" s="264">
        <f>+SUMIFS('[1]Cierre Mes Anterior'!$X$4:$X$773,'[1]Cierre Mes Anterior'!$A$4:$A$773,$B114,'[1]Cierre Mes Anterior'!$B$4:$B$773,$C114,'[1]Cierre Mes Anterior'!$C$4:$C$773,$D114,'[1]Cierre Mes Anterior'!$D$4:$D$773,$E114,'[1]Cierre Mes Anterior'!$E$4:$E$773,$F114,'[1]Cierre Mes Anterior'!$F$4:$F$773,$G114,'[1]Cierre Mes Anterior'!$G$4:$G$773,$H114,'[1]Cierre Mes Anterior'!$H$4:$H$773,$I114,'[1]Cierre Mes Anterior'!$I$4:$I$773,$J114,'[1]Cierre Mes Anterior'!$J$4:$J$773,$K114,'[1]Cierre Mes Anterior'!$K$4:$K$773,$L114,'[1]Cierre Mes Anterior'!$L$4:$L$773,$M114,'[1]Cierre Mes Anterior'!$M$4:$M$773,$N114,'[1]Cierre Mes Anterior'!$N$4:$N$773,$O114)/1000000</f>
        <v>0</v>
      </c>
      <c r="AQ114" s="267">
        <f>+AM114-AP114</f>
        <v>0</v>
      </c>
      <c r="AR114" s="172" t="e">
        <f t="shared" si="128"/>
        <v>#N/A</v>
      </c>
      <c r="AS114" s="462">
        <f>+SUMIFS('[1]SIIF Cierre 31 Enero de 2024'!$Z$4:$Z$749,'[1]SIIF Cierre 31 Enero de 2024'!$A$4:$A$749,$B114,'[1]SIIF Cierre 31 Enero de 2024'!$B$4:$B$749,$C114,'[1]SIIF Cierre 31 Enero de 2024'!$C$4:$C$749,$D114,'[1]SIIF Cierre 31 Enero de 2024'!$D$4:$D$749,$E114,'[1]SIIF Cierre 31 Enero de 2024'!$E$4:$E$749,$F114,'[1]SIIF Cierre 31 Enero de 2024'!$F$4:$F$749,$G114,'[1]SIIF Cierre 31 Enero de 2024'!$G$4:$G$749,$H114,'[1]SIIF Cierre 31 Enero de 2024'!$H$4:$H$749,$I114,'[1]SIIF Cierre 31 Enero de 2024'!$I$4:$I$749,$J114,'[1]SIIF Cierre 31 Enero de 2024'!$J$4:$J$749,$K114,'[1]SIIF Cierre 31 Enero de 2024'!$K$4:$K$749,$L114,'[1]SIIF Cierre 31 Enero de 2024'!$L$4:$L$749,$M114,'[1]SIIF Cierre 31 Enero de 2024'!$M$4:$M$749,$N114,'[1]SIIF Cierre 31 Enero de 2024'!$N$4:$N$749,$O114)/1000000</f>
        <v>0</v>
      </c>
      <c r="AT114" s="265">
        <f t="shared" si="129"/>
        <v>0</v>
      </c>
      <c r="AU114" s="467">
        <f>+AD114-AG114</f>
        <v>16505.919307</v>
      </c>
      <c r="AV114" s="395">
        <f>+AG114-AM114</f>
        <v>6827.0141199999998</v>
      </c>
      <c r="AW114" s="395">
        <f>+AD114-AM114</f>
        <v>23332.933427</v>
      </c>
      <c r="AX114" s="394">
        <f t="shared" si="133"/>
        <v>16505.919307</v>
      </c>
      <c r="AY114" s="193" t="e">
        <f>AD114*AR114</f>
        <v>#N/A</v>
      </c>
      <c r="AZ114" s="300" t="e">
        <f t="shared" si="135"/>
        <v>#N/A</v>
      </c>
      <c r="BA114" s="138"/>
      <c r="BB114" s="277"/>
      <c r="BC114" s="270"/>
      <c r="BD114" s="270"/>
      <c r="BE114" s="270"/>
      <c r="BF114" s="270"/>
      <c r="BG114" s="270"/>
      <c r="BH114" s="270"/>
      <c r="BI114" s="270"/>
      <c r="BJ114" s="270"/>
      <c r="BK114" s="270"/>
      <c r="BL114" s="270"/>
      <c r="BM114" s="270"/>
      <c r="BO114" s="270"/>
      <c r="BP114" s="270"/>
      <c r="BQ114" s="270"/>
      <c r="BR114" s="270"/>
      <c r="BS114" s="270"/>
      <c r="BT114" s="270"/>
      <c r="BU114" s="270"/>
      <c r="BV114" s="270"/>
      <c r="BW114" s="270"/>
      <c r="BX114" s="270"/>
      <c r="BY114" s="270"/>
      <c r="BZ114" s="270"/>
    </row>
    <row r="115" spans="1:78" ht="51.75" customHeight="1">
      <c r="A115" s="184"/>
      <c r="B115" s="184" t="s">
        <v>183</v>
      </c>
      <c r="C115" s="299" t="s">
        <v>297</v>
      </c>
      <c r="D115" s="513" t="s">
        <v>329</v>
      </c>
      <c r="E115" s="184" t="s">
        <v>176</v>
      </c>
      <c r="F115" s="184" t="s">
        <v>164</v>
      </c>
      <c r="G115" s="184" t="s">
        <v>164</v>
      </c>
      <c r="H115" s="184" t="s">
        <v>164</v>
      </c>
      <c r="I115" s="184" t="s">
        <v>164</v>
      </c>
      <c r="J115" s="184" t="s">
        <v>164</v>
      </c>
      <c r="K115" s="184" t="s">
        <v>164</v>
      </c>
      <c r="L115" s="184" t="s">
        <v>164</v>
      </c>
      <c r="M115" s="184" t="s">
        <v>164</v>
      </c>
      <c r="N115" s="184" t="s">
        <v>164</v>
      </c>
      <c r="O115" s="184" t="s">
        <v>164</v>
      </c>
      <c r="P115" s="184"/>
      <c r="Q115" s="184"/>
      <c r="R115" s="184" t="s">
        <v>221</v>
      </c>
      <c r="S115" s="251"/>
      <c r="T115" s="511" t="s">
        <v>330</v>
      </c>
      <c r="U115" s="285">
        <v>202300000000198</v>
      </c>
      <c r="V115" s="293" t="s">
        <v>330</v>
      </c>
      <c r="W115" s="394">
        <f>+SUMIFS('[1]SIIF Cierre 31 Enero de 2024'!$P$4:$P$749,'[1]SIIF Cierre 31 Enero de 2024'!$A$4:$A$749,$B115,'[1]SIIF Cierre 31 Enero de 2024'!$B$4:$B$749,$C115,'[1]SIIF Cierre 31 Enero de 2024'!$C$4:$C$749,$D115)/1000000</f>
        <v>4850</v>
      </c>
      <c r="X115" s="394"/>
      <c r="Y115" s="394">
        <f>+SUMIFS('[1]SIIF Cierre 31 Enero de 2024'!$R$4:$R$749,'[1]SIIF Cierre 31 Enero de 2024'!$A$4:$A$749,$B115,'[1]SIIF Cierre 31 Enero de 2024'!$B$4:$B$749,$C115,'[1]SIIF Cierre 31 Enero de 2024'!$C$4:$C$749,$D115)/1000000</f>
        <v>0</v>
      </c>
      <c r="Z115" s="394"/>
      <c r="AA115" s="394">
        <f>+SUMIFS('[1]SIIF Cierre 31 Enero de 2024'!$Q$4:$Q$749,'[1]SIIF Cierre 31 Enero de 2024'!$A$4:$A$749,$B115,'[1]SIIF Cierre 31 Enero de 2024'!$B$4:$B$749,$C115,'[1]SIIF Cierre 31 Enero de 2024'!$C$4:$C$749,$D115)/1000000</f>
        <v>0</v>
      </c>
      <c r="AB115" s="394"/>
      <c r="AC115" s="394">
        <f t="shared" si="120"/>
        <v>0</v>
      </c>
      <c r="AD115" s="462">
        <f t="shared" si="121"/>
        <v>4850</v>
      </c>
      <c r="AE115" s="394">
        <f>+SUMIFS('[1]SIIF Cierre 31 Enero de 2024'!$T$4:$T$749,'[1]SIIF Cierre 31 Enero de 2024'!$A$4:$A$749,$B115,'[1]SIIF Cierre 31 Enero de 2024'!$B$4:$B$749,$C115,'[1]SIIF Cierre 31 Enero de 2024'!$C$4:$C$749,$D115)/1000000</f>
        <v>0</v>
      </c>
      <c r="AF115" s="402">
        <f t="shared" si="122"/>
        <v>4850</v>
      </c>
      <c r="AG115" s="462">
        <f>+SUMIFS('[1]SIIF Cierre 31 Enero de 2024'!$W$4:$W$749,'[1]SIIF Cierre 31 Enero de 2024'!$A$4:$A$749,$B115,'[1]SIIF Cierre 31 Enero de 2024'!$B$4:$B$749,$C115,'[1]SIIF Cierre 31 Enero de 2024'!$C$4:$C$749,$D115,'[1]SIIF Cierre 31 Enero de 2024'!$D$4:$D$749,$E115,'[1]SIIF Cierre 31 Enero de 2024'!$E$4:$E$749,$F115,'[1]SIIF Cierre 31 Enero de 2024'!$F$4:$F$749,$G115,'[1]SIIF Cierre 31 Enero de 2024'!$G$4:$G$749,$H115,'[1]SIIF Cierre 31 Enero de 2024'!$H$4:$H$749,$I115,'[1]SIIF Cierre 31 Enero de 2024'!$I$4:$I$749,$J115,'[1]SIIF Cierre 31 Enero de 2024'!$J$4:$J$749,$K115,'[1]SIIF Cierre 31 Enero de 2024'!$K$4:$K$749,$L115,'[1]SIIF Cierre 31 Enero de 2024'!$L$4:$L$749,$M115,'[1]SIIF Cierre 31 Enero de 2024'!$M$4:$M$749,$N115,'[1]SIIF Cierre 31 Enero de 2024'!$N$4:$N$749,$O115)/1000000</f>
        <v>0</v>
      </c>
      <c r="AH115" s="265">
        <f t="shared" si="123"/>
        <v>0</v>
      </c>
      <c r="AI115" s="266"/>
      <c r="AJ115" s="264">
        <f>+SUMIFS('[1]Cierre Mes Anterior'!$W$4:$W$773,'[1]Cierre Mes Anterior'!$A$4:$A$773,$B115,'[1]Cierre Mes Anterior'!$B$4:$B$773,$C115,'[1]Cierre Mes Anterior'!$C$4:$C$773,$D115,'[1]Cierre Mes Anterior'!$D$4:$D$773,$E115,'[1]Cierre Mes Anterior'!$E$4:$E$773,$F115,'[1]Cierre Mes Anterior'!$F$4:$F$773,$G115,'[1]Cierre Mes Anterior'!$G$4:$G$773,$H115,'[1]Cierre Mes Anterior'!$H$4:$H$773,$I115,'[1]Cierre Mes Anterior'!$I$4:$I$773,$J115,'[1]Cierre Mes Anterior'!$J$4:$J$773,$K115,'[1]Cierre Mes Anterior'!$K$4:$K$773,$L115,'[1]Cierre Mes Anterior'!$L$4:$L$773,$M115,'[1]Cierre Mes Anterior'!$M$4:$M$773,$N115,'[1]Cierre Mes Anterior'!$N$4:$N$773,$O115)/1000000</f>
        <v>0</v>
      </c>
      <c r="AK115" s="267">
        <f t="shared" si="124"/>
        <v>0</v>
      </c>
      <c r="AL115" s="172" t="e" vm="1">
        <f t="shared" si="125"/>
        <v>#VALUE!</v>
      </c>
      <c r="AM115" s="462">
        <f>+SUMIFS('[1]SIIF Cierre 31 Enero de 2024'!$X$4:$X$749,'[1]SIIF Cierre 31 Enero de 2024'!$A$4:$A$749,$B115,'[1]SIIF Cierre 31 Enero de 2024'!$B$4:$B$749,$C115,'[1]SIIF Cierre 31 Enero de 2024'!$C$4:$C$749,$D115,'[1]SIIF Cierre 31 Enero de 2024'!$D$4:$D$749,$E115,'[1]SIIF Cierre 31 Enero de 2024'!$E$4:$E$749,$F115,'[1]SIIF Cierre 31 Enero de 2024'!$F$4:$F$749,$G115,'[1]SIIF Cierre 31 Enero de 2024'!$G$4:$G$749,$H115,'[1]SIIF Cierre 31 Enero de 2024'!$H$4:$H$749,$I115,'[1]SIIF Cierre 31 Enero de 2024'!$I$4:$I$749,$J115,'[1]SIIF Cierre 31 Enero de 2024'!$J$4:$J$749,$K115,'[1]SIIF Cierre 31 Enero de 2024'!$K$4:$K$749,$L115,'[1]SIIF Cierre 31 Enero de 2024'!$L$4:$L$749,$M115,'[1]SIIF Cierre 31 Enero de 2024'!$M$4:$M$749,$N115,'[1]SIIF Cierre 31 Enero de 2024'!$N$4:$N$749,$O115)/1000000</f>
        <v>0</v>
      </c>
      <c r="AN115" s="265">
        <f t="shared" si="126"/>
        <v>0</v>
      </c>
      <c r="AO115" s="266"/>
      <c r="AP115" s="264">
        <f>+SUMIFS('[1]Cierre Mes Anterior'!$X$4:$X$773,'[1]Cierre Mes Anterior'!$A$4:$A$773,$B115,'[1]Cierre Mes Anterior'!$B$4:$B$773,$C115,'[1]Cierre Mes Anterior'!$C$4:$C$773,$D115,'[1]Cierre Mes Anterior'!$D$4:$D$773,$E115,'[1]Cierre Mes Anterior'!$E$4:$E$773,$F115,'[1]Cierre Mes Anterior'!$F$4:$F$773,$G115,'[1]Cierre Mes Anterior'!$G$4:$G$773,$H115,'[1]Cierre Mes Anterior'!$H$4:$H$773,$I115,'[1]Cierre Mes Anterior'!$I$4:$I$773,$J115,'[1]Cierre Mes Anterior'!$J$4:$J$773,$K115,'[1]Cierre Mes Anterior'!$K$4:$K$773,$L115,'[1]Cierre Mes Anterior'!$L$4:$L$773,$M115,'[1]Cierre Mes Anterior'!$M$4:$M$773,$N115,'[1]Cierre Mes Anterior'!$N$4:$N$773,$O115)/1000000</f>
        <v>0</v>
      </c>
      <c r="AQ115" s="267">
        <f t="shared" si="127"/>
        <v>0</v>
      </c>
      <c r="AR115" s="172" t="e">
        <f t="shared" si="128"/>
        <v>#N/A</v>
      </c>
      <c r="AS115" s="462">
        <f>+SUMIFS('[1]SIIF Cierre 31 Enero de 2024'!$Z$4:$Z$749,'[1]SIIF Cierre 31 Enero de 2024'!$A$4:$A$749,$B115,'[1]SIIF Cierre 31 Enero de 2024'!$B$4:$B$749,$C115,'[1]SIIF Cierre 31 Enero de 2024'!$C$4:$C$749,$D115,'[1]SIIF Cierre 31 Enero de 2024'!$D$4:$D$749,$E115,'[1]SIIF Cierre 31 Enero de 2024'!$E$4:$E$749,$F115,'[1]SIIF Cierre 31 Enero de 2024'!$F$4:$F$749,$G115,'[1]SIIF Cierre 31 Enero de 2024'!$G$4:$G$749,$H115,'[1]SIIF Cierre 31 Enero de 2024'!$H$4:$H$749,$I115,'[1]SIIF Cierre 31 Enero de 2024'!$I$4:$I$749,$J115,'[1]SIIF Cierre 31 Enero de 2024'!$J$4:$J$749,$K115,'[1]SIIF Cierre 31 Enero de 2024'!$K$4:$K$749,$L115,'[1]SIIF Cierre 31 Enero de 2024'!$L$4:$L$749,$M115,'[1]SIIF Cierre 31 Enero de 2024'!$M$4:$M$749,$N115,'[1]SIIF Cierre 31 Enero de 2024'!$N$4:$N$749,$O115)/1000000</f>
        <v>0</v>
      </c>
      <c r="AT115" s="265">
        <f t="shared" si="129"/>
        <v>0</v>
      </c>
      <c r="AU115" s="467">
        <f t="shared" si="130"/>
        <v>4850</v>
      </c>
      <c r="AV115" s="395">
        <f t="shared" si="131"/>
        <v>0</v>
      </c>
      <c r="AW115" s="395">
        <f t="shared" si="132"/>
        <v>4850</v>
      </c>
      <c r="AX115" s="394">
        <f t="shared" si="133"/>
        <v>4850</v>
      </c>
      <c r="AY115" s="193" t="e">
        <f t="shared" si="134"/>
        <v>#N/A</v>
      </c>
      <c r="AZ115" s="300" t="e">
        <f t="shared" si="135"/>
        <v>#N/A</v>
      </c>
      <c r="BA115" s="138"/>
      <c r="BB115" s="277"/>
      <c r="BC115" s="270"/>
      <c r="BD115" s="270"/>
      <c r="BE115" s="270"/>
      <c r="BF115" s="270"/>
      <c r="BG115" s="270"/>
      <c r="BH115" s="270"/>
      <c r="BI115" s="270"/>
      <c r="BJ115" s="270"/>
      <c r="BK115" s="270"/>
      <c r="BL115" s="270"/>
      <c r="BM115" s="270"/>
      <c r="BO115" s="270"/>
      <c r="BP115" s="270"/>
      <c r="BQ115" s="270"/>
      <c r="BR115" s="270"/>
      <c r="BS115" s="270"/>
      <c r="BT115" s="270"/>
      <c r="BU115" s="270"/>
      <c r="BV115" s="270"/>
      <c r="BW115" s="270"/>
      <c r="BX115" s="270"/>
      <c r="BY115" s="270"/>
      <c r="BZ115" s="270"/>
    </row>
    <row r="116" spans="1:78" ht="51.75" customHeight="1">
      <c r="A116" s="184"/>
      <c r="B116" s="184" t="s">
        <v>183</v>
      </c>
      <c r="C116" s="299" t="s">
        <v>297</v>
      </c>
      <c r="D116" s="507" t="s">
        <v>331</v>
      </c>
      <c r="E116" s="184" t="s">
        <v>176</v>
      </c>
      <c r="F116" s="184" t="s">
        <v>164</v>
      </c>
      <c r="G116" s="184" t="s">
        <v>164</v>
      </c>
      <c r="H116" s="184" t="s">
        <v>164</v>
      </c>
      <c r="I116" s="184" t="s">
        <v>164</v>
      </c>
      <c r="J116" s="184" t="s">
        <v>164</v>
      </c>
      <c r="K116" s="184" t="s">
        <v>164</v>
      </c>
      <c r="L116" s="184" t="s">
        <v>164</v>
      </c>
      <c r="M116" s="184" t="s">
        <v>164</v>
      </c>
      <c r="N116" s="184" t="s">
        <v>164</v>
      </c>
      <c r="O116" s="184" t="s">
        <v>164</v>
      </c>
      <c r="P116" s="184"/>
      <c r="Q116" s="184"/>
      <c r="R116" s="184" t="s">
        <v>221</v>
      </c>
      <c r="S116" s="251"/>
      <c r="T116" s="514" t="s">
        <v>230</v>
      </c>
      <c r="U116" s="285" t="s">
        <v>231</v>
      </c>
      <c r="V116" s="303" t="s">
        <v>230</v>
      </c>
      <c r="W116" s="409">
        <f>+SUMIFS('[1]SIIF Cierre 31 Enero de 2024'!$P$4:$P$749,'[1]SIIF Cierre 31 Enero de 2024'!$A$4:$A$749,$B116,'[1]SIIF Cierre 31 Enero de 2024'!$B$4:$B$749,$C116,'[1]SIIF Cierre 31 Enero de 2024'!$C$4:$C$749,$D116)/1000000</f>
        <v>3900</v>
      </c>
      <c r="X116" s="394"/>
      <c r="Y116" s="394">
        <f>+SUMIFS('[1]SIIF Cierre 31 Enero de 2024'!$R$4:$R$749,'[1]SIIF Cierre 31 Enero de 2024'!$A$4:$A$749,$B116,'[1]SIIF Cierre 31 Enero de 2024'!$B$4:$B$749,$C116,'[1]SIIF Cierre 31 Enero de 2024'!$C$4:$C$749,$D116)/1000000</f>
        <v>0</v>
      </c>
      <c r="Z116" s="394"/>
      <c r="AA116" s="394">
        <f>+SUMIFS('[1]SIIF Cierre 31 Enero de 2024'!$Q$4:$Q$749,'[1]SIIF Cierre 31 Enero de 2024'!$A$4:$A$749,$B116,'[1]SIIF Cierre 31 Enero de 2024'!$B$4:$B$749,$C116,'[1]SIIF Cierre 31 Enero de 2024'!$C$4:$C$749,$D116)/1000000</f>
        <v>0</v>
      </c>
      <c r="AB116" s="394"/>
      <c r="AC116" s="394">
        <f>+AA116+AB116</f>
        <v>0</v>
      </c>
      <c r="AD116" s="462">
        <f t="shared" si="121"/>
        <v>3900</v>
      </c>
      <c r="AE116" s="409">
        <f>+SUMIFS('[1]SIIF Cierre 31 Enero de 2024'!$T$4:$T$749,'[1]SIIF Cierre 31 Enero de 2024'!$A$4:$A$749,$B116,'[1]SIIF Cierre 31 Enero de 2024'!$B$4:$B$749,$C116,'[1]SIIF Cierre 31 Enero de 2024'!$C$4:$C$749,$D116)/1000000</f>
        <v>0</v>
      </c>
      <c r="AF116" s="402">
        <f t="shared" si="122"/>
        <v>3900</v>
      </c>
      <c r="AG116" s="469">
        <f>+SUMIFS('[1]SIIF Cierre 31 Enero de 2024'!$W$4:$W$749,'[1]SIIF Cierre 31 Enero de 2024'!$A$4:$A$749,$B116,'[1]SIIF Cierre 31 Enero de 2024'!$B$4:$B$749,$C116,'[1]SIIF Cierre 31 Enero de 2024'!$C$4:$C$749,$D116,'[1]SIIF Cierre 31 Enero de 2024'!$D$4:$D$749,$E116,'[1]SIIF Cierre 31 Enero de 2024'!$E$4:$E$749,$F116,'[1]SIIF Cierre 31 Enero de 2024'!$F$4:$F$749,$G116,'[1]SIIF Cierre 31 Enero de 2024'!$G$4:$G$749,$H116,'[1]SIIF Cierre 31 Enero de 2024'!$H$4:$H$749,$I116,'[1]SIIF Cierre 31 Enero de 2024'!$I$4:$I$749,$J116,'[1]SIIF Cierre 31 Enero de 2024'!$J$4:$J$749,$K116,'[1]SIIF Cierre 31 Enero de 2024'!$K$4:$K$749,$L116,'[1]SIIF Cierre 31 Enero de 2024'!$L$4:$L$749,$M116,'[1]SIIF Cierre 31 Enero de 2024'!$M$4:$M$749,$N116,'[1]SIIF Cierre 31 Enero de 2024'!$N$4:$N$749,$O116)/1000000</f>
        <v>102.990167</v>
      </c>
      <c r="AH116" s="304">
        <f t="shared" si="123"/>
        <v>2.6407735128205129E-2</v>
      </c>
      <c r="AI116" s="305"/>
      <c r="AJ116" s="264">
        <f>+SUMIFS('[1]Cierre Mes Anterior'!$W$4:$W$773,'[1]Cierre Mes Anterior'!$A$4:$A$773,$B116,'[1]Cierre Mes Anterior'!$B$4:$B$773,$C116,'[1]Cierre Mes Anterior'!$C$4:$C$773,$D116,'[1]Cierre Mes Anterior'!$D$4:$D$773,$E116,'[1]Cierre Mes Anterior'!$E$4:$E$773,$F116,'[1]Cierre Mes Anterior'!$F$4:$F$773,$G116,'[1]Cierre Mes Anterior'!$G$4:$G$773,$H116,'[1]Cierre Mes Anterior'!$H$4:$H$773,$I116,'[1]Cierre Mes Anterior'!$I$4:$I$773,$J116,'[1]Cierre Mes Anterior'!$J$4:$J$773,$K116,'[1]Cierre Mes Anterior'!$K$4:$K$773,$L116,'[1]Cierre Mes Anterior'!$L$4:$L$773,$M116,'[1]Cierre Mes Anterior'!$M$4:$M$773,$N116,'[1]Cierre Mes Anterior'!$N$4:$N$773,$O116)/1000000</f>
        <v>0</v>
      </c>
      <c r="AK116" s="267">
        <f>+AG116-AJ116</f>
        <v>102.990167</v>
      </c>
      <c r="AL116" s="172" t="e" vm="1">
        <f t="shared" si="125"/>
        <v>#VALUE!</v>
      </c>
      <c r="AM116" s="469">
        <f>+SUMIFS('[1]SIIF Cierre 31 Enero de 2024'!$X$4:$X$749,'[1]SIIF Cierre 31 Enero de 2024'!$A$4:$A$749,$B116,'[1]SIIF Cierre 31 Enero de 2024'!$B$4:$B$749,$C116,'[1]SIIF Cierre 31 Enero de 2024'!$C$4:$C$749,$D116,'[1]SIIF Cierre 31 Enero de 2024'!$D$4:$D$749,$E116,'[1]SIIF Cierre 31 Enero de 2024'!$E$4:$E$749,$F116,'[1]SIIF Cierre 31 Enero de 2024'!$F$4:$F$749,$G116,'[1]SIIF Cierre 31 Enero de 2024'!$G$4:$G$749,$H116,'[1]SIIF Cierre 31 Enero de 2024'!$H$4:$H$749,$I116,'[1]SIIF Cierre 31 Enero de 2024'!$I$4:$I$749,$J116,'[1]SIIF Cierre 31 Enero de 2024'!$J$4:$J$749,$K116,'[1]SIIF Cierre 31 Enero de 2024'!$K$4:$K$749,$L116,'[1]SIIF Cierre 31 Enero de 2024'!$L$4:$L$749,$M116,'[1]SIIF Cierre 31 Enero de 2024'!$M$4:$M$749,$N116,'[1]SIIF Cierre 31 Enero de 2024'!$N$4:$N$749,$O116)/1000000</f>
        <v>0</v>
      </c>
      <c r="AN116" s="304">
        <f t="shared" si="126"/>
        <v>0</v>
      </c>
      <c r="AO116" s="305"/>
      <c r="AP116" s="264">
        <f>+SUMIFS('[1]Cierre Mes Anterior'!$X$4:$X$773,'[1]Cierre Mes Anterior'!$A$4:$A$773,$B116,'[1]Cierre Mes Anterior'!$B$4:$B$773,$C116,'[1]Cierre Mes Anterior'!$C$4:$C$773,$D116,'[1]Cierre Mes Anterior'!$D$4:$D$773,$E116,'[1]Cierre Mes Anterior'!$E$4:$E$773,$F116,'[1]Cierre Mes Anterior'!$F$4:$F$773,$G116,'[1]Cierre Mes Anterior'!$G$4:$G$773,$H116,'[1]Cierre Mes Anterior'!$H$4:$H$773,$I116,'[1]Cierre Mes Anterior'!$I$4:$I$773,$J116,'[1]Cierre Mes Anterior'!$J$4:$J$773,$K116,'[1]Cierre Mes Anterior'!$K$4:$K$773,$L116,'[1]Cierre Mes Anterior'!$L$4:$L$773,$M116,'[1]Cierre Mes Anterior'!$M$4:$M$773,$N116,'[1]Cierre Mes Anterior'!$N$4:$N$773,$O116)/1000000</f>
        <v>0</v>
      </c>
      <c r="AQ116" s="267">
        <f>+AM116-AP116</f>
        <v>0</v>
      </c>
      <c r="AR116" s="172" t="e">
        <f t="shared" si="128"/>
        <v>#N/A</v>
      </c>
      <c r="AS116" s="469">
        <f>+SUMIFS('[1]SIIF Cierre 31 Enero de 2024'!$Z$4:$Z$749,'[1]SIIF Cierre 31 Enero de 2024'!$A$4:$A$749,$B116,'[1]SIIF Cierre 31 Enero de 2024'!$B$4:$B$749,$C116,'[1]SIIF Cierre 31 Enero de 2024'!$C$4:$C$749,$D116,'[1]SIIF Cierre 31 Enero de 2024'!$D$4:$D$749,$E116,'[1]SIIF Cierre 31 Enero de 2024'!$E$4:$E$749,$F116,'[1]SIIF Cierre 31 Enero de 2024'!$F$4:$F$749,$G116,'[1]SIIF Cierre 31 Enero de 2024'!$G$4:$G$749,$H116,'[1]SIIF Cierre 31 Enero de 2024'!$H$4:$H$749,$I116,'[1]SIIF Cierre 31 Enero de 2024'!$I$4:$I$749,$J116,'[1]SIIF Cierre 31 Enero de 2024'!$J$4:$J$749,$K116,'[1]SIIF Cierre 31 Enero de 2024'!$K$4:$K$749,$L116,'[1]SIIF Cierre 31 Enero de 2024'!$L$4:$L$749,$M116,'[1]SIIF Cierre 31 Enero de 2024'!$M$4:$M$749,$N116,'[1]SIIF Cierre 31 Enero de 2024'!$N$4:$N$749,$O116)/1000000</f>
        <v>0</v>
      </c>
      <c r="AT116" s="304">
        <f t="shared" si="129"/>
        <v>0</v>
      </c>
      <c r="AU116" s="467">
        <f t="shared" si="130"/>
        <v>3797.0098330000001</v>
      </c>
      <c r="AV116" s="410">
        <f>+AG116-AM116</f>
        <v>102.990167</v>
      </c>
      <c r="AW116" s="410">
        <f>+AD116-AM116</f>
        <v>3900</v>
      </c>
      <c r="AX116" s="409">
        <f t="shared" si="133"/>
        <v>3797.0098330000001</v>
      </c>
      <c r="AY116" s="193" t="e">
        <f>AD116*AR116</f>
        <v>#N/A</v>
      </c>
      <c r="AZ116" s="300" t="e">
        <f t="shared" si="135"/>
        <v>#N/A</v>
      </c>
      <c r="BA116" s="138"/>
      <c r="BB116" s="277"/>
      <c r="BC116" s="270"/>
      <c r="BD116" s="270"/>
      <c r="BE116" s="270"/>
      <c r="BF116" s="270"/>
      <c r="BG116" s="270"/>
      <c r="BH116" s="270"/>
      <c r="BI116" s="270"/>
      <c r="BJ116" s="270"/>
      <c r="BK116" s="270"/>
      <c r="BL116" s="270"/>
      <c r="BM116" s="270"/>
      <c r="BO116" s="270"/>
      <c r="BP116" s="270"/>
      <c r="BQ116" s="270"/>
      <c r="BR116" s="270"/>
      <c r="BS116" s="270"/>
      <c r="BT116" s="270"/>
      <c r="BU116" s="270"/>
      <c r="BV116" s="270"/>
      <c r="BW116" s="270"/>
      <c r="BX116" s="270"/>
      <c r="BY116" s="270"/>
      <c r="BZ116" s="270"/>
    </row>
    <row r="117" spans="1:78" ht="51.75" customHeight="1">
      <c r="A117" s="184"/>
      <c r="B117" s="184" t="s">
        <v>183</v>
      </c>
      <c r="C117" s="299" t="s">
        <v>297</v>
      </c>
      <c r="D117" s="507" t="s">
        <v>332</v>
      </c>
      <c r="E117" s="184" t="s">
        <v>176</v>
      </c>
      <c r="F117" s="184" t="s">
        <v>164</v>
      </c>
      <c r="G117" s="184" t="s">
        <v>164</v>
      </c>
      <c r="H117" s="184" t="s">
        <v>164</v>
      </c>
      <c r="I117" s="184" t="s">
        <v>164</v>
      </c>
      <c r="J117" s="184" t="s">
        <v>164</v>
      </c>
      <c r="K117" s="184" t="s">
        <v>164</v>
      </c>
      <c r="L117" s="184" t="s">
        <v>164</v>
      </c>
      <c r="M117" s="184" t="s">
        <v>164</v>
      </c>
      <c r="N117" s="184" t="s">
        <v>164</v>
      </c>
      <c r="O117" s="184" t="s">
        <v>164</v>
      </c>
      <c r="P117" s="184"/>
      <c r="Q117" s="184"/>
      <c r="R117" s="184" t="s">
        <v>221</v>
      </c>
      <c r="S117" s="251"/>
      <c r="T117" s="514" t="s">
        <v>232</v>
      </c>
      <c r="U117" s="285">
        <v>2021011000094</v>
      </c>
      <c r="V117" s="303" t="s">
        <v>232</v>
      </c>
      <c r="W117" s="409">
        <f>+SUMIFS('[1]SIIF Cierre 31 Enero de 2024'!$P$4:$P$749,'[1]SIIF Cierre 31 Enero de 2024'!$A$4:$A$749,$B117,'[1]SIIF Cierre 31 Enero de 2024'!$B$4:$B$749,$C117,'[1]SIIF Cierre 31 Enero de 2024'!$C$4:$C$749,$D117)/1000000</f>
        <v>7576.6762500000004</v>
      </c>
      <c r="X117" s="394"/>
      <c r="Y117" s="394">
        <f>+SUMIFS('[1]SIIF Cierre 31 Enero de 2024'!$R$4:$R$749,'[1]SIIF Cierre 31 Enero de 2024'!$A$4:$A$749,$B117,'[1]SIIF Cierre 31 Enero de 2024'!$B$4:$B$749,$C117,'[1]SIIF Cierre 31 Enero de 2024'!$C$4:$C$749,$D117)/1000000</f>
        <v>0</v>
      </c>
      <c r="Z117" s="394"/>
      <c r="AA117" s="394">
        <f>+SUMIFS('[1]SIIF Cierre 31 Enero de 2024'!$Q$4:$Q$749,'[1]SIIF Cierre 31 Enero de 2024'!$A$4:$A$749,$B117,'[1]SIIF Cierre 31 Enero de 2024'!$B$4:$B$749,$C117,'[1]SIIF Cierre 31 Enero de 2024'!$C$4:$C$749,$D117)/1000000</f>
        <v>0</v>
      </c>
      <c r="AB117" s="394"/>
      <c r="AC117" s="394">
        <f>+AA117+AB117</f>
        <v>0</v>
      </c>
      <c r="AD117" s="462">
        <f t="shared" si="121"/>
        <v>7576.6762500000004</v>
      </c>
      <c r="AE117" s="409">
        <f>+SUMIFS('[1]SIIF Cierre 31 Enero de 2024'!$T$4:$T$749,'[1]SIIF Cierre 31 Enero de 2024'!$A$4:$A$749,$B117,'[1]SIIF Cierre 31 Enero de 2024'!$B$4:$B$749,$C117,'[1]SIIF Cierre 31 Enero de 2024'!$C$4:$C$749,$D117)/1000000</f>
        <v>0</v>
      </c>
      <c r="AF117" s="402">
        <f t="shared" si="122"/>
        <v>7576.6762500000004</v>
      </c>
      <c r="AG117" s="469">
        <f>+SUMIFS('[1]SIIF Cierre 31 Enero de 2024'!$W$4:$W$749,'[1]SIIF Cierre 31 Enero de 2024'!$A$4:$A$749,$B117,'[1]SIIF Cierre 31 Enero de 2024'!$B$4:$B$749,$C117,'[1]SIIF Cierre 31 Enero de 2024'!$C$4:$C$749,$D117,'[1]SIIF Cierre 31 Enero de 2024'!$D$4:$D$749,$E117,'[1]SIIF Cierre 31 Enero de 2024'!$E$4:$E$749,$F117,'[1]SIIF Cierre 31 Enero de 2024'!$F$4:$F$749,$G117,'[1]SIIF Cierre 31 Enero de 2024'!$G$4:$G$749,$H117,'[1]SIIF Cierre 31 Enero de 2024'!$H$4:$H$749,$I117,'[1]SIIF Cierre 31 Enero de 2024'!$I$4:$I$749,$J117,'[1]SIIF Cierre 31 Enero de 2024'!$J$4:$J$749,$K117,'[1]SIIF Cierre 31 Enero de 2024'!$K$4:$K$749,$L117,'[1]SIIF Cierre 31 Enero de 2024'!$L$4:$L$749,$M117,'[1]SIIF Cierre 31 Enero de 2024'!$M$4:$M$749,$N117,'[1]SIIF Cierre 31 Enero de 2024'!$N$4:$N$749,$O117)/1000000</f>
        <v>0</v>
      </c>
      <c r="AH117" s="304">
        <f t="shared" si="123"/>
        <v>0</v>
      </c>
      <c r="AI117" s="305"/>
      <c r="AJ117" s="264">
        <f>+SUMIFS('[1]Cierre Mes Anterior'!$W$4:$W$773,'[1]Cierre Mes Anterior'!$A$4:$A$773,$B117,'[1]Cierre Mes Anterior'!$B$4:$B$773,$C117,'[1]Cierre Mes Anterior'!$C$4:$C$773,$D117,'[1]Cierre Mes Anterior'!$D$4:$D$773,$E117,'[1]Cierre Mes Anterior'!$E$4:$E$773,$F117,'[1]Cierre Mes Anterior'!$F$4:$F$773,$G117,'[1]Cierre Mes Anterior'!$G$4:$G$773,$H117,'[1]Cierre Mes Anterior'!$H$4:$H$773,$I117,'[1]Cierre Mes Anterior'!$I$4:$I$773,$J117,'[1]Cierre Mes Anterior'!$J$4:$J$773,$K117,'[1]Cierre Mes Anterior'!$K$4:$K$773,$L117,'[1]Cierre Mes Anterior'!$L$4:$L$773,$M117,'[1]Cierre Mes Anterior'!$M$4:$M$773,$N117,'[1]Cierre Mes Anterior'!$N$4:$N$773,$O117)/1000000</f>
        <v>0</v>
      </c>
      <c r="AK117" s="267">
        <f>+AG117-AJ117</f>
        <v>0</v>
      </c>
      <c r="AL117" s="172" t="e" vm="1">
        <f t="shared" si="125"/>
        <v>#VALUE!</v>
      </c>
      <c r="AM117" s="469">
        <f>+SUMIFS('[1]SIIF Cierre 31 Enero de 2024'!$X$4:$X$749,'[1]SIIF Cierre 31 Enero de 2024'!$A$4:$A$749,$B117,'[1]SIIF Cierre 31 Enero de 2024'!$B$4:$B$749,$C117,'[1]SIIF Cierre 31 Enero de 2024'!$C$4:$C$749,$D117,'[1]SIIF Cierre 31 Enero de 2024'!$D$4:$D$749,$E117,'[1]SIIF Cierre 31 Enero de 2024'!$E$4:$E$749,$F117,'[1]SIIF Cierre 31 Enero de 2024'!$F$4:$F$749,$G117,'[1]SIIF Cierre 31 Enero de 2024'!$G$4:$G$749,$H117,'[1]SIIF Cierre 31 Enero de 2024'!$H$4:$H$749,$I117,'[1]SIIF Cierre 31 Enero de 2024'!$I$4:$I$749,$J117,'[1]SIIF Cierre 31 Enero de 2024'!$J$4:$J$749,$K117,'[1]SIIF Cierre 31 Enero de 2024'!$K$4:$K$749,$L117,'[1]SIIF Cierre 31 Enero de 2024'!$L$4:$L$749,$M117,'[1]SIIF Cierre 31 Enero de 2024'!$M$4:$M$749,$N117,'[1]SIIF Cierre 31 Enero de 2024'!$N$4:$N$749,$O117)/1000000</f>
        <v>0</v>
      </c>
      <c r="AN117" s="304">
        <f t="shared" si="126"/>
        <v>0</v>
      </c>
      <c r="AO117" s="305"/>
      <c r="AP117" s="264">
        <f>+SUMIFS('[1]Cierre Mes Anterior'!$X$4:$X$773,'[1]Cierre Mes Anterior'!$A$4:$A$773,$B117,'[1]Cierre Mes Anterior'!$B$4:$B$773,$C117,'[1]Cierre Mes Anterior'!$C$4:$C$773,$D117,'[1]Cierre Mes Anterior'!$D$4:$D$773,$E117,'[1]Cierre Mes Anterior'!$E$4:$E$773,$F117,'[1]Cierre Mes Anterior'!$F$4:$F$773,$G117,'[1]Cierre Mes Anterior'!$G$4:$G$773,$H117,'[1]Cierre Mes Anterior'!$H$4:$H$773,$I117,'[1]Cierre Mes Anterior'!$I$4:$I$773,$J117,'[1]Cierre Mes Anterior'!$J$4:$J$773,$K117,'[1]Cierre Mes Anterior'!$K$4:$K$773,$L117,'[1]Cierre Mes Anterior'!$L$4:$L$773,$M117,'[1]Cierre Mes Anterior'!$M$4:$M$773,$N117,'[1]Cierre Mes Anterior'!$N$4:$N$773,$O117)/1000000</f>
        <v>0</v>
      </c>
      <c r="AQ117" s="267">
        <f>+AM117-AP117</f>
        <v>0</v>
      </c>
      <c r="AR117" s="172" t="e">
        <f t="shared" si="128"/>
        <v>#N/A</v>
      </c>
      <c r="AS117" s="469">
        <f>+SUMIFS('[1]SIIF Cierre 31 Enero de 2024'!$Z$4:$Z$749,'[1]SIIF Cierre 31 Enero de 2024'!$A$4:$A$749,$B117,'[1]SIIF Cierre 31 Enero de 2024'!$B$4:$B$749,$C117,'[1]SIIF Cierre 31 Enero de 2024'!$C$4:$C$749,$D117,'[1]SIIF Cierre 31 Enero de 2024'!$D$4:$D$749,$E117,'[1]SIIF Cierre 31 Enero de 2024'!$E$4:$E$749,$F117,'[1]SIIF Cierre 31 Enero de 2024'!$F$4:$F$749,$G117,'[1]SIIF Cierre 31 Enero de 2024'!$G$4:$G$749,$H117,'[1]SIIF Cierre 31 Enero de 2024'!$H$4:$H$749,$I117,'[1]SIIF Cierre 31 Enero de 2024'!$I$4:$I$749,$J117,'[1]SIIF Cierre 31 Enero de 2024'!$J$4:$J$749,$K117,'[1]SIIF Cierre 31 Enero de 2024'!$K$4:$K$749,$L117,'[1]SIIF Cierre 31 Enero de 2024'!$L$4:$L$749,$M117,'[1]SIIF Cierre 31 Enero de 2024'!$M$4:$M$749,$N117,'[1]SIIF Cierre 31 Enero de 2024'!$N$4:$N$749,$O117)/1000000</f>
        <v>0</v>
      </c>
      <c r="AT117" s="304">
        <f t="shared" si="129"/>
        <v>0</v>
      </c>
      <c r="AU117" s="467">
        <f t="shared" si="130"/>
        <v>7576.6762500000004</v>
      </c>
      <c r="AV117" s="410">
        <f>+AG117-AM117</f>
        <v>0</v>
      </c>
      <c r="AW117" s="410">
        <f>+AD117-AM117</f>
        <v>7576.6762500000004</v>
      </c>
      <c r="AX117" s="409">
        <f t="shared" si="133"/>
        <v>7576.6762500000004</v>
      </c>
      <c r="AY117" s="193" t="e">
        <f>AD117*AR117</f>
        <v>#N/A</v>
      </c>
      <c r="AZ117" s="300" t="e">
        <f t="shared" si="135"/>
        <v>#N/A</v>
      </c>
      <c r="BA117" s="138"/>
      <c r="BB117" s="277"/>
      <c r="BC117" s="270"/>
      <c r="BD117" s="270"/>
      <c r="BE117" s="270"/>
      <c r="BF117" s="270"/>
      <c r="BG117" s="270"/>
      <c r="BH117" s="270"/>
      <c r="BI117" s="270"/>
      <c r="BJ117" s="270"/>
      <c r="BK117" s="270"/>
      <c r="BL117" s="270"/>
      <c r="BM117" s="270"/>
      <c r="BO117" s="270"/>
      <c r="BP117" s="270"/>
      <c r="BQ117" s="270"/>
      <c r="BR117" s="270"/>
      <c r="BS117" s="270"/>
      <c r="BT117" s="270"/>
      <c r="BU117" s="270"/>
      <c r="BV117" s="270"/>
      <c r="BW117" s="270"/>
      <c r="BX117" s="270"/>
      <c r="BY117" s="270"/>
      <c r="BZ117" s="270"/>
    </row>
    <row r="118" spans="1:78" ht="34.5" customHeight="1">
      <c r="A118" s="184"/>
      <c r="B118" s="184"/>
      <c r="C118" s="184"/>
      <c r="D118" s="275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  <c r="S118" s="251"/>
      <c r="T118" s="158" t="s">
        <v>233</v>
      </c>
      <c r="U118" s="441"/>
      <c r="V118" s="158" t="s">
        <v>233</v>
      </c>
      <c r="W118" s="387">
        <f>+SUM(W109:W117)</f>
        <v>1460936.7228519998</v>
      </c>
      <c r="X118" s="411">
        <f>+SUM(X109:X117)</f>
        <v>0</v>
      </c>
      <c r="Y118" s="387">
        <f>+SUM(Y109:Y117)</f>
        <v>0</v>
      </c>
      <c r="Z118" s="387"/>
      <c r="AA118" s="387">
        <f t="shared" ref="AA118:AG118" si="136">+SUM(AA109:AA117)</f>
        <v>0</v>
      </c>
      <c r="AB118" s="387">
        <f t="shared" si="136"/>
        <v>0</v>
      </c>
      <c r="AC118" s="412">
        <f t="shared" si="136"/>
        <v>0</v>
      </c>
      <c r="AD118" s="457">
        <f t="shared" si="136"/>
        <v>1460936.7228519998</v>
      </c>
      <c r="AE118" s="387">
        <f t="shared" si="136"/>
        <v>0</v>
      </c>
      <c r="AF118" s="387">
        <f t="shared" si="136"/>
        <v>1460936.7228519998</v>
      </c>
      <c r="AG118" s="457">
        <f t="shared" si="136"/>
        <v>36897.324863649999</v>
      </c>
      <c r="AH118" s="169">
        <f t="shared" si="123"/>
        <v>2.525593633625697E-2</v>
      </c>
      <c r="AI118" s="288"/>
      <c r="AJ118" s="289">
        <f>+SUM(AJ109:AJ117)</f>
        <v>0</v>
      </c>
      <c r="AK118" s="188">
        <f>+SUM(AK109:AK117)</f>
        <v>36897.324863649999</v>
      </c>
      <c r="AL118" s="172" t="e" vm="1">
        <f t="shared" si="125"/>
        <v>#VALUE!</v>
      </c>
      <c r="AM118" s="457">
        <f>+SUM(AM109:AM117)</f>
        <v>0</v>
      </c>
      <c r="AN118" s="186">
        <f t="shared" si="126"/>
        <v>0</v>
      </c>
      <c r="AO118" s="290"/>
      <c r="AP118" s="289">
        <f>+SUM(AP109:AP117)</f>
        <v>0</v>
      </c>
      <c r="AQ118" s="188">
        <f>+SUM(AQ109:AQ117)</f>
        <v>0</v>
      </c>
      <c r="AR118" s="172" t="e">
        <f t="shared" si="128"/>
        <v>#N/A</v>
      </c>
      <c r="AS118" s="457">
        <f>+SUM(AS109:AS117)</f>
        <v>0</v>
      </c>
      <c r="AT118" s="186">
        <f t="shared" si="129"/>
        <v>0</v>
      </c>
      <c r="AU118" s="457">
        <f>+SUM(AU109:AU117)</f>
        <v>1424039.3979883499</v>
      </c>
      <c r="AV118" s="387">
        <f>+SUM(AV109:AV117)</f>
        <v>36897.324863649999</v>
      </c>
      <c r="AW118" s="389">
        <f>+SUM(AW109:AW117)</f>
        <v>1460936.7228519998</v>
      </c>
      <c r="AX118" s="387">
        <f t="shared" si="133"/>
        <v>1424039.3979883499</v>
      </c>
      <c r="AY118" s="271" t="e">
        <f>+SUM(AY109:AY117)</f>
        <v>#N/A</v>
      </c>
      <c r="AZ118" s="268" t="e">
        <f t="shared" si="135"/>
        <v>#N/A</v>
      </c>
      <c r="BA118" s="138"/>
      <c r="BB118" s="280"/>
      <c r="BC118" s="281"/>
      <c r="BD118" s="281"/>
      <c r="BE118" s="281"/>
      <c r="BF118" s="281"/>
      <c r="BG118" s="281"/>
      <c r="BH118" s="281"/>
      <c r="BI118" s="281"/>
      <c r="BJ118" s="281"/>
      <c r="BK118" s="281"/>
      <c r="BL118" s="281"/>
      <c r="BM118" s="281"/>
      <c r="BO118" s="306"/>
      <c r="BP118" s="306"/>
      <c r="BQ118" s="306"/>
      <c r="BR118" s="306"/>
      <c r="BS118" s="306"/>
      <c r="BT118" s="306"/>
      <c r="BU118" s="306"/>
      <c r="BV118" s="306"/>
      <c r="BW118" s="306"/>
      <c r="BX118" s="306"/>
      <c r="BY118" s="306"/>
      <c r="BZ118" s="306"/>
    </row>
    <row r="119" spans="1:78" ht="47.25" customHeight="1">
      <c r="A119" s="184"/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  <c r="S119" s="251"/>
      <c r="T119" s="274" t="s">
        <v>125</v>
      </c>
      <c r="U119" s="440"/>
      <c r="V119" s="274" t="s">
        <v>125</v>
      </c>
      <c r="W119" s="158" t="s">
        <v>441</v>
      </c>
      <c r="X119" s="158" t="s">
        <v>127</v>
      </c>
      <c r="Y119" s="158" t="s">
        <v>128</v>
      </c>
      <c r="Z119" s="158" t="s">
        <v>129</v>
      </c>
      <c r="AA119" s="158" t="s">
        <v>130</v>
      </c>
      <c r="AB119" s="158" t="s">
        <v>131</v>
      </c>
      <c r="AC119" s="157" t="s">
        <v>132</v>
      </c>
      <c r="AD119" s="453" t="s">
        <v>442</v>
      </c>
      <c r="AE119" s="157" t="s">
        <v>443</v>
      </c>
      <c r="AF119" s="157" t="s">
        <v>135</v>
      </c>
      <c r="AG119" s="453" t="s">
        <v>0</v>
      </c>
      <c r="AH119" s="159" t="s">
        <v>136</v>
      </c>
      <c r="AI119" s="160" t="s">
        <v>137</v>
      </c>
      <c r="AJ119" s="160" t="s">
        <v>138</v>
      </c>
      <c r="AK119" s="160" t="s">
        <v>139</v>
      </c>
      <c r="AL119" s="161" t="s">
        <v>140</v>
      </c>
      <c r="AM119" s="453" t="s">
        <v>141</v>
      </c>
      <c r="AN119" s="159" t="s">
        <v>142</v>
      </c>
      <c r="AO119" s="252"/>
      <c r="AP119" s="291" t="s">
        <v>144</v>
      </c>
      <c r="AQ119" s="256" t="s">
        <v>145</v>
      </c>
      <c r="AR119" s="292" t="s">
        <v>146</v>
      </c>
      <c r="AS119" s="453" t="s">
        <v>295</v>
      </c>
      <c r="AT119" s="159" t="s">
        <v>296</v>
      </c>
      <c r="AU119" s="466" t="s">
        <v>147</v>
      </c>
      <c r="AV119" s="400" t="s">
        <v>148</v>
      </c>
      <c r="AW119" s="400" t="s">
        <v>149</v>
      </c>
      <c r="AX119" s="381" t="s">
        <v>150</v>
      </c>
      <c r="AY119" s="256" t="s">
        <v>151</v>
      </c>
      <c r="AZ119" s="257" t="s">
        <v>152</v>
      </c>
      <c r="BA119" s="138"/>
      <c r="BB119" s="164"/>
      <c r="BC119" s="166"/>
      <c r="BD119" s="166"/>
      <c r="BE119" s="166"/>
      <c r="BF119" s="166"/>
      <c r="BG119" s="166"/>
      <c r="BH119" s="166"/>
      <c r="BI119" s="166"/>
      <c r="BJ119" s="166"/>
      <c r="BK119" s="166"/>
      <c r="BL119" s="166"/>
      <c r="BM119" s="166"/>
      <c r="BO119" s="166"/>
      <c r="BP119" s="166"/>
      <c r="BQ119" s="166"/>
      <c r="BR119" s="166"/>
      <c r="BS119" s="166"/>
      <c r="BT119" s="166"/>
      <c r="BU119" s="166"/>
      <c r="BV119" s="166"/>
      <c r="BW119" s="166"/>
      <c r="BX119" s="166"/>
      <c r="BY119" s="166"/>
      <c r="BZ119" s="166"/>
    </row>
    <row r="120" spans="1:78" ht="45.75" customHeight="1">
      <c r="A120" s="184"/>
      <c r="B120" s="184" t="s">
        <v>183</v>
      </c>
      <c r="C120" s="242" t="s">
        <v>297</v>
      </c>
      <c r="D120" s="505" t="s">
        <v>333</v>
      </c>
      <c r="E120" s="184" t="s">
        <v>176</v>
      </c>
      <c r="F120" s="184" t="s">
        <v>164</v>
      </c>
      <c r="G120" s="184" t="s">
        <v>164</v>
      </c>
      <c r="H120" s="184" t="s">
        <v>164</v>
      </c>
      <c r="I120" s="184" t="s">
        <v>164</v>
      </c>
      <c r="J120" s="184" t="s">
        <v>164</v>
      </c>
      <c r="K120" s="184" t="s">
        <v>164</v>
      </c>
      <c r="L120" s="184" t="s">
        <v>164</v>
      </c>
      <c r="M120" s="184" t="s">
        <v>164</v>
      </c>
      <c r="N120" s="184" t="s">
        <v>164</v>
      </c>
      <c r="O120" s="184" t="s">
        <v>164</v>
      </c>
      <c r="P120" s="184"/>
      <c r="Q120" s="184"/>
      <c r="R120" s="184" t="s">
        <v>234</v>
      </c>
      <c r="S120" s="251"/>
      <c r="T120" s="506" t="s">
        <v>334</v>
      </c>
      <c r="U120" s="285">
        <v>202300000000248</v>
      </c>
      <c r="V120" s="527" t="s">
        <v>334</v>
      </c>
      <c r="W120" s="402">
        <f>+SUMIFS('[1]SIIF Cierre 31 Enero de 2024'!$P$4:$P$749,'[1]SIIF Cierre 31 Enero de 2024'!$A$4:$A$749,$B120,'[1]SIIF Cierre 31 Enero de 2024'!$B$4:$B$749,$C120,'[1]SIIF Cierre 31 Enero de 2024'!$C$4:$C$749,$D120)/1000000</f>
        <v>4222960.2088850001</v>
      </c>
      <c r="X120" s="394"/>
      <c r="Y120" s="394">
        <f>+SUMIFS('[1]SIIF Cierre 31 Enero de 2024'!$R$4:$R$749,'[1]SIIF Cierre 31 Enero de 2024'!$A$4:$A$749,$B120,'[1]SIIF Cierre 31 Enero de 2024'!$B$4:$B$749,$C120,'[1]SIIF Cierre 31 Enero de 2024'!$C$4:$C$749,$D120)/1000000</f>
        <v>0</v>
      </c>
      <c r="Z120" s="394"/>
      <c r="AA120" s="394">
        <f>+SUMIFS('[1]SIIF Cierre 31 Enero de 2024'!$Q$4:$Q$749,'[1]SIIF Cierre 31 Enero de 2024'!$A$4:$A$749,$B120,'[1]SIIF Cierre 31 Enero de 2024'!$B$4:$B$749,$C120,'[1]SIIF Cierre 31 Enero de 2024'!$C$4:$C$749,$D120)/1000000</f>
        <v>0</v>
      </c>
      <c r="AB120" s="394"/>
      <c r="AC120" s="394"/>
      <c r="AD120" s="462">
        <f t="shared" ref="AD120:AD128" si="137">W120-Y120+AA120</f>
        <v>4222960.2088850001</v>
      </c>
      <c r="AE120" s="402">
        <f>+SUMIFS('[1]SIIF Cierre 31 Enero de 2024'!$T$4:$T$749,'[1]SIIF Cierre 31 Enero de 2024'!$A$4:$A$749,$B120,'[1]SIIF Cierre 31 Enero de 2024'!$B$4:$B$749,$C120,'[1]SIIF Cierre 31 Enero de 2024'!$C$4:$C$749,$D120)/1000000</f>
        <v>0</v>
      </c>
      <c r="AF120" s="402">
        <f t="shared" ref="AF120:AF128" si="138">AD120-AE120</f>
        <v>4222960.2088850001</v>
      </c>
      <c r="AG120" s="467">
        <f>+SUMIFS('[1]SIIF Cierre 31 Enero de 2024'!$W$4:$W$749,'[1]SIIF Cierre 31 Enero de 2024'!$A$4:$A$749,$B120,'[1]SIIF Cierre 31 Enero de 2024'!$B$4:$B$749,$C120,'[1]SIIF Cierre 31 Enero de 2024'!$C$4:$C$749,$D120,'[1]SIIF Cierre 31 Enero de 2024'!$D$4:$D$749,$E120,'[1]SIIF Cierre 31 Enero de 2024'!$E$4:$E$749,$F120,'[1]SIIF Cierre 31 Enero de 2024'!$F$4:$F$749,$G120,'[1]SIIF Cierre 31 Enero de 2024'!$G$4:$G$749,$H120,'[1]SIIF Cierre 31 Enero de 2024'!$H$4:$H$749,$I120,'[1]SIIF Cierre 31 Enero de 2024'!$I$4:$I$749,$J120,'[1]SIIF Cierre 31 Enero de 2024'!$J$4:$J$749,$K120,'[1]SIIF Cierre 31 Enero de 2024'!$K$4:$K$749,$L120,'[1]SIIF Cierre 31 Enero de 2024'!$L$4:$L$749,$M120,'[1]SIIF Cierre 31 Enero de 2024'!$M$4:$M$749,$N120,'[1]SIIF Cierre 31 Enero de 2024'!$N$4:$N$749,$O120)/1000000</f>
        <v>320375.19924400002</v>
      </c>
      <c r="AH120" s="295">
        <f t="shared" ref="AH120:AH133" si="139">+AG120/AD120</f>
        <v>7.5865076485906457E-2</v>
      </c>
      <c r="AI120" s="296"/>
      <c r="AJ120" s="264">
        <f>+SUMIFS('[1]Cierre Mes Anterior'!$W$4:$W$773,'[1]Cierre Mes Anterior'!$A$4:$A$773,$B120,'[1]Cierre Mes Anterior'!$B$4:$B$773,$C120,'[1]Cierre Mes Anterior'!$C$4:$C$773,$D120,'[1]Cierre Mes Anterior'!$D$4:$D$773,$E120,'[1]Cierre Mes Anterior'!$E$4:$E$773,$F120,'[1]Cierre Mes Anterior'!$F$4:$F$773,$G120,'[1]Cierre Mes Anterior'!$G$4:$G$773,$H120,'[1]Cierre Mes Anterior'!$H$4:$H$773,$I120,'[1]Cierre Mes Anterior'!$I$4:$I$773,$J120,'[1]Cierre Mes Anterior'!$J$4:$J$773,$K120,'[1]Cierre Mes Anterior'!$K$4:$K$773,$L120,'[1]Cierre Mes Anterior'!$L$4:$L$773,$M120,'[1]Cierre Mes Anterior'!$M$4:$M$773,$N120,'[1]Cierre Mes Anterior'!$N$4:$N$773,$O120)/1000000</f>
        <v>0</v>
      </c>
      <c r="AK120" s="267">
        <f t="shared" ref="AK120:AK128" si="140">+AG120-AJ120</f>
        <v>320375.19924400002</v>
      </c>
      <c r="AL120" s="172" t="e" vm="1">
        <f t="shared" ref="AL120:AL133" si="141">HLOOKUP((HLOOKUP($W$1,$BB$8:$BM$8,1,FALSE)),$BB$8:$BM$314,BN120,FALSE)</f>
        <v>#VALUE!</v>
      </c>
      <c r="AM120" s="467">
        <f>+SUMIFS('[1]SIIF Cierre 31 Enero de 2024'!$X$4:$X$749,'[1]SIIF Cierre 31 Enero de 2024'!$A$4:$A$749,$B120,'[1]SIIF Cierre 31 Enero de 2024'!$B$4:$B$749,$C120,'[1]SIIF Cierre 31 Enero de 2024'!$C$4:$C$749,$D120,'[1]SIIF Cierre 31 Enero de 2024'!$D$4:$D$749,$E120,'[1]SIIF Cierre 31 Enero de 2024'!$E$4:$E$749,$F120,'[1]SIIF Cierre 31 Enero de 2024'!$F$4:$F$749,$G120,'[1]SIIF Cierre 31 Enero de 2024'!$G$4:$G$749,$H120,'[1]SIIF Cierre 31 Enero de 2024'!$H$4:$H$749,$I120,'[1]SIIF Cierre 31 Enero de 2024'!$I$4:$I$749,$J120,'[1]SIIF Cierre 31 Enero de 2024'!$J$4:$J$749,$K120,'[1]SIIF Cierre 31 Enero de 2024'!$K$4:$K$749,$L120,'[1]SIIF Cierre 31 Enero de 2024'!$L$4:$L$749,$M120,'[1]SIIF Cierre 31 Enero de 2024'!$M$4:$M$749,$N120,'[1]SIIF Cierre 31 Enero de 2024'!$N$4:$N$749,$O120)/1000000</f>
        <v>320046.53289600002</v>
      </c>
      <c r="AN120" s="295">
        <f t="shared" ref="AN120:AN133" si="142">+AM120/AD120</f>
        <v>7.5787248059460827E-2</v>
      </c>
      <c r="AO120" s="296"/>
      <c r="AP120" s="264">
        <f>+SUMIFS('[1]Cierre Mes Anterior'!$X$4:$X$773,'[1]Cierre Mes Anterior'!$A$4:$A$773,$B120,'[1]Cierre Mes Anterior'!$B$4:$B$773,$C120,'[1]Cierre Mes Anterior'!$C$4:$C$773,$D120,'[1]Cierre Mes Anterior'!$D$4:$D$773,$E120,'[1]Cierre Mes Anterior'!$E$4:$E$773,$F120,'[1]Cierre Mes Anterior'!$F$4:$F$773,$G120,'[1]Cierre Mes Anterior'!$G$4:$G$773,$H120,'[1]Cierre Mes Anterior'!$H$4:$H$773,$I120,'[1]Cierre Mes Anterior'!$I$4:$I$773,$J120,'[1]Cierre Mes Anterior'!$J$4:$J$773,$K120,'[1]Cierre Mes Anterior'!$K$4:$K$773,$L120,'[1]Cierre Mes Anterior'!$L$4:$L$773,$M120,'[1]Cierre Mes Anterior'!$M$4:$M$773,$N120,'[1]Cierre Mes Anterior'!$N$4:$N$773,$O120)/1000000</f>
        <v>0</v>
      </c>
      <c r="AQ120" s="267">
        <f t="shared" ref="AQ120:AQ128" si="143">+AM120-AP120</f>
        <v>320046.53289600002</v>
      </c>
      <c r="AR120" s="172" t="e">
        <f t="shared" ref="AR120:AR133" si="144">HLOOKUP((HLOOKUP($W$1,$BO$8:$BZ$8,1,FALSE)),$BO$8:$BZ$314,BN120,FALSE)</f>
        <v>#N/A</v>
      </c>
      <c r="AS120" s="467">
        <f>+SUMIFS('[1]SIIF Cierre 31 Enero de 2024'!$Z$4:$Z$749,'[1]SIIF Cierre 31 Enero de 2024'!$A$4:$A$749,$B120,'[1]SIIF Cierre 31 Enero de 2024'!$B$4:$B$749,$C120,'[1]SIIF Cierre 31 Enero de 2024'!$C$4:$C$749,$D120,'[1]SIIF Cierre 31 Enero de 2024'!$D$4:$D$749,$E120,'[1]SIIF Cierre 31 Enero de 2024'!$E$4:$E$749,$F120,'[1]SIIF Cierre 31 Enero de 2024'!$F$4:$F$749,$G120,'[1]SIIF Cierre 31 Enero de 2024'!$G$4:$G$749,$H120,'[1]SIIF Cierre 31 Enero de 2024'!$H$4:$H$749,$I120,'[1]SIIF Cierre 31 Enero de 2024'!$I$4:$I$749,$J120,'[1]SIIF Cierre 31 Enero de 2024'!$J$4:$J$749,$K120,'[1]SIIF Cierre 31 Enero de 2024'!$K$4:$K$749,$L120,'[1]SIIF Cierre 31 Enero de 2024'!$L$4:$L$749,$M120,'[1]SIIF Cierre 31 Enero de 2024'!$M$4:$M$749,$N120,'[1]SIIF Cierre 31 Enero de 2024'!$N$4:$N$749,$O120)/1000000</f>
        <v>320046.53289600002</v>
      </c>
      <c r="AT120" s="295">
        <f t="shared" ref="AT120:AT133" si="145">+AS120/AD120</f>
        <v>7.5787248059460827E-2</v>
      </c>
      <c r="AU120" s="467">
        <f t="shared" ref="AU120:AU128" si="146">+AD120-AG120</f>
        <v>3902585.0096410001</v>
      </c>
      <c r="AV120" s="403">
        <f t="shared" ref="AV120:AV128" si="147">+AG120-AM120</f>
        <v>328.66634799999883</v>
      </c>
      <c r="AW120" s="403">
        <f t="shared" ref="AW120:AW128" si="148">+AD120-AM120</f>
        <v>3902913.6759890001</v>
      </c>
      <c r="AX120" s="402">
        <f t="shared" ref="AX120:AX128" si="149">+AF120-AG120</f>
        <v>3902585.0096410001</v>
      </c>
      <c r="AY120" s="193" t="e">
        <f t="shared" ref="AY120:AY128" si="150">AD120*AR120</f>
        <v>#N/A</v>
      </c>
      <c r="AZ120" s="268" t="e">
        <f t="shared" ref="AZ120:AZ132" si="151">IF(AND(AY120=0,AM120&gt;AY120),1,IFERROR(AM120/AY120,1))</f>
        <v>#N/A</v>
      </c>
      <c r="BA120" s="138"/>
      <c r="BB120" s="277"/>
      <c r="BC120" s="270"/>
      <c r="BD120" s="270"/>
      <c r="BE120" s="270"/>
      <c r="BF120" s="270"/>
      <c r="BG120" s="270"/>
      <c r="BH120" s="270"/>
      <c r="BI120" s="270"/>
      <c r="BJ120" s="270"/>
      <c r="BK120" s="270"/>
      <c r="BL120" s="270"/>
      <c r="BM120" s="270"/>
      <c r="BO120" s="270"/>
      <c r="BP120" s="270"/>
      <c r="BQ120" s="270"/>
      <c r="BR120" s="270"/>
      <c r="BS120" s="270"/>
      <c r="BT120" s="270"/>
      <c r="BU120" s="270"/>
      <c r="BV120" s="270"/>
      <c r="BW120" s="270"/>
      <c r="BX120" s="270"/>
      <c r="BY120" s="270"/>
      <c r="BZ120" s="270"/>
    </row>
    <row r="121" spans="1:78" ht="45.75" customHeight="1">
      <c r="A121" s="184"/>
      <c r="B121" s="184" t="s">
        <v>183</v>
      </c>
      <c r="C121" s="242" t="s">
        <v>297</v>
      </c>
      <c r="D121" s="507" t="s">
        <v>335</v>
      </c>
      <c r="E121" s="184" t="s">
        <v>176</v>
      </c>
      <c r="F121" s="184" t="s">
        <v>164</v>
      </c>
      <c r="G121" s="184" t="s">
        <v>164</v>
      </c>
      <c r="H121" s="184" t="s">
        <v>164</v>
      </c>
      <c r="I121" s="184" t="s">
        <v>164</v>
      </c>
      <c r="J121" s="184" t="s">
        <v>164</v>
      </c>
      <c r="K121" s="184" t="s">
        <v>164</v>
      </c>
      <c r="L121" s="184" t="s">
        <v>164</v>
      </c>
      <c r="M121" s="184" t="s">
        <v>164</v>
      </c>
      <c r="N121" s="184" t="s">
        <v>164</v>
      </c>
      <c r="O121" s="184" t="s">
        <v>164</v>
      </c>
      <c r="P121" s="184"/>
      <c r="Q121" s="184"/>
      <c r="R121" s="184" t="s">
        <v>234</v>
      </c>
      <c r="S121" s="251"/>
      <c r="T121" s="510" t="s">
        <v>336</v>
      </c>
      <c r="U121" s="285">
        <v>2018011000680</v>
      </c>
      <c r="V121" s="528" t="s">
        <v>336</v>
      </c>
      <c r="W121" s="394">
        <f>+SUMIFS('[1]SIIF Cierre 31 Enero de 2024'!$P$4:$P$749,'[1]SIIF Cierre 31 Enero de 2024'!$A$4:$A$749,$B121,'[1]SIIF Cierre 31 Enero de 2024'!$B$4:$B$749,$C121,'[1]SIIF Cierre 31 Enero de 2024'!$C$4:$C$749,$D121)/1000000</f>
        <v>197997</v>
      </c>
      <c r="X121" s="394"/>
      <c r="Y121" s="394">
        <f>+SUMIFS('[1]SIIF Cierre 31 Enero de 2024'!$R$4:$R$749,'[1]SIIF Cierre 31 Enero de 2024'!$A$4:$A$749,$B121,'[1]SIIF Cierre 31 Enero de 2024'!$B$4:$B$749,$C121,'[1]SIIF Cierre 31 Enero de 2024'!$C$4:$C$749,$D121)/1000000</f>
        <v>0</v>
      </c>
      <c r="Z121" s="394"/>
      <c r="AA121" s="394">
        <f>+SUMIFS('[1]SIIF Cierre 31 Enero de 2024'!$Q$4:$Q$749,'[1]SIIF Cierre 31 Enero de 2024'!$A$4:$A$749,$B121,'[1]SIIF Cierre 31 Enero de 2024'!$B$4:$B$749,$C121,'[1]SIIF Cierre 31 Enero de 2024'!$C$4:$C$749,$D121)/1000000</f>
        <v>0</v>
      </c>
      <c r="AB121" s="394"/>
      <c r="AC121" s="394">
        <f t="shared" ref="AC121:AC128" si="152">+AA121+AB121</f>
        <v>0</v>
      </c>
      <c r="AD121" s="462">
        <f t="shared" si="137"/>
        <v>197997</v>
      </c>
      <c r="AE121" s="394">
        <f>+SUMIFS('[1]SIIF Cierre 31 Enero de 2024'!$T$4:$T$749,'[1]SIIF Cierre 31 Enero de 2024'!$A$4:$A$749,$B121,'[1]SIIF Cierre 31 Enero de 2024'!$B$4:$B$749,$C121,'[1]SIIF Cierre 31 Enero de 2024'!$C$4:$C$749,$D121)/1000000</f>
        <v>0</v>
      </c>
      <c r="AF121" s="402">
        <f t="shared" si="138"/>
        <v>197997</v>
      </c>
      <c r="AG121" s="462">
        <f>+SUMIFS('[1]SIIF Cierre 31 Enero de 2024'!$W$4:$W$749,'[1]SIIF Cierre 31 Enero de 2024'!$A$4:$A$749,$B121,'[1]SIIF Cierre 31 Enero de 2024'!$B$4:$B$749,$C121,'[1]SIIF Cierre 31 Enero de 2024'!$C$4:$C$749,$D121,'[1]SIIF Cierre 31 Enero de 2024'!$D$4:$D$749,$E121,'[1]SIIF Cierre 31 Enero de 2024'!$E$4:$E$749,$F121,'[1]SIIF Cierre 31 Enero de 2024'!$F$4:$F$749,$G121,'[1]SIIF Cierre 31 Enero de 2024'!$G$4:$G$749,$H121,'[1]SIIF Cierre 31 Enero de 2024'!$H$4:$H$749,$I121,'[1]SIIF Cierre 31 Enero de 2024'!$I$4:$I$749,$J121,'[1]SIIF Cierre 31 Enero de 2024'!$J$4:$J$749,$K121,'[1]SIIF Cierre 31 Enero de 2024'!$K$4:$K$749,$L121,'[1]SIIF Cierre 31 Enero de 2024'!$L$4:$L$749,$M121,'[1]SIIF Cierre 31 Enero de 2024'!$M$4:$M$749,$N121,'[1]SIIF Cierre 31 Enero de 2024'!$N$4:$N$749,$O121)/1000000</f>
        <v>38.333652000000001</v>
      </c>
      <c r="AH121" s="265">
        <f t="shared" si="139"/>
        <v>1.9360723647327991E-4</v>
      </c>
      <c r="AI121" s="266"/>
      <c r="AJ121" s="264">
        <f>+SUMIFS('[1]Cierre Mes Anterior'!$W$4:$W$773,'[1]Cierre Mes Anterior'!$A$4:$A$773,$B121,'[1]Cierre Mes Anterior'!$B$4:$B$773,$C121,'[1]Cierre Mes Anterior'!$C$4:$C$773,$D121,'[1]Cierre Mes Anterior'!$D$4:$D$773,$E121,'[1]Cierre Mes Anterior'!$E$4:$E$773,$F121,'[1]Cierre Mes Anterior'!$F$4:$F$773,$G121,'[1]Cierre Mes Anterior'!$G$4:$G$773,$H121,'[1]Cierre Mes Anterior'!$H$4:$H$773,$I121,'[1]Cierre Mes Anterior'!$I$4:$I$773,$J121,'[1]Cierre Mes Anterior'!$J$4:$J$773,$K121,'[1]Cierre Mes Anterior'!$K$4:$K$773,$L121,'[1]Cierre Mes Anterior'!$L$4:$L$773,$M121,'[1]Cierre Mes Anterior'!$M$4:$M$773,$N121,'[1]Cierre Mes Anterior'!$N$4:$N$773,$O121)/1000000</f>
        <v>0</v>
      </c>
      <c r="AK121" s="267">
        <f t="shared" si="140"/>
        <v>38.333652000000001</v>
      </c>
      <c r="AL121" s="172" t="e" vm="1">
        <f t="shared" si="141"/>
        <v>#VALUE!</v>
      </c>
      <c r="AM121" s="462">
        <f>+SUMIFS('[1]SIIF Cierre 31 Enero de 2024'!$X$4:$X$749,'[1]SIIF Cierre 31 Enero de 2024'!$A$4:$A$749,$B121,'[1]SIIF Cierre 31 Enero de 2024'!$B$4:$B$749,$C121,'[1]SIIF Cierre 31 Enero de 2024'!$C$4:$C$749,$D121,'[1]SIIF Cierre 31 Enero de 2024'!$D$4:$D$749,$E121,'[1]SIIF Cierre 31 Enero de 2024'!$E$4:$E$749,$F121,'[1]SIIF Cierre 31 Enero de 2024'!$F$4:$F$749,$G121,'[1]SIIF Cierre 31 Enero de 2024'!$G$4:$G$749,$H121,'[1]SIIF Cierre 31 Enero de 2024'!$H$4:$H$749,$I121,'[1]SIIF Cierre 31 Enero de 2024'!$I$4:$I$749,$J121,'[1]SIIF Cierre 31 Enero de 2024'!$J$4:$J$749,$K121,'[1]SIIF Cierre 31 Enero de 2024'!$K$4:$K$749,$L121,'[1]SIIF Cierre 31 Enero de 2024'!$L$4:$L$749,$M121,'[1]SIIF Cierre 31 Enero de 2024'!$M$4:$M$749,$N121,'[1]SIIF Cierre 31 Enero de 2024'!$N$4:$N$749,$O121)/1000000</f>
        <v>0</v>
      </c>
      <c r="AN121" s="265">
        <f t="shared" si="142"/>
        <v>0</v>
      </c>
      <c r="AO121" s="266"/>
      <c r="AP121" s="264">
        <f>+SUMIFS('[1]Cierre Mes Anterior'!$X$4:$X$773,'[1]Cierre Mes Anterior'!$A$4:$A$773,$B121,'[1]Cierre Mes Anterior'!$B$4:$B$773,$C121,'[1]Cierre Mes Anterior'!$C$4:$C$773,$D121,'[1]Cierre Mes Anterior'!$D$4:$D$773,$E121,'[1]Cierre Mes Anterior'!$E$4:$E$773,$F121,'[1]Cierre Mes Anterior'!$F$4:$F$773,$G121,'[1]Cierre Mes Anterior'!$G$4:$G$773,$H121,'[1]Cierre Mes Anterior'!$H$4:$H$773,$I121,'[1]Cierre Mes Anterior'!$I$4:$I$773,$J121,'[1]Cierre Mes Anterior'!$J$4:$J$773,$K121,'[1]Cierre Mes Anterior'!$K$4:$K$773,$L121,'[1]Cierre Mes Anterior'!$L$4:$L$773,$M121,'[1]Cierre Mes Anterior'!$M$4:$M$773,$N121,'[1]Cierre Mes Anterior'!$N$4:$N$773,$O121)/1000000</f>
        <v>0</v>
      </c>
      <c r="AQ121" s="267">
        <f t="shared" si="143"/>
        <v>0</v>
      </c>
      <c r="AR121" s="172" t="e">
        <f t="shared" si="144"/>
        <v>#N/A</v>
      </c>
      <c r="AS121" s="462">
        <f>+SUMIFS('[1]SIIF Cierre 31 Enero de 2024'!$Z$4:$Z$749,'[1]SIIF Cierre 31 Enero de 2024'!$A$4:$A$749,$B121,'[1]SIIF Cierre 31 Enero de 2024'!$B$4:$B$749,$C121,'[1]SIIF Cierre 31 Enero de 2024'!$C$4:$C$749,$D121,'[1]SIIF Cierre 31 Enero de 2024'!$D$4:$D$749,$E121,'[1]SIIF Cierre 31 Enero de 2024'!$E$4:$E$749,$F121,'[1]SIIF Cierre 31 Enero de 2024'!$F$4:$F$749,$G121,'[1]SIIF Cierre 31 Enero de 2024'!$G$4:$G$749,$H121,'[1]SIIF Cierre 31 Enero de 2024'!$H$4:$H$749,$I121,'[1]SIIF Cierre 31 Enero de 2024'!$I$4:$I$749,$J121,'[1]SIIF Cierre 31 Enero de 2024'!$J$4:$J$749,$K121,'[1]SIIF Cierre 31 Enero de 2024'!$K$4:$K$749,$L121,'[1]SIIF Cierre 31 Enero de 2024'!$L$4:$L$749,$M121,'[1]SIIF Cierre 31 Enero de 2024'!$M$4:$M$749,$N121,'[1]SIIF Cierre 31 Enero de 2024'!$N$4:$N$749,$O121)/1000000</f>
        <v>0</v>
      </c>
      <c r="AT121" s="265">
        <f t="shared" si="145"/>
        <v>0</v>
      </c>
      <c r="AU121" s="467">
        <f t="shared" si="146"/>
        <v>197958.666348</v>
      </c>
      <c r="AV121" s="395">
        <f t="shared" si="147"/>
        <v>38.333652000000001</v>
      </c>
      <c r="AW121" s="395">
        <f t="shared" si="148"/>
        <v>197997</v>
      </c>
      <c r="AX121" s="394">
        <f t="shared" si="149"/>
        <v>197958.666348</v>
      </c>
      <c r="AY121" s="193" t="e">
        <f t="shared" si="150"/>
        <v>#N/A</v>
      </c>
      <c r="AZ121" s="268" t="e">
        <f t="shared" si="151"/>
        <v>#N/A</v>
      </c>
      <c r="BA121" s="138"/>
      <c r="BB121" s="277"/>
      <c r="BC121" s="270"/>
      <c r="BD121" s="270"/>
      <c r="BE121" s="270"/>
      <c r="BF121" s="270"/>
      <c r="BG121" s="270"/>
      <c r="BH121" s="270"/>
      <c r="BI121" s="270"/>
      <c r="BJ121" s="270"/>
      <c r="BK121" s="270"/>
      <c r="BL121" s="270"/>
      <c r="BM121" s="270"/>
      <c r="BO121" s="270"/>
      <c r="BP121" s="270"/>
      <c r="BQ121" s="270"/>
      <c r="BR121" s="270"/>
      <c r="BS121" s="270"/>
      <c r="BT121" s="270"/>
      <c r="BU121" s="270"/>
      <c r="BV121" s="270"/>
      <c r="BW121" s="270"/>
      <c r="BX121" s="270"/>
      <c r="BY121" s="270"/>
      <c r="BZ121" s="270"/>
    </row>
    <row r="122" spans="1:78" ht="45.75" customHeight="1">
      <c r="A122" s="184"/>
      <c r="B122" s="184" t="s">
        <v>183</v>
      </c>
      <c r="C122" s="242" t="s">
        <v>297</v>
      </c>
      <c r="D122" s="507" t="s">
        <v>337</v>
      </c>
      <c r="E122" s="184" t="s">
        <v>176</v>
      </c>
      <c r="F122" s="184" t="s">
        <v>164</v>
      </c>
      <c r="G122" s="184" t="s">
        <v>164</v>
      </c>
      <c r="H122" s="184" t="s">
        <v>164</v>
      </c>
      <c r="I122" s="184" t="s">
        <v>164</v>
      </c>
      <c r="J122" s="184" t="s">
        <v>164</v>
      </c>
      <c r="K122" s="184" t="s">
        <v>164</v>
      </c>
      <c r="L122" s="184" t="s">
        <v>164</v>
      </c>
      <c r="M122" s="184" t="s">
        <v>164</v>
      </c>
      <c r="N122" s="184" t="s">
        <v>164</v>
      </c>
      <c r="O122" s="184" t="s">
        <v>164</v>
      </c>
      <c r="P122" s="184"/>
      <c r="Q122" s="184"/>
      <c r="R122" s="184" t="s">
        <v>234</v>
      </c>
      <c r="S122" s="251"/>
      <c r="T122" s="509" t="s">
        <v>338</v>
      </c>
      <c r="U122" s="285" t="s">
        <v>235</v>
      </c>
      <c r="V122" s="525" t="s">
        <v>338</v>
      </c>
      <c r="W122" s="409">
        <f>+SUMIFS('[1]SIIF Cierre 31 Enero de 2024'!$P$4:$P$749,'[1]SIIF Cierre 31 Enero de 2024'!$A$4:$A$749,$B122,'[1]SIIF Cierre 31 Enero de 2024'!$B$4:$B$749,$C122,'[1]SIIF Cierre 31 Enero de 2024'!$C$4:$C$749,$D122)/1000000</f>
        <v>176084</v>
      </c>
      <c r="X122" s="394"/>
      <c r="Y122" s="394">
        <f>+SUMIFS('[1]SIIF Cierre 31 Enero de 2024'!$R$4:$R$749,'[1]SIIF Cierre 31 Enero de 2024'!$A$4:$A$749,$B122,'[1]SIIF Cierre 31 Enero de 2024'!$B$4:$B$749,$C122,'[1]SIIF Cierre 31 Enero de 2024'!$C$4:$C$749,$D122)/1000000</f>
        <v>0</v>
      </c>
      <c r="Z122" s="394"/>
      <c r="AA122" s="394">
        <f>+SUMIFS('[1]SIIF Cierre 31 Enero de 2024'!$Q$4:$Q$749,'[1]SIIF Cierre 31 Enero de 2024'!$A$4:$A$749,$B122,'[1]SIIF Cierre 31 Enero de 2024'!$B$4:$B$749,$C122,'[1]SIIF Cierre 31 Enero de 2024'!$C$4:$C$749,$D122)/1000000</f>
        <v>0</v>
      </c>
      <c r="AB122" s="394"/>
      <c r="AC122" s="394">
        <f>+AA122+AB122</f>
        <v>0</v>
      </c>
      <c r="AD122" s="462">
        <f>W122-Y122+AA122</f>
        <v>176084</v>
      </c>
      <c r="AE122" s="409">
        <f>+SUMIFS('[1]SIIF Cierre 31 Enero de 2024'!$T$4:$T$749,'[1]SIIF Cierre 31 Enero de 2024'!$A$4:$A$749,$B122,'[1]SIIF Cierre 31 Enero de 2024'!$B$4:$B$749,$C122,'[1]SIIF Cierre 31 Enero de 2024'!$C$4:$C$749,$D122)/1000000</f>
        <v>0</v>
      </c>
      <c r="AF122" s="402">
        <f t="shared" si="138"/>
        <v>176084</v>
      </c>
      <c r="AG122" s="469">
        <f>+SUMIFS('[1]SIIF Cierre 31 Enero de 2024'!$W$4:$W$749,'[1]SIIF Cierre 31 Enero de 2024'!$A$4:$A$749,$B122,'[1]SIIF Cierre 31 Enero de 2024'!$B$4:$B$749,$C122,'[1]SIIF Cierre 31 Enero de 2024'!$C$4:$C$749,$D122,'[1]SIIF Cierre 31 Enero de 2024'!$D$4:$D$749,$E122,'[1]SIIF Cierre 31 Enero de 2024'!$E$4:$E$749,$F122,'[1]SIIF Cierre 31 Enero de 2024'!$F$4:$F$749,$G122,'[1]SIIF Cierre 31 Enero de 2024'!$G$4:$G$749,$H122,'[1]SIIF Cierre 31 Enero de 2024'!$H$4:$H$749,$I122,'[1]SIIF Cierre 31 Enero de 2024'!$I$4:$I$749,$J122,'[1]SIIF Cierre 31 Enero de 2024'!$J$4:$J$749,$K122,'[1]SIIF Cierre 31 Enero de 2024'!$K$4:$K$749,$L122,'[1]SIIF Cierre 31 Enero de 2024'!$L$4:$L$749,$M122,'[1]SIIF Cierre 31 Enero de 2024'!$M$4:$M$749,$N122,'[1]SIIF Cierre 31 Enero de 2024'!$N$4:$N$749,$O122)/1000000</f>
        <v>51602.028359000004</v>
      </c>
      <c r="AH122" s="265">
        <f>+AG122/AD122</f>
        <v>0.29305347651688968</v>
      </c>
      <c r="AI122" s="305"/>
      <c r="AJ122" s="264">
        <f>+SUMIFS('[1]Cierre Mes Anterior'!$W$4:$W$773,'[1]Cierre Mes Anterior'!$A$4:$A$773,$B122,'[1]Cierre Mes Anterior'!$B$4:$B$773,$C122,'[1]Cierre Mes Anterior'!$C$4:$C$773,$D122,'[1]Cierre Mes Anterior'!$D$4:$D$773,$E122,'[1]Cierre Mes Anterior'!$E$4:$E$773,$F122,'[1]Cierre Mes Anterior'!$F$4:$F$773,$G122,'[1]Cierre Mes Anterior'!$G$4:$G$773,$H122,'[1]Cierre Mes Anterior'!$H$4:$H$773,$I122,'[1]Cierre Mes Anterior'!$I$4:$I$773,$J122,'[1]Cierre Mes Anterior'!$J$4:$J$773,$K122,'[1]Cierre Mes Anterior'!$K$4:$K$773,$L122,'[1]Cierre Mes Anterior'!$L$4:$L$773,$M122,'[1]Cierre Mes Anterior'!$M$4:$M$773,$N122,'[1]Cierre Mes Anterior'!$N$4:$N$773,$O122)/1000000</f>
        <v>0</v>
      </c>
      <c r="AK122" s="267">
        <f>+AG122-AJ122</f>
        <v>51602.028359000004</v>
      </c>
      <c r="AL122" s="172" t="e" vm="1">
        <f t="shared" si="141"/>
        <v>#VALUE!</v>
      </c>
      <c r="AM122" s="469">
        <f>+SUMIFS('[1]SIIF Cierre 31 Enero de 2024'!$X$4:$X$749,'[1]SIIF Cierre 31 Enero de 2024'!$A$4:$A$749,$B122,'[1]SIIF Cierre 31 Enero de 2024'!$B$4:$B$749,$C122,'[1]SIIF Cierre 31 Enero de 2024'!$C$4:$C$749,$D122,'[1]SIIF Cierre 31 Enero de 2024'!$D$4:$D$749,$E122,'[1]SIIF Cierre 31 Enero de 2024'!$E$4:$E$749,$F122,'[1]SIIF Cierre 31 Enero de 2024'!$F$4:$F$749,$G122,'[1]SIIF Cierre 31 Enero de 2024'!$G$4:$G$749,$H122,'[1]SIIF Cierre 31 Enero de 2024'!$H$4:$H$749,$I122,'[1]SIIF Cierre 31 Enero de 2024'!$I$4:$I$749,$J122,'[1]SIIF Cierre 31 Enero de 2024'!$J$4:$J$749,$K122,'[1]SIIF Cierre 31 Enero de 2024'!$K$4:$K$749,$L122,'[1]SIIF Cierre 31 Enero de 2024'!$L$4:$L$749,$M122,'[1]SIIF Cierre 31 Enero de 2024'!$M$4:$M$749,$N122,'[1]SIIF Cierre 31 Enero de 2024'!$N$4:$N$749,$O122)/1000000</f>
        <v>0</v>
      </c>
      <c r="AN122" s="265">
        <f>+AM122/AD122</f>
        <v>0</v>
      </c>
      <c r="AO122" s="305"/>
      <c r="AP122" s="264">
        <f>+SUMIFS('[1]Cierre Mes Anterior'!$X$4:$X$773,'[1]Cierre Mes Anterior'!$A$4:$A$773,$B122,'[1]Cierre Mes Anterior'!$B$4:$B$773,$C122,'[1]Cierre Mes Anterior'!$C$4:$C$773,$D122,'[1]Cierre Mes Anterior'!$D$4:$D$773,$E122,'[1]Cierre Mes Anterior'!$E$4:$E$773,$F122,'[1]Cierre Mes Anterior'!$F$4:$F$773,$G122,'[1]Cierre Mes Anterior'!$G$4:$G$773,$H122,'[1]Cierre Mes Anterior'!$H$4:$H$773,$I122,'[1]Cierre Mes Anterior'!$I$4:$I$773,$J122,'[1]Cierre Mes Anterior'!$J$4:$J$773,$K122,'[1]Cierre Mes Anterior'!$K$4:$K$773,$L122,'[1]Cierre Mes Anterior'!$L$4:$L$773,$M122,'[1]Cierre Mes Anterior'!$M$4:$M$773,$N122,'[1]Cierre Mes Anterior'!$N$4:$N$773,$O122)/1000000</f>
        <v>0</v>
      </c>
      <c r="AQ122" s="267">
        <f>+AM122-AP122</f>
        <v>0</v>
      </c>
      <c r="AR122" s="172" t="e">
        <f t="shared" si="144"/>
        <v>#N/A</v>
      </c>
      <c r="AS122" s="469">
        <f>+SUMIFS('[1]SIIF Cierre 31 Enero de 2024'!$Z$4:$Z$749,'[1]SIIF Cierre 31 Enero de 2024'!$A$4:$A$749,$B122,'[1]SIIF Cierre 31 Enero de 2024'!$B$4:$B$749,$C122,'[1]SIIF Cierre 31 Enero de 2024'!$C$4:$C$749,$D122,'[1]SIIF Cierre 31 Enero de 2024'!$D$4:$D$749,$E122,'[1]SIIF Cierre 31 Enero de 2024'!$E$4:$E$749,$F122,'[1]SIIF Cierre 31 Enero de 2024'!$F$4:$F$749,$G122,'[1]SIIF Cierre 31 Enero de 2024'!$G$4:$G$749,$H122,'[1]SIIF Cierre 31 Enero de 2024'!$H$4:$H$749,$I122,'[1]SIIF Cierre 31 Enero de 2024'!$I$4:$I$749,$J122,'[1]SIIF Cierre 31 Enero de 2024'!$J$4:$J$749,$K122,'[1]SIIF Cierre 31 Enero de 2024'!$K$4:$K$749,$L122,'[1]SIIF Cierre 31 Enero de 2024'!$L$4:$L$749,$M122,'[1]SIIF Cierre 31 Enero de 2024'!$M$4:$M$749,$N122,'[1]SIIF Cierre 31 Enero de 2024'!$N$4:$N$749,$O122)/1000000</f>
        <v>0</v>
      </c>
      <c r="AT122" s="265">
        <f t="shared" si="145"/>
        <v>0</v>
      </c>
      <c r="AU122" s="467">
        <f>+AD122-AG122</f>
        <v>124481.971641</v>
      </c>
      <c r="AV122" s="410">
        <f>+AG122-AM122</f>
        <v>51602.028359000004</v>
      </c>
      <c r="AW122" s="410">
        <f>+AD122-AM122</f>
        <v>176084</v>
      </c>
      <c r="AX122" s="409">
        <f t="shared" si="149"/>
        <v>124481.971641</v>
      </c>
      <c r="AY122" s="193" t="e">
        <f>AD122*AR122</f>
        <v>#N/A</v>
      </c>
      <c r="AZ122" s="268" t="e">
        <f>IF(AND(AY122=0,AM122&gt;AY122),1,IFERROR(AM122/AY122,1))</f>
        <v>#N/A</v>
      </c>
      <c r="BA122" s="138"/>
      <c r="BB122" s="277"/>
      <c r="BC122" s="270"/>
      <c r="BD122" s="270"/>
      <c r="BE122" s="270"/>
      <c r="BF122" s="270"/>
      <c r="BG122" s="270"/>
      <c r="BH122" s="270"/>
      <c r="BI122" s="270"/>
      <c r="BJ122" s="270"/>
      <c r="BK122" s="270"/>
      <c r="BL122" s="270"/>
      <c r="BM122" s="270"/>
      <c r="BO122" s="270"/>
      <c r="BP122" s="270"/>
      <c r="BQ122" s="270"/>
      <c r="BR122" s="270"/>
      <c r="BS122" s="270"/>
      <c r="BT122" s="270"/>
      <c r="BU122" s="270"/>
      <c r="BV122" s="270"/>
      <c r="BW122" s="270"/>
      <c r="BX122" s="270"/>
      <c r="BY122" s="270"/>
      <c r="BZ122" s="270"/>
    </row>
    <row r="123" spans="1:78" ht="44.25" customHeight="1">
      <c r="A123" s="184"/>
      <c r="B123" s="184" t="s">
        <v>183</v>
      </c>
      <c r="C123" s="242" t="s">
        <v>297</v>
      </c>
      <c r="D123" s="507" t="s">
        <v>339</v>
      </c>
      <c r="E123" s="184" t="s">
        <v>176</v>
      </c>
      <c r="F123" s="184" t="s">
        <v>164</v>
      </c>
      <c r="G123" s="184" t="s">
        <v>164</v>
      </c>
      <c r="H123" s="184" t="s">
        <v>164</v>
      </c>
      <c r="I123" s="184" t="s">
        <v>164</v>
      </c>
      <c r="J123" s="184" t="s">
        <v>164</v>
      </c>
      <c r="K123" s="184" t="s">
        <v>164</v>
      </c>
      <c r="L123" s="184" t="s">
        <v>164</v>
      </c>
      <c r="M123" s="184" t="s">
        <v>164</v>
      </c>
      <c r="N123" s="184" t="s">
        <v>164</v>
      </c>
      <c r="O123" s="184" t="s">
        <v>164</v>
      </c>
      <c r="P123" s="184"/>
      <c r="Q123" s="184"/>
      <c r="R123" s="184" t="s">
        <v>234</v>
      </c>
      <c r="S123" s="251"/>
      <c r="T123" s="510" t="s">
        <v>340</v>
      </c>
      <c r="U123" s="285">
        <v>2022011000082</v>
      </c>
      <c r="V123" s="526" t="s">
        <v>340</v>
      </c>
      <c r="W123" s="394">
        <f>+SUMIFS('[1]SIIF Cierre 31 Enero de 2024'!$P$4:$P$749,'[1]SIIF Cierre 31 Enero de 2024'!$A$4:$A$749,$B123,'[1]SIIF Cierre 31 Enero de 2024'!$B$4:$B$749,$C123,'[1]SIIF Cierre 31 Enero de 2024'!$C$4:$C$749,$D123)/1000000</f>
        <v>144570</v>
      </c>
      <c r="X123" s="394"/>
      <c r="Y123" s="394">
        <f>+SUMIFS('[1]SIIF Cierre 31 Enero de 2024'!$R$4:$R$749,'[1]SIIF Cierre 31 Enero de 2024'!$A$4:$A$749,$B123,'[1]SIIF Cierre 31 Enero de 2024'!$B$4:$B$749,$C123,'[1]SIIF Cierre 31 Enero de 2024'!$C$4:$C$749,$D123)/1000000</f>
        <v>0</v>
      </c>
      <c r="Z123" s="394"/>
      <c r="AA123" s="394">
        <f>+SUMIFS('[1]SIIF Cierre 31 Enero de 2024'!$Q$4:$Q$749,'[1]SIIF Cierre 31 Enero de 2024'!$A$4:$A$749,$B123,'[1]SIIF Cierre 31 Enero de 2024'!$B$4:$B$749,$C123,'[1]SIIF Cierre 31 Enero de 2024'!$C$4:$C$749,$D123)/1000000</f>
        <v>0</v>
      </c>
      <c r="AB123" s="394"/>
      <c r="AC123" s="394">
        <f>+AA123+AB123</f>
        <v>0</v>
      </c>
      <c r="AD123" s="462">
        <f>W123-Y123+AA123</f>
        <v>144570</v>
      </c>
      <c r="AE123" s="394">
        <f>+SUMIFS('[1]SIIF Cierre 31 Enero de 2024'!$T$4:$T$749,'[1]SIIF Cierre 31 Enero de 2024'!$A$4:$A$749,$B123,'[1]SIIF Cierre 31 Enero de 2024'!$B$4:$B$749,$C123,'[1]SIIF Cierre 31 Enero de 2024'!$C$4:$C$749,$D123)/1000000</f>
        <v>0</v>
      </c>
      <c r="AF123" s="402">
        <f t="shared" si="138"/>
        <v>144570</v>
      </c>
      <c r="AG123" s="462">
        <f>+SUMIFS('[1]SIIF Cierre 31 Enero de 2024'!$W$4:$W$749,'[1]SIIF Cierre 31 Enero de 2024'!$A$4:$A$749,$B123,'[1]SIIF Cierre 31 Enero de 2024'!$B$4:$B$749,$C123,'[1]SIIF Cierre 31 Enero de 2024'!$C$4:$C$749,$D123,'[1]SIIF Cierre 31 Enero de 2024'!$D$4:$D$749,$E123,'[1]SIIF Cierre 31 Enero de 2024'!$E$4:$E$749,$F123,'[1]SIIF Cierre 31 Enero de 2024'!$F$4:$F$749,$G123,'[1]SIIF Cierre 31 Enero de 2024'!$G$4:$G$749,$H123,'[1]SIIF Cierre 31 Enero de 2024'!$H$4:$H$749,$I123,'[1]SIIF Cierre 31 Enero de 2024'!$I$4:$I$749,$J123,'[1]SIIF Cierre 31 Enero de 2024'!$J$4:$J$749,$K123,'[1]SIIF Cierre 31 Enero de 2024'!$K$4:$K$749,$L123,'[1]SIIF Cierre 31 Enero de 2024'!$L$4:$L$749,$M123,'[1]SIIF Cierre 31 Enero de 2024'!$M$4:$M$749,$N123,'[1]SIIF Cierre 31 Enero de 2024'!$N$4:$N$749,$O123)/1000000</f>
        <v>596.05001700000003</v>
      </c>
      <c r="AH123" s="265">
        <f>+AG123/AD123</f>
        <v>4.1229163519402364E-3</v>
      </c>
      <c r="AI123" s="266"/>
      <c r="AJ123" s="264">
        <f>+SUMIFS('[1]Cierre Mes Anterior'!$W$4:$W$773,'[1]Cierre Mes Anterior'!$A$4:$A$773,$B123,'[1]Cierre Mes Anterior'!$B$4:$B$773,$C123,'[1]Cierre Mes Anterior'!$C$4:$C$773,$D123,'[1]Cierre Mes Anterior'!$D$4:$D$773,$E123,'[1]Cierre Mes Anterior'!$E$4:$E$773,$F123,'[1]Cierre Mes Anterior'!$F$4:$F$773,$G123,'[1]Cierre Mes Anterior'!$G$4:$G$773,$H123,'[1]Cierre Mes Anterior'!$H$4:$H$773,$I123,'[1]Cierre Mes Anterior'!$I$4:$I$773,$J123,'[1]Cierre Mes Anterior'!$J$4:$J$773,$K123,'[1]Cierre Mes Anterior'!$K$4:$K$773,$L123,'[1]Cierre Mes Anterior'!$L$4:$L$773,$M123,'[1]Cierre Mes Anterior'!$M$4:$M$773,$N123,'[1]Cierre Mes Anterior'!$N$4:$N$773,$O123)/1000000</f>
        <v>0</v>
      </c>
      <c r="AK123" s="267">
        <f>+AG123-AJ123</f>
        <v>596.05001700000003</v>
      </c>
      <c r="AL123" s="172" t="e" vm="1">
        <f t="shared" si="141"/>
        <v>#VALUE!</v>
      </c>
      <c r="AM123" s="462">
        <f>+SUMIFS('[1]SIIF Cierre 31 Enero de 2024'!$X$4:$X$749,'[1]SIIF Cierre 31 Enero de 2024'!$A$4:$A$749,$B123,'[1]SIIF Cierre 31 Enero de 2024'!$B$4:$B$749,$C123,'[1]SIIF Cierre 31 Enero de 2024'!$C$4:$C$749,$D123,'[1]SIIF Cierre 31 Enero de 2024'!$D$4:$D$749,$E123,'[1]SIIF Cierre 31 Enero de 2024'!$E$4:$E$749,$F123,'[1]SIIF Cierre 31 Enero de 2024'!$F$4:$F$749,$G123,'[1]SIIF Cierre 31 Enero de 2024'!$G$4:$G$749,$H123,'[1]SIIF Cierre 31 Enero de 2024'!$H$4:$H$749,$I123,'[1]SIIF Cierre 31 Enero de 2024'!$I$4:$I$749,$J123,'[1]SIIF Cierre 31 Enero de 2024'!$J$4:$J$749,$K123,'[1]SIIF Cierre 31 Enero de 2024'!$K$4:$K$749,$L123,'[1]SIIF Cierre 31 Enero de 2024'!$L$4:$L$749,$M123,'[1]SIIF Cierre 31 Enero de 2024'!$M$4:$M$749,$N123,'[1]SIIF Cierre 31 Enero de 2024'!$N$4:$N$749,$O123)/1000000</f>
        <v>0</v>
      </c>
      <c r="AN123" s="265">
        <f>+AM123/AD123</f>
        <v>0</v>
      </c>
      <c r="AO123" s="266"/>
      <c r="AP123" s="264">
        <f>+SUMIFS('[1]Cierre Mes Anterior'!$X$4:$X$773,'[1]Cierre Mes Anterior'!$A$4:$A$773,$B123,'[1]Cierre Mes Anterior'!$B$4:$B$773,$C123,'[1]Cierre Mes Anterior'!$C$4:$C$773,$D123,'[1]Cierre Mes Anterior'!$D$4:$D$773,$E123,'[1]Cierre Mes Anterior'!$E$4:$E$773,$F123,'[1]Cierre Mes Anterior'!$F$4:$F$773,$G123,'[1]Cierre Mes Anterior'!$G$4:$G$773,$H123,'[1]Cierre Mes Anterior'!$H$4:$H$773,$I123,'[1]Cierre Mes Anterior'!$I$4:$I$773,$J123,'[1]Cierre Mes Anterior'!$J$4:$J$773,$K123,'[1]Cierre Mes Anterior'!$K$4:$K$773,$L123,'[1]Cierre Mes Anterior'!$L$4:$L$773,$M123,'[1]Cierre Mes Anterior'!$M$4:$M$773,$N123,'[1]Cierre Mes Anterior'!$N$4:$N$773,$O123)/1000000</f>
        <v>0</v>
      </c>
      <c r="AQ123" s="267">
        <f>+AM123-AP123</f>
        <v>0</v>
      </c>
      <c r="AR123" s="172" t="e">
        <f t="shared" si="144"/>
        <v>#N/A</v>
      </c>
      <c r="AS123" s="462">
        <f>+SUMIFS('[1]SIIF Cierre 31 Enero de 2024'!$Z$4:$Z$749,'[1]SIIF Cierre 31 Enero de 2024'!$A$4:$A$749,$B123,'[1]SIIF Cierre 31 Enero de 2024'!$B$4:$B$749,$C123,'[1]SIIF Cierre 31 Enero de 2024'!$C$4:$C$749,$D123,'[1]SIIF Cierre 31 Enero de 2024'!$D$4:$D$749,$E123,'[1]SIIF Cierre 31 Enero de 2024'!$E$4:$E$749,$F123,'[1]SIIF Cierre 31 Enero de 2024'!$F$4:$F$749,$G123,'[1]SIIF Cierre 31 Enero de 2024'!$G$4:$G$749,$H123,'[1]SIIF Cierre 31 Enero de 2024'!$H$4:$H$749,$I123,'[1]SIIF Cierre 31 Enero de 2024'!$I$4:$I$749,$J123,'[1]SIIF Cierre 31 Enero de 2024'!$J$4:$J$749,$K123,'[1]SIIF Cierre 31 Enero de 2024'!$K$4:$K$749,$L123,'[1]SIIF Cierre 31 Enero de 2024'!$L$4:$L$749,$M123,'[1]SIIF Cierre 31 Enero de 2024'!$M$4:$M$749,$N123,'[1]SIIF Cierre 31 Enero de 2024'!$N$4:$N$749,$O123)/1000000</f>
        <v>0</v>
      </c>
      <c r="AT123" s="265">
        <f t="shared" si="145"/>
        <v>0</v>
      </c>
      <c r="AU123" s="467">
        <f>+AD123-AG123</f>
        <v>143973.949983</v>
      </c>
      <c r="AV123" s="395">
        <f>+AG123-AM123</f>
        <v>596.05001700000003</v>
      </c>
      <c r="AW123" s="395">
        <f>+AD123-AM123</f>
        <v>144570</v>
      </c>
      <c r="AX123" s="394">
        <f t="shared" si="149"/>
        <v>143973.949983</v>
      </c>
      <c r="AY123" s="193" t="e">
        <f>AD123*AR123</f>
        <v>#N/A</v>
      </c>
      <c r="AZ123" s="268" t="e">
        <f>IF(AND(AY123=0,AM123&gt;AY123),1,IFERROR(AM123/AY123,1))</f>
        <v>#N/A</v>
      </c>
      <c r="BA123" s="138"/>
      <c r="BB123" s="277"/>
      <c r="BC123" s="270"/>
      <c r="BD123" s="270"/>
      <c r="BE123" s="270"/>
      <c r="BF123" s="270"/>
      <c r="BG123" s="270"/>
      <c r="BH123" s="270"/>
      <c r="BI123" s="270"/>
      <c r="BJ123" s="270"/>
      <c r="BK123" s="270"/>
      <c r="BL123" s="270"/>
      <c r="BM123" s="270"/>
      <c r="BO123" s="270"/>
      <c r="BP123" s="270"/>
      <c r="BQ123" s="270"/>
      <c r="BR123" s="270"/>
      <c r="BS123" s="270"/>
      <c r="BT123" s="270"/>
      <c r="BU123" s="270"/>
      <c r="BV123" s="270"/>
      <c r="BW123" s="270"/>
      <c r="BX123" s="270"/>
      <c r="BY123" s="270"/>
      <c r="BZ123" s="270"/>
    </row>
    <row r="124" spans="1:78" ht="45.75" customHeight="1">
      <c r="A124" s="184"/>
      <c r="B124" s="184" t="s">
        <v>183</v>
      </c>
      <c r="C124" s="242" t="s">
        <v>297</v>
      </c>
      <c r="D124" s="507" t="s">
        <v>341</v>
      </c>
      <c r="E124" s="184" t="s">
        <v>176</v>
      </c>
      <c r="F124" s="184" t="s">
        <v>164</v>
      </c>
      <c r="G124" s="184" t="s">
        <v>164</v>
      </c>
      <c r="H124" s="184" t="s">
        <v>164</v>
      </c>
      <c r="I124" s="184" t="s">
        <v>164</v>
      </c>
      <c r="J124" s="184" t="s">
        <v>164</v>
      </c>
      <c r="K124" s="184" t="s">
        <v>164</v>
      </c>
      <c r="L124" s="184" t="s">
        <v>164</v>
      </c>
      <c r="M124" s="184" t="s">
        <v>164</v>
      </c>
      <c r="N124" s="184" t="s">
        <v>164</v>
      </c>
      <c r="O124" s="184" t="s">
        <v>164</v>
      </c>
      <c r="P124" s="184"/>
      <c r="Q124" s="184"/>
      <c r="R124" s="184" t="s">
        <v>234</v>
      </c>
      <c r="S124" s="251"/>
      <c r="T124" s="510" t="s">
        <v>342</v>
      </c>
      <c r="U124" s="285" t="s">
        <v>236</v>
      </c>
      <c r="V124" s="526" t="s">
        <v>342</v>
      </c>
      <c r="W124" s="394">
        <f>+SUMIFS('[1]SIIF Cierre 31 Enero de 2024'!$P$4:$P$749,'[1]SIIF Cierre 31 Enero de 2024'!$A$4:$A$749,$B124,'[1]SIIF Cierre 31 Enero de 2024'!$B$4:$B$749,$C124,'[1]SIIF Cierre 31 Enero de 2024'!$C$4:$C$749,$D124)/1000000</f>
        <v>159314</v>
      </c>
      <c r="X124" s="394"/>
      <c r="Y124" s="394">
        <f>+SUMIFS('[1]SIIF Cierre 31 Enero de 2024'!$R$4:$R$749,'[1]SIIF Cierre 31 Enero de 2024'!$A$4:$A$749,$B124,'[1]SIIF Cierre 31 Enero de 2024'!$B$4:$B$749,$C124,'[1]SIIF Cierre 31 Enero de 2024'!$C$4:$C$749,$D124)/1000000</f>
        <v>0</v>
      </c>
      <c r="Z124" s="394"/>
      <c r="AA124" s="394">
        <f>+SUMIFS('[1]SIIF Cierre 31 Enero de 2024'!$Q$4:$Q$749,'[1]SIIF Cierre 31 Enero de 2024'!$A$4:$A$749,$B124,'[1]SIIF Cierre 31 Enero de 2024'!$B$4:$B$749,$C124,'[1]SIIF Cierre 31 Enero de 2024'!$C$4:$C$749,$D124)/1000000</f>
        <v>0</v>
      </c>
      <c r="AB124" s="394"/>
      <c r="AC124" s="394">
        <f t="shared" si="152"/>
        <v>0</v>
      </c>
      <c r="AD124" s="462">
        <f t="shared" si="137"/>
        <v>159314</v>
      </c>
      <c r="AE124" s="394">
        <f>+SUMIFS('[1]SIIF Cierre 31 Enero de 2024'!$T$4:$T$749,'[1]SIIF Cierre 31 Enero de 2024'!$A$4:$A$749,$B124,'[1]SIIF Cierre 31 Enero de 2024'!$B$4:$B$749,$C124,'[1]SIIF Cierre 31 Enero de 2024'!$C$4:$C$749,$D124)/1000000</f>
        <v>0</v>
      </c>
      <c r="AF124" s="402">
        <f t="shared" si="138"/>
        <v>159314</v>
      </c>
      <c r="AG124" s="462">
        <f>+SUMIFS('[1]SIIF Cierre 31 Enero de 2024'!$W$4:$W$749,'[1]SIIF Cierre 31 Enero de 2024'!$A$4:$A$749,$B124,'[1]SIIF Cierre 31 Enero de 2024'!$B$4:$B$749,$C124,'[1]SIIF Cierre 31 Enero de 2024'!$C$4:$C$749,$D124,'[1]SIIF Cierre 31 Enero de 2024'!$D$4:$D$749,$E124,'[1]SIIF Cierre 31 Enero de 2024'!$E$4:$E$749,$F124,'[1]SIIF Cierre 31 Enero de 2024'!$F$4:$F$749,$G124,'[1]SIIF Cierre 31 Enero de 2024'!$G$4:$G$749,$H124,'[1]SIIF Cierre 31 Enero de 2024'!$H$4:$H$749,$I124,'[1]SIIF Cierre 31 Enero de 2024'!$I$4:$I$749,$J124,'[1]SIIF Cierre 31 Enero de 2024'!$J$4:$J$749,$K124,'[1]SIIF Cierre 31 Enero de 2024'!$K$4:$K$749,$L124,'[1]SIIF Cierre 31 Enero de 2024'!$L$4:$L$749,$M124,'[1]SIIF Cierre 31 Enero de 2024'!$M$4:$M$749,$N124,'[1]SIIF Cierre 31 Enero de 2024'!$N$4:$N$749,$O124)/1000000</f>
        <v>33036.797994</v>
      </c>
      <c r="AH124" s="265">
        <f t="shared" si="139"/>
        <v>0.20736908240330418</v>
      </c>
      <c r="AI124" s="266"/>
      <c r="AJ124" s="264">
        <f>+SUMIFS('[1]Cierre Mes Anterior'!$W$4:$W$773,'[1]Cierre Mes Anterior'!$A$4:$A$773,$B124,'[1]Cierre Mes Anterior'!$B$4:$B$773,$C124,'[1]Cierre Mes Anterior'!$C$4:$C$773,$D124,'[1]Cierre Mes Anterior'!$D$4:$D$773,$E124,'[1]Cierre Mes Anterior'!$E$4:$E$773,$F124,'[1]Cierre Mes Anterior'!$F$4:$F$773,$G124,'[1]Cierre Mes Anterior'!$G$4:$G$773,$H124,'[1]Cierre Mes Anterior'!$H$4:$H$773,$I124,'[1]Cierre Mes Anterior'!$I$4:$I$773,$J124,'[1]Cierre Mes Anterior'!$J$4:$J$773,$K124,'[1]Cierre Mes Anterior'!$K$4:$K$773,$L124,'[1]Cierre Mes Anterior'!$L$4:$L$773,$M124,'[1]Cierre Mes Anterior'!$M$4:$M$773,$N124,'[1]Cierre Mes Anterior'!$N$4:$N$773,$O124)/1000000</f>
        <v>0</v>
      </c>
      <c r="AK124" s="267">
        <f t="shared" si="140"/>
        <v>33036.797994</v>
      </c>
      <c r="AL124" s="172" t="e" vm="1">
        <f t="shared" si="141"/>
        <v>#VALUE!</v>
      </c>
      <c r="AM124" s="462">
        <f>+SUMIFS('[1]SIIF Cierre 31 Enero de 2024'!$X$4:$X$749,'[1]SIIF Cierre 31 Enero de 2024'!$A$4:$A$749,$B124,'[1]SIIF Cierre 31 Enero de 2024'!$B$4:$B$749,$C124,'[1]SIIF Cierre 31 Enero de 2024'!$C$4:$C$749,$D124,'[1]SIIF Cierre 31 Enero de 2024'!$D$4:$D$749,$E124,'[1]SIIF Cierre 31 Enero de 2024'!$E$4:$E$749,$F124,'[1]SIIF Cierre 31 Enero de 2024'!$F$4:$F$749,$G124,'[1]SIIF Cierre 31 Enero de 2024'!$G$4:$G$749,$H124,'[1]SIIF Cierre 31 Enero de 2024'!$H$4:$H$749,$I124,'[1]SIIF Cierre 31 Enero de 2024'!$I$4:$I$749,$J124,'[1]SIIF Cierre 31 Enero de 2024'!$J$4:$J$749,$K124,'[1]SIIF Cierre 31 Enero de 2024'!$K$4:$K$749,$L124,'[1]SIIF Cierre 31 Enero de 2024'!$L$4:$L$749,$M124,'[1]SIIF Cierre 31 Enero de 2024'!$M$4:$M$749,$N124,'[1]SIIF Cierre 31 Enero de 2024'!$N$4:$N$749,$O124)/1000000</f>
        <v>0</v>
      </c>
      <c r="AN124" s="265">
        <f t="shared" si="142"/>
        <v>0</v>
      </c>
      <c r="AO124" s="266"/>
      <c r="AP124" s="264">
        <f>+SUMIFS('[1]Cierre Mes Anterior'!$X$4:$X$773,'[1]Cierre Mes Anterior'!$A$4:$A$773,$B124,'[1]Cierre Mes Anterior'!$B$4:$B$773,$C124,'[1]Cierre Mes Anterior'!$C$4:$C$773,$D124,'[1]Cierre Mes Anterior'!$D$4:$D$773,$E124,'[1]Cierre Mes Anterior'!$E$4:$E$773,$F124,'[1]Cierre Mes Anterior'!$F$4:$F$773,$G124,'[1]Cierre Mes Anterior'!$G$4:$G$773,$H124,'[1]Cierre Mes Anterior'!$H$4:$H$773,$I124,'[1]Cierre Mes Anterior'!$I$4:$I$773,$J124,'[1]Cierre Mes Anterior'!$J$4:$J$773,$K124,'[1]Cierre Mes Anterior'!$K$4:$K$773,$L124,'[1]Cierre Mes Anterior'!$L$4:$L$773,$M124,'[1]Cierre Mes Anterior'!$M$4:$M$773,$N124,'[1]Cierre Mes Anterior'!$N$4:$N$773,$O124)/1000000</f>
        <v>0</v>
      </c>
      <c r="AQ124" s="267">
        <f t="shared" si="143"/>
        <v>0</v>
      </c>
      <c r="AR124" s="172" t="e">
        <f t="shared" si="144"/>
        <v>#N/A</v>
      </c>
      <c r="AS124" s="462">
        <f>+SUMIFS('[1]SIIF Cierre 31 Enero de 2024'!$Z$4:$Z$749,'[1]SIIF Cierre 31 Enero de 2024'!$A$4:$A$749,$B124,'[1]SIIF Cierre 31 Enero de 2024'!$B$4:$B$749,$C124,'[1]SIIF Cierre 31 Enero de 2024'!$C$4:$C$749,$D124,'[1]SIIF Cierre 31 Enero de 2024'!$D$4:$D$749,$E124,'[1]SIIF Cierre 31 Enero de 2024'!$E$4:$E$749,$F124,'[1]SIIF Cierre 31 Enero de 2024'!$F$4:$F$749,$G124,'[1]SIIF Cierre 31 Enero de 2024'!$G$4:$G$749,$H124,'[1]SIIF Cierre 31 Enero de 2024'!$H$4:$H$749,$I124,'[1]SIIF Cierre 31 Enero de 2024'!$I$4:$I$749,$J124,'[1]SIIF Cierre 31 Enero de 2024'!$J$4:$J$749,$K124,'[1]SIIF Cierre 31 Enero de 2024'!$K$4:$K$749,$L124,'[1]SIIF Cierre 31 Enero de 2024'!$L$4:$L$749,$M124,'[1]SIIF Cierre 31 Enero de 2024'!$M$4:$M$749,$N124,'[1]SIIF Cierre 31 Enero de 2024'!$N$4:$N$749,$O124)/1000000</f>
        <v>0</v>
      </c>
      <c r="AT124" s="265">
        <f t="shared" si="145"/>
        <v>0</v>
      </c>
      <c r="AU124" s="467">
        <f t="shared" si="146"/>
        <v>126277.20200600001</v>
      </c>
      <c r="AV124" s="395">
        <f t="shared" si="147"/>
        <v>33036.797994</v>
      </c>
      <c r="AW124" s="395">
        <f t="shared" si="148"/>
        <v>159314</v>
      </c>
      <c r="AX124" s="394">
        <f t="shared" si="149"/>
        <v>126277.20200600001</v>
      </c>
      <c r="AY124" s="193" t="e">
        <f t="shared" si="150"/>
        <v>#N/A</v>
      </c>
      <c r="AZ124" s="268" t="e">
        <f t="shared" si="151"/>
        <v>#N/A</v>
      </c>
      <c r="BA124" s="138"/>
      <c r="BB124" s="277"/>
      <c r="BC124" s="270"/>
      <c r="BD124" s="270"/>
      <c r="BE124" s="270"/>
      <c r="BF124" s="270"/>
      <c r="BG124" s="270"/>
      <c r="BH124" s="270"/>
      <c r="BI124" s="270"/>
      <c r="BJ124" s="270"/>
      <c r="BK124" s="270"/>
      <c r="BL124" s="270"/>
      <c r="BM124" s="270"/>
      <c r="BO124" s="270"/>
      <c r="BP124" s="270"/>
      <c r="BQ124" s="270"/>
      <c r="BR124" s="270"/>
      <c r="BS124" s="270"/>
      <c r="BT124" s="270"/>
      <c r="BU124" s="270"/>
      <c r="BV124" s="270"/>
      <c r="BW124" s="270"/>
      <c r="BX124" s="270"/>
      <c r="BY124" s="270"/>
      <c r="BZ124" s="270"/>
    </row>
    <row r="125" spans="1:78" ht="45.75" customHeight="1">
      <c r="A125" s="184"/>
      <c r="B125" s="184" t="s">
        <v>183</v>
      </c>
      <c r="C125" s="242" t="s">
        <v>297</v>
      </c>
      <c r="D125" s="507" t="s">
        <v>343</v>
      </c>
      <c r="E125" s="184" t="s">
        <v>176</v>
      </c>
      <c r="F125" s="184" t="s">
        <v>164</v>
      </c>
      <c r="G125" s="184" t="s">
        <v>164</v>
      </c>
      <c r="H125" s="184" t="s">
        <v>164</v>
      </c>
      <c r="I125" s="184" t="s">
        <v>164</v>
      </c>
      <c r="J125" s="184" t="s">
        <v>164</v>
      </c>
      <c r="K125" s="184" t="s">
        <v>164</v>
      </c>
      <c r="L125" s="184" t="s">
        <v>164</v>
      </c>
      <c r="M125" s="184" t="s">
        <v>164</v>
      </c>
      <c r="N125" s="184" t="s">
        <v>164</v>
      </c>
      <c r="O125" s="184" t="s">
        <v>164</v>
      </c>
      <c r="P125" s="184"/>
      <c r="Q125" s="184"/>
      <c r="R125" s="184" t="s">
        <v>234</v>
      </c>
      <c r="S125" s="251"/>
      <c r="T125" s="509" t="s">
        <v>344</v>
      </c>
      <c r="U125" s="285">
        <v>2020011000142</v>
      </c>
      <c r="V125" s="283" t="s">
        <v>344</v>
      </c>
      <c r="W125" s="409">
        <f>+SUMIFS('[1]SIIF Cierre 31 Enero de 2024'!$P$4:$P$749,'[1]SIIF Cierre 31 Enero de 2024'!$A$4:$A$749,$B125,'[1]SIIF Cierre 31 Enero de 2024'!$B$4:$B$749,$C125,'[1]SIIF Cierre 31 Enero de 2024'!$C$4:$C$749,$D125)/1000000</f>
        <v>1980</v>
      </c>
      <c r="X125" s="394"/>
      <c r="Y125" s="394">
        <f>+SUMIFS('[1]SIIF Cierre 31 Enero de 2024'!$R$4:$R$749,'[1]SIIF Cierre 31 Enero de 2024'!$A$4:$A$749,$B125,'[1]SIIF Cierre 31 Enero de 2024'!$B$4:$B$749,$C125,'[1]SIIF Cierre 31 Enero de 2024'!$C$4:$C$749,$D125)/1000000</f>
        <v>0</v>
      </c>
      <c r="Z125" s="394"/>
      <c r="AA125" s="394">
        <f>+SUMIFS('[1]SIIF Cierre 31 Enero de 2024'!$Q$4:$Q$749,'[1]SIIF Cierre 31 Enero de 2024'!$A$4:$A$749,$B125,'[1]SIIF Cierre 31 Enero de 2024'!$B$4:$B$749,$C125,'[1]SIIF Cierre 31 Enero de 2024'!$C$4:$C$749,$D125)/1000000</f>
        <v>0</v>
      </c>
      <c r="AB125" s="394"/>
      <c r="AC125" s="394">
        <f t="shared" si="152"/>
        <v>0</v>
      </c>
      <c r="AD125" s="462">
        <f t="shared" si="137"/>
        <v>1980</v>
      </c>
      <c r="AE125" s="409">
        <f>+SUMIFS('[1]SIIF Cierre 31 Enero de 2024'!$T$4:$T$749,'[1]SIIF Cierre 31 Enero de 2024'!$A$4:$A$749,$B125,'[1]SIIF Cierre 31 Enero de 2024'!$B$4:$B$749,$C125,'[1]SIIF Cierre 31 Enero de 2024'!$C$4:$C$749,$D125)/1000000</f>
        <v>0</v>
      </c>
      <c r="AF125" s="402">
        <f t="shared" si="138"/>
        <v>1980</v>
      </c>
      <c r="AG125" s="469">
        <f>+SUMIFS('[1]SIIF Cierre 31 Enero de 2024'!$W$4:$W$749,'[1]SIIF Cierre 31 Enero de 2024'!$A$4:$A$749,$B125,'[1]SIIF Cierre 31 Enero de 2024'!$B$4:$B$749,$C125,'[1]SIIF Cierre 31 Enero de 2024'!$C$4:$C$749,$D125,'[1]SIIF Cierre 31 Enero de 2024'!$D$4:$D$749,$E125,'[1]SIIF Cierre 31 Enero de 2024'!$E$4:$E$749,$F125,'[1]SIIF Cierre 31 Enero de 2024'!$F$4:$F$749,$G125,'[1]SIIF Cierre 31 Enero de 2024'!$G$4:$G$749,$H125,'[1]SIIF Cierre 31 Enero de 2024'!$H$4:$H$749,$I125,'[1]SIIF Cierre 31 Enero de 2024'!$I$4:$I$749,$J125,'[1]SIIF Cierre 31 Enero de 2024'!$J$4:$J$749,$K125,'[1]SIIF Cierre 31 Enero de 2024'!$K$4:$K$749,$L125,'[1]SIIF Cierre 31 Enero de 2024'!$L$4:$L$749,$M125,'[1]SIIF Cierre 31 Enero de 2024'!$M$4:$M$749,$N125,'[1]SIIF Cierre 31 Enero de 2024'!$N$4:$N$749,$O125)/1000000</f>
        <v>78.866667000000007</v>
      </c>
      <c r="AH125" s="265">
        <f>+AG125/AD125</f>
        <v>3.9831650000000003E-2</v>
      </c>
      <c r="AI125" s="305"/>
      <c r="AJ125" s="264">
        <f>+SUMIFS('[1]Cierre Mes Anterior'!$W$4:$W$773,'[1]Cierre Mes Anterior'!$A$4:$A$773,$B125,'[1]Cierre Mes Anterior'!$B$4:$B$773,$C125,'[1]Cierre Mes Anterior'!$C$4:$C$773,$D125,'[1]Cierre Mes Anterior'!$D$4:$D$773,$E125,'[1]Cierre Mes Anterior'!$E$4:$E$773,$F125,'[1]Cierre Mes Anterior'!$F$4:$F$773,$G125,'[1]Cierre Mes Anterior'!$G$4:$G$773,$H125,'[1]Cierre Mes Anterior'!$H$4:$H$773,$I125,'[1]Cierre Mes Anterior'!$I$4:$I$773,$J125,'[1]Cierre Mes Anterior'!$J$4:$J$773,$K125,'[1]Cierre Mes Anterior'!$K$4:$K$773,$L125,'[1]Cierre Mes Anterior'!$L$4:$L$773,$M125,'[1]Cierre Mes Anterior'!$M$4:$M$773,$N125,'[1]Cierre Mes Anterior'!$N$4:$N$773,$O125)/1000000</f>
        <v>0</v>
      </c>
      <c r="AK125" s="267">
        <f t="shared" si="140"/>
        <v>78.866667000000007</v>
      </c>
      <c r="AL125" s="172" t="e" vm="1">
        <f t="shared" si="141"/>
        <v>#VALUE!</v>
      </c>
      <c r="AM125" s="469">
        <f>+SUMIFS('[1]SIIF Cierre 31 Enero de 2024'!$X$4:$X$749,'[1]SIIF Cierre 31 Enero de 2024'!$A$4:$A$749,$B125,'[1]SIIF Cierre 31 Enero de 2024'!$B$4:$B$749,$C125,'[1]SIIF Cierre 31 Enero de 2024'!$C$4:$C$749,$D125,'[1]SIIF Cierre 31 Enero de 2024'!$D$4:$D$749,$E125,'[1]SIIF Cierre 31 Enero de 2024'!$E$4:$E$749,$F125,'[1]SIIF Cierre 31 Enero de 2024'!$F$4:$F$749,$G125,'[1]SIIF Cierre 31 Enero de 2024'!$G$4:$G$749,$H125,'[1]SIIF Cierre 31 Enero de 2024'!$H$4:$H$749,$I125,'[1]SIIF Cierre 31 Enero de 2024'!$I$4:$I$749,$J125,'[1]SIIF Cierre 31 Enero de 2024'!$J$4:$J$749,$K125,'[1]SIIF Cierre 31 Enero de 2024'!$K$4:$K$749,$L125,'[1]SIIF Cierre 31 Enero de 2024'!$L$4:$L$749,$M125,'[1]SIIF Cierre 31 Enero de 2024'!$M$4:$M$749,$N125,'[1]SIIF Cierre 31 Enero de 2024'!$N$4:$N$749,$O125)/1000000</f>
        <v>0</v>
      </c>
      <c r="AN125" s="265">
        <f>+AM125/AD125</f>
        <v>0</v>
      </c>
      <c r="AO125" s="305"/>
      <c r="AP125" s="264">
        <f>+SUMIFS('[1]Cierre Mes Anterior'!$X$4:$X$773,'[1]Cierre Mes Anterior'!$A$4:$A$773,$B125,'[1]Cierre Mes Anterior'!$B$4:$B$773,$C125,'[1]Cierre Mes Anterior'!$C$4:$C$773,$D125,'[1]Cierre Mes Anterior'!$D$4:$D$773,$E125,'[1]Cierre Mes Anterior'!$E$4:$E$773,$F125,'[1]Cierre Mes Anterior'!$F$4:$F$773,$G125,'[1]Cierre Mes Anterior'!$G$4:$G$773,$H125,'[1]Cierre Mes Anterior'!$H$4:$H$773,$I125,'[1]Cierre Mes Anterior'!$I$4:$I$773,$J125,'[1]Cierre Mes Anterior'!$J$4:$J$773,$K125,'[1]Cierre Mes Anterior'!$K$4:$K$773,$L125,'[1]Cierre Mes Anterior'!$L$4:$L$773,$M125,'[1]Cierre Mes Anterior'!$M$4:$M$773,$N125,'[1]Cierre Mes Anterior'!$N$4:$N$773,$O125)/1000000</f>
        <v>0</v>
      </c>
      <c r="AQ125" s="267">
        <f t="shared" si="143"/>
        <v>0</v>
      </c>
      <c r="AR125" s="172" t="e">
        <f t="shared" si="144"/>
        <v>#N/A</v>
      </c>
      <c r="AS125" s="469">
        <f>+SUMIFS('[1]SIIF Cierre 31 Enero de 2024'!$Z$4:$Z$749,'[1]SIIF Cierre 31 Enero de 2024'!$A$4:$A$749,$B125,'[1]SIIF Cierre 31 Enero de 2024'!$B$4:$B$749,$C125,'[1]SIIF Cierre 31 Enero de 2024'!$C$4:$C$749,$D125,'[1]SIIF Cierre 31 Enero de 2024'!$D$4:$D$749,$E125,'[1]SIIF Cierre 31 Enero de 2024'!$E$4:$E$749,$F125,'[1]SIIF Cierre 31 Enero de 2024'!$F$4:$F$749,$G125,'[1]SIIF Cierre 31 Enero de 2024'!$G$4:$G$749,$H125,'[1]SIIF Cierre 31 Enero de 2024'!$H$4:$H$749,$I125,'[1]SIIF Cierre 31 Enero de 2024'!$I$4:$I$749,$J125,'[1]SIIF Cierre 31 Enero de 2024'!$J$4:$J$749,$K125,'[1]SIIF Cierre 31 Enero de 2024'!$K$4:$K$749,$L125,'[1]SIIF Cierre 31 Enero de 2024'!$L$4:$L$749,$M125,'[1]SIIF Cierre 31 Enero de 2024'!$M$4:$M$749,$N125,'[1]SIIF Cierre 31 Enero de 2024'!$N$4:$N$749,$O125)/1000000</f>
        <v>0</v>
      </c>
      <c r="AT125" s="265">
        <f t="shared" si="145"/>
        <v>0</v>
      </c>
      <c r="AU125" s="467">
        <f t="shared" si="146"/>
        <v>1901.133333</v>
      </c>
      <c r="AV125" s="410">
        <f t="shared" si="147"/>
        <v>78.866667000000007</v>
      </c>
      <c r="AW125" s="410">
        <f t="shared" si="148"/>
        <v>1980</v>
      </c>
      <c r="AX125" s="409">
        <f t="shared" si="149"/>
        <v>1901.133333</v>
      </c>
      <c r="AY125" s="193" t="e">
        <f t="shared" si="150"/>
        <v>#N/A</v>
      </c>
      <c r="AZ125" s="268"/>
      <c r="BA125" s="138"/>
      <c r="BB125" s="277"/>
      <c r="BC125" s="270"/>
      <c r="BD125" s="270"/>
      <c r="BE125" s="270"/>
      <c r="BF125" s="270"/>
      <c r="BG125" s="270"/>
      <c r="BH125" s="270"/>
      <c r="BI125" s="270"/>
      <c r="BJ125" s="270"/>
      <c r="BK125" s="270"/>
      <c r="BL125" s="270"/>
      <c r="BM125" s="270"/>
      <c r="BO125" s="270"/>
      <c r="BP125" s="270"/>
      <c r="BQ125" s="270"/>
      <c r="BR125" s="270"/>
      <c r="BS125" s="270"/>
      <c r="BT125" s="270"/>
      <c r="BU125" s="270"/>
      <c r="BV125" s="270"/>
      <c r="BW125" s="270"/>
      <c r="BX125" s="270"/>
      <c r="BY125" s="270"/>
      <c r="BZ125" s="270"/>
    </row>
    <row r="126" spans="1:78" ht="45.75" customHeight="1">
      <c r="A126" s="184"/>
      <c r="B126" s="184" t="s">
        <v>183</v>
      </c>
      <c r="C126" s="242" t="s">
        <v>297</v>
      </c>
      <c r="D126" s="507" t="s">
        <v>345</v>
      </c>
      <c r="E126" s="184" t="s">
        <v>176</v>
      </c>
      <c r="F126" s="184" t="s">
        <v>164</v>
      </c>
      <c r="G126" s="184" t="s">
        <v>164</v>
      </c>
      <c r="H126" s="184" t="s">
        <v>164</v>
      </c>
      <c r="I126" s="184" t="s">
        <v>164</v>
      </c>
      <c r="J126" s="184" t="s">
        <v>164</v>
      </c>
      <c r="K126" s="184" t="s">
        <v>164</v>
      </c>
      <c r="L126" s="184" t="s">
        <v>164</v>
      </c>
      <c r="M126" s="184" t="s">
        <v>164</v>
      </c>
      <c r="N126" s="184" t="s">
        <v>164</v>
      </c>
      <c r="O126" s="184" t="s">
        <v>164</v>
      </c>
      <c r="P126" s="184"/>
      <c r="Q126" s="184"/>
      <c r="R126" s="184" t="s">
        <v>234</v>
      </c>
      <c r="S126" s="251"/>
      <c r="T126" s="509" t="s">
        <v>237</v>
      </c>
      <c r="U126" s="413">
        <v>2020011000141</v>
      </c>
      <c r="V126" s="283" t="s">
        <v>237</v>
      </c>
      <c r="W126" s="409">
        <f>+SUMIFS('[1]SIIF Cierre 31 Enero de 2024'!$P$4:$P$749,'[1]SIIF Cierre 31 Enero de 2024'!$A$4:$A$749,$B126,'[1]SIIF Cierre 31 Enero de 2024'!$B$4:$B$749,$C126,'[1]SIIF Cierre 31 Enero de 2024'!$C$4:$C$749,$D126)/1000000</f>
        <v>795.49136599999997</v>
      </c>
      <c r="X126" s="394"/>
      <c r="Y126" s="394">
        <f>+SUMIFS('[1]SIIF Cierre 31 Enero de 2024'!$R$4:$R$749,'[1]SIIF Cierre 31 Enero de 2024'!$A$4:$A$749,$B126,'[1]SIIF Cierre 31 Enero de 2024'!$B$4:$B$749,$C126,'[1]SIIF Cierre 31 Enero de 2024'!$C$4:$C$749,$D126)/1000000</f>
        <v>0</v>
      </c>
      <c r="Z126" s="394"/>
      <c r="AA126" s="394">
        <f>+SUMIFS('[1]SIIF Cierre 31 Enero de 2024'!$Q$4:$Q$749,'[1]SIIF Cierre 31 Enero de 2024'!$A$4:$A$749,$B126,'[1]SIIF Cierre 31 Enero de 2024'!$B$4:$B$749,$C126,'[1]SIIF Cierre 31 Enero de 2024'!$C$4:$C$749,$D126)/1000000</f>
        <v>0</v>
      </c>
      <c r="AB126" s="394"/>
      <c r="AC126" s="394">
        <f t="shared" si="152"/>
        <v>0</v>
      </c>
      <c r="AD126" s="462">
        <f t="shared" si="137"/>
        <v>795.49136599999997</v>
      </c>
      <c r="AE126" s="409">
        <f>+SUMIFS('[1]SIIF Cierre 31 Enero de 2024'!$T$4:$T$749,'[1]SIIF Cierre 31 Enero de 2024'!$A$4:$A$749,$B126,'[1]SIIF Cierre 31 Enero de 2024'!$B$4:$B$749,$C126,'[1]SIIF Cierre 31 Enero de 2024'!$C$4:$C$749,$D126)/1000000</f>
        <v>0</v>
      </c>
      <c r="AF126" s="402">
        <f t="shared" si="138"/>
        <v>795.49136599999997</v>
      </c>
      <c r="AG126" s="469">
        <f>+SUMIFS('[1]SIIF Cierre 31 Enero de 2024'!$W$4:$W$749,'[1]SIIF Cierre 31 Enero de 2024'!$A$4:$A$749,$B126,'[1]SIIF Cierre 31 Enero de 2024'!$B$4:$B$749,$C126,'[1]SIIF Cierre 31 Enero de 2024'!$C$4:$C$749,$D126,'[1]SIIF Cierre 31 Enero de 2024'!$D$4:$D$749,$E126,'[1]SIIF Cierre 31 Enero de 2024'!$E$4:$E$749,$F126,'[1]SIIF Cierre 31 Enero de 2024'!$F$4:$F$749,$G126,'[1]SIIF Cierre 31 Enero de 2024'!$G$4:$G$749,$H126,'[1]SIIF Cierre 31 Enero de 2024'!$H$4:$H$749,$I126,'[1]SIIF Cierre 31 Enero de 2024'!$I$4:$I$749,$J126,'[1]SIIF Cierre 31 Enero de 2024'!$J$4:$J$749,$K126,'[1]SIIF Cierre 31 Enero de 2024'!$K$4:$K$749,$L126,'[1]SIIF Cierre 31 Enero de 2024'!$L$4:$L$749,$M126,'[1]SIIF Cierre 31 Enero de 2024'!$M$4:$M$749,$N126,'[1]SIIF Cierre 31 Enero de 2024'!$N$4:$N$749,$O126)/1000000</f>
        <v>66.916667000000004</v>
      </c>
      <c r="AH126" s="265">
        <f>+AG126/AD126</f>
        <v>8.4119916142496517E-2</v>
      </c>
      <c r="AI126" s="305"/>
      <c r="AJ126" s="264">
        <f>+SUMIFS('[1]Cierre Mes Anterior'!$W$4:$W$773,'[1]Cierre Mes Anterior'!$A$4:$A$773,$B126,'[1]Cierre Mes Anterior'!$B$4:$B$773,$C126,'[1]Cierre Mes Anterior'!$C$4:$C$773,$D126,'[1]Cierre Mes Anterior'!$D$4:$D$773,$E126,'[1]Cierre Mes Anterior'!$E$4:$E$773,$F126,'[1]Cierre Mes Anterior'!$F$4:$F$773,$G126,'[1]Cierre Mes Anterior'!$G$4:$G$773,$H126,'[1]Cierre Mes Anterior'!$H$4:$H$773,$I126,'[1]Cierre Mes Anterior'!$I$4:$I$773,$J126,'[1]Cierre Mes Anterior'!$J$4:$J$773,$K126,'[1]Cierre Mes Anterior'!$K$4:$K$773,$L126,'[1]Cierre Mes Anterior'!$L$4:$L$773,$M126,'[1]Cierre Mes Anterior'!$M$4:$M$773,$N126,'[1]Cierre Mes Anterior'!$N$4:$N$773,$O126)/1000000</f>
        <v>0</v>
      </c>
      <c r="AK126" s="267">
        <f t="shared" si="140"/>
        <v>66.916667000000004</v>
      </c>
      <c r="AL126" s="172" t="e" vm="1">
        <f t="shared" si="141"/>
        <v>#VALUE!</v>
      </c>
      <c r="AM126" s="469">
        <f>+SUMIFS('[1]SIIF Cierre 31 Enero de 2024'!$X$4:$X$749,'[1]SIIF Cierre 31 Enero de 2024'!$A$4:$A$749,$B126,'[1]SIIF Cierre 31 Enero de 2024'!$B$4:$B$749,$C126,'[1]SIIF Cierre 31 Enero de 2024'!$C$4:$C$749,$D126,'[1]SIIF Cierre 31 Enero de 2024'!$D$4:$D$749,$E126,'[1]SIIF Cierre 31 Enero de 2024'!$E$4:$E$749,$F126,'[1]SIIF Cierre 31 Enero de 2024'!$F$4:$F$749,$G126,'[1]SIIF Cierre 31 Enero de 2024'!$G$4:$G$749,$H126,'[1]SIIF Cierre 31 Enero de 2024'!$H$4:$H$749,$I126,'[1]SIIF Cierre 31 Enero de 2024'!$I$4:$I$749,$J126,'[1]SIIF Cierre 31 Enero de 2024'!$J$4:$J$749,$K126,'[1]SIIF Cierre 31 Enero de 2024'!$K$4:$K$749,$L126,'[1]SIIF Cierre 31 Enero de 2024'!$L$4:$L$749,$M126,'[1]SIIF Cierre 31 Enero de 2024'!$M$4:$M$749,$N126,'[1]SIIF Cierre 31 Enero de 2024'!$N$4:$N$749,$O126)/1000000</f>
        <v>0</v>
      </c>
      <c r="AN126" s="265">
        <f>+AM126/AD126</f>
        <v>0</v>
      </c>
      <c r="AO126" s="305"/>
      <c r="AP126" s="264">
        <f>+SUMIFS('[1]Cierre Mes Anterior'!$X$4:$X$773,'[1]Cierre Mes Anterior'!$A$4:$A$773,$B126,'[1]Cierre Mes Anterior'!$B$4:$B$773,$C126,'[1]Cierre Mes Anterior'!$C$4:$C$773,$D126,'[1]Cierre Mes Anterior'!$D$4:$D$773,$E126,'[1]Cierre Mes Anterior'!$E$4:$E$773,$F126,'[1]Cierre Mes Anterior'!$F$4:$F$773,$G126,'[1]Cierre Mes Anterior'!$G$4:$G$773,$H126,'[1]Cierre Mes Anterior'!$H$4:$H$773,$I126,'[1]Cierre Mes Anterior'!$I$4:$I$773,$J126,'[1]Cierre Mes Anterior'!$J$4:$J$773,$K126,'[1]Cierre Mes Anterior'!$K$4:$K$773,$L126,'[1]Cierre Mes Anterior'!$L$4:$L$773,$M126,'[1]Cierre Mes Anterior'!$M$4:$M$773,$N126,'[1]Cierre Mes Anterior'!$N$4:$N$773,$O126)/1000000</f>
        <v>0</v>
      </c>
      <c r="AQ126" s="267">
        <f t="shared" si="143"/>
        <v>0</v>
      </c>
      <c r="AR126" s="172" t="e">
        <f t="shared" si="144"/>
        <v>#N/A</v>
      </c>
      <c r="AS126" s="469">
        <f>+SUMIFS('[1]SIIF Cierre 31 Enero de 2024'!$Z$4:$Z$749,'[1]SIIF Cierre 31 Enero de 2024'!$A$4:$A$749,$B126,'[1]SIIF Cierre 31 Enero de 2024'!$B$4:$B$749,$C126,'[1]SIIF Cierre 31 Enero de 2024'!$C$4:$C$749,$D126,'[1]SIIF Cierre 31 Enero de 2024'!$D$4:$D$749,$E126,'[1]SIIF Cierre 31 Enero de 2024'!$E$4:$E$749,$F126,'[1]SIIF Cierre 31 Enero de 2024'!$F$4:$F$749,$G126,'[1]SIIF Cierre 31 Enero de 2024'!$G$4:$G$749,$H126,'[1]SIIF Cierre 31 Enero de 2024'!$H$4:$H$749,$I126,'[1]SIIF Cierre 31 Enero de 2024'!$I$4:$I$749,$J126,'[1]SIIF Cierre 31 Enero de 2024'!$J$4:$J$749,$K126,'[1]SIIF Cierre 31 Enero de 2024'!$K$4:$K$749,$L126,'[1]SIIF Cierre 31 Enero de 2024'!$L$4:$L$749,$M126,'[1]SIIF Cierre 31 Enero de 2024'!$M$4:$M$749,$N126,'[1]SIIF Cierre 31 Enero de 2024'!$N$4:$N$749,$O126)/1000000</f>
        <v>0</v>
      </c>
      <c r="AT126" s="265">
        <f t="shared" si="145"/>
        <v>0</v>
      </c>
      <c r="AU126" s="467">
        <f t="shared" si="146"/>
        <v>728.57469900000001</v>
      </c>
      <c r="AV126" s="410">
        <f t="shared" si="147"/>
        <v>66.916667000000004</v>
      </c>
      <c r="AW126" s="410">
        <f t="shared" si="148"/>
        <v>795.49136599999997</v>
      </c>
      <c r="AX126" s="409">
        <f t="shared" si="149"/>
        <v>728.57469900000001</v>
      </c>
      <c r="AY126" s="193" t="e">
        <f t="shared" si="150"/>
        <v>#N/A</v>
      </c>
      <c r="AZ126" s="268"/>
      <c r="BA126" s="138"/>
      <c r="BB126" s="277"/>
      <c r="BC126" s="270"/>
      <c r="BD126" s="270"/>
      <c r="BE126" s="270"/>
      <c r="BF126" s="270"/>
      <c r="BG126" s="270"/>
      <c r="BH126" s="270"/>
      <c r="BI126" s="270"/>
      <c r="BJ126" s="270"/>
      <c r="BK126" s="270"/>
      <c r="BL126" s="270"/>
      <c r="BM126" s="270"/>
      <c r="BO126" s="270"/>
      <c r="BP126" s="270"/>
      <c r="BQ126" s="270"/>
      <c r="BR126" s="270"/>
      <c r="BS126" s="270"/>
      <c r="BT126" s="270"/>
      <c r="BU126" s="270"/>
      <c r="BV126" s="270"/>
      <c r="BW126" s="270"/>
      <c r="BX126" s="270"/>
      <c r="BY126" s="270"/>
      <c r="BZ126" s="270"/>
    </row>
    <row r="127" spans="1:78" ht="45.75" customHeight="1">
      <c r="A127" s="184"/>
      <c r="B127" s="184" t="s">
        <v>183</v>
      </c>
      <c r="C127" s="242" t="s">
        <v>297</v>
      </c>
      <c r="D127" s="513" t="s">
        <v>346</v>
      </c>
      <c r="E127" s="184" t="s">
        <v>176</v>
      </c>
      <c r="F127" s="184" t="s">
        <v>164</v>
      </c>
      <c r="G127" s="184" t="s">
        <v>164</v>
      </c>
      <c r="H127" s="184" t="s">
        <v>164</v>
      </c>
      <c r="I127" s="184" t="s">
        <v>164</v>
      </c>
      <c r="J127" s="184" t="s">
        <v>164</v>
      </c>
      <c r="K127" s="184" t="s">
        <v>164</v>
      </c>
      <c r="L127" s="184" t="s">
        <v>164</v>
      </c>
      <c r="M127" s="184" t="s">
        <v>164</v>
      </c>
      <c r="N127" s="184" t="s">
        <v>164</v>
      </c>
      <c r="O127" s="184" t="s">
        <v>164</v>
      </c>
      <c r="P127" s="184"/>
      <c r="Q127" s="184"/>
      <c r="R127" s="184" t="s">
        <v>234</v>
      </c>
      <c r="S127" s="251"/>
      <c r="T127" s="509" t="s">
        <v>347</v>
      </c>
      <c r="U127" s="413">
        <v>202300000000359</v>
      </c>
      <c r="V127" s="283" t="s">
        <v>347</v>
      </c>
      <c r="W127" s="409">
        <f>+SUMIFS('[1]SIIF Cierre 31 Enero de 2024'!$P$4:$P$749,'[1]SIIF Cierre 31 Enero de 2024'!$A$4:$A$749,$B127,'[1]SIIF Cierre 31 Enero de 2024'!$B$4:$B$749,$C127,'[1]SIIF Cierre 31 Enero de 2024'!$C$4:$C$749,$D127)/1000000</f>
        <v>650</v>
      </c>
      <c r="X127" s="394"/>
      <c r="Y127" s="394">
        <f>+SUMIFS('[1]SIIF Cierre 31 Enero de 2024'!$R$4:$R$749,'[1]SIIF Cierre 31 Enero de 2024'!$A$4:$A$749,$B127,'[1]SIIF Cierre 31 Enero de 2024'!$B$4:$B$749,$C127,'[1]SIIF Cierre 31 Enero de 2024'!$C$4:$C$749,$D127)/1000000</f>
        <v>0</v>
      </c>
      <c r="Z127" s="394"/>
      <c r="AA127" s="394">
        <f>+SUMIFS('[1]SIIF Cierre 31 Enero de 2024'!$Q$4:$Q$749,'[1]SIIF Cierre 31 Enero de 2024'!$A$4:$A$749,$B127,'[1]SIIF Cierre 31 Enero de 2024'!$B$4:$B$749,$C127,'[1]SIIF Cierre 31 Enero de 2024'!$C$4:$C$749,$D127)/1000000</f>
        <v>0</v>
      </c>
      <c r="AB127" s="394"/>
      <c r="AC127" s="394">
        <f t="shared" si="152"/>
        <v>0</v>
      </c>
      <c r="AD127" s="462">
        <f t="shared" si="137"/>
        <v>650</v>
      </c>
      <c r="AE127" s="409">
        <f>+SUMIFS('[1]SIIF Cierre 31 Enero de 2024'!$T$4:$T$749,'[1]SIIF Cierre 31 Enero de 2024'!$A$4:$A$749,$B127,'[1]SIIF Cierre 31 Enero de 2024'!$B$4:$B$749,$C127,'[1]SIIF Cierre 31 Enero de 2024'!$C$4:$C$749,$D127)/1000000</f>
        <v>0</v>
      </c>
      <c r="AF127" s="402">
        <f t="shared" si="138"/>
        <v>650</v>
      </c>
      <c r="AG127" s="469">
        <f>+SUMIFS('[1]SIIF Cierre 31 Enero de 2024'!$W$4:$W$749,'[1]SIIF Cierre 31 Enero de 2024'!$A$4:$A$749,$B127,'[1]SIIF Cierre 31 Enero de 2024'!$B$4:$B$749,$C127,'[1]SIIF Cierre 31 Enero de 2024'!$C$4:$C$749,$D127,'[1]SIIF Cierre 31 Enero de 2024'!$D$4:$D$749,$E127,'[1]SIIF Cierre 31 Enero de 2024'!$E$4:$E$749,$F127,'[1]SIIF Cierre 31 Enero de 2024'!$F$4:$F$749,$G127,'[1]SIIF Cierre 31 Enero de 2024'!$G$4:$G$749,$H127,'[1]SIIF Cierre 31 Enero de 2024'!$H$4:$H$749,$I127,'[1]SIIF Cierre 31 Enero de 2024'!$I$4:$I$749,$J127,'[1]SIIF Cierre 31 Enero de 2024'!$J$4:$J$749,$K127,'[1]SIIF Cierre 31 Enero de 2024'!$K$4:$K$749,$L127,'[1]SIIF Cierre 31 Enero de 2024'!$L$4:$L$749,$M127,'[1]SIIF Cierre 31 Enero de 2024'!$M$4:$M$749,$N127,'[1]SIIF Cierre 31 Enero de 2024'!$N$4:$N$749,$O127)/1000000</f>
        <v>57.016666000000001</v>
      </c>
      <c r="AH127" s="265">
        <f>+AG127/AD127</f>
        <v>8.7717947692307688E-2</v>
      </c>
      <c r="AI127" s="305"/>
      <c r="AJ127" s="264">
        <f>+SUMIFS('[1]Cierre Mes Anterior'!$W$4:$W$773,'[1]Cierre Mes Anterior'!$A$4:$A$773,$B127,'[1]Cierre Mes Anterior'!$B$4:$B$773,$C127,'[1]Cierre Mes Anterior'!$C$4:$C$773,$D127,'[1]Cierre Mes Anterior'!$D$4:$D$773,$E127,'[1]Cierre Mes Anterior'!$E$4:$E$773,$F127,'[1]Cierre Mes Anterior'!$F$4:$F$773,$G127,'[1]Cierre Mes Anterior'!$G$4:$G$773,$H127,'[1]Cierre Mes Anterior'!$H$4:$H$773,$I127,'[1]Cierre Mes Anterior'!$I$4:$I$773,$J127,'[1]Cierre Mes Anterior'!$J$4:$J$773,$K127,'[1]Cierre Mes Anterior'!$K$4:$K$773,$L127,'[1]Cierre Mes Anterior'!$L$4:$L$773,$M127,'[1]Cierre Mes Anterior'!$M$4:$M$773,$N127,'[1]Cierre Mes Anterior'!$N$4:$N$773,$O127)/1000000</f>
        <v>0</v>
      </c>
      <c r="AK127" s="267">
        <f t="shared" si="140"/>
        <v>57.016666000000001</v>
      </c>
      <c r="AL127" s="172" t="e" vm="1">
        <f t="shared" si="141"/>
        <v>#VALUE!</v>
      </c>
      <c r="AM127" s="469">
        <f>+SUMIFS('[1]SIIF Cierre 31 Enero de 2024'!$X$4:$X$749,'[1]SIIF Cierre 31 Enero de 2024'!$A$4:$A$749,$B127,'[1]SIIF Cierre 31 Enero de 2024'!$B$4:$B$749,$C127,'[1]SIIF Cierre 31 Enero de 2024'!$C$4:$C$749,$D127,'[1]SIIF Cierre 31 Enero de 2024'!$D$4:$D$749,$E127,'[1]SIIF Cierre 31 Enero de 2024'!$E$4:$E$749,$F127,'[1]SIIF Cierre 31 Enero de 2024'!$F$4:$F$749,$G127,'[1]SIIF Cierre 31 Enero de 2024'!$G$4:$G$749,$H127,'[1]SIIF Cierre 31 Enero de 2024'!$H$4:$H$749,$I127,'[1]SIIF Cierre 31 Enero de 2024'!$I$4:$I$749,$J127,'[1]SIIF Cierre 31 Enero de 2024'!$J$4:$J$749,$K127,'[1]SIIF Cierre 31 Enero de 2024'!$K$4:$K$749,$L127,'[1]SIIF Cierre 31 Enero de 2024'!$L$4:$L$749,$M127,'[1]SIIF Cierre 31 Enero de 2024'!$M$4:$M$749,$N127,'[1]SIIF Cierre 31 Enero de 2024'!$N$4:$N$749,$O127)/1000000</f>
        <v>0</v>
      </c>
      <c r="AN127" s="265">
        <f>+AM127/AD127</f>
        <v>0</v>
      </c>
      <c r="AO127" s="305"/>
      <c r="AP127" s="264">
        <f>+SUMIFS('[1]Cierre Mes Anterior'!$X$4:$X$773,'[1]Cierre Mes Anterior'!$A$4:$A$773,$B127,'[1]Cierre Mes Anterior'!$B$4:$B$773,$C127,'[1]Cierre Mes Anterior'!$C$4:$C$773,$D127,'[1]Cierre Mes Anterior'!$D$4:$D$773,$E127,'[1]Cierre Mes Anterior'!$E$4:$E$773,$F127,'[1]Cierre Mes Anterior'!$F$4:$F$773,$G127,'[1]Cierre Mes Anterior'!$G$4:$G$773,$H127,'[1]Cierre Mes Anterior'!$H$4:$H$773,$I127,'[1]Cierre Mes Anterior'!$I$4:$I$773,$J127,'[1]Cierre Mes Anterior'!$J$4:$J$773,$K127,'[1]Cierre Mes Anterior'!$K$4:$K$773,$L127,'[1]Cierre Mes Anterior'!$L$4:$L$773,$M127,'[1]Cierre Mes Anterior'!$M$4:$M$773,$N127,'[1]Cierre Mes Anterior'!$N$4:$N$773,$O127)/1000000</f>
        <v>0</v>
      </c>
      <c r="AQ127" s="267">
        <f t="shared" si="143"/>
        <v>0</v>
      </c>
      <c r="AR127" s="172" t="e">
        <f t="shared" si="144"/>
        <v>#N/A</v>
      </c>
      <c r="AS127" s="469">
        <f>+SUMIFS('[1]SIIF Cierre 31 Enero de 2024'!$Z$4:$Z$749,'[1]SIIF Cierre 31 Enero de 2024'!$A$4:$A$749,$B127,'[1]SIIF Cierre 31 Enero de 2024'!$B$4:$B$749,$C127,'[1]SIIF Cierre 31 Enero de 2024'!$C$4:$C$749,$D127,'[1]SIIF Cierre 31 Enero de 2024'!$D$4:$D$749,$E127,'[1]SIIF Cierre 31 Enero de 2024'!$E$4:$E$749,$F127,'[1]SIIF Cierre 31 Enero de 2024'!$F$4:$F$749,$G127,'[1]SIIF Cierre 31 Enero de 2024'!$G$4:$G$749,$H127,'[1]SIIF Cierre 31 Enero de 2024'!$H$4:$H$749,$I127,'[1]SIIF Cierre 31 Enero de 2024'!$I$4:$I$749,$J127,'[1]SIIF Cierre 31 Enero de 2024'!$J$4:$J$749,$K127,'[1]SIIF Cierre 31 Enero de 2024'!$K$4:$K$749,$L127,'[1]SIIF Cierre 31 Enero de 2024'!$L$4:$L$749,$M127,'[1]SIIF Cierre 31 Enero de 2024'!$M$4:$M$749,$N127,'[1]SIIF Cierre 31 Enero de 2024'!$N$4:$N$749,$O127)/1000000</f>
        <v>0</v>
      </c>
      <c r="AT127" s="265">
        <f t="shared" si="145"/>
        <v>0</v>
      </c>
      <c r="AU127" s="467">
        <f t="shared" si="146"/>
        <v>592.98333400000001</v>
      </c>
      <c r="AV127" s="410">
        <f t="shared" si="147"/>
        <v>57.016666000000001</v>
      </c>
      <c r="AW127" s="410">
        <f t="shared" si="148"/>
        <v>650</v>
      </c>
      <c r="AX127" s="409">
        <f t="shared" si="149"/>
        <v>592.98333400000001</v>
      </c>
      <c r="AY127" s="193" t="e">
        <f t="shared" si="150"/>
        <v>#N/A</v>
      </c>
      <c r="AZ127" s="268"/>
      <c r="BA127" s="138"/>
      <c r="BB127" s="277"/>
      <c r="BC127" s="270"/>
      <c r="BD127" s="270"/>
      <c r="BE127" s="270"/>
      <c r="BF127" s="270"/>
      <c r="BG127" s="270"/>
      <c r="BH127" s="270"/>
      <c r="BI127" s="270"/>
      <c r="BJ127" s="270"/>
      <c r="BK127" s="270"/>
      <c r="BL127" s="270"/>
      <c r="BM127" s="270"/>
      <c r="BO127" s="270"/>
      <c r="BP127" s="270"/>
      <c r="BQ127" s="270"/>
      <c r="BR127" s="270"/>
      <c r="BS127" s="270"/>
      <c r="BT127" s="270"/>
      <c r="BU127" s="270"/>
      <c r="BV127" s="270"/>
      <c r="BW127" s="270"/>
      <c r="BX127" s="270"/>
      <c r="BY127" s="270"/>
      <c r="BZ127" s="270"/>
    </row>
    <row r="128" spans="1:78" ht="45.75" customHeight="1">
      <c r="A128" s="184"/>
      <c r="B128" s="184" t="s">
        <v>183</v>
      </c>
      <c r="C128" s="242" t="s">
        <v>297</v>
      </c>
      <c r="D128" s="505" t="s">
        <v>348</v>
      </c>
      <c r="E128" s="184" t="s">
        <v>176</v>
      </c>
      <c r="F128" s="184" t="s">
        <v>164</v>
      </c>
      <c r="G128" s="184" t="s">
        <v>164</v>
      </c>
      <c r="H128" s="184" t="s">
        <v>164</v>
      </c>
      <c r="I128" s="184" t="s">
        <v>164</v>
      </c>
      <c r="J128" s="184" t="s">
        <v>164</v>
      </c>
      <c r="K128" s="184" t="s">
        <v>164</v>
      </c>
      <c r="L128" s="184" t="s">
        <v>164</v>
      </c>
      <c r="M128" s="184" t="s">
        <v>164</v>
      </c>
      <c r="N128" s="184" t="s">
        <v>164</v>
      </c>
      <c r="O128" s="184" t="s">
        <v>164</v>
      </c>
      <c r="P128" s="184"/>
      <c r="Q128" s="184"/>
      <c r="R128" s="184" t="s">
        <v>234</v>
      </c>
      <c r="S128" s="251"/>
      <c r="T128" s="509" t="s">
        <v>349</v>
      </c>
      <c r="U128" s="285">
        <v>202300000000293</v>
      </c>
      <c r="V128" s="283" t="s">
        <v>350</v>
      </c>
      <c r="W128" s="409">
        <f>+SUMIFS('[1]SIIF Cierre 31 Enero de 2024'!$P$4:$P$749,'[1]SIIF Cierre 31 Enero de 2024'!$A$4:$A$749,$B128,'[1]SIIF Cierre 31 Enero de 2024'!$B$4:$B$749,$C128,'[1]SIIF Cierre 31 Enero de 2024'!$C$4:$C$749,$D128)/1000000</f>
        <v>6191</v>
      </c>
      <c r="X128" s="394"/>
      <c r="Y128" s="394">
        <f>+SUMIFS('[1]SIIF Cierre 31 Enero de 2024'!$R$4:$R$749,'[1]SIIF Cierre 31 Enero de 2024'!$A$4:$A$749,$B128,'[1]SIIF Cierre 31 Enero de 2024'!$B$4:$B$749,$C128,'[1]SIIF Cierre 31 Enero de 2024'!$C$4:$C$749,$D128)/1000000</f>
        <v>0</v>
      </c>
      <c r="Z128" s="394"/>
      <c r="AA128" s="394">
        <f>+SUMIFS('[1]SIIF Cierre 31 Enero de 2024'!$Q$4:$Q$749,'[1]SIIF Cierre 31 Enero de 2024'!$A$4:$A$749,$B128,'[1]SIIF Cierre 31 Enero de 2024'!$B$4:$B$749,$C128,'[1]SIIF Cierre 31 Enero de 2024'!$C$4:$C$749,$D128)/1000000</f>
        <v>0</v>
      </c>
      <c r="AB128" s="394"/>
      <c r="AC128" s="394">
        <f t="shared" si="152"/>
        <v>0</v>
      </c>
      <c r="AD128" s="462">
        <f t="shared" si="137"/>
        <v>6191</v>
      </c>
      <c r="AE128" s="409">
        <f>+SUMIFS('[1]SIIF Cierre 31 Enero de 2024'!$T$4:$T$749,'[1]SIIF Cierre 31 Enero de 2024'!$A$4:$A$749,$B128,'[1]SIIF Cierre 31 Enero de 2024'!$B$4:$B$749,$C128,'[1]SIIF Cierre 31 Enero de 2024'!$C$4:$C$749,$D128)/1000000</f>
        <v>6191</v>
      </c>
      <c r="AF128" s="402">
        <f t="shared" si="138"/>
        <v>0</v>
      </c>
      <c r="AG128" s="469">
        <f>+SUMIFS('[1]SIIF Cierre 31 Enero de 2024'!$W$4:$W$749,'[1]SIIF Cierre 31 Enero de 2024'!$A$4:$A$749,$B128,'[1]SIIF Cierre 31 Enero de 2024'!$B$4:$B$749,$C128,'[1]SIIF Cierre 31 Enero de 2024'!$C$4:$C$749,$D128,'[1]SIIF Cierre 31 Enero de 2024'!$D$4:$D$749,$E128,'[1]SIIF Cierre 31 Enero de 2024'!$E$4:$E$749,$F128,'[1]SIIF Cierre 31 Enero de 2024'!$F$4:$F$749,$G128,'[1]SIIF Cierre 31 Enero de 2024'!$G$4:$G$749,$H128,'[1]SIIF Cierre 31 Enero de 2024'!$H$4:$H$749,$I128,'[1]SIIF Cierre 31 Enero de 2024'!$I$4:$I$749,$J128,'[1]SIIF Cierre 31 Enero de 2024'!$J$4:$J$749,$K128,'[1]SIIF Cierre 31 Enero de 2024'!$K$4:$K$749,$L128,'[1]SIIF Cierre 31 Enero de 2024'!$L$4:$L$749,$M128,'[1]SIIF Cierre 31 Enero de 2024'!$M$4:$M$749,$N128,'[1]SIIF Cierre 31 Enero de 2024'!$N$4:$N$749,$O128)/1000000</f>
        <v>0</v>
      </c>
      <c r="AH128" s="265">
        <f>+AG128/AD128</f>
        <v>0</v>
      </c>
      <c r="AI128" s="305"/>
      <c r="AJ128" s="264">
        <f>+SUMIFS('[1]Cierre Mes Anterior'!$W$4:$W$773,'[1]Cierre Mes Anterior'!$A$4:$A$773,$B128,'[1]Cierre Mes Anterior'!$B$4:$B$773,$C128,'[1]Cierre Mes Anterior'!$C$4:$C$773,$D128,'[1]Cierre Mes Anterior'!$D$4:$D$773,$E128,'[1]Cierre Mes Anterior'!$E$4:$E$773,$F128,'[1]Cierre Mes Anterior'!$F$4:$F$773,$G128,'[1]Cierre Mes Anterior'!$G$4:$G$773,$H128,'[1]Cierre Mes Anterior'!$H$4:$H$773,$I128,'[1]Cierre Mes Anterior'!$I$4:$I$773,$J128,'[1]Cierre Mes Anterior'!$J$4:$J$773,$K128,'[1]Cierre Mes Anterior'!$K$4:$K$773,$L128,'[1]Cierre Mes Anterior'!$L$4:$L$773,$M128,'[1]Cierre Mes Anterior'!$M$4:$M$773,$N128,'[1]Cierre Mes Anterior'!$N$4:$N$773,$O128)/1000000</f>
        <v>0</v>
      </c>
      <c r="AK128" s="267">
        <f t="shared" si="140"/>
        <v>0</v>
      </c>
      <c r="AL128" s="172" t="e" vm="1">
        <f t="shared" si="141"/>
        <v>#VALUE!</v>
      </c>
      <c r="AM128" s="469">
        <f>+SUMIFS('[1]SIIF Cierre 31 Enero de 2024'!$X$4:$X$749,'[1]SIIF Cierre 31 Enero de 2024'!$A$4:$A$749,$B128,'[1]SIIF Cierre 31 Enero de 2024'!$B$4:$B$749,$C128,'[1]SIIF Cierre 31 Enero de 2024'!$C$4:$C$749,$D128,'[1]SIIF Cierre 31 Enero de 2024'!$D$4:$D$749,$E128,'[1]SIIF Cierre 31 Enero de 2024'!$E$4:$E$749,$F128,'[1]SIIF Cierre 31 Enero de 2024'!$F$4:$F$749,$G128,'[1]SIIF Cierre 31 Enero de 2024'!$G$4:$G$749,$H128,'[1]SIIF Cierre 31 Enero de 2024'!$H$4:$H$749,$I128,'[1]SIIF Cierre 31 Enero de 2024'!$I$4:$I$749,$J128,'[1]SIIF Cierre 31 Enero de 2024'!$J$4:$J$749,$K128,'[1]SIIF Cierre 31 Enero de 2024'!$K$4:$K$749,$L128,'[1]SIIF Cierre 31 Enero de 2024'!$L$4:$L$749,$M128,'[1]SIIF Cierre 31 Enero de 2024'!$M$4:$M$749,$N128,'[1]SIIF Cierre 31 Enero de 2024'!$N$4:$N$749,$O128)/1000000</f>
        <v>0</v>
      </c>
      <c r="AN128" s="265">
        <f>+AM128/AD128</f>
        <v>0</v>
      </c>
      <c r="AO128" s="305"/>
      <c r="AP128" s="264">
        <f>+SUMIFS('[1]Cierre Mes Anterior'!$X$4:$X$773,'[1]Cierre Mes Anterior'!$A$4:$A$773,$B128,'[1]Cierre Mes Anterior'!$B$4:$B$773,$C128,'[1]Cierre Mes Anterior'!$C$4:$C$773,$D128,'[1]Cierre Mes Anterior'!$D$4:$D$773,$E128,'[1]Cierre Mes Anterior'!$E$4:$E$773,$F128,'[1]Cierre Mes Anterior'!$F$4:$F$773,$G128,'[1]Cierre Mes Anterior'!$G$4:$G$773,$H128,'[1]Cierre Mes Anterior'!$H$4:$H$773,$I128,'[1]Cierre Mes Anterior'!$I$4:$I$773,$J128,'[1]Cierre Mes Anterior'!$J$4:$J$773,$K128,'[1]Cierre Mes Anterior'!$K$4:$K$773,$L128,'[1]Cierre Mes Anterior'!$L$4:$L$773,$M128,'[1]Cierre Mes Anterior'!$M$4:$M$773,$N128,'[1]Cierre Mes Anterior'!$N$4:$N$773,$O128)/1000000</f>
        <v>0</v>
      </c>
      <c r="AQ128" s="267">
        <f t="shared" si="143"/>
        <v>0</v>
      </c>
      <c r="AR128" s="172" t="e">
        <f t="shared" si="144"/>
        <v>#N/A</v>
      </c>
      <c r="AS128" s="469">
        <f>+SUMIFS('[1]SIIF Cierre 31 Enero de 2024'!$Z$4:$Z$749,'[1]SIIF Cierre 31 Enero de 2024'!$A$4:$A$749,$B128,'[1]SIIF Cierre 31 Enero de 2024'!$B$4:$B$749,$C128,'[1]SIIF Cierre 31 Enero de 2024'!$C$4:$C$749,$D128,'[1]SIIF Cierre 31 Enero de 2024'!$D$4:$D$749,$E128,'[1]SIIF Cierre 31 Enero de 2024'!$E$4:$E$749,$F128,'[1]SIIF Cierre 31 Enero de 2024'!$F$4:$F$749,$G128,'[1]SIIF Cierre 31 Enero de 2024'!$G$4:$G$749,$H128,'[1]SIIF Cierre 31 Enero de 2024'!$H$4:$H$749,$I128,'[1]SIIF Cierre 31 Enero de 2024'!$I$4:$I$749,$J128,'[1]SIIF Cierre 31 Enero de 2024'!$J$4:$J$749,$K128,'[1]SIIF Cierre 31 Enero de 2024'!$K$4:$K$749,$L128,'[1]SIIF Cierre 31 Enero de 2024'!$L$4:$L$749,$M128,'[1]SIIF Cierre 31 Enero de 2024'!$M$4:$M$749,$N128,'[1]SIIF Cierre 31 Enero de 2024'!$N$4:$N$749,$O128)/1000000</f>
        <v>0</v>
      </c>
      <c r="AT128" s="265">
        <f t="shared" si="145"/>
        <v>0</v>
      </c>
      <c r="AU128" s="467">
        <f t="shared" si="146"/>
        <v>6191</v>
      </c>
      <c r="AV128" s="410">
        <f t="shared" si="147"/>
        <v>0</v>
      </c>
      <c r="AW128" s="410">
        <f t="shared" si="148"/>
        <v>6191</v>
      </c>
      <c r="AX128" s="409">
        <f t="shared" si="149"/>
        <v>0</v>
      </c>
      <c r="AY128" s="193" t="e">
        <f t="shared" si="150"/>
        <v>#N/A</v>
      </c>
      <c r="AZ128" s="268"/>
      <c r="BA128" s="138"/>
      <c r="BB128" s="277"/>
      <c r="BC128" s="270"/>
      <c r="BD128" s="270"/>
      <c r="BE128" s="270"/>
      <c r="BF128" s="270"/>
      <c r="BG128" s="270"/>
      <c r="BH128" s="270"/>
      <c r="BI128" s="270"/>
      <c r="BJ128" s="270"/>
      <c r="BK128" s="270"/>
      <c r="BL128" s="270"/>
      <c r="BM128" s="270"/>
      <c r="BO128" s="270"/>
      <c r="BP128" s="270"/>
      <c r="BQ128" s="270"/>
      <c r="BR128" s="270"/>
      <c r="BS128" s="270"/>
      <c r="BT128" s="270"/>
      <c r="BU128" s="270"/>
      <c r="BV128" s="270"/>
      <c r="BW128" s="270"/>
      <c r="BX128" s="270"/>
      <c r="BY128" s="270"/>
      <c r="BZ128" s="270"/>
    </row>
    <row r="129" spans="1:78" ht="34.5" customHeight="1">
      <c r="A129" s="184"/>
      <c r="B129" s="184"/>
      <c r="C129" s="184" t="s">
        <v>297</v>
      </c>
      <c r="D129" s="275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251"/>
      <c r="T129" s="158" t="s">
        <v>238</v>
      </c>
      <c r="U129" s="441"/>
      <c r="V129" s="158" t="s">
        <v>238</v>
      </c>
      <c r="W129" s="387">
        <f t="shared" ref="W129:AG129" si="153">SUM(W120:W128)</f>
        <v>4910541.700251</v>
      </c>
      <c r="X129" s="387">
        <f t="shared" si="153"/>
        <v>0</v>
      </c>
      <c r="Y129" s="387">
        <f t="shared" si="153"/>
        <v>0</v>
      </c>
      <c r="Z129" s="387">
        <f t="shared" si="153"/>
        <v>0</v>
      </c>
      <c r="AA129" s="387">
        <f t="shared" si="153"/>
        <v>0</v>
      </c>
      <c r="AB129" s="387">
        <f t="shared" si="153"/>
        <v>0</v>
      </c>
      <c r="AC129" s="387">
        <f t="shared" si="153"/>
        <v>0</v>
      </c>
      <c r="AD129" s="457">
        <f t="shared" si="153"/>
        <v>4910541.700251</v>
      </c>
      <c r="AE129" s="387">
        <f t="shared" si="153"/>
        <v>6191</v>
      </c>
      <c r="AF129" s="387">
        <f t="shared" si="153"/>
        <v>4904350.700251</v>
      </c>
      <c r="AG129" s="457">
        <f t="shared" si="153"/>
        <v>405851.20926600002</v>
      </c>
      <c r="AH129" s="169">
        <f t="shared" si="139"/>
        <v>8.2648969103603198E-2</v>
      </c>
      <c r="AI129" s="288"/>
      <c r="AJ129" s="387">
        <f>SUM(AJ120:AJ128)</f>
        <v>0</v>
      </c>
      <c r="AK129" s="188">
        <f>SUM(AK120:AK124)</f>
        <v>405648.40926600003</v>
      </c>
      <c r="AL129" s="172" t="e" vm="1">
        <f t="shared" si="141"/>
        <v>#VALUE!</v>
      </c>
      <c r="AM129" s="457">
        <f>SUM(AM120:AM128)</f>
        <v>320046.53289600002</v>
      </c>
      <c r="AN129" s="186">
        <f t="shared" si="142"/>
        <v>6.5175402721789538E-2</v>
      </c>
      <c r="AO129" s="290"/>
      <c r="AP129" s="289">
        <f>SUM(AP120:AP124)</f>
        <v>0</v>
      </c>
      <c r="AQ129" s="188">
        <f>SUM(AQ120:AQ124)</f>
        <v>320046.53289600002</v>
      </c>
      <c r="AR129" s="172" t="e">
        <f t="shared" si="144"/>
        <v>#N/A</v>
      </c>
      <c r="AS129" s="457">
        <f>SUM(AS120:AS128)</f>
        <v>320046.53289600002</v>
      </c>
      <c r="AT129" s="186">
        <f t="shared" si="145"/>
        <v>6.5175402721789538E-2</v>
      </c>
      <c r="AU129" s="457">
        <f>SUM(AU120:AU128)</f>
        <v>4504690.4909850014</v>
      </c>
      <c r="AV129" s="387">
        <f>SUM(AV120:AV128)</f>
        <v>85804.676370000001</v>
      </c>
      <c r="AW129" s="387">
        <f>SUM(AW120:AW128)</f>
        <v>4590495.167355</v>
      </c>
      <c r="AX129" s="387">
        <f>SUM(AX120:AX128)</f>
        <v>4498499.4909850014</v>
      </c>
      <c r="AY129" s="387" t="e">
        <f>SUM(AY120:AY128)</f>
        <v>#N/A</v>
      </c>
      <c r="AZ129" s="268" t="e">
        <f t="shared" si="151"/>
        <v>#N/A</v>
      </c>
      <c r="BA129" s="138"/>
      <c r="BB129" s="308"/>
      <c r="BC129" s="309"/>
      <c r="BD129" s="309"/>
      <c r="BE129" s="309"/>
      <c r="BF129" s="309"/>
      <c r="BG129" s="309"/>
      <c r="BH129" s="309"/>
      <c r="BI129" s="309"/>
      <c r="BJ129" s="309"/>
      <c r="BK129" s="309"/>
      <c r="BL129" s="309"/>
      <c r="BM129" s="309"/>
      <c r="BO129" s="309"/>
      <c r="BP129" s="309"/>
      <c r="BQ129" s="309"/>
      <c r="BR129" s="309"/>
      <c r="BS129" s="309"/>
      <c r="BT129" s="309"/>
      <c r="BU129" s="309"/>
      <c r="BV129" s="309"/>
      <c r="BW129" s="309"/>
      <c r="BX129" s="309"/>
      <c r="BY129" s="309"/>
      <c r="BZ129" s="309"/>
    </row>
    <row r="130" spans="1:78" ht="34.5" customHeight="1">
      <c r="A130" s="184"/>
      <c r="B130" s="258" t="s">
        <v>183</v>
      </c>
      <c r="C130" s="242" t="s">
        <v>297</v>
      </c>
      <c r="D130" s="507" t="s">
        <v>351</v>
      </c>
      <c r="E130" s="258" t="s">
        <v>176</v>
      </c>
      <c r="F130" s="258" t="s">
        <v>164</v>
      </c>
      <c r="G130" s="258" t="s">
        <v>164</v>
      </c>
      <c r="H130" s="258" t="s">
        <v>164</v>
      </c>
      <c r="I130" s="258" t="s">
        <v>164</v>
      </c>
      <c r="J130" s="258" t="s">
        <v>164</v>
      </c>
      <c r="K130" s="258" t="s">
        <v>164</v>
      </c>
      <c r="L130" s="258" t="s">
        <v>164</v>
      </c>
      <c r="M130" s="258" t="s">
        <v>164</v>
      </c>
      <c r="N130" s="258" t="s">
        <v>164</v>
      </c>
      <c r="O130" s="258" t="s">
        <v>164</v>
      </c>
      <c r="P130" s="258"/>
      <c r="Q130" s="258"/>
      <c r="R130" s="184" t="s">
        <v>234</v>
      </c>
      <c r="S130" s="259"/>
      <c r="T130" s="510" t="s">
        <v>239</v>
      </c>
      <c r="U130" s="310">
        <v>2022011000054</v>
      </c>
      <c r="V130" s="307" t="s">
        <v>239</v>
      </c>
      <c r="W130" s="394">
        <f>+SUMIFS('[1]SIIF Cierre 31 Enero de 2024'!$P$4:$P$749,'[1]SIIF Cierre 31 Enero de 2024'!$A$4:$A$749,$B130,'[1]SIIF Cierre 31 Enero de 2024'!$B$4:$B$749,$C130,'[1]SIIF Cierre 31 Enero de 2024'!$C$4:$C$749,$D130)/1000000</f>
        <v>139302.189434</v>
      </c>
      <c r="X130" s="394"/>
      <c r="Y130" s="394"/>
      <c r="Z130" s="394"/>
      <c r="AA130" s="394">
        <f>+SUMIFS('[1]SIIF Cierre 31 Enero de 2024'!$Q$4:$Q$749,'[1]SIIF Cierre 31 Enero de 2024'!$A$4:$A$749,$B130,'[1]SIIF Cierre 31 Enero de 2024'!$B$4:$B$749,$C130,'[1]SIIF Cierre 31 Enero de 2024'!$C$4:$C$749,$D130)/1000000</f>
        <v>0</v>
      </c>
      <c r="AB130" s="394"/>
      <c r="AC130" s="394">
        <f>+AA130+AB130</f>
        <v>0</v>
      </c>
      <c r="AD130" s="462">
        <f>W130-Y130+AA130</f>
        <v>139302.189434</v>
      </c>
      <c r="AE130" s="394">
        <f>+SUMIFS('[1]SIIF Cierre 31 Enero de 2024'!$T$4:$T$749,'[1]SIIF Cierre 31 Enero de 2024'!$A$4:$A$749,$B130,'[1]SIIF Cierre 31 Enero de 2024'!$B$4:$B$749,$C130,'[1]SIIF Cierre 31 Enero de 2024'!$C$4:$C$749,$D130)/1000000</f>
        <v>0</v>
      </c>
      <c r="AF130" s="394">
        <f>AD130-AE130</f>
        <v>139302.189434</v>
      </c>
      <c r="AG130" s="462">
        <f>+SUMIFS('[1]SIIF Cierre 31 Enero de 2024'!$W$4:$W$749,'[1]SIIF Cierre 31 Enero de 2024'!$A$4:$A$749,$B130,'[1]SIIF Cierre 31 Enero de 2024'!$B$4:$B$749,$C130,'[1]SIIF Cierre 31 Enero de 2024'!$C$4:$C$749,$D130,'[1]SIIF Cierre 31 Enero de 2024'!$D$4:$D$749,$E130,'[1]SIIF Cierre 31 Enero de 2024'!$E$4:$E$749,$F130,'[1]SIIF Cierre 31 Enero de 2024'!$F$4:$F$749,$G130,'[1]SIIF Cierre 31 Enero de 2024'!$G$4:$G$749,$H130,'[1]SIIF Cierre 31 Enero de 2024'!$H$4:$H$749,$I130,'[1]SIIF Cierre 31 Enero de 2024'!$I$4:$I$749,$J130,'[1]SIIF Cierre 31 Enero de 2024'!$J$4:$J$749,$K130,'[1]SIIF Cierre 31 Enero de 2024'!$K$4:$K$749,$L130,'[1]SIIF Cierre 31 Enero de 2024'!$L$4:$L$749,$M130,'[1]SIIF Cierre 31 Enero de 2024'!$M$4:$M$749,$N130,'[1]SIIF Cierre 31 Enero de 2024'!$N$4:$N$749,$O130)/1000000</f>
        <v>0</v>
      </c>
      <c r="AH130" s="265">
        <f>+AG130/AD130</f>
        <v>0</v>
      </c>
      <c r="AI130" s="266"/>
      <c r="AJ130" s="264">
        <v>0</v>
      </c>
      <c r="AK130" s="267">
        <f>+AG130-AJ130</f>
        <v>0</v>
      </c>
      <c r="AL130" s="172" t="e" vm="1">
        <f t="shared" si="141"/>
        <v>#VALUE!</v>
      </c>
      <c r="AM130" s="462">
        <f>+SUMIFS('[1]SIIF Cierre 31 Enero de 2024'!$X$4:$X$749,'[1]SIIF Cierre 31 Enero de 2024'!$A$4:$A$749,$B130,'[1]SIIF Cierre 31 Enero de 2024'!$B$4:$B$749,$C130,'[1]SIIF Cierre 31 Enero de 2024'!$C$4:$C$749,$D130,'[1]SIIF Cierre 31 Enero de 2024'!$D$4:$D$749,$E130,'[1]SIIF Cierre 31 Enero de 2024'!$E$4:$E$749,$F130,'[1]SIIF Cierre 31 Enero de 2024'!$F$4:$F$749,$G130,'[1]SIIF Cierre 31 Enero de 2024'!$G$4:$G$749,$H130,'[1]SIIF Cierre 31 Enero de 2024'!$H$4:$H$749,$I130,'[1]SIIF Cierre 31 Enero de 2024'!$I$4:$I$749,$J130,'[1]SIIF Cierre 31 Enero de 2024'!$J$4:$J$749,$K130,'[1]SIIF Cierre 31 Enero de 2024'!$K$4:$K$749,$L130,'[1]SIIF Cierre 31 Enero de 2024'!$L$4:$L$749,$M130,'[1]SIIF Cierre 31 Enero de 2024'!$M$4:$M$749,$N130,'[1]SIIF Cierre 31 Enero de 2024'!$N$4:$N$749,$O130)/1000000</f>
        <v>0</v>
      </c>
      <c r="AN130" s="265">
        <f>+AM130/AD130</f>
        <v>0</v>
      </c>
      <c r="AO130" s="266"/>
      <c r="AP130" s="264">
        <v>0</v>
      </c>
      <c r="AQ130" s="267">
        <f>+AM130-AP130</f>
        <v>0</v>
      </c>
      <c r="AR130" s="172" t="e">
        <f t="shared" si="144"/>
        <v>#N/A</v>
      </c>
      <c r="AS130" s="462">
        <f>+SUMIFS('[1]SIIF Cierre 31 Enero de 2024'!$Z$4:$Z$749,'[1]SIIF Cierre 31 Enero de 2024'!$A$4:$A$749,$B130,'[1]SIIF Cierre 31 Enero de 2024'!$B$4:$B$749,$C130,'[1]SIIF Cierre 31 Enero de 2024'!$C$4:$C$749,$D130,'[1]SIIF Cierre 31 Enero de 2024'!$D$4:$D$749,$E130,'[1]SIIF Cierre 31 Enero de 2024'!$E$4:$E$749,$F130,'[1]SIIF Cierre 31 Enero de 2024'!$F$4:$F$749,$G130,'[1]SIIF Cierre 31 Enero de 2024'!$G$4:$G$749,$H130,'[1]SIIF Cierre 31 Enero de 2024'!$H$4:$H$749,$I130,'[1]SIIF Cierre 31 Enero de 2024'!$I$4:$I$749,$J130,'[1]SIIF Cierre 31 Enero de 2024'!$J$4:$J$749,$K130,'[1]SIIF Cierre 31 Enero de 2024'!$K$4:$K$749,$L130,'[1]SIIF Cierre 31 Enero de 2024'!$L$4:$L$749,$M130,'[1]SIIF Cierre 31 Enero de 2024'!$M$4:$M$749,$N130,'[1]SIIF Cierre 31 Enero de 2024'!$N$4:$N$749,$O130)/1000000</f>
        <v>0</v>
      </c>
      <c r="AT130" s="265">
        <f t="shared" si="145"/>
        <v>0</v>
      </c>
      <c r="AU130" s="462">
        <f>+AD130-AG130</f>
        <v>139302.189434</v>
      </c>
      <c r="AV130" s="410">
        <f>+AG130-AM130</f>
        <v>0</v>
      </c>
      <c r="AW130" s="410">
        <f>+AD130-AM130</f>
        <v>139302.189434</v>
      </c>
      <c r="AX130" s="409">
        <f>+AF130-AG130</f>
        <v>139302.189434</v>
      </c>
      <c r="AY130" s="193"/>
      <c r="AZ130" s="268"/>
      <c r="BA130" s="138"/>
      <c r="BB130" s="277"/>
      <c r="BC130" s="277"/>
      <c r="BD130" s="277"/>
      <c r="BE130" s="277"/>
      <c r="BF130" s="277"/>
      <c r="BG130" s="277"/>
      <c r="BH130" s="277"/>
      <c r="BI130" s="277"/>
      <c r="BJ130" s="277"/>
      <c r="BK130" s="277"/>
      <c r="BL130" s="277"/>
      <c r="BM130" s="270"/>
      <c r="BN130" s="311"/>
      <c r="BO130" s="270"/>
      <c r="BP130" s="270"/>
      <c r="BQ130" s="270"/>
      <c r="BR130" s="270"/>
      <c r="BS130" s="270"/>
      <c r="BT130" s="270"/>
      <c r="BU130" s="270"/>
      <c r="BV130" s="270"/>
      <c r="BW130" s="270"/>
      <c r="BX130" s="270"/>
      <c r="BY130" s="270"/>
      <c r="BZ130" s="270"/>
    </row>
    <row r="131" spans="1:78" ht="34.5" customHeight="1">
      <c r="A131" s="184"/>
      <c r="B131" s="258" t="s">
        <v>183</v>
      </c>
      <c r="C131" s="242" t="s">
        <v>297</v>
      </c>
      <c r="D131" s="507" t="s">
        <v>352</v>
      </c>
      <c r="E131" s="258" t="s">
        <v>176</v>
      </c>
      <c r="F131" s="258" t="s">
        <v>164</v>
      </c>
      <c r="G131" s="258" t="s">
        <v>164</v>
      </c>
      <c r="H131" s="258" t="s">
        <v>164</v>
      </c>
      <c r="I131" s="258" t="s">
        <v>164</v>
      </c>
      <c r="J131" s="258" t="s">
        <v>164</v>
      </c>
      <c r="K131" s="258" t="s">
        <v>164</v>
      </c>
      <c r="L131" s="258" t="s">
        <v>164</v>
      </c>
      <c r="M131" s="258" t="s">
        <v>164</v>
      </c>
      <c r="N131" s="258" t="s">
        <v>164</v>
      </c>
      <c r="O131" s="258" t="s">
        <v>164</v>
      </c>
      <c r="P131" s="258"/>
      <c r="Q131" s="258"/>
      <c r="R131" s="184" t="s">
        <v>234</v>
      </c>
      <c r="S131" s="259"/>
      <c r="T131" s="510" t="s">
        <v>239</v>
      </c>
      <c r="U131" s="310">
        <v>2022011000054</v>
      </c>
      <c r="V131" s="307" t="s">
        <v>239</v>
      </c>
      <c r="W131" s="394">
        <f>+SUMIFS('[1]SIIF Cierre 31 Enero de 2024'!$P$4:$P$749,'[1]SIIF Cierre 31 Enero de 2024'!$A$4:$A$749,$B131,'[1]SIIF Cierre 31 Enero de 2024'!$B$4:$B$749,$C131,'[1]SIIF Cierre 31 Enero de 2024'!$C$4:$C$749,$D131)/1000000</f>
        <v>500664.14365300001</v>
      </c>
      <c r="X131" s="394"/>
      <c r="Y131" s="394"/>
      <c r="Z131" s="394"/>
      <c r="AA131" s="394">
        <f>+SUMIFS('[1]SIIF Cierre 31 Enero de 2024'!$Q$4:$Q$749,'[1]SIIF Cierre 31 Enero de 2024'!$A$4:$A$749,$B131,'[1]SIIF Cierre 31 Enero de 2024'!$B$4:$B$749,$C131,'[1]SIIF Cierre 31 Enero de 2024'!$C$4:$C$749,$D131)/1000000</f>
        <v>0</v>
      </c>
      <c r="AB131" s="394"/>
      <c r="AC131" s="394">
        <f>+AA131+AB131</f>
        <v>0</v>
      </c>
      <c r="AD131" s="462">
        <f>W131-Y131+AA131</f>
        <v>500664.14365300001</v>
      </c>
      <c r="AE131" s="394">
        <f>+SUMIFS('[1]SIIF Cierre 31 Enero de 2024'!$T$4:$T$749,'[1]SIIF Cierre 31 Enero de 2024'!$A$4:$A$749,$B131,'[1]SIIF Cierre 31 Enero de 2024'!$B$4:$B$749,$C131,'[1]SIIF Cierre 31 Enero de 2024'!$C$4:$C$749,$D131)/1000000</f>
        <v>0</v>
      </c>
      <c r="AF131" s="394">
        <f>AD131-AE131</f>
        <v>500664.14365300001</v>
      </c>
      <c r="AG131" s="462">
        <f>+SUMIFS('[1]SIIF Cierre 31 Enero de 2024'!$W$4:$W$749,'[1]SIIF Cierre 31 Enero de 2024'!$A$4:$A$749,$B131,'[1]SIIF Cierre 31 Enero de 2024'!$B$4:$B$749,$C131,'[1]SIIF Cierre 31 Enero de 2024'!$C$4:$C$749,$D131,'[1]SIIF Cierre 31 Enero de 2024'!$D$4:$D$749,$E131,'[1]SIIF Cierre 31 Enero de 2024'!$E$4:$E$749,$F131,'[1]SIIF Cierre 31 Enero de 2024'!$F$4:$F$749,$G131,'[1]SIIF Cierre 31 Enero de 2024'!$G$4:$G$749,$H131,'[1]SIIF Cierre 31 Enero de 2024'!$H$4:$H$749,$I131,'[1]SIIF Cierre 31 Enero de 2024'!$I$4:$I$749,$J131,'[1]SIIF Cierre 31 Enero de 2024'!$J$4:$J$749,$K131,'[1]SIIF Cierre 31 Enero de 2024'!$K$4:$K$749,$L131,'[1]SIIF Cierre 31 Enero de 2024'!$L$4:$L$749,$M131,'[1]SIIF Cierre 31 Enero de 2024'!$M$4:$M$749,$N131,'[1]SIIF Cierre 31 Enero de 2024'!$N$4:$N$749,$O131)/1000000</f>
        <v>0</v>
      </c>
      <c r="AH131" s="265">
        <f>+AG131/AD131</f>
        <v>0</v>
      </c>
      <c r="AI131" s="266"/>
      <c r="AJ131" s="264">
        <v>0</v>
      </c>
      <c r="AK131" s="267">
        <f>+AG131-AJ131</f>
        <v>0</v>
      </c>
      <c r="AL131" s="172" t="e" vm="1">
        <f t="shared" si="141"/>
        <v>#VALUE!</v>
      </c>
      <c r="AM131" s="462">
        <f>+SUMIFS('[1]SIIF Cierre 31 Enero de 2024'!$X$4:$X$749,'[1]SIIF Cierre 31 Enero de 2024'!$A$4:$A$749,$B131,'[1]SIIF Cierre 31 Enero de 2024'!$B$4:$B$749,$C131,'[1]SIIF Cierre 31 Enero de 2024'!$C$4:$C$749,$D131,'[1]SIIF Cierre 31 Enero de 2024'!$D$4:$D$749,$E131,'[1]SIIF Cierre 31 Enero de 2024'!$E$4:$E$749,$F131,'[1]SIIF Cierre 31 Enero de 2024'!$F$4:$F$749,$G131,'[1]SIIF Cierre 31 Enero de 2024'!$G$4:$G$749,$H131,'[1]SIIF Cierre 31 Enero de 2024'!$H$4:$H$749,$I131,'[1]SIIF Cierre 31 Enero de 2024'!$I$4:$I$749,$J131,'[1]SIIF Cierre 31 Enero de 2024'!$J$4:$J$749,$K131,'[1]SIIF Cierre 31 Enero de 2024'!$K$4:$K$749,$L131,'[1]SIIF Cierre 31 Enero de 2024'!$L$4:$L$749,$M131,'[1]SIIF Cierre 31 Enero de 2024'!$M$4:$M$749,$N131,'[1]SIIF Cierre 31 Enero de 2024'!$N$4:$N$749,$O131)/1000000</f>
        <v>0</v>
      </c>
      <c r="AN131" s="265">
        <f>+AM131/AD131</f>
        <v>0</v>
      </c>
      <c r="AO131" s="266"/>
      <c r="AP131" s="264">
        <v>0</v>
      </c>
      <c r="AQ131" s="267">
        <f>+AM131-AP131</f>
        <v>0</v>
      </c>
      <c r="AR131" s="172" t="e">
        <f t="shared" si="144"/>
        <v>#N/A</v>
      </c>
      <c r="AS131" s="462">
        <f>+SUMIFS('[1]SIIF Cierre 31 Enero de 2024'!$Z$4:$Z$749,'[1]SIIF Cierre 31 Enero de 2024'!$A$4:$A$749,$B131,'[1]SIIF Cierre 31 Enero de 2024'!$B$4:$B$749,$C131,'[1]SIIF Cierre 31 Enero de 2024'!$C$4:$C$749,$D131,'[1]SIIF Cierre 31 Enero de 2024'!$D$4:$D$749,$E131,'[1]SIIF Cierre 31 Enero de 2024'!$E$4:$E$749,$F131,'[1]SIIF Cierre 31 Enero de 2024'!$F$4:$F$749,$G131,'[1]SIIF Cierre 31 Enero de 2024'!$G$4:$G$749,$H131,'[1]SIIF Cierre 31 Enero de 2024'!$H$4:$H$749,$I131,'[1]SIIF Cierre 31 Enero de 2024'!$I$4:$I$749,$J131,'[1]SIIF Cierre 31 Enero de 2024'!$J$4:$J$749,$K131,'[1]SIIF Cierre 31 Enero de 2024'!$K$4:$K$749,$L131,'[1]SIIF Cierre 31 Enero de 2024'!$L$4:$L$749,$M131,'[1]SIIF Cierre 31 Enero de 2024'!$M$4:$M$749,$N131,'[1]SIIF Cierre 31 Enero de 2024'!$N$4:$N$749,$O131)/1000000</f>
        <v>0</v>
      </c>
      <c r="AT131" s="265">
        <f t="shared" si="145"/>
        <v>0</v>
      </c>
      <c r="AU131" s="462">
        <f>+AD131-AG131</f>
        <v>500664.14365300001</v>
      </c>
      <c r="AV131" s="410">
        <f>+AG131-AM131</f>
        <v>0</v>
      </c>
      <c r="AW131" s="410">
        <f>+AD131-AM131</f>
        <v>500664.14365300001</v>
      </c>
      <c r="AX131" s="409">
        <f>+AF131-AG131</f>
        <v>500664.14365300001</v>
      </c>
      <c r="AY131" s="193"/>
      <c r="AZ131" s="268"/>
      <c r="BA131" s="138"/>
      <c r="BB131" s="277"/>
      <c r="BC131" s="277"/>
      <c r="BD131" s="277"/>
      <c r="BE131" s="277"/>
      <c r="BF131" s="277"/>
      <c r="BG131" s="277"/>
      <c r="BH131" s="277"/>
      <c r="BI131" s="277"/>
      <c r="BJ131" s="277"/>
      <c r="BK131" s="277"/>
      <c r="BL131" s="277"/>
      <c r="BM131" s="270"/>
      <c r="BN131" s="311"/>
      <c r="BO131" s="270"/>
      <c r="BP131" s="270"/>
      <c r="BQ131" s="270"/>
      <c r="BR131" s="270"/>
      <c r="BS131" s="270"/>
      <c r="BT131" s="270"/>
      <c r="BU131" s="270"/>
      <c r="BV131" s="270"/>
      <c r="BW131" s="270"/>
      <c r="BX131" s="270"/>
      <c r="BY131" s="270"/>
      <c r="BZ131" s="270"/>
    </row>
    <row r="132" spans="1:78" ht="34.5" customHeight="1">
      <c r="A132" s="184"/>
      <c r="B132" s="184"/>
      <c r="C132" s="184"/>
      <c r="D132" s="275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251"/>
      <c r="T132" s="158" t="s">
        <v>240</v>
      </c>
      <c r="U132" s="441"/>
      <c r="V132" s="158" t="s">
        <v>240</v>
      </c>
      <c r="W132" s="387">
        <f>SUM(W130:W131)</f>
        <v>639966.33308700006</v>
      </c>
      <c r="X132" s="387">
        <f t="shared" ref="X132:AG132" si="154">SUM(X131:X131)</f>
        <v>0</v>
      </c>
      <c r="Y132" s="387">
        <f t="shared" si="154"/>
        <v>0</v>
      </c>
      <c r="Z132" s="387">
        <f t="shared" si="154"/>
        <v>0</v>
      </c>
      <c r="AA132" s="387">
        <f t="shared" si="154"/>
        <v>0</v>
      </c>
      <c r="AB132" s="387">
        <f t="shared" si="154"/>
        <v>0</v>
      </c>
      <c r="AC132" s="387">
        <f t="shared" si="154"/>
        <v>0</v>
      </c>
      <c r="AD132" s="457">
        <f>SUM(AD130:AD131)</f>
        <v>639966.33308700006</v>
      </c>
      <c r="AE132" s="387">
        <f t="shared" si="154"/>
        <v>0</v>
      </c>
      <c r="AF132" s="387">
        <f>SUM(AF131:AF131)</f>
        <v>500664.14365300001</v>
      </c>
      <c r="AG132" s="457">
        <f t="shared" si="154"/>
        <v>0</v>
      </c>
      <c r="AH132" s="169">
        <f t="shared" si="139"/>
        <v>0</v>
      </c>
      <c r="AI132" s="288"/>
      <c r="AJ132" s="289">
        <f>SUM(AJ124:AJ129)</f>
        <v>0</v>
      </c>
      <c r="AK132" s="188">
        <f>SUM(AK124:AK129)</f>
        <v>438888.00726000004</v>
      </c>
      <c r="AL132" s="172" t="e" vm="1">
        <f t="shared" si="141"/>
        <v>#VALUE!</v>
      </c>
      <c r="AM132" s="457">
        <f>SUM(AM131:AM131)</f>
        <v>0</v>
      </c>
      <c r="AN132" s="186">
        <f t="shared" si="142"/>
        <v>0</v>
      </c>
      <c r="AO132" s="290"/>
      <c r="AP132" s="289">
        <f>SUM(AP124:AP129)</f>
        <v>0</v>
      </c>
      <c r="AQ132" s="188">
        <f>SUM(AQ124:AQ129)</f>
        <v>320046.53289600002</v>
      </c>
      <c r="AR132" s="172" t="e">
        <f t="shared" si="144"/>
        <v>#N/A</v>
      </c>
      <c r="AS132" s="457">
        <f>SUM(AS131:AS131)</f>
        <v>0</v>
      </c>
      <c r="AT132" s="186">
        <f t="shared" si="145"/>
        <v>0</v>
      </c>
      <c r="AU132" s="457">
        <f>SUM(AU131:AU131)</f>
        <v>500664.14365300001</v>
      </c>
      <c r="AV132" s="387">
        <f>SUM(AV131)</f>
        <v>0</v>
      </c>
      <c r="AW132" s="387">
        <f>SUM(AW131)</f>
        <v>500664.14365300001</v>
      </c>
      <c r="AX132" s="387">
        <f>+AF132-AG132</f>
        <v>500664.14365300001</v>
      </c>
      <c r="AY132" s="271" t="e">
        <f>SUM(AY124:AY129)</f>
        <v>#N/A</v>
      </c>
      <c r="AZ132" s="268" t="e">
        <f t="shared" si="151"/>
        <v>#N/A</v>
      </c>
      <c r="BA132" s="138"/>
      <c r="BB132" s="312"/>
      <c r="BC132" s="312"/>
      <c r="BD132" s="312"/>
      <c r="BE132" s="312"/>
      <c r="BF132" s="312"/>
      <c r="BG132" s="312"/>
      <c r="BH132" s="312"/>
      <c r="BI132" s="312"/>
      <c r="BJ132" s="312"/>
      <c r="BK132" s="312"/>
      <c r="BL132" s="312"/>
      <c r="BM132" s="312"/>
      <c r="BN132" s="311"/>
      <c r="BO132" s="312"/>
      <c r="BP132" s="312"/>
      <c r="BQ132" s="312"/>
      <c r="BR132" s="312"/>
      <c r="BS132" s="312"/>
      <c r="BT132" s="312"/>
      <c r="BU132" s="312"/>
      <c r="BV132" s="312"/>
      <c r="BW132" s="312"/>
      <c r="BX132" s="312"/>
      <c r="BY132" s="312"/>
      <c r="BZ132" s="312"/>
    </row>
    <row r="133" spans="1:78" ht="34.5" customHeight="1">
      <c r="A133" s="184"/>
      <c r="B133" s="184"/>
      <c r="C133" s="184"/>
      <c r="D133" s="184"/>
      <c r="E133" s="184"/>
      <c r="F133" s="184"/>
      <c r="G133" s="184"/>
      <c r="H133" s="184"/>
      <c r="I133" s="184"/>
      <c r="J133" s="184"/>
      <c r="K133" s="184"/>
      <c r="L133" s="184"/>
      <c r="M133" s="184"/>
      <c r="N133" s="184"/>
      <c r="O133" s="184"/>
      <c r="P133" s="184"/>
      <c r="Q133" s="184"/>
      <c r="R133" s="184"/>
      <c r="S133" s="251"/>
      <c r="T133" s="158" t="s">
        <v>241</v>
      </c>
      <c r="U133" s="441"/>
      <c r="V133" s="158" t="s">
        <v>241</v>
      </c>
      <c r="W133" s="398">
        <f t="shared" ref="W133:AG133" si="155">W118+W129+W132</f>
        <v>7011444.7561900001</v>
      </c>
      <c r="X133" s="398">
        <f t="shared" si="155"/>
        <v>0</v>
      </c>
      <c r="Y133" s="398">
        <f t="shared" si="155"/>
        <v>0</v>
      </c>
      <c r="Z133" s="398">
        <f t="shared" si="155"/>
        <v>0</v>
      </c>
      <c r="AA133" s="398">
        <f t="shared" si="155"/>
        <v>0</v>
      </c>
      <c r="AB133" s="398">
        <f t="shared" si="155"/>
        <v>0</v>
      </c>
      <c r="AC133" s="398">
        <f t="shared" si="155"/>
        <v>0</v>
      </c>
      <c r="AD133" s="464">
        <f t="shared" si="155"/>
        <v>7011444.7561900001</v>
      </c>
      <c r="AE133" s="398">
        <f t="shared" si="155"/>
        <v>6191</v>
      </c>
      <c r="AF133" s="398">
        <f t="shared" si="155"/>
        <v>6865951.5667559998</v>
      </c>
      <c r="AG133" s="464">
        <f t="shared" si="155"/>
        <v>442748.53412965004</v>
      </c>
      <c r="AH133" s="169">
        <f t="shared" si="139"/>
        <v>6.3146548183064963E-2</v>
      </c>
      <c r="AI133" s="288"/>
      <c r="AJ133" s="398">
        <f>AJ118+AJ129+AJ132</f>
        <v>0</v>
      </c>
      <c r="AK133" s="398">
        <f>AK118+AK129+AK132</f>
        <v>881433.74138965015</v>
      </c>
      <c r="AL133" s="172" t="e" vm="1">
        <f t="shared" si="141"/>
        <v>#VALUE!</v>
      </c>
      <c r="AM133" s="464">
        <f>AM118+AM129+AM132</f>
        <v>320046.53289600002</v>
      </c>
      <c r="AN133" s="186">
        <f t="shared" si="142"/>
        <v>4.564630315505936E-2</v>
      </c>
      <c r="AO133" s="290"/>
      <c r="AP133" s="398">
        <f>AP118+AP129+AP132</f>
        <v>0</v>
      </c>
      <c r="AQ133" s="398">
        <f>AQ118+AQ129+AQ132</f>
        <v>640093.06579200004</v>
      </c>
      <c r="AR133" s="172" t="e">
        <f t="shared" si="144"/>
        <v>#N/A</v>
      </c>
      <c r="AS133" s="464">
        <f>AS118+AS129+AS132</f>
        <v>320046.53289600002</v>
      </c>
      <c r="AT133" s="186">
        <f t="shared" si="145"/>
        <v>4.564630315505936E-2</v>
      </c>
      <c r="AU133" s="464">
        <f>AU118+AU129+AU132</f>
        <v>6429394.0326263513</v>
      </c>
      <c r="AV133" s="398">
        <f>AV118+AV129+AV132</f>
        <v>122702.00123364999</v>
      </c>
      <c r="AW133" s="398">
        <f>AW118+AW129+AW132</f>
        <v>6552096.0338599999</v>
      </c>
      <c r="AX133" s="387">
        <f>+AF133-AG133</f>
        <v>6423203.0326263495</v>
      </c>
      <c r="AY133" s="398" t="e">
        <f>AY118+AY129+AY132</f>
        <v>#N/A</v>
      </c>
      <c r="AZ133" s="268" t="e">
        <f>IF(AND(AY133=0,AM133&gt;AY133),1,IFERROR(AM133/AY133,1))</f>
        <v>#N/A</v>
      </c>
      <c r="BA133" s="138"/>
      <c r="BB133" s="312"/>
      <c r="BC133" s="312"/>
      <c r="BD133" s="312"/>
      <c r="BE133" s="312"/>
      <c r="BF133" s="312"/>
      <c r="BG133" s="312"/>
      <c r="BH133" s="312"/>
      <c r="BI133" s="312"/>
      <c r="BJ133" s="312"/>
      <c r="BK133" s="312"/>
      <c r="BL133" s="312"/>
      <c r="BM133" s="312"/>
      <c r="BO133" s="312"/>
      <c r="BP133" s="312"/>
      <c r="BQ133" s="312"/>
      <c r="BR133" s="312"/>
      <c r="BS133" s="312"/>
      <c r="BT133" s="312"/>
      <c r="BU133" s="312"/>
      <c r="BV133" s="312"/>
      <c r="BW133" s="312"/>
      <c r="BX133" s="312"/>
      <c r="BY133" s="312"/>
      <c r="BZ133" s="312"/>
    </row>
    <row r="134" spans="1:78" ht="55.5" customHeight="1">
      <c r="A134" s="184"/>
      <c r="B134" s="184"/>
      <c r="C134" s="184"/>
      <c r="D134" s="184"/>
      <c r="E134" s="184"/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251"/>
      <c r="T134" s="297" t="s">
        <v>125</v>
      </c>
      <c r="U134" s="441"/>
      <c r="V134" s="297" t="s">
        <v>125</v>
      </c>
      <c r="W134" s="158" t="s">
        <v>441</v>
      </c>
      <c r="X134" s="158" t="s">
        <v>127</v>
      </c>
      <c r="Y134" s="158" t="s">
        <v>128</v>
      </c>
      <c r="Z134" s="158" t="s">
        <v>129</v>
      </c>
      <c r="AA134" s="158" t="s">
        <v>130</v>
      </c>
      <c r="AB134" s="158" t="s">
        <v>131</v>
      </c>
      <c r="AC134" s="157" t="s">
        <v>132</v>
      </c>
      <c r="AD134" s="453" t="s">
        <v>442</v>
      </c>
      <c r="AE134" s="157" t="s">
        <v>443</v>
      </c>
      <c r="AF134" s="157" t="s">
        <v>135</v>
      </c>
      <c r="AG134" s="453" t="s">
        <v>0</v>
      </c>
      <c r="AH134" s="159" t="s">
        <v>136</v>
      </c>
      <c r="AI134" s="160" t="s">
        <v>137</v>
      </c>
      <c r="AJ134" s="160" t="s">
        <v>138</v>
      </c>
      <c r="AK134" s="160" t="s">
        <v>139</v>
      </c>
      <c r="AL134" s="161" t="s">
        <v>140</v>
      </c>
      <c r="AM134" s="453" t="s">
        <v>141</v>
      </c>
      <c r="AN134" s="159" t="s">
        <v>142</v>
      </c>
      <c r="AO134" s="313" t="s">
        <v>216</v>
      </c>
      <c r="AP134" s="291" t="s">
        <v>144</v>
      </c>
      <c r="AQ134" s="256" t="s">
        <v>145</v>
      </c>
      <c r="AR134" s="292" t="s">
        <v>146</v>
      </c>
      <c r="AS134" s="453" t="s">
        <v>295</v>
      </c>
      <c r="AT134" s="159" t="s">
        <v>296</v>
      </c>
      <c r="AU134" s="470" t="s">
        <v>147</v>
      </c>
      <c r="AV134" s="404" t="s">
        <v>148</v>
      </c>
      <c r="AW134" s="404" t="s">
        <v>149</v>
      </c>
      <c r="AX134" s="405" t="s">
        <v>217</v>
      </c>
      <c r="AY134" s="256" t="s">
        <v>151</v>
      </c>
      <c r="AZ134" s="257" t="s">
        <v>152</v>
      </c>
      <c r="BA134" s="138"/>
      <c r="BB134" s="164"/>
      <c r="BC134" s="166"/>
      <c r="BD134" s="166"/>
      <c r="BE134" s="166"/>
      <c r="BF134" s="166"/>
      <c r="BG134" s="166"/>
      <c r="BH134" s="166"/>
      <c r="BI134" s="166"/>
      <c r="BJ134" s="166"/>
      <c r="BK134" s="166"/>
      <c r="BL134" s="166"/>
      <c r="BM134" s="166"/>
      <c r="BO134" s="166"/>
      <c r="BP134" s="166"/>
      <c r="BQ134" s="166"/>
      <c r="BR134" s="166"/>
      <c r="BS134" s="166"/>
      <c r="BT134" s="166"/>
      <c r="BU134" s="166"/>
      <c r="BV134" s="166"/>
      <c r="BW134" s="166"/>
      <c r="BX134" s="166"/>
      <c r="BY134" s="166"/>
      <c r="BZ134" s="166"/>
    </row>
    <row r="135" spans="1:78" ht="49.5" customHeight="1">
      <c r="A135" s="184"/>
      <c r="B135" s="184" t="s">
        <v>183</v>
      </c>
      <c r="C135" s="242" t="s">
        <v>297</v>
      </c>
      <c r="D135" s="507" t="s">
        <v>353</v>
      </c>
      <c r="E135" s="184" t="s">
        <v>176</v>
      </c>
      <c r="F135" s="184" t="s">
        <v>164</v>
      </c>
      <c r="G135" s="184" t="s">
        <v>164</v>
      </c>
      <c r="H135" s="184" t="s">
        <v>164</v>
      </c>
      <c r="I135" s="184" t="s">
        <v>164</v>
      </c>
      <c r="J135" s="184" t="s">
        <v>164</v>
      </c>
      <c r="K135" s="184" t="s">
        <v>164</v>
      </c>
      <c r="L135" s="184" t="s">
        <v>164</v>
      </c>
      <c r="M135" s="184" t="s">
        <v>164</v>
      </c>
      <c r="N135" s="184" t="s">
        <v>164</v>
      </c>
      <c r="O135" s="184" t="s">
        <v>164</v>
      </c>
      <c r="P135" s="184"/>
      <c r="Q135" s="184"/>
      <c r="R135" s="184" t="s">
        <v>242</v>
      </c>
      <c r="S135" s="251"/>
      <c r="T135" s="506" t="s">
        <v>354</v>
      </c>
      <c r="U135" s="285">
        <v>2022011000042</v>
      </c>
      <c r="V135" s="282" t="s">
        <v>354</v>
      </c>
      <c r="W135" s="402">
        <f>+SUMIFS('[1]SIIF Cierre 31 Enero de 2024'!$P$4:$P$749,'[1]SIIF Cierre 31 Enero de 2024'!$A$4:$A$749,$B135,'[1]SIIF Cierre 31 Enero de 2024'!$B$4:$B$749,$C135,'[1]SIIF Cierre 31 Enero de 2024'!$C$4:$C$749,$D135)/1000000</f>
        <v>5210.8894790000004</v>
      </c>
      <c r="X135" s="394"/>
      <c r="Y135" s="394">
        <f>+SUMIFS('[1]SIIF Cierre 31 Enero de 2024'!$R$4:$R$749,'[1]SIIF Cierre 31 Enero de 2024'!$A$4:$A$749,$B135,'[1]SIIF Cierre 31 Enero de 2024'!$B$4:$B$749,$C135,'[1]SIIF Cierre 31 Enero de 2024'!$C$4:$C$749,$D135)/1000000</f>
        <v>0</v>
      </c>
      <c r="Z135" s="394"/>
      <c r="AA135" s="394">
        <f>+SUMIFS('[1]SIIF Cierre 31 Enero de 2024'!$Q$4:$Q$749,'[1]SIIF Cierre 31 Enero de 2024'!$A$4:$A$749,$B135,'[1]SIIF Cierre 31 Enero de 2024'!$B$4:$B$749,$C135,'[1]SIIF Cierre 31 Enero de 2024'!$C$4:$C$749,$D135)/1000000</f>
        <v>0</v>
      </c>
      <c r="AB135" s="394"/>
      <c r="AC135" s="394">
        <f>+AA135+AB135</f>
        <v>0</v>
      </c>
      <c r="AD135" s="462">
        <f>W135-Y135+AA135</f>
        <v>5210.8894790000004</v>
      </c>
      <c r="AE135" s="402">
        <f>+SUMIFS('[1]SIIF Cierre 31 Enero de 2024'!$T$4:$T$749,'[1]SIIF Cierre 31 Enero de 2024'!$A$4:$A$749,$B135,'[1]SIIF Cierre 31 Enero de 2024'!$B$4:$B$749,$C135,'[1]SIIF Cierre 31 Enero de 2024'!$C$4:$C$749,$D135)/1000000</f>
        <v>0</v>
      </c>
      <c r="AF135" s="402">
        <f>AD135-AE135</f>
        <v>5210.8894790000004</v>
      </c>
      <c r="AG135" s="467">
        <f>+SUMIFS('[1]SIIF Cierre 31 Enero de 2024'!$W$4:$W$749,'[1]SIIF Cierre 31 Enero de 2024'!$A$4:$A$749,$B135,'[1]SIIF Cierre 31 Enero de 2024'!$B$4:$B$749,$C135,'[1]SIIF Cierre 31 Enero de 2024'!$C$4:$C$749,$D135,'[1]SIIF Cierre 31 Enero de 2024'!$D$4:$D$749,$E135,'[1]SIIF Cierre 31 Enero de 2024'!$E$4:$E$749,$F135,'[1]SIIF Cierre 31 Enero de 2024'!$F$4:$F$749,$G135,'[1]SIIF Cierre 31 Enero de 2024'!$G$4:$G$749,$H135,'[1]SIIF Cierre 31 Enero de 2024'!$H$4:$H$749,$I135,'[1]SIIF Cierre 31 Enero de 2024'!$I$4:$I$749,$J135,'[1]SIIF Cierre 31 Enero de 2024'!$J$4:$J$749,$K135,'[1]SIIF Cierre 31 Enero de 2024'!$K$4:$K$749,$L135,'[1]SIIF Cierre 31 Enero de 2024'!$L$4:$L$749,$M135,'[1]SIIF Cierre 31 Enero de 2024'!$M$4:$M$749,$N135,'[1]SIIF Cierre 31 Enero de 2024'!$N$4:$N$749,$O135)/1000000</f>
        <v>113.333333</v>
      </c>
      <c r="AH135" s="295">
        <f t="shared" ref="AH135:AH140" si="156">+AG135/AD135</f>
        <v>2.1749325802578587E-2</v>
      </c>
      <c r="AI135" s="296">
        <f t="shared" ref="AI135:AI140" si="157">+AG135/AF135</f>
        <v>2.1749325802578587E-2</v>
      </c>
      <c r="AJ135" s="264">
        <f>+SUMIFS('[1]Cierre Mes Anterior'!$W$4:$W$773,'[1]Cierre Mes Anterior'!$A$4:$A$773,$B135,'[1]Cierre Mes Anterior'!$B$4:$B$773,$C135,'[1]Cierre Mes Anterior'!$C$4:$C$773,$D135,'[1]Cierre Mes Anterior'!$D$4:$D$773,$E135,'[1]Cierre Mes Anterior'!$E$4:$E$773,$F135,'[1]Cierre Mes Anterior'!$F$4:$F$773,$G135,'[1]Cierre Mes Anterior'!$G$4:$G$773,$H135,'[1]Cierre Mes Anterior'!$H$4:$H$773,$I135,'[1]Cierre Mes Anterior'!$I$4:$I$773,$J135,'[1]Cierre Mes Anterior'!$J$4:$J$773,$K135,'[1]Cierre Mes Anterior'!$K$4:$K$773,$L135,'[1]Cierre Mes Anterior'!$L$4:$L$773,$M135,'[1]Cierre Mes Anterior'!$M$4:$M$773,$N135,'[1]Cierre Mes Anterior'!$N$4:$N$773,$O135)/1000000</f>
        <v>0</v>
      </c>
      <c r="AK135" s="267">
        <f>+AG135-AJ135</f>
        <v>113.333333</v>
      </c>
      <c r="AL135" s="172" t="e" vm="1">
        <f t="shared" ref="AL135:AL140" si="158">HLOOKUP((HLOOKUP($W$1,$BB$8:$BM$8,1,FALSE)),$BB$8:$BM$314,BN135,FALSE)</f>
        <v>#VALUE!</v>
      </c>
      <c r="AM135" s="467">
        <f>+SUMIFS('[1]SIIF Cierre 31 Enero de 2024'!$X$4:$X$749,'[1]SIIF Cierre 31 Enero de 2024'!$A$4:$A$749,$B135,'[1]SIIF Cierre 31 Enero de 2024'!$B$4:$B$749,$C135,'[1]SIIF Cierre 31 Enero de 2024'!$C$4:$C$749,$D135,'[1]SIIF Cierre 31 Enero de 2024'!$D$4:$D$749,$E135,'[1]SIIF Cierre 31 Enero de 2024'!$E$4:$E$749,$F135,'[1]SIIF Cierre 31 Enero de 2024'!$F$4:$F$749,$G135,'[1]SIIF Cierre 31 Enero de 2024'!$G$4:$G$749,$H135,'[1]SIIF Cierre 31 Enero de 2024'!$H$4:$H$749,$I135,'[1]SIIF Cierre 31 Enero de 2024'!$I$4:$I$749,$J135,'[1]SIIF Cierre 31 Enero de 2024'!$J$4:$J$749,$K135,'[1]SIIF Cierre 31 Enero de 2024'!$K$4:$K$749,$L135,'[1]SIIF Cierre 31 Enero de 2024'!$L$4:$L$749,$M135,'[1]SIIF Cierre 31 Enero de 2024'!$M$4:$M$749,$N135,'[1]SIIF Cierre 31 Enero de 2024'!$N$4:$N$749,$O135)/1000000</f>
        <v>0</v>
      </c>
      <c r="AN135" s="295">
        <f t="shared" ref="AN135:AN140" si="159">+AM135/AD135</f>
        <v>0</v>
      </c>
      <c r="AO135" s="296">
        <f t="shared" ref="AO135:AO140" si="160">+AM135/AF135</f>
        <v>0</v>
      </c>
      <c r="AP135" s="264">
        <f>+SUMIFS('[1]Cierre Mes Anterior'!$X$4:$X$773,'[1]Cierre Mes Anterior'!$A$4:$A$773,$B135,'[1]Cierre Mes Anterior'!$B$4:$B$773,$C135,'[1]Cierre Mes Anterior'!$C$4:$C$773,$D135,'[1]Cierre Mes Anterior'!$D$4:$D$773,$E135,'[1]Cierre Mes Anterior'!$E$4:$E$773,$F135,'[1]Cierre Mes Anterior'!$F$4:$F$773,$G135,'[1]Cierre Mes Anterior'!$G$4:$G$773,$H135,'[1]Cierre Mes Anterior'!$H$4:$H$773,$I135,'[1]Cierre Mes Anterior'!$I$4:$I$773,$J135,'[1]Cierre Mes Anterior'!$J$4:$J$773,$K135,'[1]Cierre Mes Anterior'!$K$4:$K$773,$L135,'[1]Cierre Mes Anterior'!$L$4:$L$773,$M135,'[1]Cierre Mes Anterior'!$M$4:$M$773,$N135,'[1]Cierre Mes Anterior'!$N$4:$N$773,$O135)/1000000</f>
        <v>0</v>
      </c>
      <c r="AQ135" s="267">
        <f>+AM135-AP135</f>
        <v>0</v>
      </c>
      <c r="AR135" s="172" t="e">
        <f t="shared" ref="AR135:AR140" si="161">HLOOKUP((HLOOKUP($W$1,$BO$8:$BZ$8,1,FALSE)),$BO$8:$BZ$314,BN135,FALSE)</f>
        <v>#N/A</v>
      </c>
      <c r="AS135" s="467">
        <f>+SUMIFS('[1]SIIF Cierre 31 Enero de 2024'!$Z$4:$Z$749,'[1]SIIF Cierre 31 Enero de 2024'!$A$4:$A$749,$B135,'[1]SIIF Cierre 31 Enero de 2024'!$B$4:$B$749,$C135,'[1]SIIF Cierre 31 Enero de 2024'!$C$4:$C$749,$D135,'[1]SIIF Cierre 31 Enero de 2024'!$D$4:$D$749,$E135,'[1]SIIF Cierre 31 Enero de 2024'!$E$4:$E$749,$F135,'[1]SIIF Cierre 31 Enero de 2024'!$F$4:$F$749,$G135,'[1]SIIF Cierre 31 Enero de 2024'!$G$4:$G$749,$H135,'[1]SIIF Cierre 31 Enero de 2024'!$H$4:$H$749,$I135,'[1]SIIF Cierre 31 Enero de 2024'!$I$4:$I$749,$J135,'[1]SIIF Cierre 31 Enero de 2024'!$J$4:$J$749,$K135,'[1]SIIF Cierre 31 Enero de 2024'!$K$4:$K$749,$L135,'[1]SIIF Cierre 31 Enero de 2024'!$L$4:$L$749,$M135,'[1]SIIF Cierre 31 Enero de 2024'!$M$4:$M$749,$N135,'[1]SIIF Cierre 31 Enero de 2024'!$N$4:$N$749,$O135)/1000000</f>
        <v>0</v>
      </c>
      <c r="AT135" s="295">
        <f t="shared" ref="AT135:AT140" si="162">+AS135/AD135</f>
        <v>0</v>
      </c>
      <c r="AU135" s="467">
        <f>+AD135-AG135</f>
        <v>5097.5561460000008</v>
      </c>
      <c r="AV135" s="403">
        <f>+AG135-AM135</f>
        <v>113.333333</v>
      </c>
      <c r="AW135" s="414">
        <f>+AD135-AM135</f>
        <v>5210.8894790000004</v>
      </c>
      <c r="AX135" s="415">
        <f t="shared" ref="AX135:AX140" si="163">+AF135-AG135</f>
        <v>5097.5561460000008</v>
      </c>
      <c r="AY135" s="193" t="e">
        <f>AD135*AR135</f>
        <v>#N/A</v>
      </c>
      <c r="AZ135" s="268" t="e">
        <f t="shared" ref="AZ135:AZ140" si="164">IF(AND(AY135=0,AM135&gt;AY135),1,IFERROR(AM135/AY135,1))</f>
        <v>#N/A</v>
      </c>
      <c r="BA135" s="138"/>
      <c r="BB135" s="269"/>
      <c r="BC135" s="270"/>
      <c r="BD135" s="270"/>
      <c r="BE135" s="270"/>
      <c r="BF135" s="270"/>
      <c r="BG135" s="270"/>
      <c r="BH135" s="270"/>
      <c r="BI135" s="270"/>
      <c r="BJ135" s="270"/>
      <c r="BK135" s="270"/>
      <c r="BL135" s="270"/>
      <c r="BM135" s="270"/>
      <c r="BO135" s="270"/>
      <c r="BP135" s="270"/>
      <c r="BQ135" s="270"/>
      <c r="BR135" s="270"/>
      <c r="BS135" s="270"/>
      <c r="BT135" s="270"/>
      <c r="BU135" s="270"/>
      <c r="BV135" s="270"/>
      <c r="BW135" s="270"/>
      <c r="BX135" s="270"/>
      <c r="BY135" s="270"/>
      <c r="BZ135" s="270"/>
    </row>
    <row r="136" spans="1:78" ht="49.5" customHeight="1">
      <c r="A136" s="184"/>
      <c r="B136" s="184" t="s">
        <v>183</v>
      </c>
      <c r="C136" s="242" t="s">
        <v>297</v>
      </c>
      <c r="D136" s="503" t="s">
        <v>355</v>
      </c>
      <c r="E136" s="184" t="s">
        <v>176</v>
      </c>
      <c r="F136" s="184" t="s">
        <v>164</v>
      </c>
      <c r="G136" s="184" t="s">
        <v>164</v>
      </c>
      <c r="H136" s="184" t="s">
        <v>164</v>
      </c>
      <c r="I136" s="184" t="s">
        <v>164</v>
      </c>
      <c r="J136" s="184" t="s">
        <v>164</v>
      </c>
      <c r="K136" s="184" t="s">
        <v>164</v>
      </c>
      <c r="L136" s="184" t="s">
        <v>164</v>
      </c>
      <c r="M136" s="184" t="s">
        <v>164</v>
      </c>
      <c r="N136" s="184" t="s">
        <v>164</v>
      </c>
      <c r="O136" s="184" t="s">
        <v>164</v>
      </c>
      <c r="P136" s="184"/>
      <c r="Q136" s="184"/>
      <c r="R136" s="184" t="s">
        <v>242</v>
      </c>
      <c r="S136" s="251"/>
      <c r="T136" s="510" t="s">
        <v>356</v>
      </c>
      <c r="U136" s="285">
        <v>202300000000358</v>
      </c>
      <c r="V136" s="307" t="s">
        <v>356</v>
      </c>
      <c r="W136" s="394">
        <f>+SUMIFS('[1]SIIF Cierre 31 Enero de 2024'!$P$4:$P$749,'[1]SIIF Cierre 31 Enero de 2024'!$A$4:$A$749,$B136,'[1]SIIF Cierre 31 Enero de 2024'!$B$4:$B$749,$C136,'[1]SIIF Cierre 31 Enero de 2024'!$C$4:$C$749,$D136)/1000000</f>
        <v>7140</v>
      </c>
      <c r="X136" s="394"/>
      <c r="Y136" s="394">
        <f>+SUMIFS('[1]SIIF Cierre 31 Enero de 2024'!$R$4:$R$749,'[1]SIIF Cierre 31 Enero de 2024'!$A$4:$A$749,$B136,'[1]SIIF Cierre 31 Enero de 2024'!$B$4:$B$749,$C136,'[1]SIIF Cierre 31 Enero de 2024'!$C$4:$C$749,$D136)/1000000</f>
        <v>0</v>
      </c>
      <c r="Z136" s="394"/>
      <c r="AA136" s="394">
        <f>+SUMIFS('[1]SIIF Cierre 31 Enero de 2024'!$Q$4:$Q$749,'[1]SIIF Cierre 31 Enero de 2024'!$A$4:$A$749,$B136,'[1]SIIF Cierre 31 Enero de 2024'!$B$4:$B$749,$C136,'[1]SIIF Cierre 31 Enero de 2024'!$C$4:$C$749,$D136)/1000000</f>
        <v>0</v>
      </c>
      <c r="AB136" s="394"/>
      <c r="AC136" s="394">
        <f>+AA136+AB136</f>
        <v>0</v>
      </c>
      <c r="AD136" s="462">
        <f>W136-Y136+AA136</f>
        <v>7140</v>
      </c>
      <c r="AE136" s="394">
        <f>+SUMIFS('[1]SIIF Cierre 31 Enero de 2024'!$T$4:$T$749,'[1]SIIF Cierre 31 Enero de 2024'!$A$4:$A$749,$B136,'[1]SIIF Cierre 31 Enero de 2024'!$B$4:$B$749,$C136,'[1]SIIF Cierre 31 Enero de 2024'!$C$4:$C$749,$D136)/1000000</f>
        <v>0</v>
      </c>
      <c r="AF136" s="394">
        <f>AD136-AE136</f>
        <v>7140</v>
      </c>
      <c r="AG136" s="462">
        <f>+SUMIFS('[1]SIIF Cierre 31 Enero de 2024'!$W$4:$W$749,'[1]SIIF Cierre 31 Enero de 2024'!$A$4:$A$749,$B136,'[1]SIIF Cierre 31 Enero de 2024'!$B$4:$B$749,$C136,'[1]SIIF Cierre 31 Enero de 2024'!$C$4:$C$749,$D136,'[1]SIIF Cierre 31 Enero de 2024'!$D$4:$D$749,$E136,'[1]SIIF Cierre 31 Enero de 2024'!$E$4:$E$749,$F136,'[1]SIIF Cierre 31 Enero de 2024'!$F$4:$F$749,$G136,'[1]SIIF Cierre 31 Enero de 2024'!$G$4:$G$749,$H136,'[1]SIIF Cierre 31 Enero de 2024'!$H$4:$H$749,$I136,'[1]SIIF Cierre 31 Enero de 2024'!$I$4:$I$749,$J136,'[1]SIIF Cierre 31 Enero de 2024'!$J$4:$J$749,$K136,'[1]SIIF Cierre 31 Enero de 2024'!$K$4:$K$749,$L136,'[1]SIIF Cierre 31 Enero de 2024'!$L$4:$L$749,$M136,'[1]SIIF Cierre 31 Enero de 2024'!$M$4:$M$749,$N136,'[1]SIIF Cierre 31 Enero de 2024'!$N$4:$N$749,$O136)/1000000</f>
        <v>121</v>
      </c>
      <c r="AH136" s="265">
        <f t="shared" si="156"/>
        <v>1.6946778711484593E-2</v>
      </c>
      <c r="AI136" s="296">
        <f t="shared" si="157"/>
        <v>1.6946778711484593E-2</v>
      </c>
      <c r="AJ136" s="264">
        <f>+SUMIFS('[1]Cierre Mes Anterior'!$W$4:$W$773,'[1]Cierre Mes Anterior'!$A$4:$A$773,$B136,'[1]Cierre Mes Anterior'!$B$4:$B$773,$C136,'[1]Cierre Mes Anterior'!$C$4:$C$773,$D136,'[1]Cierre Mes Anterior'!$D$4:$D$773,$E136,'[1]Cierre Mes Anterior'!$E$4:$E$773,$F136,'[1]Cierre Mes Anterior'!$F$4:$F$773,$G136,'[1]Cierre Mes Anterior'!$G$4:$G$773,$H136,'[1]Cierre Mes Anterior'!$H$4:$H$773,$I136,'[1]Cierre Mes Anterior'!$I$4:$I$773,$J136,'[1]Cierre Mes Anterior'!$J$4:$J$773,$K136,'[1]Cierre Mes Anterior'!$K$4:$K$773,$L136,'[1]Cierre Mes Anterior'!$L$4:$L$773,$M136,'[1]Cierre Mes Anterior'!$M$4:$M$773,$N136,'[1]Cierre Mes Anterior'!$N$4:$N$773,$O136)/1000000</f>
        <v>0</v>
      </c>
      <c r="AK136" s="267">
        <f>+AG136-AJ136</f>
        <v>121</v>
      </c>
      <c r="AL136" s="172" t="e" vm="1">
        <f t="shared" si="158"/>
        <v>#VALUE!</v>
      </c>
      <c r="AM136" s="462">
        <f>+SUMIFS('[1]SIIF Cierre 31 Enero de 2024'!$X$4:$X$749,'[1]SIIF Cierre 31 Enero de 2024'!$A$4:$A$749,$B136,'[1]SIIF Cierre 31 Enero de 2024'!$B$4:$B$749,$C136,'[1]SIIF Cierre 31 Enero de 2024'!$C$4:$C$749,$D136,'[1]SIIF Cierre 31 Enero de 2024'!$D$4:$D$749,$E136,'[1]SIIF Cierre 31 Enero de 2024'!$E$4:$E$749,$F136,'[1]SIIF Cierre 31 Enero de 2024'!$F$4:$F$749,$G136,'[1]SIIF Cierre 31 Enero de 2024'!$G$4:$G$749,$H136,'[1]SIIF Cierre 31 Enero de 2024'!$H$4:$H$749,$I136,'[1]SIIF Cierre 31 Enero de 2024'!$I$4:$I$749,$J136,'[1]SIIF Cierre 31 Enero de 2024'!$J$4:$J$749,$K136,'[1]SIIF Cierre 31 Enero de 2024'!$K$4:$K$749,$L136,'[1]SIIF Cierre 31 Enero de 2024'!$L$4:$L$749,$M136,'[1]SIIF Cierre 31 Enero de 2024'!$M$4:$M$749,$N136,'[1]SIIF Cierre 31 Enero de 2024'!$N$4:$N$749,$O136)/1000000</f>
        <v>0</v>
      </c>
      <c r="AN136" s="265">
        <f t="shared" si="159"/>
        <v>0</v>
      </c>
      <c r="AO136" s="296">
        <f t="shared" si="160"/>
        <v>0</v>
      </c>
      <c r="AP136" s="264">
        <f>+SUMIFS('[1]Cierre Mes Anterior'!$X$4:$X$773,'[1]Cierre Mes Anterior'!$A$4:$A$773,$B136,'[1]Cierre Mes Anterior'!$B$4:$B$773,$C136,'[1]Cierre Mes Anterior'!$C$4:$C$773,$D136,'[1]Cierre Mes Anterior'!$D$4:$D$773,$E136,'[1]Cierre Mes Anterior'!$E$4:$E$773,$F136,'[1]Cierre Mes Anterior'!$F$4:$F$773,$G136,'[1]Cierre Mes Anterior'!$G$4:$G$773,$H136,'[1]Cierre Mes Anterior'!$H$4:$H$773,$I136,'[1]Cierre Mes Anterior'!$I$4:$I$773,$J136,'[1]Cierre Mes Anterior'!$J$4:$J$773,$K136,'[1]Cierre Mes Anterior'!$K$4:$K$773,$L136,'[1]Cierre Mes Anterior'!$L$4:$L$773,$M136,'[1]Cierre Mes Anterior'!$M$4:$M$773,$N136,'[1]Cierre Mes Anterior'!$N$4:$N$773,$O136)/1000000</f>
        <v>0</v>
      </c>
      <c r="AQ136" s="267">
        <f>+AM136-AP136</f>
        <v>0</v>
      </c>
      <c r="AR136" s="172" t="e">
        <f t="shared" si="161"/>
        <v>#N/A</v>
      </c>
      <c r="AS136" s="462">
        <f>+SUMIFS('[1]SIIF Cierre 31 Enero de 2024'!$Z$4:$Z$749,'[1]SIIF Cierre 31 Enero de 2024'!$A$4:$A$749,$B136,'[1]SIIF Cierre 31 Enero de 2024'!$B$4:$B$749,$C136,'[1]SIIF Cierre 31 Enero de 2024'!$C$4:$C$749,$D136,'[1]SIIF Cierre 31 Enero de 2024'!$D$4:$D$749,$E136,'[1]SIIF Cierre 31 Enero de 2024'!$E$4:$E$749,$F136,'[1]SIIF Cierre 31 Enero de 2024'!$F$4:$F$749,$G136,'[1]SIIF Cierre 31 Enero de 2024'!$G$4:$G$749,$H136,'[1]SIIF Cierre 31 Enero de 2024'!$H$4:$H$749,$I136,'[1]SIIF Cierre 31 Enero de 2024'!$I$4:$I$749,$J136,'[1]SIIF Cierre 31 Enero de 2024'!$J$4:$J$749,$K136,'[1]SIIF Cierre 31 Enero de 2024'!$K$4:$K$749,$L136,'[1]SIIF Cierre 31 Enero de 2024'!$L$4:$L$749,$M136,'[1]SIIF Cierre 31 Enero de 2024'!$M$4:$M$749,$N136,'[1]SIIF Cierre 31 Enero de 2024'!$N$4:$N$749,$O136)/1000000</f>
        <v>0</v>
      </c>
      <c r="AT136" s="265">
        <f t="shared" si="162"/>
        <v>0</v>
      </c>
      <c r="AU136" s="467">
        <f>+AD136-AG136</f>
        <v>7019</v>
      </c>
      <c r="AV136" s="395">
        <f>+AG136-AM136</f>
        <v>121</v>
      </c>
      <c r="AW136" s="416">
        <f>+AD136-AM136</f>
        <v>7140</v>
      </c>
      <c r="AX136" s="415">
        <f t="shared" si="163"/>
        <v>7019</v>
      </c>
      <c r="AY136" s="193" t="e">
        <f>AD136*AR136</f>
        <v>#N/A</v>
      </c>
      <c r="AZ136" s="268" t="e">
        <f t="shared" si="164"/>
        <v>#N/A</v>
      </c>
      <c r="BA136" s="138"/>
      <c r="BB136" s="269"/>
      <c r="BC136" s="270"/>
      <c r="BD136" s="270"/>
      <c r="BE136" s="270"/>
      <c r="BF136" s="270"/>
      <c r="BG136" s="270"/>
      <c r="BH136" s="270"/>
      <c r="BI136" s="270"/>
      <c r="BJ136" s="270"/>
      <c r="BK136" s="270"/>
      <c r="BL136" s="270"/>
      <c r="BM136" s="270"/>
      <c r="BO136" s="270"/>
      <c r="BP136" s="270"/>
      <c r="BQ136" s="270"/>
      <c r="BR136" s="270"/>
      <c r="BS136" s="270"/>
      <c r="BT136" s="270"/>
      <c r="BU136" s="270"/>
      <c r="BV136" s="270"/>
      <c r="BW136" s="270"/>
      <c r="BX136" s="270"/>
      <c r="BY136" s="270"/>
      <c r="BZ136" s="270"/>
    </row>
    <row r="137" spans="1:78" ht="49.5" customHeight="1">
      <c r="A137" s="184"/>
      <c r="B137" s="184" t="s">
        <v>183</v>
      </c>
      <c r="C137" s="242" t="s">
        <v>297</v>
      </c>
      <c r="D137" s="503" t="s">
        <v>357</v>
      </c>
      <c r="E137" s="184" t="s">
        <v>176</v>
      </c>
      <c r="F137" s="184" t="s">
        <v>164</v>
      </c>
      <c r="G137" s="184" t="s">
        <v>164</v>
      </c>
      <c r="H137" s="184" t="s">
        <v>164</v>
      </c>
      <c r="I137" s="184" t="s">
        <v>164</v>
      </c>
      <c r="J137" s="184" t="s">
        <v>164</v>
      </c>
      <c r="K137" s="184" t="s">
        <v>164</v>
      </c>
      <c r="L137" s="184" t="s">
        <v>164</v>
      </c>
      <c r="M137" s="184" t="s">
        <v>164</v>
      </c>
      <c r="N137" s="184" t="s">
        <v>164</v>
      </c>
      <c r="O137" s="184" t="s">
        <v>164</v>
      </c>
      <c r="P137" s="184"/>
      <c r="Q137" s="184"/>
      <c r="R137" s="184" t="s">
        <v>242</v>
      </c>
      <c r="S137" s="251"/>
      <c r="T137" s="510" t="s">
        <v>358</v>
      </c>
      <c r="U137" s="285">
        <v>202300000000360</v>
      </c>
      <c r="V137" s="307" t="s">
        <v>358</v>
      </c>
      <c r="W137" s="394">
        <f>+SUMIFS('[1]SIIF Cierre 31 Enero de 2024'!$P$4:$P$749,'[1]SIIF Cierre 31 Enero de 2024'!$A$4:$A$749,$B137,'[1]SIIF Cierre 31 Enero de 2024'!$B$4:$B$749,$C137,'[1]SIIF Cierre 31 Enero de 2024'!$C$4:$C$749,$D137)/1000000</f>
        <v>7803.7103999999999</v>
      </c>
      <c r="X137" s="394"/>
      <c r="Y137" s="394">
        <f>+SUMIFS('[1]SIIF Cierre 31 Enero de 2024'!$R$4:$R$749,'[1]SIIF Cierre 31 Enero de 2024'!$A$4:$A$749,$B137,'[1]SIIF Cierre 31 Enero de 2024'!$B$4:$B$749,$C137,'[1]SIIF Cierre 31 Enero de 2024'!$C$4:$C$749,$D137)/1000000</f>
        <v>0</v>
      </c>
      <c r="Z137" s="394"/>
      <c r="AA137" s="394">
        <f>+SUMIFS('[1]SIIF Cierre 31 Enero de 2024'!$Q$4:$Q$749,'[1]SIIF Cierre 31 Enero de 2024'!$A$4:$A$749,$B137,'[1]SIIF Cierre 31 Enero de 2024'!$B$4:$B$749,$C137,'[1]SIIF Cierre 31 Enero de 2024'!$C$4:$C$749,$D137)/1000000</f>
        <v>0</v>
      </c>
      <c r="AB137" s="394"/>
      <c r="AC137" s="394">
        <f>+AA137+AB137</f>
        <v>0</v>
      </c>
      <c r="AD137" s="462">
        <f>W137-Y137+AA137</f>
        <v>7803.7103999999999</v>
      </c>
      <c r="AE137" s="394">
        <f>+SUMIFS('[1]SIIF Cierre 31 Enero de 2024'!$T$4:$T$749,'[1]SIIF Cierre 31 Enero de 2024'!$A$4:$A$749,$B137,'[1]SIIF Cierre 31 Enero de 2024'!$B$4:$B$749,$C137,'[1]SIIF Cierre 31 Enero de 2024'!$C$4:$C$749,$D137)/1000000</f>
        <v>0</v>
      </c>
      <c r="AF137" s="394">
        <f>AD137-AE137</f>
        <v>7803.7103999999999</v>
      </c>
      <c r="AG137" s="462">
        <f>+SUMIFS('[1]SIIF Cierre 31 Enero de 2024'!$W$4:$W$749,'[1]SIIF Cierre 31 Enero de 2024'!$A$4:$A$749,$B137,'[1]SIIF Cierre 31 Enero de 2024'!$B$4:$B$749,$C137,'[1]SIIF Cierre 31 Enero de 2024'!$C$4:$C$749,$D137,'[1]SIIF Cierre 31 Enero de 2024'!$D$4:$D$749,$E137,'[1]SIIF Cierre 31 Enero de 2024'!$E$4:$E$749,$F137,'[1]SIIF Cierre 31 Enero de 2024'!$F$4:$F$749,$G137,'[1]SIIF Cierre 31 Enero de 2024'!$G$4:$G$749,$H137,'[1]SIIF Cierre 31 Enero de 2024'!$H$4:$H$749,$I137,'[1]SIIF Cierre 31 Enero de 2024'!$I$4:$I$749,$J137,'[1]SIIF Cierre 31 Enero de 2024'!$J$4:$J$749,$K137,'[1]SIIF Cierre 31 Enero de 2024'!$K$4:$K$749,$L137,'[1]SIIF Cierre 31 Enero de 2024'!$L$4:$L$749,$M137,'[1]SIIF Cierre 31 Enero de 2024'!$M$4:$M$749,$N137,'[1]SIIF Cierre 31 Enero de 2024'!$N$4:$N$749,$O137)/1000000</f>
        <v>0</v>
      </c>
      <c r="AH137" s="265">
        <f t="shared" si="156"/>
        <v>0</v>
      </c>
      <c r="AI137" s="296">
        <f t="shared" si="157"/>
        <v>0</v>
      </c>
      <c r="AJ137" s="264">
        <f>+SUMIFS('[1]Cierre Mes Anterior'!$W$4:$W$773,'[1]Cierre Mes Anterior'!$A$4:$A$773,$B137,'[1]Cierre Mes Anterior'!$B$4:$B$773,$C137,'[1]Cierre Mes Anterior'!$C$4:$C$773,$D137,'[1]Cierre Mes Anterior'!$D$4:$D$773,$E137,'[1]Cierre Mes Anterior'!$E$4:$E$773,$F137,'[1]Cierre Mes Anterior'!$F$4:$F$773,$G137,'[1]Cierre Mes Anterior'!$G$4:$G$773,$H137,'[1]Cierre Mes Anterior'!$H$4:$H$773,$I137,'[1]Cierre Mes Anterior'!$I$4:$I$773,$J137,'[1]Cierre Mes Anterior'!$J$4:$J$773,$K137,'[1]Cierre Mes Anterior'!$K$4:$K$773,$L137,'[1]Cierre Mes Anterior'!$L$4:$L$773,$M137,'[1]Cierre Mes Anterior'!$M$4:$M$773,$N137,'[1]Cierre Mes Anterior'!$N$4:$N$773,$O137)/1000000</f>
        <v>0</v>
      </c>
      <c r="AK137" s="267">
        <f>+AG137-AJ137</f>
        <v>0</v>
      </c>
      <c r="AL137" s="172" t="e" vm="1">
        <f t="shared" si="158"/>
        <v>#VALUE!</v>
      </c>
      <c r="AM137" s="462">
        <f>+SUMIFS('[1]SIIF Cierre 31 Enero de 2024'!$X$4:$X$749,'[1]SIIF Cierre 31 Enero de 2024'!$A$4:$A$749,$B137,'[1]SIIF Cierre 31 Enero de 2024'!$B$4:$B$749,$C137,'[1]SIIF Cierre 31 Enero de 2024'!$C$4:$C$749,$D137,'[1]SIIF Cierre 31 Enero de 2024'!$D$4:$D$749,$E137,'[1]SIIF Cierre 31 Enero de 2024'!$E$4:$E$749,$F137,'[1]SIIF Cierre 31 Enero de 2024'!$F$4:$F$749,$G137,'[1]SIIF Cierre 31 Enero de 2024'!$G$4:$G$749,$H137,'[1]SIIF Cierre 31 Enero de 2024'!$H$4:$H$749,$I137,'[1]SIIF Cierre 31 Enero de 2024'!$I$4:$I$749,$J137,'[1]SIIF Cierre 31 Enero de 2024'!$J$4:$J$749,$K137,'[1]SIIF Cierre 31 Enero de 2024'!$K$4:$K$749,$L137,'[1]SIIF Cierre 31 Enero de 2024'!$L$4:$L$749,$M137,'[1]SIIF Cierre 31 Enero de 2024'!$M$4:$M$749,$N137,'[1]SIIF Cierre 31 Enero de 2024'!$N$4:$N$749,$O137)/1000000</f>
        <v>0</v>
      </c>
      <c r="AN137" s="265">
        <f t="shared" si="159"/>
        <v>0</v>
      </c>
      <c r="AO137" s="296">
        <f t="shared" si="160"/>
        <v>0</v>
      </c>
      <c r="AP137" s="264">
        <f>+SUMIFS('[1]Cierre Mes Anterior'!$X$4:$X$773,'[1]Cierre Mes Anterior'!$A$4:$A$773,$B137,'[1]Cierre Mes Anterior'!$B$4:$B$773,$C137,'[1]Cierre Mes Anterior'!$C$4:$C$773,$D137,'[1]Cierre Mes Anterior'!$D$4:$D$773,$E137,'[1]Cierre Mes Anterior'!$E$4:$E$773,$F137,'[1]Cierre Mes Anterior'!$F$4:$F$773,$G137,'[1]Cierre Mes Anterior'!$G$4:$G$773,$H137,'[1]Cierre Mes Anterior'!$H$4:$H$773,$I137,'[1]Cierre Mes Anterior'!$I$4:$I$773,$J137,'[1]Cierre Mes Anterior'!$J$4:$J$773,$K137,'[1]Cierre Mes Anterior'!$K$4:$K$773,$L137,'[1]Cierre Mes Anterior'!$L$4:$L$773,$M137,'[1]Cierre Mes Anterior'!$M$4:$M$773,$N137,'[1]Cierre Mes Anterior'!$N$4:$N$773,$O137)/1000000</f>
        <v>0</v>
      </c>
      <c r="AQ137" s="267">
        <f>+AM137-AP137</f>
        <v>0</v>
      </c>
      <c r="AR137" s="172" t="e">
        <f t="shared" si="161"/>
        <v>#N/A</v>
      </c>
      <c r="AS137" s="462">
        <f>+SUMIFS('[1]SIIF Cierre 31 Enero de 2024'!$Z$4:$Z$749,'[1]SIIF Cierre 31 Enero de 2024'!$A$4:$A$749,$B137,'[1]SIIF Cierre 31 Enero de 2024'!$B$4:$B$749,$C137,'[1]SIIF Cierre 31 Enero de 2024'!$C$4:$C$749,$D137,'[1]SIIF Cierre 31 Enero de 2024'!$D$4:$D$749,$E137,'[1]SIIF Cierre 31 Enero de 2024'!$E$4:$E$749,$F137,'[1]SIIF Cierre 31 Enero de 2024'!$F$4:$F$749,$G137,'[1]SIIF Cierre 31 Enero de 2024'!$G$4:$G$749,$H137,'[1]SIIF Cierre 31 Enero de 2024'!$H$4:$H$749,$I137,'[1]SIIF Cierre 31 Enero de 2024'!$I$4:$I$749,$J137,'[1]SIIF Cierre 31 Enero de 2024'!$J$4:$J$749,$K137,'[1]SIIF Cierre 31 Enero de 2024'!$K$4:$K$749,$L137,'[1]SIIF Cierre 31 Enero de 2024'!$L$4:$L$749,$M137,'[1]SIIF Cierre 31 Enero de 2024'!$M$4:$M$749,$N137,'[1]SIIF Cierre 31 Enero de 2024'!$N$4:$N$749,$O137)/1000000</f>
        <v>0</v>
      </c>
      <c r="AT137" s="265">
        <f t="shared" si="162"/>
        <v>0</v>
      </c>
      <c r="AU137" s="467">
        <f>+AD137-AG137</f>
        <v>7803.7103999999999</v>
      </c>
      <c r="AV137" s="395">
        <f>+AG137-AM137</f>
        <v>0</v>
      </c>
      <c r="AW137" s="416">
        <f>+AD137-AM137</f>
        <v>7803.7103999999999</v>
      </c>
      <c r="AX137" s="415">
        <f t="shared" si="163"/>
        <v>7803.7103999999999</v>
      </c>
      <c r="AY137" s="193" t="e">
        <f>AD137*AR137</f>
        <v>#N/A</v>
      </c>
      <c r="AZ137" s="268" t="e">
        <f t="shared" si="164"/>
        <v>#N/A</v>
      </c>
      <c r="BA137" s="138"/>
      <c r="BB137" s="269"/>
      <c r="BC137" s="270"/>
      <c r="BD137" s="270"/>
      <c r="BE137" s="270"/>
      <c r="BF137" s="270"/>
      <c r="BG137" s="270"/>
      <c r="BH137" s="270"/>
      <c r="BI137" s="270"/>
      <c r="BJ137" s="270"/>
      <c r="BK137" s="270"/>
      <c r="BL137" s="270"/>
      <c r="BM137" s="270"/>
      <c r="BO137" s="270"/>
      <c r="BP137" s="270"/>
      <c r="BQ137" s="270"/>
      <c r="BR137" s="270"/>
      <c r="BS137" s="270"/>
      <c r="BT137" s="270"/>
      <c r="BU137" s="270"/>
      <c r="BV137" s="270"/>
      <c r="BW137" s="270"/>
      <c r="BX137" s="270"/>
      <c r="BY137" s="270"/>
      <c r="BZ137" s="270"/>
    </row>
    <row r="138" spans="1:78" ht="49.5" customHeight="1">
      <c r="A138" s="184"/>
      <c r="B138" s="184" t="s">
        <v>183</v>
      </c>
      <c r="C138" s="242" t="s">
        <v>297</v>
      </c>
      <c r="D138" s="503" t="s">
        <v>359</v>
      </c>
      <c r="E138" s="184" t="s">
        <v>176</v>
      </c>
      <c r="F138" s="184" t="s">
        <v>164</v>
      </c>
      <c r="G138" s="184" t="s">
        <v>164</v>
      </c>
      <c r="H138" s="184" t="s">
        <v>164</v>
      </c>
      <c r="I138" s="184" t="s">
        <v>164</v>
      </c>
      <c r="J138" s="184" t="s">
        <v>164</v>
      </c>
      <c r="K138" s="184" t="s">
        <v>164</v>
      </c>
      <c r="L138" s="184" t="s">
        <v>164</v>
      </c>
      <c r="M138" s="184" t="s">
        <v>164</v>
      </c>
      <c r="N138" s="184" t="s">
        <v>164</v>
      </c>
      <c r="O138" s="184" t="s">
        <v>164</v>
      </c>
      <c r="P138" s="184"/>
      <c r="Q138" s="184"/>
      <c r="R138" s="184" t="s">
        <v>242</v>
      </c>
      <c r="S138" s="251"/>
      <c r="T138" s="510" t="s">
        <v>360</v>
      </c>
      <c r="U138" s="285">
        <v>202300000000362</v>
      </c>
      <c r="V138" s="307" t="s">
        <v>360</v>
      </c>
      <c r="W138" s="394">
        <f>+SUMIFS('[1]SIIF Cierre 31 Enero de 2024'!$P$4:$P$749,'[1]SIIF Cierre 31 Enero de 2024'!$A$4:$A$749,$B138,'[1]SIIF Cierre 31 Enero de 2024'!$B$4:$B$749,$C138,'[1]SIIF Cierre 31 Enero de 2024'!$C$4:$C$749,$D138)/1000000</f>
        <v>9700</v>
      </c>
      <c r="X138" s="394"/>
      <c r="Y138" s="394">
        <f>+SUMIFS('[1]SIIF Cierre 31 Enero de 2024'!$R$4:$R$749,'[1]SIIF Cierre 31 Enero de 2024'!$A$4:$A$749,$B138,'[1]SIIF Cierre 31 Enero de 2024'!$B$4:$B$749,$C138,'[1]SIIF Cierre 31 Enero de 2024'!$C$4:$C$749,$D138)/1000000</f>
        <v>0</v>
      </c>
      <c r="Z138" s="394"/>
      <c r="AA138" s="394">
        <f>+SUMIFS('[1]SIIF Cierre 31 Enero de 2024'!$Q$4:$Q$749,'[1]SIIF Cierre 31 Enero de 2024'!$A$4:$A$749,$B138,'[1]SIIF Cierre 31 Enero de 2024'!$B$4:$B$749,$C138,'[1]SIIF Cierre 31 Enero de 2024'!$C$4:$C$749,$D138)/1000000</f>
        <v>0</v>
      </c>
      <c r="AB138" s="394"/>
      <c r="AC138" s="394">
        <f>+AA138+AB138</f>
        <v>0</v>
      </c>
      <c r="AD138" s="462">
        <f>W138-Y138+AA138</f>
        <v>9700</v>
      </c>
      <c r="AE138" s="394">
        <f>+SUMIFS('[1]SIIF Cierre 31 Enero de 2024'!$T$4:$T$749,'[1]SIIF Cierre 31 Enero de 2024'!$A$4:$A$749,$B138,'[1]SIIF Cierre 31 Enero de 2024'!$B$4:$B$749,$C138,'[1]SIIF Cierre 31 Enero de 2024'!$C$4:$C$749,$D138)/1000000</f>
        <v>0</v>
      </c>
      <c r="AF138" s="394">
        <f>AD138-AE138</f>
        <v>9700</v>
      </c>
      <c r="AG138" s="462">
        <f>+SUMIFS('[1]SIIF Cierre 31 Enero de 2024'!$W$4:$W$749,'[1]SIIF Cierre 31 Enero de 2024'!$A$4:$A$749,$B138,'[1]SIIF Cierre 31 Enero de 2024'!$B$4:$B$749,$C138,'[1]SIIF Cierre 31 Enero de 2024'!$C$4:$C$749,$D138,'[1]SIIF Cierre 31 Enero de 2024'!$D$4:$D$749,$E138,'[1]SIIF Cierre 31 Enero de 2024'!$E$4:$E$749,$F138,'[1]SIIF Cierre 31 Enero de 2024'!$F$4:$F$749,$G138,'[1]SIIF Cierre 31 Enero de 2024'!$G$4:$G$749,$H138,'[1]SIIF Cierre 31 Enero de 2024'!$H$4:$H$749,$I138,'[1]SIIF Cierre 31 Enero de 2024'!$I$4:$I$749,$J138,'[1]SIIF Cierre 31 Enero de 2024'!$J$4:$J$749,$K138,'[1]SIIF Cierre 31 Enero de 2024'!$K$4:$K$749,$L138,'[1]SIIF Cierre 31 Enero de 2024'!$L$4:$L$749,$M138,'[1]SIIF Cierre 31 Enero de 2024'!$M$4:$M$749,$N138,'[1]SIIF Cierre 31 Enero de 2024'!$N$4:$N$749,$O138)/1000000</f>
        <v>302.53666700000002</v>
      </c>
      <c r="AH138" s="265">
        <f t="shared" si="156"/>
        <v>3.1189347113402065E-2</v>
      </c>
      <c r="AI138" s="296">
        <f t="shared" si="157"/>
        <v>3.1189347113402065E-2</v>
      </c>
      <c r="AJ138" s="264">
        <f>+SUMIFS('[1]Cierre Mes Anterior'!$W$4:$W$773,'[1]Cierre Mes Anterior'!$A$4:$A$773,$B138,'[1]Cierre Mes Anterior'!$B$4:$B$773,$C138,'[1]Cierre Mes Anterior'!$C$4:$C$773,$D138,'[1]Cierre Mes Anterior'!$D$4:$D$773,$E138,'[1]Cierre Mes Anterior'!$E$4:$E$773,$F138,'[1]Cierre Mes Anterior'!$F$4:$F$773,$G138,'[1]Cierre Mes Anterior'!$G$4:$G$773,$H138,'[1]Cierre Mes Anterior'!$H$4:$H$773,$I138,'[1]Cierre Mes Anterior'!$I$4:$I$773,$J138,'[1]Cierre Mes Anterior'!$J$4:$J$773,$K138,'[1]Cierre Mes Anterior'!$K$4:$K$773,$L138,'[1]Cierre Mes Anterior'!$L$4:$L$773,$M138,'[1]Cierre Mes Anterior'!$M$4:$M$773,$N138,'[1]Cierre Mes Anterior'!$N$4:$N$773,$O138)/1000000</f>
        <v>0</v>
      </c>
      <c r="AK138" s="267">
        <f>+AG138-AJ138</f>
        <v>302.53666700000002</v>
      </c>
      <c r="AL138" s="172" t="e" vm="1">
        <f t="shared" si="158"/>
        <v>#VALUE!</v>
      </c>
      <c r="AM138" s="462">
        <f>+SUMIFS('[1]SIIF Cierre 31 Enero de 2024'!$X$4:$X$749,'[1]SIIF Cierre 31 Enero de 2024'!$A$4:$A$749,$B138,'[1]SIIF Cierre 31 Enero de 2024'!$B$4:$B$749,$C138,'[1]SIIF Cierre 31 Enero de 2024'!$C$4:$C$749,$D138,'[1]SIIF Cierre 31 Enero de 2024'!$D$4:$D$749,$E138,'[1]SIIF Cierre 31 Enero de 2024'!$E$4:$E$749,$F138,'[1]SIIF Cierre 31 Enero de 2024'!$F$4:$F$749,$G138,'[1]SIIF Cierre 31 Enero de 2024'!$G$4:$G$749,$H138,'[1]SIIF Cierre 31 Enero de 2024'!$H$4:$H$749,$I138,'[1]SIIF Cierre 31 Enero de 2024'!$I$4:$I$749,$J138,'[1]SIIF Cierre 31 Enero de 2024'!$J$4:$J$749,$K138,'[1]SIIF Cierre 31 Enero de 2024'!$K$4:$K$749,$L138,'[1]SIIF Cierre 31 Enero de 2024'!$L$4:$L$749,$M138,'[1]SIIF Cierre 31 Enero de 2024'!$M$4:$M$749,$N138,'[1]SIIF Cierre 31 Enero de 2024'!$N$4:$N$749,$O138)/1000000</f>
        <v>0</v>
      </c>
      <c r="AN138" s="265">
        <f t="shared" si="159"/>
        <v>0</v>
      </c>
      <c r="AO138" s="296">
        <f t="shared" si="160"/>
        <v>0</v>
      </c>
      <c r="AP138" s="264">
        <f>+SUMIFS('[1]Cierre Mes Anterior'!$X$4:$X$773,'[1]Cierre Mes Anterior'!$A$4:$A$773,$B138,'[1]Cierre Mes Anterior'!$B$4:$B$773,$C138,'[1]Cierre Mes Anterior'!$C$4:$C$773,$D138,'[1]Cierre Mes Anterior'!$D$4:$D$773,$E138,'[1]Cierre Mes Anterior'!$E$4:$E$773,$F138,'[1]Cierre Mes Anterior'!$F$4:$F$773,$G138,'[1]Cierre Mes Anterior'!$G$4:$G$773,$H138,'[1]Cierre Mes Anterior'!$H$4:$H$773,$I138,'[1]Cierre Mes Anterior'!$I$4:$I$773,$J138,'[1]Cierre Mes Anterior'!$J$4:$J$773,$K138,'[1]Cierre Mes Anterior'!$K$4:$K$773,$L138,'[1]Cierre Mes Anterior'!$L$4:$L$773,$M138,'[1]Cierre Mes Anterior'!$M$4:$M$773,$N138,'[1]Cierre Mes Anterior'!$N$4:$N$773,$O138)/1000000</f>
        <v>0</v>
      </c>
      <c r="AQ138" s="267">
        <f>+AM138-AP138</f>
        <v>0</v>
      </c>
      <c r="AR138" s="172" t="e">
        <f t="shared" si="161"/>
        <v>#N/A</v>
      </c>
      <c r="AS138" s="462">
        <f>+SUMIFS('[1]SIIF Cierre 31 Enero de 2024'!$Z$4:$Z$749,'[1]SIIF Cierre 31 Enero de 2024'!$A$4:$A$749,$B138,'[1]SIIF Cierre 31 Enero de 2024'!$B$4:$B$749,$C138,'[1]SIIF Cierre 31 Enero de 2024'!$C$4:$C$749,$D138,'[1]SIIF Cierre 31 Enero de 2024'!$D$4:$D$749,$E138,'[1]SIIF Cierre 31 Enero de 2024'!$E$4:$E$749,$F138,'[1]SIIF Cierre 31 Enero de 2024'!$F$4:$F$749,$G138,'[1]SIIF Cierre 31 Enero de 2024'!$G$4:$G$749,$H138,'[1]SIIF Cierre 31 Enero de 2024'!$H$4:$H$749,$I138,'[1]SIIF Cierre 31 Enero de 2024'!$I$4:$I$749,$J138,'[1]SIIF Cierre 31 Enero de 2024'!$J$4:$J$749,$K138,'[1]SIIF Cierre 31 Enero de 2024'!$K$4:$K$749,$L138,'[1]SIIF Cierre 31 Enero de 2024'!$L$4:$L$749,$M138,'[1]SIIF Cierre 31 Enero de 2024'!$M$4:$M$749,$N138,'[1]SIIF Cierre 31 Enero de 2024'!$N$4:$N$749,$O138)/1000000</f>
        <v>0</v>
      </c>
      <c r="AT138" s="265">
        <f t="shared" si="162"/>
        <v>0</v>
      </c>
      <c r="AU138" s="467">
        <f>+AD138-AG138</f>
        <v>9397.4633329999997</v>
      </c>
      <c r="AV138" s="395">
        <f>+AG138-AM138</f>
        <v>302.53666700000002</v>
      </c>
      <c r="AW138" s="416">
        <f>+AD138-AM138</f>
        <v>9700</v>
      </c>
      <c r="AX138" s="415">
        <f t="shared" si="163"/>
        <v>9397.4633329999997</v>
      </c>
      <c r="AY138" s="193" t="e">
        <f>AD138*AR138</f>
        <v>#N/A</v>
      </c>
      <c r="AZ138" s="268" t="e">
        <f t="shared" si="164"/>
        <v>#N/A</v>
      </c>
      <c r="BA138" s="138"/>
      <c r="BB138" s="269"/>
      <c r="BC138" s="270"/>
      <c r="BD138" s="270"/>
      <c r="BE138" s="270"/>
      <c r="BF138" s="270"/>
      <c r="BG138" s="270"/>
      <c r="BH138" s="270"/>
      <c r="BI138" s="270"/>
      <c r="BJ138" s="270"/>
      <c r="BK138" s="270"/>
      <c r="BL138" s="270"/>
      <c r="BM138" s="270"/>
      <c r="BO138" s="270"/>
      <c r="BP138" s="270"/>
      <c r="BQ138" s="270"/>
      <c r="BR138" s="270"/>
      <c r="BS138" s="270"/>
      <c r="BT138" s="270"/>
      <c r="BU138" s="270"/>
      <c r="BV138" s="270"/>
      <c r="BW138" s="270"/>
      <c r="BX138" s="270"/>
      <c r="BY138" s="270"/>
      <c r="BZ138" s="270"/>
    </row>
    <row r="139" spans="1:78" ht="49.5" customHeight="1">
      <c r="A139" s="184"/>
      <c r="B139" s="184" t="s">
        <v>183</v>
      </c>
      <c r="C139" s="242" t="s">
        <v>297</v>
      </c>
      <c r="D139" s="507" t="s">
        <v>361</v>
      </c>
      <c r="E139" s="184" t="s">
        <v>176</v>
      </c>
      <c r="F139" s="184" t="s">
        <v>164</v>
      </c>
      <c r="G139" s="184" t="s">
        <v>164</v>
      </c>
      <c r="H139" s="184" t="s">
        <v>164</v>
      </c>
      <c r="I139" s="184" t="s">
        <v>164</v>
      </c>
      <c r="J139" s="184" t="s">
        <v>164</v>
      </c>
      <c r="K139" s="184" t="s">
        <v>164</v>
      </c>
      <c r="L139" s="184" t="s">
        <v>164</v>
      </c>
      <c r="M139" s="184" t="s">
        <v>164</v>
      </c>
      <c r="N139" s="184" t="s">
        <v>164</v>
      </c>
      <c r="O139" s="184" t="s">
        <v>164</v>
      </c>
      <c r="P139" s="184"/>
      <c r="Q139" s="184"/>
      <c r="R139" s="184" t="s">
        <v>242</v>
      </c>
      <c r="S139" s="251"/>
      <c r="T139" s="510" t="s">
        <v>243</v>
      </c>
      <c r="U139" s="285">
        <v>2021011000107</v>
      </c>
      <c r="V139" s="307" t="s">
        <v>243</v>
      </c>
      <c r="W139" s="394">
        <f>+SUMIFS('[1]SIIF Cierre 31 Enero de 2024'!$P$4:$P$749,'[1]SIIF Cierre 31 Enero de 2024'!$A$4:$A$749,$B139,'[1]SIIF Cierre 31 Enero de 2024'!$B$4:$B$749,$C139,'[1]SIIF Cierre 31 Enero de 2024'!$C$4:$C$749,$D139)/1000000</f>
        <v>4165.5616970000001</v>
      </c>
      <c r="X139" s="394"/>
      <c r="Y139" s="394">
        <f>+SUMIFS('[1]SIIF Cierre 31 Enero de 2024'!$R$4:$R$749,'[1]SIIF Cierre 31 Enero de 2024'!$A$4:$A$749,$B139,'[1]SIIF Cierre 31 Enero de 2024'!$B$4:$B$749,$C139,'[1]SIIF Cierre 31 Enero de 2024'!$C$4:$C$749,$D139)/1000000</f>
        <v>0</v>
      </c>
      <c r="Z139" s="394"/>
      <c r="AA139" s="394">
        <f>+SUMIFS('[1]SIIF Cierre 31 Enero de 2024'!$Q$4:$Q$749,'[1]SIIF Cierre 31 Enero de 2024'!$A$4:$A$749,$B139,'[1]SIIF Cierre 31 Enero de 2024'!$B$4:$B$749,$C139,'[1]SIIF Cierre 31 Enero de 2024'!$C$4:$C$749,$D139)/1000000</f>
        <v>0</v>
      </c>
      <c r="AB139" s="394"/>
      <c r="AC139" s="394">
        <f>+AA139+AB139</f>
        <v>0</v>
      </c>
      <c r="AD139" s="462">
        <f>W139-Y139+AA139</f>
        <v>4165.5616970000001</v>
      </c>
      <c r="AE139" s="394">
        <f>+SUMIFS('[1]SIIF Cierre 31 Enero de 2024'!$T$4:$T$749,'[1]SIIF Cierre 31 Enero de 2024'!$A$4:$A$749,$B139,'[1]SIIF Cierre 31 Enero de 2024'!$B$4:$B$749,$C139,'[1]SIIF Cierre 31 Enero de 2024'!$C$4:$C$749,$D139)/1000000</f>
        <v>0</v>
      </c>
      <c r="AF139" s="394">
        <f>AD139-AE139</f>
        <v>4165.5616970000001</v>
      </c>
      <c r="AG139" s="462">
        <f>+SUMIFS('[1]SIIF Cierre 31 Enero de 2024'!$W$4:$W$749,'[1]SIIF Cierre 31 Enero de 2024'!$A$4:$A$749,$B139,'[1]SIIF Cierre 31 Enero de 2024'!$B$4:$B$749,$C139,'[1]SIIF Cierre 31 Enero de 2024'!$C$4:$C$749,$D139,'[1]SIIF Cierre 31 Enero de 2024'!$D$4:$D$749,$E139,'[1]SIIF Cierre 31 Enero de 2024'!$E$4:$E$749,$F139,'[1]SIIF Cierre 31 Enero de 2024'!$F$4:$F$749,$G139,'[1]SIIF Cierre 31 Enero de 2024'!$G$4:$G$749,$H139,'[1]SIIF Cierre 31 Enero de 2024'!$H$4:$H$749,$I139,'[1]SIIF Cierre 31 Enero de 2024'!$I$4:$I$749,$J139,'[1]SIIF Cierre 31 Enero de 2024'!$J$4:$J$749,$K139,'[1]SIIF Cierre 31 Enero de 2024'!$K$4:$K$749,$L139,'[1]SIIF Cierre 31 Enero de 2024'!$L$4:$L$749,$M139,'[1]SIIF Cierre 31 Enero de 2024'!$M$4:$M$749,$N139,'[1]SIIF Cierre 31 Enero de 2024'!$N$4:$N$749,$O139)/1000000</f>
        <v>0</v>
      </c>
      <c r="AH139" s="265">
        <f t="shared" si="156"/>
        <v>0</v>
      </c>
      <c r="AI139" s="296">
        <f t="shared" si="157"/>
        <v>0</v>
      </c>
      <c r="AJ139" s="264">
        <f>+SUMIFS('[1]Cierre Mes Anterior'!$W$4:$W$773,'[1]Cierre Mes Anterior'!$A$4:$A$773,$B139,'[1]Cierre Mes Anterior'!$B$4:$B$773,$C139,'[1]Cierre Mes Anterior'!$C$4:$C$773,$D139,'[1]Cierre Mes Anterior'!$D$4:$D$773,$E139,'[1]Cierre Mes Anterior'!$E$4:$E$773,$F139,'[1]Cierre Mes Anterior'!$F$4:$F$773,$G139,'[1]Cierre Mes Anterior'!$G$4:$G$773,$H139,'[1]Cierre Mes Anterior'!$H$4:$H$773,$I139,'[1]Cierre Mes Anterior'!$I$4:$I$773,$J139,'[1]Cierre Mes Anterior'!$J$4:$J$773,$K139,'[1]Cierre Mes Anterior'!$K$4:$K$773,$L139,'[1]Cierre Mes Anterior'!$L$4:$L$773,$M139,'[1]Cierre Mes Anterior'!$M$4:$M$773,$N139,'[1]Cierre Mes Anterior'!$N$4:$N$773,$O139)/1000000</f>
        <v>0</v>
      </c>
      <c r="AK139" s="267">
        <f>+AG139-AJ139</f>
        <v>0</v>
      </c>
      <c r="AL139" s="172" t="e" vm="1">
        <f t="shared" si="158"/>
        <v>#VALUE!</v>
      </c>
      <c r="AM139" s="462">
        <f>+SUMIFS('[1]SIIF Cierre 31 Enero de 2024'!$X$4:$X$749,'[1]SIIF Cierre 31 Enero de 2024'!$A$4:$A$749,$B139,'[1]SIIF Cierre 31 Enero de 2024'!$B$4:$B$749,$C139,'[1]SIIF Cierre 31 Enero de 2024'!$C$4:$C$749,$D139,'[1]SIIF Cierre 31 Enero de 2024'!$D$4:$D$749,$E139,'[1]SIIF Cierre 31 Enero de 2024'!$E$4:$E$749,$F139,'[1]SIIF Cierre 31 Enero de 2024'!$F$4:$F$749,$G139,'[1]SIIF Cierre 31 Enero de 2024'!$G$4:$G$749,$H139,'[1]SIIF Cierre 31 Enero de 2024'!$H$4:$H$749,$I139,'[1]SIIF Cierre 31 Enero de 2024'!$I$4:$I$749,$J139,'[1]SIIF Cierre 31 Enero de 2024'!$J$4:$J$749,$K139,'[1]SIIF Cierre 31 Enero de 2024'!$K$4:$K$749,$L139,'[1]SIIF Cierre 31 Enero de 2024'!$L$4:$L$749,$M139,'[1]SIIF Cierre 31 Enero de 2024'!$M$4:$M$749,$N139,'[1]SIIF Cierre 31 Enero de 2024'!$N$4:$N$749,$O139)/1000000</f>
        <v>0</v>
      </c>
      <c r="AN139" s="265">
        <f t="shared" si="159"/>
        <v>0</v>
      </c>
      <c r="AO139" s="296">
        <f t="shared" si="160"/>
        <v>0</v>
      </c>
      <c r="AP139" s="264">
        <f>+SUMIFS('[1]Cierre Mes Anterior'!$X$4:$X$773,'[1]Cierre Mes Anterior'!$A$4:$A$773,$B139,'[1]Cierre Mes Anterior'!$B$4:$B$773,$C139,'[1]Cierre Mes Anterior'!$C$4:$C$773,$D139,'[1]Cierre Mes Anterior'!$D$4:$D$773,$E139,'[1]Cierre Mes Anterior'!$E$4:$E$773,$F139,'[1]Cierre Mes Anterior'!$F$4:$F$773,$G139,'[1]Cierre Mes Anterior'!$G$4:$G$773,$H139,'[1]Cierre Mes Anterior'!$H$4:$H$773,$I139,'[1]Cierre Mes Anterior'!$I$4:$I$773,$J139,'[1]Cierre Mes Anterior'!$J$4:$J$773,$K139,'[1]Cierre Mes Anterior'!$K$4:$K$773,$L139,'[1]Cierre Mes Anterior'!$L$4:$L$773,$M139,'[1]Cierre Mes Anterior'!$M$4:$M$773,$N139,'[1]Cierre Mes Anterior'!$N$4:$N$773,$O139)/1000000</f>
        <v>0</v>
      </c>
      <c r="AQ139" s="267">
        <f>+AM139-AP139</f>
        <v>0</v>
      </c>
      <c r="AR139" s="172" t="e">
        <f t="shared" si="161"/>
        <v>#N/A</v>
      </c>
      <c r="AS139" s="462">
        <f>+SUMIFS('[1]SIIF Cierre 31 Enero de 2024'!$Z$4:$Z$749,'[1]SIIF Cierre 31 Enero de 2024'!$A$4:$A$749,$B139,'[1]SIIF Cierre 31 Enero de 2024'!$B$4:$B$749,$C139,'[1]SIIF Cierre 31 Enero de 2024'!$C$4:$C$749,$D139,'[1]SIIF Cierre 31 Enero de 2024'!$D$4:$D$749,$E139,'[1]SIIF Cierre 31 Enero de 2024'!$E$4:$E$749,$F139,'[1]SIIF Cierre 31 Enero de 2024'!$F$4:$F$749,$G139,'[1]SIIF Cierre 31 Enero de 2024'!$G$4:$G$749,$H139,'[1]SIIF Cierre 31 Enero de 2024'!$H$4:$H$749,$I139,'[1]SIIF Cierre 31 Enero de 2024'!$I$4:$I$749,$J139,'[1]SIIF Cierre 31 Enero de 2024'!$J$4:$J$749,$K139,'[1]SIIF Cierre 31 Enero de 2024'!$K$4:$K$749,$L139,'[1]SIIF Cierre 31 Enero de 2024'!$L$4:$L$749,$M139,'[1]SIIF Cierre 31 Enero de 2024'!$M$4:$M$749,$N139,'[1]SIIF Cierre 31 Enero de 2024'!$N$4:$N$749,$O139)/1000000</f>
        <v>0</v>
      </c>
      <c r="AT139" s="265">
        <f t="shared" si="162"/>
        <v>0</v>
      </c>
      <c r="AU139" s="467">
        <f>+AD139-AG139</f>
        <v>4165.5616970000001</v>
      </c>
      <c r="AV139" s="395">
        <f>+AG139-AM139</f>
        <v>0</v>
      </c>
      <c r="AW139" s="416">
        <f>+AD139-AM139</f>
        <v>4165.5616970000001</v>
      </c>
      <c r="AX139" s="415">
        <f t="shared" si="163"/>
        <v>4165.5616970000001</v>
      </c>
      <c r="AY139" s="193" t="e">
        <f>AD139*AR139</f>
        <v>#N/A</v>
      </c>
      <c r="AZ139" s="268" t="e">
        <f t="shared" si="164"/>
        <v>#N/A</v>
      </c>
      <c r="BA139" s="138"/>
      <c r="BB139" s="269"/>
      <c r="BC139" s="270"/>
      <c r="BD139" s="270"/>
      <c r="BE139" s="270"/>
      <c r="BF139" s="270"/>
      <c r="BG139" s="270"/>
      <c r="BH139" s="270"/>
      <c r="BI139" s="270"/>
      <c r="BJ139" s="270"/>
      <c r="BK139" s="270"/>
      <c r="BL139" s="270"/>
      <c r="BM139" s="270"/>
      <c r="BO139" s="270"/>
      <c r="BP139" s="270"/>
      <c r="BQ139" s="270"/>
      <c r="BR139" s="270"/>
      <c r="BS139" s="270"/>
      <c r="BT139" s="270"/>
      <c r="BU139" s="270"/>
      <c r="BV139" s="270"/>
      <c r="BW139" s="270"/>
      <c r="BX139" s="270"/>
      <c r="BY139" s="270"/>
      <c r="BZ139" s="270"/>
    </row>
    <row r="140" spans="1:78" ht="34.5" customHeight="1">
      <c r="A140" s="184"/>
      <c r="B140" s="184"/>
      <c r="C140" s="184"/>
      <c r="D140" s="275"/>
      <c r="E140" s="184"/>
      <c r="F140" s="184"/>
      <c r="G140" s="184"/>
      <c r="H140" s="184"/>
      <c r="I140" s="184"/>
      <c r="J140" s="184"/>
      <c r="K140" s="184"/>
      <c r="L140" s="184"/>
      <c r="M140" s="184"/>
      <c r="N140" s="184"/>
      <c r="O140" s="184"/>
      <c r="P140" s="184"/>
      <c r="Q140" s="184"/>
      <c r="R140" s="184"/>
      <c r="S140" s="251"/>
      <c r="T140" s="314" t="s">
        <v>244</v>
      </c>
      <c r="U140" s="445"/>
      <c r="V140" s="314" t="s">
        <v>244</v>
      </c>
      <c r="W140" s="387">
        <f>+SUM(W135:W139)</f>
        <v>34020.161575999999</v>
      </c>
      <c r="X140" s="387">
        <f t="shared" ref="X140:AE140" si="165">+SUM(X135:X139)</f>
        <v>0</v>
      </c>
      <c r="Y140" s="387">
        <f t="shared" si="165"/>
        <v>0</v>
      </c>
      <c r="Z140" s="387">
        <f t="shared" si="165"/>
        <v>0</v>
      </c>
      <c r="AA140" s="387">
        <f t="shared" si="165"/>
        <v>0</v>
      </c>
      <c r="AB140" s="387">
        <f t="shared" si="165"/>
        <v>0</v>
      </c>
      <c r="AC140" s="387">
        <f t="shared" si="165"/>
        <v>0</v>
      </c>
      <c r="AD140" s="457">
        <f t="shared" si="165"/>
        <v>34020.161575999999</v>
      </c>
      <c r="AE140" s="387">
        <f t="shared" si="165"/>
        <v>0</v>
      </c>
      <c r="AF140" s="387">
        <f>+SUM(AF135:AF139)</f>
        <v>34020.161575999999</v>
      </c>
      <c r="AG140" s="457">
        <f>+SUM(AG135:AG139)</f>
        <v>536.87</v>
      </c>
      <c r="AH140" s="169">
        <f t="shared" si="156"/>
        <v>1.5780936219266593E-2</v>
      </c>
      <c r="AI140" s="279">
        <f t="shared" si="157"/>
        <v>1.5780936219266593E-2</v>
      </c>
      <c r="AJ140" s="188">
        <f>+SUM(AJ135:AJ138)</f>
        <v>0</v>
      </c>
      <c r="AK140" s="188">
        <f>+SUM(AK135:AK138)</f>
        <v>536.87</v>
      </c>
      <c r="AL140" s="172" t="e" vm="1">
        <f t="shared" si="158"/>
        <v>#VALUE!</v>
      </c>
      <c r="AM140" s="457">
        <f>+SUM(AM135:AM139)</f>
        <v>0</v>
      </c>
      <c r="AN140" s="186">
        <f t="shared" si="159"/>
        <v>0</v>
      </c>
      <c r="AO140" s="279">
        <f t="shared" si="160"/>
        <v>0</v>
      </c>
      <c r="AP140" s="188">
        <f>+SUM(AP135:AP138)</f>
        <v>0</v>
      </c>
      <c r="AQ140" s="188">
        <f>+SUM(AQ135:AQ138)</f>
        <v>0</v>
      </c>
      <c r="AR140" s="172" t="e">
        <f t="shared" si="161"/>
        <v>#N/A</v>
      </c>
      <c r="AS140" s="457">
        <f>+SUM(AS135:AS139)</f>
        <v>0</v>
      </c>
      <c r="AT140" s="186">
        <f t="shared" si="162"/>
        <v>0</v>
      </c>
      <c r="AU140" s="457">
        <f>+SUM(AU135:AU139)</f>
        <v>33483.291575999996</v>
      </c>
      <c r="AV140" s="387">
        <f>+SUM(AV135:AV139)</f>
        <v>536.87</v>
      </c>
      <c r="AW140" s="389">
        <f>+SUM(AW135:AW139)</f>
        <v>34020.161575999999</v>
      </c>
      <c r="AX140" s="387">
        <f t="shared" si="163"/>
        <v>33483.291575999996</v>
      </c>
      <c r="AY140" s="271" t="e">
        <f>+SUM(AY135:AY138)</f>
        <v>#N/A</v>
      </c>
      <c r="AZ140" s="268" t="e">
        <f t="shared" si="164"/>
        <v>#N/A</v>
      </c>
      <c r="BA140" s="138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</row>
    <row r="141" spans="1:78" ht="34.5" customHeight="1">
      <c r="A141" s="184"/>
      <c r="B141" s="184"/>
      <c r="C141" s="184"/>
      <c r="D141" s="184"/>
      <c r="E141" s="184"/>
      <c r="F141" s="184"/>
      <c r="G141" s="184"/>
      <c r="H141" s="184"/>
      <c r="I141" s="184"/>
      <c r="J141" s="184"/>
      <c r="K141" s="184"/>
      <c r="L141" s="184"/>
      <c r="M141" s="184"/>
      <c r="N141" s="184"/>
      <c r="O141" s="184"/>
      <c r="P141" s="184"/>
      <c r="Q141" s="184"/>
      <c r="R141" s="184"/>
      <c r="S141" s="251"/>
      <c r="T141" s="297" t="s">
        <v>125</v>
      </c>
      <c r="U141" s="444"/>
      <c r="V141" s="297" t="s">
        <v>125</v>
      </c>
      <c r="W141" s="158" t="s">
        <v>441</v>
      </c>
      <c r="X141" s="158" t="s">
        <v>127</v>
      </c>
      <c r="Y141" s="158" t="s">
        <v>128</v>
      </c>
      <c r="Z141" s="158" t="s">
        <v>129</v>
      </c>
      <c r="AA141" s="158" t="s">
        <v>130</v>
      </c>
      <c r="AB141" s="158" t="s">
        <v>131</v>
      </c>
      <c r="AC141" s="157" t="s">
        <v>132</v>
      </c>
      <c r="AD141" s="453" t="s">
        <v>442</v>
      </c>
      <c r="AE141" s="157" t="s">
        <v>443</v>
      </c>
      <c r="AF141" s="157" t="s">
        <v>135</v>
      </c>
      <c r="AG141" s="453" t="s">
        <v>0</v>
      </c>
      <c r="AH141" s="159" t="s">
        <v>136</v>
      </c>
      <c r="AI141" s="160" t="s">
        <v>137</v>
      </c>
      <c r="AJ141" s="160" t="s">
        <v>138</v>
      </c>
      <c r="AK141" s="160" t="s">
        <v>139</v>
      </c>
      <c r="AL141" s="161" t="s">
        <v>140</v>
      </c>
      <c r="AM141" s="453" t="s">
        <v>141</v>
      </c>
      <c r="AN141" s="159" t="s">
        <v>142</v>
      </c>
      <c r="AO141" s="256" t="s">
        <v>216</v>
      </c>
      <c r="AP141" s="256" t="s">
        <v>144</v>
      </c>
      <c r="AQ141" s="256" t="s">
        <v>145</v>
      </c>
      <c r="AR141" s="284" t="s">
        <v>146</v>
      </c>
      <c r="AS141" s="453" t="s">
        <v>295</v>
      </c>
      <c r="AT141" s="159" t="s">
        <v>296</v>
      </c>
      <c r="AU141" s="468" t="s">
        <v>147</v>
      </c>
      <c r="AV141" s="404" t="s">
        <v>148</v>
      </c>
      <c r="AW141" s="404" t="s">
        <v>149</v>
      </c>
      <c r="AX141" s="405" t="s">
        <v>245</v>
      </c>
      <c r="AY141" s="256" t="s">
        <v>151</v>
      </c>
      <c r="AZ141" s="257" t="s">
        <v>152</v>
      </c>
      <c r="BA141" s="138"/>
      <c r="BB141" s="164"/>
      <c r="BC141" s="166"/>
      <c r="BD141" s="166"/>
      <c r="BE141" s="166"/>
      <c r="BF141" s="166"/>
      <c r="BG141" s="166"/>
      <c r="BH141" s="166"/>
      <c r="BI141" s="166"/>
      <c r="BJ141" s="166"/>
      <c r="BK141" s="166"/>
      <c r="BL141" s="166"/>
      <c r="BM141" s="166"/>
      <c r="BO141" s="166"/>
      <c r="BP141" s="166"/>
      <c r="BQ141" s="166"/>
      <c r="BR141" s="166"/>
      <c r="BS141" s="166"/>
      <c r="BT141" s="166"/>
      <c r="BU141" s="166"/>
      <c r="BV141" s="166"/>
      <c r="BW141" s="166"/>
      <c r="BX141" s="166"/>
      <c r="BY141" s="166"/>
      <c r="BZ141" s="166"/>
    </row>
    <row r="142" spans="1:78" ht="55.5" customHeight="1">
      <c r="A142" s="184"/>
      <c r="B142" s="184" t="s">
        <v>183</v>
      </c>
      <c r="C142" s="242" t="s">
        <v>297</v>
      </c>
      <c r="D142" s="507" t="s">
        <v>362</v>
      </c>
      <c r="E142" s="184" t="s">
        <v>176</v>
      </c>
      <c r="F142" s="184" t="s">
        <v>164</v>
      </c>
      <c r="G142" s="184" t="s">
        <v>164</v>
      </c>
      <c r="H142" s="184" t="s">
        <v>164</v>
      </c>
      <c r="I142" s="184" t="s">
        <v>164</v>
      </c>
      <c r="J142" s="184" t="s">
        <v>164</v>
      </c>
      <c r="K142" s="184" t="s">
        <v>164</v>
      </c>
      <c r="L142" s="184" t="s">
        <v>164</v>
      </c>
      <c r="M142" s="184" t="s">
        <v>164</v>
      </c>
      <c r="N142" s="184" t="s">
        <v>164</v>
      </c>
      <c r="O142" s="184" t="s">
        <v>164</v>
      </c>
      <c r="P142" s="184"/>
      <c r="Q142" s="184"/>
      <c r="R142" s="184"/>
      <c r="S142" s="251"/>
      <c r="T142" s="510" t="s">
        <v>363</v>
      </c>
      <c r="U142" s="261">
        <v>2022011000018</v>
      </c>
      <c r="V142" s="307" t="s">
        <v>363</v>
      </c>
      <c r="W142" s="394">
        <f>+SUMIFS('[1]SIIF Cierre 31 Enero de 2024'!$P$4:$P$749,'[1]SIIF Cierre 31 Enero de 2024'!$A$4:$A$749,$B142,'[1]SIIF Cierre 31 Enero de 2024'!$B$4:$B$749,$C142,'[1]SIIF Cierre 31 Enero de 2024'!$C$4:$C$749,$D142)/1000000</f>
        <v>8833.6919999999991</v>
      </c>
      <c r="X142" s="394"/>
      <c r="Y142" s="394">
        <f>+SUMIFS('[1]SIIF Cierre 31 Enero de 2024'!$R$4:$R$749,'[1]SIIF Cierre 31 Enero de 2024'!$A$4:$A$749,$B142,'[1]SIIF Cierre 31 Enero de 2024'!$B$4:$B$749,$C142,'[1]SIIF Cierre 31 Enero de 2024'!$C$4:$C$749,#REF!)/1000000</f>
        <v>0</v>
      </c>
      <c r="Z142" s="394"/>
      <c r="AA142" s="394">
        <f>+SUMIFS('[1]SIIF Cierre 31 Enero de 2024'!$Q$4:$Q$749,'[1]SIIF Cierre 31 Enero de 2024'!$A$4:$A$749,$B142,'[1]SIIF Cierre 31 Enero de 2024'!$B$4:$B$749,$C142,'[1]SIIF Cierre 31 Enero de 2024'!$C$4:$C$749,#REF!)/1000000</f>
        <v>0</v>
      </c>
      <c r="AB142" s="394"/>
      <c r="AC142" s="394"/>
      <c r="AD142" s="462">
        <f>W142-Y142+AA142</f>
        <v>8833.6919999999991</v>
      </c>
      <c r="AE142" s="394">
        <f>+SUMIFS('[1]SIIF Cierre 31 Enero de 2024'!$T$4:$T$749,'[1]SIIF Cierre 31 Enero de 2024'!$A$4:$A$749,$B142,'[1]SIIF Cierre 31 Enero de 2024'!$B$4:$B$749,$C142,'[1]SIIF Cierre 31 Enero de 2024'!$C$4:$C$749,#REF!)/1000000</f>
        <v>0</v>
      </c>
      <c r="AF142" s="394">
        <f>AD142-AE142</f>
        <v>8833.6919999999991</v>
      </c>
      <c r="AG142" s="462">
        <f>+SUMIFS('[1]SIIF Cierre 31 Enero de 2024'!$W$4:$W$749,'[1]SIIF Cierre 31 Enero de 2024'!$A$4:$A$749,$B142,'[1]SIIF Cierre 31 Enero de 2024'!$B$4:$B$749,$C142,'[1]SIIF Cierre 31 Enero de 2024'!$C$4:$C$749,$D142,'[1]SIIF Cierre 31 Enero de 2024'!$D$4:$D$749,$E142,'[1]SIIF Cierre 31 Enero de 2024'!$E$4:$E$749,$F142,'[1]SIIF Cierre 31 Enero de 2024'!$F$4:$F$749,$G142,'[1]SIIF Cierre 31 Enero de 2024'!$G$4:$G$749,$H142,'[1]SIIF Cierre 31 Enero de 2024'!$H$4:$H$749,$I142,'[1]SIIF Cierre 31 Enero de 2024'!$I$4:$I$749,$J142,'[1]SIIF Cierre 31 Enero de 2024'!$J$4:$J$749,$K142,'[1]SIIF Cierre 31 Enero de 2024'!$K$4:$K$749,$L142,'[1]SIIF Cierre 31 Enero de 2024'!$L$4:$L$749,$M142,'[1]SIIF Cierre 31 Enero de 2024'!$M$4:$M$749,$N142,'[1]SIIF Cierre 31 Enero de 2024'!$N$4:$N$749,$O142)/1000000</f>
        <v>0</v>
      </c>
      <c r="AH142" s="265">
        <f>+AG142/AD142</f>
        <v>0</v>
      </c>
      <c r="AI142" s="266">
        <f>+AG142/AF142</f>
        <v>0</v>
      </c>
      <c r="AJ142" s="264">
        <f>+SUMIFS('[1]Cierre Mes Anterior'!$W$4:$W$773,'[1]Cierre Mes Anterior'!$A$4:$A$773,$B142,'[1]Cierre Mes Anterior'!$B$4:$B$773,$C142,'[1]Cierre Mes Anterior'!$C$4:$C$773,#REF!,'[1]Cierre Mes Anterior'!$D$4:$D$773,$E142,'[1]Cierre Mes Anterior'!$E$4:$E$773,$F142,'[1]Cierre Mes Anterior'!$F$4:$F$773,$G142,'[1]Cierre Mes Anterior'!$G$4:$G$773,$H142,'[1]Cierre Mes Anterior'!$H$4:$H$773,$I142,'[1]Cierre Mes Anterior'!$I$4:$I$773,$J142,'[1]Cierre Mes Anterior'!$J$4:$J$773,$K142,'[1]Cierre Mes Anterior'!$K$4:$K$773,$L142,'[1]Cierre Mes Anterior'!$L$4:$L$773,$M142,'[1]Cierre Mes Anterior'!$M$4:$M$773,$N142,'[1]Cierre Mes Anterior'!$N$4:$N$773,$O142)/1000000</f>
        <v>0</v>
      </c>
      <c r="AK142" s="267"/>
      <c r="AL142" s="172" t="e" vm="1">
        <f>HLOOKUP((HLOOKUP($W$1,$BB$8:$BM$8,1,FALSE)),$BB$8:$BM$314,BN142,FALSE)</f>
        <v>#VALUE!</v>
      </c>
      <c r="AM142" s="462">
        <f>+SUMIFS('[1]SIIF Cierre 31 Enero de 2024'!$X$4:$X$749,'[1]SIIF Cierre 31 Enero de 2024'!$A$4:$A$749,$B142,'[1]SIIF Cierre 31 Enero de 2024'!$B$4:$B$749,$C142,'[1]SIIF Cierre 31 Enero de 2024'!$C$4:$C$749,$D142,'[1]SIIF Cierre 31 Enero de 2024'!$D$4:$D$749,$E142,'[1]SIIF Cierre 31 Enero de 2024'!$E$4:$E$749,$F142,'[1]SIIF Cierre 31 Enero de 2024'!$F$4:$F$749,$G142,'[1]SIIF Cierre 31 Enero de 2024'!$G$4:$G$749,$H142,'[1]SIIF Cierre 31 Enero de 2024'!$H$4:$H$749,$I142,'[1]SIIF Cierre 31 Enero de 2024'!$I$4:$I$749,$J142,'[1]SIIF Cierre 31 Enero de 2024'!$J$4:$J$749,$K142,'[1]SIIF Cierre 31 Enero de 2024'!$K$4:$K$749,$L142,'[1]SIIF Cierre 31 Enero de 2024'!$L$4:$L$749,$M142,'[1]SIIF Cierre 31 Enero de 2024'!$M$4:$M$749,$N142,'[1]SIIF Cierre 31 Enero de 2024'!$N$4:$N$749,$O142)/1000000</f>
        <v>0</v>
      </c>
      <c r="AN142" s="265">
        <f>+AM142/AD142</f>
        <v>0</v>
      </c>
      <c r="AO142" s="266">
        <f>+AM142/AF142</f>
        <v>0</v>
      </c>
      <c r="AP142" s="264">
        <f>+SUMIFS('[1]Cierre Mes Anterior'!$X$4:$X$773,'[1]Cierre Mes Anterior'!$A$4:$A$773,$B142,'[1]Cierre Mes Anterior'!$B$4:$B$773,$C142,'[1]Cierre Mes Anterior'!$C$4:$C$773,#REF!,'[1]Cierre Mes Anterior'!$D$4:$D$773,$E142,'[1]Cierre Mes Anterior'!$E$4:$E$773,$F142,'[1]Cierre Mes Anterior'!$F$4:$F$773,$G142,'[1]Cierre Mes Anterior'!$G$4:$G$773,$H142,'[1]Cierre Mes Anterior'!$H$4:$H$773,$I142,'[1]Cierre Mes Anterior'!$I$4:$I$773,$J142,'[1]Cierre Mes Anterior'!$J$4:$J$773,$K142,'[1]Cierre Mes Anterior'!$K$4:$K$773,$L142,'[1]Cierre Mes Anterior'!$L$4:$L$773,$M142,'[1]Cierre Mes Anterior'!$M$4:$M$773,$N142,'[1]Cierre Mes Anterior'!$N$4:$N$773,$O142)/1000000</f>
        <v>0</v>
      </c>
      <c r="AQ142" s="316"/>
      <c r="AR142" s="172" t="e">
        <f>HLOOKUP((HLOOKUP($W$1,$BO$8:$BZ$8,1,FALSE)),$BO$8:$BZ$314,BN142,FALSE)</f>
        <v>#N/A</v>
      </c>
      <c r="AS142" s="462">
        <f>+SUMIFS('[1]SIIF Cierre 31 Enero de 2024'!$Z$4:$Z$749,'[1]SIIF Cierre 31 Enero de 2024'!$A$4:$A$749,$B142,'[1]SIIF Cierre 31 Enero de 2024'!$B$4:$B$749,$C142,'[1]SIIF Cierre 31 Enero de 2024'!$C$4:$C$749,$D142,'[1]SIIF Cierre 31 Enero de 2024'!$D$4:$D$749,$E142,'[1]SIIF Cierre 31 Enero de 2024'!$E$4:$E$749,$F142,'[1]SIIF Cierre 31 Enero de 2024'!$F$4:$F$749,$G142,'[1]SIIF Cierre 31 Enero de 2024'!$G$4:$G$749,$H142,'[1]SIIF Cierre 31 Enero de 2024'!$H$4:$H$749,$I142,'[1]SIIF Cierre 31 Enero de 2024'!$I$4:$I$749,$J142,'[1]SIIF Cierre 31 Enero de 2024'!$J$4:$J$749,$K142,'[1]SIIF Cierre 31 Enero de 2024'!$K$4:$K$749,$L142,'[1]SIIF Cierre 31 Enero de 2024'!$L$4:$L$749,$M142,'[1]SIIF Cierre 31 Enero de 2024'!$M$4:$M$749,$N142,'[1]SIIF Cierre 31 Enero de 2024'!$N$4:$N$749,$O142)/1000000</f>
        <v>0</v>
      </c>
      <c r="AT142" s="265">
        <f>+AS142/AD142</f>
        <v>0</v>
      </c>
      <c r="AU142" s="462">
        <f>+AD142-AG142</f>
        <v>8833.6919999999991</v>
      </c>
      <c r="AV142" s="395">
        <f>+AG142-AM142</f>
        <v>0</v>
      </c>
      <c r="AW142" s="416">
        <f>+AD142-AM142</f>
        <v>8833.6919999999991</v>
      </c>
      <c r="AX142" s="395">
        <f>+AF142-AG142</f>
        <v>8833.6919999999991</v>
      </c>
      <c r="AY142" s="193" t="e">
        <f>AD142*AR142</f>
        <v>#N/A</v>
      </c>
      <c r="AZ142" s="268"/>
      <c r="BA142" s="138"/>
      <c r="BB142" s="269"/>
      <c r="BC142" s="301"/>
      <c r="BD142" s="301"/>
      <c r="BE142" s="301"/>
      <c r="BF142" s="301"/>
      <c r="BG142" s="301"/>
      <c r="BH142" s="301"/>
      <c r="BI142" s="301"/>
      <c r="BJ142" s="301"/>
      <c r="BK142" s="301"/>
      <c r="BL142" s="301"/>
      <c r="BM142" s="301"/>
      <c r="BO142" s="301"/>
      <c r="BP142" s="301"/>
      <c r="BQ142" s="301"/>
      <c r="BR142" s="301"/>
      <c r="BS142" s="301"/>
      <c r="BT142" s="301"/>
      <c r="BU142" s="301"/>
      <c r="BV142" s="301"/>
      <c r="BW142" s="301"/>
      <c r="BX142" s="301"/>
      <c r="BY142" s="301"/>
      <c r="BZ142" s="301"/>
    </row>
    <row r="143" spans="1:78" ht="34.5" customHeight="1">
      <c r="A143" s="184"/>
      <c r="B143" s="184"/>
      <c r="C143" s="184"/>
      <c r="D143" s="275"/>
      <c r="E143" s="184"/>
      <c r="F143" s="184"/>
      <c r="G143" s="184"/>
      <c r="H143" s="184"/>
      <c r="I143" s="184"/>
      <c r="J143" s="184"/>
      <c r="K143" s="184"/>
      <c r="L143" s="184"/>
      <c r="M143" s="184"/>
      <c r="N143" s="184"/>
      <c r="O143" s="184"/>
      <c r="P143" s="184"/>
      <c r="Q143" s="184"/>
      <c r="R143" s="184"/>
      <c r="S143" s="251"/>
      <c r="T143" s="158" t="s">
        <v>246</v>
      </c>
      <c r="U143" s="441"/>
      <c r="V143" s="158" t="s">
        <v>246</v>
      </c>
      <c r="W143" s="387">
        <f>SUM(W142)</f>
        <v>8833.6919999999991</v>
      </c>
      <c r="X143" s="387">
        <f>+SUM(X142:X142)</f>
        <v>0</v>
      </c>
      <c r="Y143" s="387">
        <f>+SUM(Y142:Y142)</f>
        <v>0</v>
      </c>
      <c r="Z143" s="387"/>
      <c r="AA143" s="387">
        <f>+SUM(AA142:AA142)</f>
        <v>0</v>
      </c>
      <c r="AB143" s="387">
        <f>+SUM(AB142:AB142)</f>
        <v>0</v>
      </c>
      <c r="AC143" s="387">
        <f>+SUM(AC142:AC142)</f>
        <v>0</v>
      </c>
      <c r="AD143" s="457">
        <f>+SUM(AD142:AD142)</f>
        <v>8833.6919999999991</v>
      </c>
      <c r="AE143" s="387">
        <f>+SUM(AE142:AE142)</f>
        <v>0</v>
      </c>
      <c r="AF143" s="387">
        <f>+AF142</f>
        <v>8833.6919999999991</v>
      </c>
      <c r="AG143" s="457">
        <f>SUM(AG142:AG142)</f>
        <v>0</v>
      </c>
      <c r="AH143" s="169">
        <f>+AG143/AD143</f>
        <v>0</v>
      </c>
      <c r="AI143" s="278">
        <f>+AG143/AF143</f>
        <v>0</v>
      </c>
      <c r="AJ143" s="188">
        <f>+AJ142</f>
        <v>0</v>
      </c>
      <c r="AK143" s="188" t="e">
        <f>SUM(#REF!)</f>
        <v>#REF!</v>
      </c>
      <c r="AL143" s="172" t="e" vm="1">
        <f>HLOOKUP((HLOOKUP($W$1,$BB$8:$BM$8,1,FALSE)),$BB$8:$BM$314,BN143,FALSE)</f>
        <v>#VALUE!</v>
      </c>
      <c r="AM143" s="457">
        <f>SUM(AM142:AM142)</f>
        <v>0</v>
      </c>
      <c r="AN143" s="186">
        <f>+AM143/AD143</f>
        <v>0</v>
      </c>
      <c r="AO143" s="279">
        <f>+AM143/AF143</f>
        <v>0</v>
      </c>
      <c r="AP143" s="188" t="e">
        <f>SUM(#REF!)</f>
        <v>#REF!</v>
      </c>
      <c r="AQ143" s="188" t="e">
        <f>SUM(#REF!)</f>
        <v>#REF!</v>
      </c>
      <c r="AR143" s="172" t="e">
        <f>HLOOKUP((HLOOKUP($W$1,$BO$8:$BZ$8,1,FALSE)),$BO$8:$BZ$314,BN143,FALSE)</f>
        <v>#N/A</v>
      </c>
      <c r="AS143" s="457">
        <f>SUM(AS142:AS142)</f>
        <v>0</v>
      </c>
      <c r="AT143" s="186">
        <f>+AS143/AD143</f>
        <v>0</v>
      </c>
      <c r="AU143" s="457">
        <f>SUM(AU142:AU142)</f>
        <v>8833.6919999999991</v>
      </c>
      <c r="AV143" s="387">
        <f>+AG143-AM143</f>
        <v>0</v>
      </c>
      <c r="AW143" s="387">
        <f>+AD143-AM143</f>
        <v>8833.6919999999991</v>
      </c>
      <c r="AX143" s="387">
        <f>+AF143-AG143</f>
        <v>8833.6919999999991</v>
      </c>
      <c r="AY143" s="271" t="e">
        <f>SUM(#REF!)</f>
        <v>#REF!</v>
      </c>
      <c r="AZ143" s="268" t="e">
        <f>IF(AND(AY143=0,AM143&gt;AY143),1,IFERROR(AM143/AY143,1))</f>
        <v>#REF!</v>
      </c>
      <c r="BA143" s="138"/>
      <c r="BB143" s="312"/>
      <c r="BC143" s="312"/>
      <c r="BD143" s="312"/>
      <c r="BE143" s="312"/>
      <c r="BF143" s="312"/>
      <c r="BG143" s="312"/>
      <c r="BH143" s="312"/>
      <c r="BI143" s="312"/>
      <c r="BJ143" s="312"/>
      <c r="BK143" s="312"/>
      <c r="BL143" s="312"/>
      <c r="BM143" s="312"/>
      <c r="BO143" s="312"/>
      <c r="BP143" s="312"/>
      <c r="BQ143" s="312"/>
      <c r="BR143" s="312"/>
      <c r="BS143" s="312"/>
      <c r="BT143" s="312"/>
      <c r="BU143" s="312"/>
      <c r="BV143" s="312"/>
      <c r="BW143" s="312"/>
      <c r="BX143" s="312"/>
      <c r="BY143" s="312"/>
      <c r="BZ143" s="312"/>
    </row>
    <row r="144" spans="1:78" ht="34.5" customHeight="1">
      <c r="A144" s="184"/>
      <c r="B144" s="184"/>
      <c r="C144" s="184"/>
      <c r="D144" s="184"/>
      <c r="E144" s="184"/>
      <c r="F144" s="184"/>
      <c r="G144" s="184"/>
      <c r="H144" s="184"/>
      <c r="I144" s="184"/>
      <c r="J144" s="184"/>
      <c r="K144" s="184"/>
      <c r="L144" s="184"/>
      <c r="M144" s="184"/>
      <c r="N144" s="184"/>
      <c r="O144" s="184"/>
      <c r="P144" s="184"/>
      <c r="Q144" s="184"/>
      <c r="R144" s="184"/>
      <c r="S144" s="251"/>
      <c r="T144" s="297" t="s">
        <v>125</v>
      </c>
      <c r="U144" s="444"/>
      <c r="V144" s="297" t="s">
        <v>125</v>
      </c>
      <c r="W144" s="158" t="s">
        <v>441</v>
      </c>
      <c r="X144" s="158" t="s">
        <v>127</v>
      </c>
      <c r="Y144" s="158" t="s">
        <v>128</v>
      </c>
      <c r="Z144" s="158" t="s">
        <v>129</v>
      </c>
      <c r="AA144" s="158" t="s">
        <v>130</v>
      </c>
      <c r="AB144" s="158" t="s">
        <v>131</v>
      </c>
      <c r="AC144" s="157" t="s">
        <v>132</v>
      </c>
      <c r="AD144" s="453" t="s">
        <v>442</v>
      </c>
      <c r="AE144" s="157" t="s">
        <v>443</v>
      </c>
      <c r="AF144" s="157" t="s">
        <v>135</v>
      </c>
      <c r="AG144" s="453" t="s">
        <v>0</v>
      </c>
      <c r="AH144" s="159" t="s">
        <v>136</v>
      </c>
      <c r="AI144" s="160" t="s">
        <v>137</v>
      </c>
      <c r="AJ144" s="160" t="s">
        <v>138</v>
      </c>
      <c r="AK144" s="160" t="s">
        <v>139</v>
      </c>
      <c r="AL144" s="161" t="s">
        <v>140</v>
      </c>
      <c r="AM144" s="453" t="s">
        <v>141</v>
      </c>
      <c r="AN144" s="159" t="s">
        <v>142</v>
      </c>
      <c r="AO144" s="256" t="s">
        <v>216</v>
      </c>
      <c r="AP144" s="256" t="s">
        <v>144</v>
      </c>
      <c r="AQ144" s="256" t="s">
        <v>145</v>
      </c>
      <c r="AR144" s="284" t="s">
        <v>146</v>
      </c>
      <c r="AS144" s="453" t="s">
        <v>295</v>
      </c>
      <c r="AT144" s="159" t="s">
        <v>296</v>
      </c>
      <c r="AU144" s="468" t="s">
        <v>147</v>
      </c>
      <c r="AV144" s="404" t="s">
        <v>148</v>
      </c>
      <c r="AW144" s="404" t="s">
        <v>149</v>
      </c>
      <c r="AX144" s="405" t="s">
        <v>217</v>
      </c>
      <c r="AY144" s="256" t="s">
        <v>151</v>
      </c>
      <c r="AZ144" s="257" t="s">
        <v>152</v>
      </c>
      <c r="BA144" s="138"/>
      <c r="BB144" s="164"/>
      <c r="BC144" s="166"/>
      <c r="BD144" s="166"/>
      <c r="BE144" s="166"/>
      <c r="BF144" s="166"/>
      <c r="BG144" s="166"/>
      <c r="BH144" s="166"/>
      <c r="BI144" s="166"/>
      <c r="BJ144" s="166"/>
      <c r="BK144" s="166"/>
      <c r="BL144" s="166"/>
      <c r="BM144" s="166"/>
      <c r="BO144" s="166"/>
      <c r="BP144" s="166"/>
      <c r="BQ144" s="166"/>
      <c r="BR144" s="166"/>
      <c r="BS144" s="166"/>
      <c r="BT144" s="166"/>
      <c r="BU144" s="166"/>
      <c r="BV144" s="166"/>
      <c r="BW144" s="166"/>
      <c r="BX144" s="166"/>
      <c r="BY144" s="166"/>
      <c r="BZ144" s="166"/>
    </row>
    <row r="145" spans="1:79" ht="51.75" customHeight="1">
      <c r="A145" s="184"/>
      <c r="B145" s="184" t="s">
        <v>183</v>
      </c>
      <c r="C145" s="242" t="s">
        <v>297</v>
      </c>
      <c r="D145" s="507" t="s">
        <v>364</v>
      </c>
      <c r="E145" s="184" t="s">
        <v>176</v>
      </c>
      <c r="F145" s="184" t="s">
        <v>164</v>
      </c>
      <c r="G145" s="184" t="s">
        <v>164</v>
      </c>
      <c r="H145" s="184" t="s">
        <v>164</v>
      </c>
      <c r="I145" s="184" t="s">
        <v>164</v>
      </c>
      <c r="J145" s="184" t="s">
        <v>164</v>
      </c>
      <c r="K145" s="184" t="s">
        <v>164</v>
      </c>
      <c r="L145" s="184" t="s">
        <v>164</v>
      </c>
      <c r="M145" s="184" t="s">
        <v>164</v>
      </c>
      <c r="N145" s="184" t="s">
        <v>164</v>
      </c>
      <c r="O145" s="184" t="s">
        <v>164</v>
      </c>
      <c r="P145" s="184"/>
      <c r="Q145" s="184"/>
      <c r="R145" s="184" t="s">
        <v>218</v>
      </c>
      <c r="S145" s="251"/>
      <c r="T145" s="504" t="s">
        <v>365</v>
      </c>
      <c r="U145" s="261">
        <v>2022011000038</v>
      </c>
      <c r="V145" s="276" t="s">
        <v>365</v>
      </c>
      <c r="W145" s="393">
        <f>+SUMIFS('[1]SIIF Cierre 31 Enero de 2024'!$P$4:$P$749,'[1]SIIF Cierre 31 Enero de 2024'!$A$4:$A$749,$B145,'[1]SIIF Cierre 31 Enero de 2024'!$B$4:$B$749,$C145,'[1]SIIF Cierre 31 Enero de 2024'!$C$4:$C$749,$D145)/1000000</f>
        <v>11655</v>
      </c>
      <c r="X145" s="394">
        <v>0</v>
      </c>
      <c r="Y145" s="394">
        <f>+SUMIFS('[1]SIIF Cierre 31 Enero de 2024'!$R$4:$R$749,'[1]SIIF Cierre 31 Enero de 2024'!$A$4:$A$749,$B145,'[1]SIIF Cierre 31 Enero de 2024'!$B$4:$B$749,$C145,'[1]SIIF Cierre 31 Enero de 2024'!$C$4:$C$749,$D145)/1000000</f>
        <v>0</v>
      </c>
      <c r="Z145" s="394"/>
      <c r="AA145" s="394">
        <f>+SUMIFS('[1]SIIF Cierre 31 Enero de 2024'!$Q$4:$Q$749,'[1]SIIF Cierre 31 Enero de 2024'!$A$4:$A$749,$B145,'[1]SIIF Cierre 31 Enero de 2024'!$B$4:$B$749,$C145,'[1]SIIF Cierre 31 Enero de 2024'!$C$4:$C$749,$D145)/1000000</f>
        <v>0</v>
      </c>
      <c r="AB145" s="394"/>
      <c r="AC145" s="394">
        <f>+AA145+AB145</f>
        <v>0</v>
      </c>
      <c r="AD145" s="462">
        <f>W145-Y145+AA145</f>
        <v>11655</v>
      </c>
      <c r="AE145" s="394">
        <f>+SUMIFS('[1]SIIF Cierre 31 Enero de 2024'!$T$4:$T$749,'[1]SIIF Cierre 31 Enero de 2024'!$A$4:$A$749,$B145,'[1]SIIF Cierre 31 Enero de 2024'!$B$4:$B$749,$C145,'[1]SIIF Cierre 31 Enero de 2024'!$C$4:$C$749,$D145)/1000000</f>
        <v>0</v>
      </c>
      <c r="AF145" s="394">
        <f>AD145-AE145</f>
        <v>11655</v>
      </c>
      <c r="AG145" s="463">
        <f>+SUMIFS('[1]SIIF Cierre 31 Enero de 2024'!$W$4:$W$749,'[1]SIIF Cierre 31 Enero de 2024'!$A$4:$A$749,$B145,'[1]SIIF Cierre 31 Enero de 2024'!$B$4:$B$749,$C145,'[1]SIIF Cierre 31 Enero de 2024'!$C$4:$C$749,$D145,'[1]SIIF Cierre 31 Enero de 2024'!$D$4:$D$749,$E145,'[1]SIIF Cierre 31 Enero de 2024'!$E$4:$E$749,$F145,'[1]SIIF Cierre 31 Enero de 2024'!$F$4:$F$749,$G145,'[1]SIIF Cierre 31 Enero de 2024'!$G$4:$G$749,$H145,'[1]SIIF Cierre 31 Enero de 2024'!$H$4:$H$749,$I145,'[1]SIIF Cierre 31 Enero de 2024'!$I$4:$I$749,$J145,'[1]SIIF Cierre 31 Enero de 2024'!$J$4:$J$749,$K145,'[1]SIIF Cierre 31 Enero de 2024'!$K$4:$K$749,$L145,'[1]SIIF Cierre 31 Enero de 2024'!$L$4:$L$749,$M145,'[1]SIIF Cierre 31 Enero de 2024'!$M$4:$M$749,$N145,'[1]SIIF Cierre 31 Enero de 2024'!$N$4:$N$749,$O145)/1000000</f>
        <v>493.83333399999998</v>
      </c>
      <c r="AH145" s="265">
        <f>+AG145/AD145</f>
        <v>4.2370942428142426E-2</v>
      </c>
      <c r="AI145" s="266">
        <f>+AG145/AF145</f>
        <v>4.2370942428142426E-2</v>
      </c>
      <c r="AJ145" s="264">
        <f>+SUMIFS('[1]Cierre Mes Anterior'!$W$4:$W$773,'[1]Cierre Mes Anterior'!$A$4:$A$773,$B145,'[1]Cierre Mes Anterior'!$B$4:$B$773,$C145,'[1]Cierre Mes Anterior'!$C$4:$C$773,$D145,'[1]Cierre Mes Anterior'!$D$4:$D$773,$E145,'[1]Cierre Mes Anterior'!$E$4:$E$773,$F145,'[1]Cierre Mes Anterior'!$F$4:$F$773,$G145,'[1]Cierre Mes Anterior'!$G$4:$G$773,$H145,'[1]Cierre Mes Anterior'!$H$4:$H$773,$I145,'[1]Cierre Mes Anterior'!$I$4:$I$773,$J145,'[1]Cierre Mes Anterior'!$J$4:$J$773,$K145,'[1]Cierre Mes Anterior'!$K$4:$K$773,$L145,'[1]Cierre Mes Anterior'!$L$4:$L$773,$M145,'[1]Cierre Mes Anterior'!$M$4:$M$773,$N145,'[1]Cierre Mes Anterior'!$N$4:$N$773,$O145)/1000000</f>
        <v>0</v>
      </c>
      <c r="AK145" s="267">
        <f>+AG145-AJ145</f>
        <v>493.83333399999998</v>
      </c>
      <c r="AL145" s="317" t="e" vm="1">
        <f>HLOOKUP((HLOOKUP($W$1,$BB$8:$BM$8,1,FALSE)),$BB$8:$BM$314,BN145,FALSE)</f>
        <v>#VALUE!</v>
      </c>
      <c r="AM145" s="463">
        <f>+SUMIFS('[1]SIIF Cierre 31 Enero de 2024'!$X$4:$X$749,'[1]SIIF Cierre 31 Enero de 2024'!$A$4:$A$749,$B145,'[1]SIIF Cierre 31 Enero de 2024'!$B$4:$B$749,$C145,'[1]SIIF Cierre 31 Enero de 2024'!$C$4:$C$749,$D145,'[1]SIIF Cierre 31 Enero de 2024'!$D$4:$D$749,$E145,'[1]SIIF Cierre 31 Enero de 2024'!$E$4:$E$749,$F145,'[1]SIIF Cierre 31 Enero de 2024'!$F$4:$F$749,$G145,'[1]SIIF Cierre 31 Enero de 2024'!$G$4:$G$749,$H145,'[1]SIIF Cierre 31 Enero de 2024'!$H$4:$H$749,$I145,'[1]SIIF Cierre 31 Enero de 2024'!$I$4:$I$749,$J145,'[1]SIIF Cierre 31 Enero de 2024'!$J$4:$J$749,$K145,'[1]SIIF Cierre 31 Enero de 2024'!$K$4:$K$749,$L145,'[1]SIIF Cierre 31 Enero de 2024'!$L$4:$L$749,$M145,'[1]SIIF Cierre 31 Enero de 2024'!$M$4:$M$749,$N145,'[1]SIIF Cierre 31 Enero de 2024'!$N$4:$N$749,$O145)/1000000</f>
        <v>0</v>
      </c>
      <c r="AN145" s="265">
        <f>+AM145/AD145</f>
        <v>0</v>
      </c>
      <c r="AO145" s="266">
        <f>+AM145/AF145</f>
        <v>0</v>
      </c>
      <c r="AP145" s="264">
        <f>+SUMIFS('[1]Cierre Mes Anterior'!$X$4:$X$773,'[1]Cierre Mes Anterior'!$A$4:$A$773,$B145,'[1]Cierre Mes Anterior'!$B$4:$B$773,$C145,'[1]Cierre Mes Anterior'!$C$4:$C$773,$D145,'[1]Cierre Mes Anterior'!$D$4:$D$773,$E145,'[1]Cierre Mes Anterior'!$E$4:$E$773,$F145,'[1]Cierre Mes Anterior'!$F$4:$F$773,$G145,'[1]Cierre Mes Anterior'!$G$4:$G$773,$H145,'[1]Cierre Mes Anterior'!$H$4:$H$773,$I145,'[1]Cierre Mes Anterior'!$I$4:$I$773,$J145,'[1]Cierre Mes Anterior'!$J$4:$J$773,$K145,'[1]Cierre Mes Anterior'!$K$4:$K$773,$L145,'[1]Cierre Mes Anterior'!$L$4:$L$773,$M145,'[1]Cierre Mes Anterior'!$M$4:$M$773,$N145,'[1]Cierre Mes Anterior'!$N$4:$N$773,$O145)/1000000</f>
        <v>0</v>
      </c>
      <c r="AQ145" s="267">
        <f>+AM145-AP145</f>
        <v>0</v>
      </c>
      <c r="AR145" s="172" t="e">
        <f>HLOOKUP((HLOOKUP($W$1,$BO$8:$BZ$8,1,FALSE)),$BO$8:$BZ$314,BN145,FALSE)</f>
        <v>#N/A</v>
      </c>
      <c r="AS145" s="463">
        <f>+SUMIFS('[1]SIIF Cierre 31 Enero de 2024'!$Z$4:$Z$749,'[1]SIIF Cierre 31 Enero de 2024'!$A$4:$A$749,$B145,'[1]SIIF Cierre 31 Enero de 2024'!$B$4:$B$749,$C145,'[1]SIIF Cierre 31 Enero de 2024'!$C$4:$C$749,$D145,'[1]SIIF Cierre 31 Enero de 2024'!$D$4:$D$749,$E145,'[1]SIIF Cierre 31 Enero de 2024'!$E$4:$E$749,$F145,'[1]SIIF Cierre 31 Enero de 2024'!$F$4:$F$749,$G145,'[1]SIIF Cierre 31 Enero de 2024'!$G$4:$G$749,$H145,'[1]SIIF Cierre 31 Enero de 2024'!$H$4:$H$749,$I145,'[1]SIIF Cierre 31 Enero de 2024'!$I$4:$I$749,$J145,'[1]SIIF Cierre 31 Enero de 2024'!$J$4:$J$749,$K145,'[1]SIIF Cierre 31 Enero de 2024'!$K$4:$K$749,$L145,'[1]SIIF Cierre 31 Enero de 2024'!$L$4:$L$749,$M145,'[1]SIIF Cierre 31 Enero de 2024'!$M$4:$M$749,$N145,'[1]SIIF Cierre 31 Enero de 2024'!$N$4:$N$749,$O145)/1000000</f>
        <v>0</v>
      </c>
      <c r="AT145" s="265">
        <f>+AS145/AD145</f>
        <v>0</v>
      </c>
      <c r="AU145" s="462">
        <f>+AD145-AG145</f>
        <v>11161.166665999999</v>
      </c>
      <c r="AV145" s="396">
        <f>+AG145-AM145</f>
        <v>493.83333399999998</v>
      </c>
      <c r="AW145" s="401">
        <f>+AD145-AM145</f>
        <v>11655</v>
      </c>
      <c r="AX145" s="406">
        <f>+AF145-AG145</f>
        <v>11161.166665999999</v>
      </c>
      <c r="AY145" s="193" t="e">
        <f>AD145*AR145</f>
        <v>#N/A</v>
      </c>
      <c r="AZ145" s="268" t="e">
        <f>IF(AND(AY145=0,AM145&gt;AY145),1,IFERROR(AM145/AY145,1))</f>
        <v>#N/A</v>
      </c>
      <c r="BA145" s="138"/>
      <c r="BB145" s="277"/>
      <c r="BC145" s="270"/>
      <c r="BD145" s="270"/>
      <c r="BE145" s="270"/>
      <c r="BF145" s="270"/>
      <c r="BG145" s="270"/>
      <c r="BH145" s="270"/>
      <c r="BI145" s="270"/>
      <c r="BJ145" s="270"/>
      <c r="BK145" s="270"/>
      <c r="BL145" s="270"/>
      <c r="BM145" s="270"/>
      <c r="BO145" s="270"/>
      <c r="BP145" s="270"/>
      <c r="BQ145" s="270"/>
      <c r="BR145" s="270"/>
      <c r="BS145" s="270"/>
      <c r="BT145" s="270"/>
      <c r="BU145" s="270"/>
      <c r="BV145" s="270"/>
      <c r="BW145" s="270"/>
      <c r="BX145" s="270"/>
      <c r="BY145" s="270"/>
      <c r="BZ145" s="270"/>
    </row>
    <row r="146" spans="1:79" ht="34.5" customHeight="1">
      <c r="A146" s="184"/>
      <c r="B146" s="184"/>
      <c r="C146" s="184"/>
      <c r="D146" s="275"/>
      <c r="E146" s="184"/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251"/>
      <c r="T146" s="158" t="s">
        <v>247</v>
      </c>
      <c r="U146" s="441"/>
      <c r="V146" s="158" t="s">
        <v>247</v>
      </c>
      <c r="W146" s="387">
        <f>SUM(W145)</f>
        <v>11655</v>
      </c>
      <c r="X146" s="387">
        <f>SUM(X145)</f>
        <v>0</v>
      </c>
      <c r="Y146" s="387">
        <f>SUM(Y145)</f>
        <v>0</v>
      </c>
      <c r="Z146" s="387">
        <f>SUM(Z106:Z145)</f>
        <v>0</v>
      </c>
      <c r="AA146" s="387">
        <f>SUM(AA145)</f>
        <v>0</v>
      </c>
      <c r="AB146" s="387">
        <f>SUM(AB106:AB145)</f>
        <v>0</v>
      </c>
      <c r="AC146" s="387">
        <f>SUM(AC106:AC145)</f>
        <v>0</v>
      </c>
      <c r="AD146" s="457">
        <f>SUM(AD145)</f>
        <v>11655</v>
      </c>
      <c r="AE146" s="387">
        <f>AE145</f>
        <v>0</v>
      </c>
      <c r="AF146" s="387">
        <f>AF145</f>
        <v>11655</v>
      </c>
      <c r="AG146" s="457">
        <f>SUM(AG145)</f>
        <v>493.83333399999998</v>
      </c>
      <c r="AH146" s="169">
        <f>+AG146/AD146</f>
        <v>4.2370942428142426E-2</v>
      </c>
      <c r="AI146" s="278">
        <f>+AG146/AF146</f>
        <v>4.2370942428142426E-2</v>
      </c>
      <c r="AJ146" s="188" t="e">
        <f>SUM(AJ106:AJ145)</f>
        <v>#REF!</v>
      </c>
      <c r="AK146" s="188" t="e">
        <f>SUM(AK106:AK145)</f>
        <v>#REF!</v>
      </c>
      <c r="AL146" s="317" t="e" vm="1">
        <f>HLOOKUP((HLOOKUP($W$1,$BB$8:$BM$8,1,FALSE)),$BB$8:$BM$314,BN146,FALSE)</f>
        <v>#VALUE!</v>
      </c>
      <c r="AM146" s="457">
        <f>SUM(AM145)</f>
        <v>0</v>
      </c>
      <c r="AN146" s="186">
        <f>+AM146/AD146</f>
        <v>0</v>
      </c>
      <c r="AO146" s="279">
        <f>+AM146/AF146</f>
        <v>0</v>
      </c>
      <c r="AP146" s="188" t="e">
        <f>SUM(AP106:AP145)</f>
        <v>#REF!</v>
      </c>
      <c r="AQ146" s="188" t="e">
        <f>SUM(AQ106:AQ145)</f>
        <v>#REF!</v>
      </c>
      <c r="AR146" s="172" t="e">
        <f>HLOOKUP((HLOOKUP($W$1,$BO$8:$BZ$8,1,FALSE)),$BO$8:$BZ$314,BN146,FALSE)</f>
        <v>#N/A</v>
      </c>
      <c r="AS146" s="457">
        <f>SUM(AS145)</f>
        <v>0</v>
      </c>
      <c r="AT146" s="186">
        <f>+AS146/AD146</f>
        <v>0</v>
      </c>
      <c r="AU146" s="457">
        <f>SUM(AU145)</f>
        <v>11161.166665999999</v>
      </c>
      <c r="AV146" s="387">
        <f>SUM(AV145)</f>
        <v>493.83333399999998</v>
      </c>
      <c r="AW146" s="389">
        <f>SUM(AW145)</f>
        <v>11655</v>
      </c>
      <c r="AX146" s="387">
        <f>+AF146-AG146</f>
        <v>11161.166665999999</v>
      </c>
      <c r="AY146" s="271" t="e">
        <f>SUM(AY106:AY145)</f>
        <v>#REF!</v>
      </c>
      <c r="AZ146" s="268" t="e">
        <f>IF(AND(AY146=0,AM146&gt;AY146),1,IFERROR(AM146/AY146,1))</f>
        <v>#REF!</v>
      </c>
      <c r="BA146" s="138"/>
      <c r="BB146" s="277"/>
      <c r="BC146" s="270"/>
      <c r="BD146" s="270"/>
      <c r="BE146" s="270"/>
      <c r="BF146" s="270"/>
      <c r="BG146" s="270"/>
      <c r="BH146" s="270"/>
      <c r="BI146" s="270"/>
      <c r="BJ146" s="270"/>
      <c r="BK146" s="270"/>
      <c r="BL146" s="270"/>
      <c r="BM146" s="270"/>
      <c r="BO146" s="270"/>
      <c r="BP146" s="270"/>
      <c r="BQ146" s="270"/>
      <c r="BR146" s="270"/>
      <c r="BS146" s="270"/>
      <c r="BT146" s="270"/>
      <c r="BU146" s="270"/>
      <c r="BV146" s="270"/>
      <c r="BW146" s="270"/>
      <c r="BX146" s="270"/>
      <c r="BY146" s="270"/>
      <c r="BZ146" s="270"/>
    </row>
    <row r="147" spans="1:79" ht="34.5" customHeight="1">
      <c r="A147" s="184"/>
      <c r="B147" s="184"/>
      <c r="C147" s="184"/>
      <c r="D147" s="184"/>
      <c r="E147" s="184"/>
      <c r="F147" s="184"/>
      <c r="G147" s="184"/>
      <c r="H147" s="184"/>
      <c r="I147" s="184"/>
      <c r="J147" s="184"/>
      <c r="K147" s="184"/>
      <c r="L147" s="184"/>
      <c r="M147" s="184"/>
      <c r="N147" s="184"/>
      <c r="O147" s="184"/>
      <c r="P147" s="184"/>
      <c r="Q147" s="184"/>
      <c r="R147" s="184"/>
      <c r="S147" s="251"/>
      <c r="T147" s="158" t="s">
        <v>248</v>
      </c>
      <c r="U147" s="441"/>
      <c r="V147" s="158" t="s">
        <v>248</v>
      </c>
      <c r="W147" s="398">
        <f>SUM(W146+W143+W140)</f>
        <v>54508.853575999994</v>
      </c>
      <c r="X147" s="398">
        <f>SUM(X146+X106+X143+X140)</f>
        <v>0</v>
      </c>
      <c r="Y147" s="398">
        <f>SUM(Y146+Y106+Y143+Y140)</f>
        <v>0</v>
      </c>
      <c r="Z147" s="398"/>
      <c r="AA147" s="387">
        <f>SUM(AA145)</f>
        <v>0</v>
      </c>
      <c r="AB147" s="387">
        <f>SUM(AB145)</f>
        <v>0</v>
      </c>
      <c r="AC147" s="387">
        <f>SUM(AC145)</f>
        <v>0</v>
      </c>
      <c r="AD147" s="464">
        <f>SUM(AD146+AD143+AD140)</f>
        <v>54508.853575999994</v>
      </c>
      <c r="AE147" s="398">
        <f>SUM(AE146+AE143+AE140)</f>
        <v>0</v>
      </c>
      <c r="AF147" s="398">
        <f>SUM(AF146+AF143+AF140)</f>
        <v>54508.853575999994</v>
      </c>
      <c r="AG147" s="464">
        <f>SUM(AG146+AG143+AG140)</f>
        <v>1030.703334</v>
      </c>
      <c r="AH147" s="169">
        <f>+AG147/AD147</f>
        <v>1.8908916008716317E-2</v>
      </c>
      <c r="AI147" s="278">
        <f>+AG147/AF147</f>
        <v>1.8908916008716317E-2</v>
      </c>
      <c r="AJ147" s="188" t="e">
        <f>SUM(AJ105:AJ145)</f>
        <v>#REF!</v>
      </c>
      <c r="AK147" s="188" t="e">
        <f>SUM(AK105:AK145)</f>
        <v>#REF!</v>
      </c>
      <c r="AL147" s="317" t="e" vm="1">
        <f>HLOOKUP((HLOOKUP($W$1,$BB$8:$BM$8,1,FALSE)),$BB$8:$BM$314,BN147,FALSE)</f>
        <v>#VALUE!</v>
      </c>
      <c r="AM147" s="464">
        <f>SUM(AM146+AM143+AM140)</f>
        <v>0</v>
      </c>
      <c r="AN147" s="186">
        <f>+AM147/AD147</f>
        <v>0</v>
      </c>
      <c r="AO147" s="279">
        <f>+AM147/AF147</f>
        <v>0</v>
      </c>
      <c r="AP147" s="188" t="e">
        <f>SUM(AP105:AP145)</f>
        <v>#REF!</v>
      </c>
      <c r="AQ147" s="188" t="e">
        <f>SUM(AQ105:AQ145)</f>
        <v>#REF!</v>
      </c>
      <c r="AR147" s="172" t="e">
        <f>HLOOKUP((HLOOKUP($W$1,$BO$8:$BZ$8,1,FALSE)),$BO$8:$BZ$314,BN147,FALSE)</f>
        <v>#N/A</v>
      </c>
      <c r="AS147" s="464">
        <f>SUM(AS146+AS143+AS140)</f>
        <v>0</v>
      </c>
      <c r="AT147" s="186">
        <f>+AS147/AD147</f>
        <v>0</v>
      </c>
      <c r="AU147" s="464">
        <f>SUM(AU146+AU143+AU140)</f>
        <v>53478.150241999996</v>
      </c>
      <c r="AV147" s="398">
        <f>SUM(AV146+AV106+AV143+AV140)</f>
        <v>1030.703334</v>
      </c>
      <c r="AW147" s="398">
        <f>SUM(AW146+AW106+AW143+AW140)</f>
        <v>54508.853575999994</v>
      </c>
      <c r="AX147" s="398">
        <f>SUM(AX146+AX106+AX143+AX140)</f>
        <v>53478.150241999996</v>
      </c>
      <c r="AY147" s="271" t="e">
        <f>SUM(AY105:AY145)</f>
        <v>#REF!</v>
      </c>
      <c r="AZ147" s="268" t="e">
        <f>IF(AND(AY147=0,AM147&gt;AY147),1,IFERROR(AM147/AY147,1))</f>
        <v>#REF!</v>
      </c>
      <c r="BA147" s="138"/>
      <c r="BB147" s="318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</row>
    <row r="148" spans="1:79" ht="50.25" customHeight="1">
      <c r="A148" s="184"/>
      <c r="B148" s="184"/>
      <c r="C148" s="184"/>
      <c r="D148" s="184"/>
      <c r="E148" s="184"/>
      <c r="F148" s="184"/>
      <c r="G148" s="184"/>
      <c r="H148" s="184"/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251"/>
      <c r="T148" s="274" t="s">
        <v>125</v>
      </c>
      <c r="U148" s="440"/>
      <c r="V148" s="274" t="s">
        <v>125</v>
      </c>
      <c r="W148" s="158" t="s">
        <v>441</v>
      </c>
      <c r="X148" s="158" t="s">
        <v>127</v>
      </c>
      <c r="Y148" s="158" t="s">
        <v>128</v>
      </c>
      <c r="Z148" s="158" t="s">
        <v>129</v>
      </c>
      <c r="AA148" s="158" t="s">
        <v>130</v>
      </c>
      <c r="AB148" s="158" t="s">
        <v>131</v>
      </c>
      <c r="AC148" s="157" t="s">
        <v>132</v>
      </c>
      <c r="AD148" s="453" t="s">
        <v>442</v>
      </c>
      <c r="AE148" s="157" t="s">
        <v>443</v>
      </c>
      <c r="AF148" s="157" t="s">
        <v>135</v>
      </c>
      <c r="AG148" s="453" t="s">
        <v>0</v>
      </c>
      <c r="AH148" s="159" t="s">
        <v>136</v>
      </c>
      <c r="AI148" s="160" t="s">
        <v>137</v>
      </c>
      <c r="AJ148" s="160" t="s">
        <v>138</v>
      </c>
      <c r="AK148" s="160" t="s">
        <v>139</v>
      </c>
      <c r="AL148" s="161" t="s">
        <v>140</v>
      </c>
      <c r="AM148" s="453" t="s">
        <v>141</v>
      </c>
      <c r="AN148" s="159" t="s">
        <v>142</v>
      </c>
      <c r="AO148" s="252"/>
      <c r="AP148" s="291" t="s">
        <v>144</v>
      </c>
      <c r="AQ148" s="256" t="s">
        <v>145</v>
      </c>
      <c r="AR148" s="292" t="s">
        <v>146</v>
      </c>
      <c r="AS148" s="453" t="s">
        <v>295</v>
      </c>
      <c r="AT148" s="159" t="s">
        <v>296</v>
      </c>
      <c r="AU148" s="466" t="s">
        <v>147</v>
      </c>
      <c r="AV148" s="400" t="s">
        <v>148</v>
      </c>
      <c r="AW148" s="400" t="s">
        <v>149</v>
      </c>
      <c r="AX148" s="417"/>
      <c r="AY148" s="256" t="s">
        <v>151</v>
      </c>
      <c r="AZ148" s="257" t="s">
        <v>152</v>
      </c>
      <c r="BA148" s="138"/>
      <c r="BB148" s="164"/>
      <c r="BC148" s="166"/>
      <c r="BD148" s="166"/>
      <c r="BE148" s="166"/>
      <c r="BF148" s="166"/>
      <c r="BG148" s="166"/>
      <c r="BH148" s="166"/>
      <c r="BI148" s="166"/>
      <c r="BJ148" s="166"/>
      <c r="BK148" s="166"/>
      <c r="BL148" s="166"/>
      <c r="BM148" s="166"/>
      <c r="BO148" s="166"/>
      <c r="BP148" s="166"/>
      <c r="BQ148" s="166"/>
      <c r="BR148" s="166"/>
      <c r="BS148" s="166"/>
      <c r="BT148" s="166"/>
      <c r="BU148" s="166"/>
      <c r="BV148" s="166"/>
      <c r="BW148" s="166"/>
      <c r="BX148" s="166"/>
      <c r="BY148" s="166"/>
      <c r="BZ148" s="166"/>
    </row>
    <row r="149" spans="1:79" ht="51" customHeight="1">
      <c r="A149" s="319"/>
      <c r="B149" s="258" t="s">
        <v>183</v>
      </c>
      <c r="C149" s="242" t="s">
        <v>297</v>
      </c>
      <c r="D149" s="507" t="s">
        <v>366</v>
      </c>
      <c r="E149" s="258" t="s">
        <v>176</v>
      </c>
      <c r="F149" s="258" t="s">
        <v>164</v>
      </c>
      <c r="G149" s="258" t="s">
        <v>164</v>
      </c>
      <c r="H149" s="258" t="s">
        <v>164</v>
      </c>
      <c r="I149" s="258" t="s">
        <v>164</v>
      </c>
      <c r="J149" s="258" t="s">
        <v>164</v>
      </c>
      <c r="K149" s="258" t="s">
        <v>164</v>
      </c>
      <c r="L149" s="258" t="s">
        <v>164</v>
      </c>
      <c r="M149" s="258" t="s">
        <v>164</v>
      </c>
      <c r="N149" s="258" t="s">
        <v>164</v>
      </c>
      <c r="O149" s="258" t="s">
        <v>164</v>
      </c>
      <c r="P149" s="319"/>
      <c r="Q149" s="319"/>
      <c r="R149" s="258" t="s">
        <v>249</v>
      </c>
      <c r="S149" s="320"/>
      <c r="T149" s="509" t="s">
        <v>250</v>
      </c>
      <c r="U149" s="285">
        <v>2020011000126</v>
      </c>
      <c r="V149" s="283" t="s">
        <v>250</v>
      </c>
      <c r="W149" s="394">
        <f>+SUMIFS('[1]SIIF Cierre 31 Enero de 2024'!$P$4:$P$749,'[1]SIIF Cierre 31 Enero de 2024'!$A$4:$A$749,$B149,'[1]SIIF Cierre 31 Enero de 2024'!$B$4:$B$749,$C149,'[1]SIIF Cierre 31 Enero de 2024'!$C$4:$C$749,$D149)/1000000</f>
        <v>9294.7643750000007</v>
      </c>
      <c r="X149" s="394">
        <v>0</v>
      </c>
      <c r="Y149" s="394">
        <f>+SUMIFS('[1]SIIF Cierre 31 Enero de 2024'!$R$4:$R$749,'[1]SIIF Cierre 31 Enero de 2024'!$A$4:$A$749,$B149,'[1]SIIF Cierre 31 Enero de 2024'!$B$4:$B$749,$C149,'[1]SIIF Cierre 31 Enero de 2024'!$C$4:$C$749,$D149)/1000000</f>
        <v>0</v>
      </c>
      <c r="Z149" s="394"/>
      <c r="AA149" s="394">
        <f>+SUMIFS('[1]SIIF Cierre 31 Enero de 2024'!$Q$4:$Q$749,'[1]SIIF Cierre 31 Enero de 2024'!$A$4:$A$749,$B149,'[1]SIIF Cierre 31 Enero de 2024'!$B$4:$B$749,$C149,'[1]SIIF Cierre 31 Enero de 2024'!$C$4:$C$749,$D149)/1000000</f>
        <v>0</v>
      </c>
      <c r="AB149" s="394"/>
      <c r="AC149" s="394">
        <f t="shared" ref="AC149:AC153" si="166">+AA149+AB149</f>
        <v>0</v>
      </c>
      <c r="AD149" s="462">
        <f t="shared" ref="AD149:AD153" si="167">W149-Y149+AA149</f>
        <v>9294.7643750000007</v>
      </c>
      <c r="AE149" s="394">
        <f>+SUMIFS('[1]SIIF Cierre 31 Enero de 2024'!$T$4:$T$749,'[1]SIIF Cierre 31 Enero de 2024'!$A$4:$A$749,$B149,'[1]SIIF Cierre 31 Enero de 2024'!$B$4:$B$749,$C149,'[1]SIIF Cierre 31 Enero de 2024'!$C$4:$C$749,$D149)/1000000</f>
        <v>0</v>
      </c>
      <c r="AF149" s="394">
        <f t="shared" ref="AF149:AF153" si="168">AD149-AE149</f>
        <v>9294.7643750000007</v>
      </c>
      <c r="AG149" s="462">
        <f>+SUMIFS('[1]SIIF Cierre 31 Enero de 2024'!$W$4:$W$749,'[1]SIIF Cierre 31 Enero de 2024'!$A$4:$A$749,$B149,'[1]SIIF Cierre 31 Enero de 2024'!$B$4:$B$749,$C149,'[1]SIIF Cierre 31 Enero de 2024'!$C$4:$C$749,$D149,'[1]SIIF Cierre 31 Enero de 2024'!$D$4:$D$749,$E149,'[1]SIIF Cierre 31 Enero de 2024'!$E$4:$E$749,$F149,'[1]SIIF Cierre 31 Enero de 2024'!$F$4:$F$749,$G149,'[1]SIIF Cierre 31 Enero de 2024'!$G$4:$G$749,$H149,'[1]SIIF Cierre 31 Enero de 2024'!$H$4:$H$749,$I149,'[1]SIIF Cierre 31 Enero de 2024'!$I$4:$I$749,$J149,'[1]SIIF Cierre 31 Enero de 2024'!$J$4:$J$749,$K149,'[1]SIIF Cierre 31 Enero de 2024'!$K$4:$K$749,$L149,'[1]SIIF Cierre 31 Enero de 2024'!$L$4:$L$749,$M149,'[1]SIIF Cierre 31 Enero de 2024'!$M$4:$M$749,$N149,'[1]SIIF Cierre 31 Enero de 2024'!$N$4:$N$749,$O149)/1000000</f>
        <v>551</v>
      </c>
      <c r="AH149" s="265">
        <f>+AG149/AD149</f>
        <v>5.9280685100745217E-2</v>
      </c>
      <c r="AI149" s="266"/>
      <c r="AJ149" s="264">
        <f>+SUMIFS('[1]Cierre Mes Anterior'!$W$4:$W$773,'[1]Cierre Mes Anterior'!$A$4:$A$773,$B149,'[1]Cierre Mes Anterior'!$B$4:$B$773,$C149,'[1]Cierre Mes Anterior'!$C$4:$C$773,$D149,'[1]Cierre Mes Anterior'!$D$4:$D$773,$E149,'[1]Cierre Mes Anterior'!$E$4:$E$773,$F149,'[1]Cierre Mes Anterior'!$F$4:$F$773,$G149,'[1]Cierre Mes Anterior'!$G$4:$G$773,$H149,'[1]Cierre Mes Anterior'!$H$4:$H$773,$I149,'[1]Cierre Mes Anterior'!$I$4:$I$773,$J149,'[1]Cierre Mes Anterior'!$J$4:$J$773,$K149,'[1]Cierre Mes Anterior'!$K$4:$K$773,$L149,'[1]Cierre Mes Anterior'!$L$4:$L$773,$M149,'[1]Cierre Mes Anterior'!$M$4:$M$773,$N149,'[1]Cierre Mes Anterior'!$N$4:$N$773,$O149)/1000000</f>
        <v>0</v>
      </c>
      <c r="AK149" s="267">
        <f t="shared" ref="AK149:AK153" si="169">+AG149-AJ149</f>
        <v>551</v>
      </c>
      <c r="AL149" s="172" t="e" vm="1">
        <f t="shared" ref="AL149:AL156" si="170">HLOOKUP((HLOOKUP($W$1,$BB$8:$BM$8,1,FALSE)),$BB$8:$BM$314,BN149,FALSE)</f>
        <v>#VALUE!</v>
      </c>
      <c r="AM149" s="462">
        <f>+SUMIFS('[1]SIIF Cierre 31 Enero de 2024'!$X$4:$X$749,'[1]SIIF Cierre 31 Enero de 2024'!$A$4:$A$749,$B149,'[1]SIIF Cierre 31 Enero de 2024'!$B$4:$B$749,$C149,'[1]SIIF Cierre 31 Enero de 2024'!$C$4:$C$749,$D149,'[1]SIIF Cierre 31 Enero de 2024'!$D$4:$D$749,$E149,'[1]SIIF Cierre 31 Enero de 2024'!$E$4:$E$749,$F149,'[1]SIIF Cierre 31 Enero de 2024'!$F$4:$F$749,$G149,'[1]SIIF Cierre 31 Enero de 2024'!$G$4:$G$749,$H149,'[1]SIIF Cierre 31 Enero de 2024'!$H$4:$H$749,$I149,'[1]SIIF Cierre 31 Enero de 2024'!$I$4:$I$749,$J149,'[1]SIIF Cierre 31 Enero de 2024'!$J$4:$J$749,$K149,'[1]SIIF Cierre 31 Enero de 2024'!$K$4:$K$749,$L149,'[1]SIIF Cierre 31 Enero de 2024'!$L$4:$L$749,$M149,'[1]SIIF Cierre 31 Enero de 2024'!$M$4:$M$749,$N149,'[1]SIIF Cierre 31 Enero de 2024'!$N$4:$N$749,$O149)/1000000</f>
        <v>0</v>
      </c>
      <c r="AN149" s="265">
        <f>+AM149/AD149</f>
        <v>0</v>
      </c>
      <c r="AO149" s="305"/>
      <c r="AP149" s="264"/>
      <c r="AQ149" s="267"/>
      <c r="AR149" s="172" t="e">
        <f t="shared" ref="AR149:AR156" si="171">HLOOKUP((HLOOKUP($W$1,$BO$8:$BZ$8,1,FALSE)),$BO$8:$BZ$314,BN149,FALSE)</f>
        <v>#N/A</v>
      </c>
      <c r="AS149" s="462">
        <f>+SUMIFS('[1]SIIF Cierre 31 Enero de 2024'!$Z$4:$Z$749,'[1]SIIF Cierre 31 Enero de 2024'!$A$4:$A$749,$B149,'[1]SIIF Cierre 31 Enero de 2024'!$B$4:$B$749,$C149,'[1]SIIF Cierre 31 Enero de 2024'!$C$4:$C$749,$D149,'[1]SIIF Cierre 31 Enero de 2024'!$D$4:$D$749,$E149,'[1]SIIF Cierre 31 Enero de 2024'!$E$4:$E$749,$F149,'[1]SIIF Cierre 31 Enero de 2024'!$F$4:$F$749,$G149,'[1]SIIF Cierre 31 Enero de 2024'!$G$4:$G$749,$H149,'[1]SIIF Cierre 31 Enero de 2024'!$H$4:$H$749,$I149,'[1]SIIF Cierre 31 Enero de 2024'!$I$4:$I$749,$J149,'[1]SIIF Cierre 31 Enero de 2024'!$J$4:$J$749,$K149,'[1]SIIF Cierre 31 Enero de 2024'!$K$4:$K$749,$L149,'[1]SIIF Cierre 31 Enero de 2024'!$L$4:$L$749,$M149,'[1]SIIF Cierre 31 Enero de 2024'!$M$4:$M$749,$N149,'[1]SIIF Cierre 31 Enero de 2024'!$N$4:$N$749,$O149)/1000000</f>
        <v>0</v>
      </c>
      <c r="AT149" s="265">
        <f t="shared" ref="AT149:AT156" si="172">+AS149/AD149</f>
        <v>0</v>
      </c>
      <c r="AU149" s="467">
        <f t="shared" ref="AU149:AU153" si="173">+AD149-AG149</f>
        <v>8743.7643750000007</v>
      </c>
      <c r="AV149" s="395">
        <f t="shared" ref="AV149:AV153" si="174">+AG149-AM149</f>
        <v>551</v>
      </c>
      <c r="AW149" s="416">
        <f t="shared" ref="AW149:AW153" si="175">+AD149-AM149</f>
        <v>9294.7643750000007</v>
      </c>
      <c r="AX149" s="419"/>
      <c r="AY149" s="193"/>
      <c r="AZ149" s="268"/>
      <c r="BA149" s="138"/>
      <c r="BB149" s="277"/>
      <c r="BC149" s="270"/>
      <c r="BD149" s="270"/>
      <c r="BE149" s="270"/>
      <c r="BF149" s="270"/>
      <c r="BG149" s="270"/>
      <c r="BH149" s="270"/>
      <c r="BI149" s="270"/>
      <c r="BJ149" s="270"/>
      <c r="BK149" s="270"/>
      <c r="BL149" s="270"/>
      <c r="BM149" s="270"/>
      <c r="BO149" s="270"/>
      <c r="BP149" s="270"/>
      <c r="BQ149" s="270"/>
      <c r="BR149" s="270"/>
      <c r="BS149" s="270"/>
      <c r="BT149" s="270"/>
      <c r="BU149" s="270"/>
      <c r="BV149" s="270"/>
      <c r="BW149" s="270"/>
      <c r="BX149" s="270"/>
      <c r="BY149" s="270"/>
      <c r="BZ149" s="270"/>
      <c r="CA149" s="137"/>
    </row>
    <row r="150" spans="1:79" ht="51" customHeight="1">
      <c r="A150" s="258"/>
      <c r="B150" s="258" t="s">
        <v>183</v>
      </c>
      <c r="C150" s="242" t="s">
        <v>297</v>
      </c>
      <c r="D150" s="507" t="s">
        <v>367</v>
      </c>
      <c r="E150" s="258" t="s">
        <v>176</v>
      </c>
      <c r="F150" s="258" t="s">
        <v>164</v>
      </c>
      <c r="G150" s="258" t="s">
        <v>164</v>
      </c>
      <c r="H150" s="258" t="s">
        <v>164</v>
      </c>
      <c r="I150" s="258" t="s">
        <v>164</v>
      </c>
      <c r="J150" s="258" t="s">
        <v>164</v>
      </c>
      <c r="K150" s="258" t="s">
        <v>164</v>
      </c>
      <c r="L150" s="258" t="s">
        <v>164</v>
      </c>
      <c r="M150" s="258" t="s">
        <v>164</v>
      </c>
      <c r="N150" s="258" t="s">
        <v>164</v>
      </c>
      <c r="O150" s="258" t="s">
        <v>164</v>
      </c>
      <c r="P150" s="258"/>
      <c r="Q150" s="258"/>
      <c r="R150" s="258" t="s">
        <v>249</v>
      </c>
      <c r="S150" s="259"/>
      <c r="T150" s="510" t="s">
        <v>251</v>
      </c>
      <c r="U150" s="285">
        <v>2022011000079</v>
      </c>
      <c r="V150" s="307" t="s">
        <v>251</v>
      </c>
      <c r="W150" s="394">
        <f>+SUMIFS('[1]SIIF Cierre 31 Enero de 2024'!$P$4:$P$749,'[1]SIIF Cierre 31 Enero de 2024'!$A$4:$A$749,$B150,'[1]SIIF Cierre 31 Enero de 2024'!$B$4:$B$749,$C150,'[1]SIIF Cierre 31 Enero de 2024'!$C$4:$C$749,$D150)/1000000</f>
        <v>1609.2269100000001</v>
      </c>
      <c r="X150" s="394">
        <v>0</v>
      </c>
      <c r="Y150" s="394">
        <f>+SUMIFS('[1]SIIF Cierre 31 Enero de 2024'!$R$4:$R$749,'[1]SIIF Cierre 31 Enero de 2024'!$A$4:$A$749,$B150,'[1]SIIF Cierre 31 Enero de 2024'!$B$4:$B$749,$C150,'[1]SIIF Cierre 31 Enero de 2024'!$C$4:$C$749,$D150)/1000000</f>
        <v>0</v>
      </c>
      <c r="Z150" s="394"/>
      <c r="AA150" s="394">
        <f>+SUMIFS('[1]SIIF Cierre 31 Enero de 2024'!$Q$4:$Q$749,'[1]SIIF Cierre 31 Enero de 2024'!$A$4:$A$749,$B150,'[1]SIIF Cierre 31 Enero de 2024'!$B$4:$B$749,$C150,'[1]SIIF Cierre 31 Enero de 2024'!$C$4:$C$749,$D150)/1000000</f>
        <v>0</v>
      </c>
      <c r="AB150" s="394"/>
      <c r="AC150" s="394">
        <f t="shared" si="166"/>
        <v>0</v>
      </c>
      <c r="AD150" s="462">
        <f t="shared" si="167"/>
        <v>1609.2269100000001</v>
      </c>
      <c r="AE150" s="394">
        <f>+SUMIFS('[1]SIIF Cierre 31 Enero de 2024'!$T$4:$T$749,'[1]SIIF Cierre 31 Enero de 2024'!$A$4:$A$749,$B150,'[1]SIIF Cierre 31 Enero de 2024'!$B$4:$B$749,$C150,'[1]SIIF Cierre 31 Enero de 2024'!$C$4:$C$749,$D150)/1000000</f>
        <v>0</v>
      </c>
      <c r="AF150" s="394">
        <f t="shared" si="168"/>
        <v>1609.2269100000001</v>
      </c>
      <c r="AG150" s="462">
        <f>+SUMIFS('[1]SIIF Cierre 31 Enero de 2024'!$W$4:$W$749,'[1]SIIF Cierre 31 Enero de 2024'!$A$4:$A$749,$B150,'[1]SIIF Cierre 31 Enero de 2024'!$B$4:$B$749,$C150,'[1]SIIF Cierre 31 Enero de 2024'!$C$4:$C$749,$D150,'[1]SIIF Cierre 31 Enero de 2024'!$D$4:$D$749,$E150,'[1]SIIF Cierre 31 Enero de 2024'!$E$4:$E$749,$F150,'[1]SIIF Cierre 31 Enero de 2024'!$F$4:$F$749,$G150,'[1]SIIF Cierre 31 Enero de 2024'!$G$4:$G$749,$H150,'[1]SIIF Cierre 31 Enero de 2024'!$H$4:$H$749,$I150,'[1]SIIF Cierre 31 Enero de 2024'!$I$4:$I$749,$J150,'[1]SIIF Cierre 31 Enero de 2024'!$J$4:$J$749,$K150,'[1]SIIF Cierre 31 Enero de 2024'!$K$4:$K$749,$L150,'[1]SIIF Cierre 31 Enero de 2024'!$L$4:$L$749,$M150,'[1]SIIF Cierre 31 Enero de 2024'!$M$4:$M$749,$N150,'[1]SIIF Cierre 31 Enero de 2024'!$N$4:$N$749,$O150)/1000000</f>
        <v>280.33333399999998</v>
      </c>
      <c r="AH150" s="265">
        <f>+AG150/AD150</f>
        <v>0.17420373239967754</v>
      </c>
      <c r="AI150" s="266"/>
      <c r="AJ150" s="264">
        <f>+SUMIFS('[1]Cierre Mes Anterior'!$W$4:$W$773,'[1]Cierre Mes Anterior'!$A$4:$A$773,$B150,'[1]Cierre Mes Anterior'!$B$4:$B$773,$C150,'[1]Cierre Mes Anterior'!$C$4:$C$773,$D150,'[1]Cierre Mes Anterior'!$D$4:$D$773,$E150,'[1]Cierre Mes Anterior'!$E$4:$E$773,$F150,'[1]Cierre Mes Anterior'!$F$4:$F$773,$G150,'[1]Cierre Mes Anterior'!$G$4:$G$773,$H150,'[1]Cierre Mes Anterior'!$H$4:$H$773,$I150,'[1]Cierre Mes Anterior'!$I$4:$I$773,$J150,'[1]Cierre Mes Anterior'!$J$4:$J$773,$K150,'[1]Cierre Mes Anterior'!$K$4:$K$773,$L150,'[1]Cierre Mes Anterior'!$L$4:$L$773,$M150,'[1]Cierre Mes Anterior'!$M$4:$M$773,$N150,'[1]Cierre Mes Anterior'!$N$4:$N$773,$O150)/1000000</f>
        <v>0</v>
      </c>
      <c r="AK150" s="267">
        <f t="shared" si="169"/>
        <v>280.33333399999998</v>
      </c>
      <c r="AL150" s="172" t="e" vm="1">
        <f t="shared" si="170"/>
        <v>#VALUE!</v>
      </c>
      <c r="AM150" s="462">
        <f>+SUMIFS('[1]SIIF Cierre 31 Enero de 2024'!$X$4:$X$749,'[1]SIIF Cierre 31 Enero de 2024'!$A$4:$A$749,$B150,'[1]SIIF Cierre 31 Enero de 2024'!$B$4:$B$749,$C150,'[1]SIIF Cierre 31 Enero de 2024'!$C$4:$C$749,$D150,'[1]SIIF Cierre 31 Enero de 2024'!$D$4:$D$749,$E150,'[1]SIIF Cierre 31 Enero de 2024'!$E$4:$E$749,$F150,'[1]SIIF Cierre 31 Enero de 2024'!$F$4:$F$749,$G150,'[1]SIIF Cierre 31 Enero de 2024'!$G$4:$G$749,$H150,'[1]SIIF Cierre 31 Enero de 2024'!$H$4:$H$749,$I150,'[1]SIIF Cierre 31 Enero de 2024'!$I$4:$I$749,$J150,'[1]SIIF Cierre 31 Enero de 2024'!$J$4:$J$749,$K150,'[1]SIIF Cierre 31 Enero de 2024'!$K$4:$K$749,$L150,'[1]SIIF Cierre 31 Enero de 2024'!$L$4:$L$749,$M150,'[1]SIIF Cierre 31 Enero de 2024'!$M$4:$M$749,$N150,'[1]SIIF Cierre 31 Enero de 2024'!$N$4:$N$749,$O150)/1000000</f>
        <v>0</v>
      </c>
      <c r="AN150" s="265">
        <f>+AM150/AD150</f>
        <v>0</v>
      </c>
      <c r="AO150" s="266"/>
      <c r="AP150" s="264">
        <f>+SUMIFS('[1]Cierre Mes Anterior'!$X$4:$X$773,'[1]Cierre Mes Anterior'!$A$4:$A$773,$B150,'[1]Cierre Mes Anterior'!$B$4:$B$773,$C150,'[1]Cierre Mes Anterior'!$C$4:$C$773,$D150,'[1]Cierre Mes Anterior'!$D$4:$D$773,$E150,'[1]Cierre Mes Anterior'!$E$4:$E$773,$F150,'[1]Cierre Mes Anterior'!$F$4:$F$773,$G150,'[1]Cierre Mes Anterior'!$G$4:$G$773,$H150,'[1]Cierre Mes Anterior'!$H$4:$H$773,$I150,'[1]Cierre Mes Anterior'!$I$4:$I$773,$J150,'[1]Cierre Mes Anterior'!$J$4:$J$773,$K150,'[1]Cierre Mes Anterior'!$K$4:$K$773,$L150,'[1]Cierre Mes Anterior'!$L$4:$L$773,$M150,'[1]Cierre Mes Anterior'!$M$4:$M$773,$N150,'[1]Cierre Mes Anterior'!$N$4:$N$773,$O150)/1000000</f>
        <v>0</v>
      </c>
      <c r="AQ150" s="267">
        <f t="shared" ref="AQ150:AQ153" si="176">+AM150-AP150</f>
        <v>0</v>
      </c>
      <c r="AR150" s="172" t="e">
        <f t="shared" si="171"/>
        <v>#N/A</v>
      </c>
      <c r="AS150" s="462">
        <f>+SUMIFS('[1]SIIF Cierre 31 Enero de 2024'!$Z$4:$Z$749,'[1]SIIF Cierre 31 Enero de 2024'!$A$4:$A$749,$B150,'[1]SIIF Cierre 31 Enero de 2024'!$B$4:$B$749,$C150,'[1]SIIF Cierre 31 Enero de 2024'!$C$4:$C$749,$D150,'[1]SIIF Cierre 31 Enero de 2024'!$D$4:$D$749,$E150,'[1]SIIF Cierre 31 Enero de 2024'!$E$4:$E$749,$F150,'[1]SIIF Cierre 31 Enero de 2024'!$F$4:$F$749,$G150,'[1]SIIF Cierre 31 Enero de 2024'!$G$4:$G$749,$H150,'[1]SIIF Cierre 31 Enero de 2024'!$H$4:$H$749,$I150,'[1]SIIF Cierre 31 Enero de 2024'!$I$4:$I$749,$J150,'[1]SIIF Cierre 31 Enero de 2024'!$J$4:$J$749,$K150,'[1]SIIF Cierre 31 Enero de 2024'!$K$4:$K$749,$L150,'[1]SIIF Cierre 31 Enero de 2024'!$L$4:$L$749,$M150,'[1]SIIF Cierre 31 Enero de 2024'!$M$4:$M$749,$N150,'[1]SIIF Cierre 31 Enero de 2024'!$N$4:$N$749,$O150)/1000000</f>
        <v>0</v>
      </c>
      <c r="AT150" s="265">
        <f t="shared" si="172"/>
        <v>0</v>
      </c>
      <c r="AU150" s="467">
        <f t="shared" si="173"/>
        <v>1328.8935760000002</v>
      </c>
      <c r="AV150" s="395">
        <f t="shared" si="174"/>
        <v>280.33333399999998</v>
      </c>
      <c r="AW150" s="416">
        <f t="shared" si="175"/>
        <v>1609.2269100000001</v>
      </c>
      <c r="AX150" s="420"/>
      <c r="AY150" s="193" t="e">
        <f t="shared" ref="AY150:AY153" si="177">AD150*AR150</f>
        <v>#N/A</v>
      </c>
      <c r="AZ150" s="268" t="e">
        <f>IF(AND(AY150=0,AM150&gt;AY150),1,IFERROR(AM150/AY150,1))</f>
        <v>#N/A</v>
      </c>
      <c r="BA150" s="138"/>
      <c r="BB150" s="269"/>
      <c r="BC150" s="270"/>
      <c r="BD150" s="270"/>
      <c r="BE150" s="270"/>
      <c r="BF150" s="270"/>
      <c r="BG150" s="270"/>
      <c r="BH150" s="270"/>
      <c r="BI150" s="270"/>
      <c r="BJ150" s="270"/>
      <c r="BK150" s="270"/>
      <c r="BL150" s="270"/>
      <c r="BM150" s="270"/>
      <c r="BO150" s="270"/>
      <c r="BP150" s="270"/>
      <c r="BQ150" s="270"/>
      <c r="BR150" s="270"/>
      <c r="BS150" s="270"/>
      <c r="BT150" s="270"/>
      <c r="BU150" s="270"/>
      <c r="BV150" s="270"/>
      <c r="BW150" s="270"/>
      <c r="BX150" s="270"/>
      <c r="BY150" s="270"/>
      <c r="BZ150" s="270"/>
      <c r="CA150" s="137"/>
    </row>
    <row r="151" spans="1:79" ht="51" customHeight="1">
      <c r="A151" s="258"/>
      <c r="B151" s="258" t="s">
        <v>183</v>
      </c>
      <c r="C151" s="242" t="s">
        <v>297</v>
      </c>
      <c r="D151" s="505" t="s">
        <v>368</v>
      </c>
      <c r="E151" s="258" t="s">
        <v>176</v>
      </c>
      <c r="F151" s="258" t="s">
        <v>164</v>
      </c>
      <c r="G151" s="258" t="s">
        <v>164</v>
      </c>
      <c r="H151" s="258" t="s">
        <v>164</v>
      </c>
      <c r="I151" s="258" t="s">
        <v>164</v>
      </c>
      <c r="J151" s="258" t="s">
        <v>164</v>
      </c>
      <c r="K151" s="258" t="s">
        <v>164</v>
      </c>
      <c r="L151" s="258" t="s">
        <v>164</v>
      </c>
      <c r="M151" s="258" t="s">
        <v>164</v>
      </c>
      <c r="N151" s="258" t="s">
        <v>164</v>
      </c>
      <c r="O151" s="258" t="s">
        <v>164</v>
      </c>
      <c r="P151" s="258"/>
      <c r="Q151" s="258"/>
      <c r="R151" s="258" t="s">
        <v>249</v>
      </c>
      <c r="S151" s="259"/>
      <c r="T151" s="506" t="s">
        <v>369</v>
      </c>
      <c r="U151" s="285">
        <v>202300000000308</v>
      </c>
      <c r="V151" s="282" t="s">
        <v>369</v>
      </c>
      <c r="W151" s="402">
        <f>+SUMIFS('[1]SIIF Cierre 31 Enero de 2024'!$P$4:$P$749,'[1]SIIF Cierre 31 Enero de 2024'!$A$4:$A$749,$B151,'[1]SIIF Cierre 31 Enero de 2024'!$B$4:$B$749,$C151,'[1]SIIF Cierre 31 Enero de 2024'!$C$4:$C$749,$D151)/1000000</f>
        <v>21118.587173</v>
      </c>
      <c r="X151" s="394">
        <v>0</v>
      </c>
      <c r="Y151" s="394">
        <f>+SUMIFS('[1]SIIF Cierre 31 Enero de 2024'!$R$4:$R$749,'[1]SIIF Cierre 31 Enero de 2024'!$A$4:$A$749,$B151,'[1]SIIF Cierre 31 Enero de 2024'!$B$4:$B$749,$C151,'[1]SIIF Cierre 31 Enero de 2024'!$C$4:$C$749,$D151)/1000000</f>
        <v>0</v>
      </c>
      <c r="Z151" s="394"/>
      <c r="AA151" s="394">
        <f>+SUMIFS('[1]SIIF Cierre 31 Enero de 2024'!$Q$4:$Q$749,'[1]SIIF Cierre 31 Enero de 2024'!$A$4:$A$749,$B151,'[1]SIIF Cierre 31 Enero de 2024'!$B$4:$B$749,$C151,'[1]SIIF Cierre 31 Enero de 2024'!$C$4:$C$749,$D151)/1000000</f>
        <v>0</v>
      </c>
      <c r="AB151" s="394"/>
      <c r="AC151" s="394">
        <f t="shared" si="166"/>
        <v>0</v>
      </c>
      <c r="AD151" s="462">
        <f t="shared" si="167"/>
        <v>21118.587173</v>
      </c>
      <c r="AE151" s="402">
        <f>+SUMIFS('[1]SIIF Cierre 31 Enero de 2024'!$T$4:$T$749,'[1]SIIF Cierre 31 Enero de 2024'!$A$4:$A$749,$B151,'[1]SIIF Cierre 31 Enero de 2024'!$B$4:$B$749,$C151,'[1]SIIF Cierre 31 Enero de 2024'!$C$4:$C$749,$D151)/1000000</f>
        <v>0</v>
      </c>
      <c r="AF151" s="402">
        <f t="shared" si="168"/>
        <v>21118.587173</v>
      </c>
      <c r="AG151" s="467">
        <f>+SUMIFS('[1]SIIF Cierre 31 Enero de 2024'!$W$4:$W$749,'[1]SIIF Cierre 31 Enero de 2024'!$A$4:$A$749,$B151,'[1]SIIF Cierre 31 Enero de 2024'!$B$4:$B$749,$C151,'[1]SIIF Cierre 31 Enero de 2024'!$C$4:$C$749,$D151,'[1]SIIF Cierre 31 Enero de 2024'!$D$4:$D$749,$E151,'[1]SIIF Cierre 31 Enero de 2024'!$E$4:$E$749,$F151,'[1]SIIF Cierre 31 Enero de 2024'!$F$4:$F$749,$G151,'[1]SIIF Cierre 31 Enero de 2024'!$G$4:$G$749,$H151,'[1]SIIF Cierre 31 Enero de 2024'!$H$4:$H$749,$I151,'[1]SIIF Cierre 31 Enero de 2024'!$I$4:$I$749,$J151,'[1]SIIF Cierre 31 Enero de 2024'!$J$4:$J$749,$K151,'[1]SIIF Cierre 31 Enero de 2024'!$K$4:$K$749,$L151,'[1]SIIF Cierre 31 Enero de 2024'!$L$4:$L$749,$M151,'[1]SIIF Cierre 31 Enero de 2024'!$M$4:$M$749,$N151,'[1]SIIF Cierre 31 Enero de 2024'!$N$4:$N$749,$O151)/1000000</f>
        <v>2501.0845709999999</v>
      </c>
      <c r="AH151" s="295">
        <f t="shared" ref="AH151:AH156" si="178">+AG151/AD151</f>
        <v>0.11843048734801839</v>
      </c>
      <c r="AI151" s="296"/>
      <c r="AJ151" s="264">
        <f>+SUMIFS('[1]Cierre Mes Anterior'!$W$4:$W$773,'[1]Cierre Mes Anterior'!$A$4:$A$773,$B151,'[1]Cierre Mes Anterior'!$B$4:$B$773,$C151,'[1]Cierre Mes Anterior'!$C$4:$C$773,$D151,'[1]Cierre Mes Anterior'!$D$4:$D$773,$E151,'[1]Cierre Mes Anterior'!$E$4:$E$773,$F151,'[1]Cierre Mes Anterior'!$F$4:$F$773,$G151,'[1]Cierre Mes Anterior'!$G$4:$G$773,$H151,'[1]Cierre Mes Anterior'!$H$4:$H$773,$I151,'[1]Cierre Mes Anterior'!$I$4:$I$773,$J151,'[1]Cierre Mes Anterior'!$J$4:$J$773,$K151,'[1]Cierre Mes Anterior'!$K$4:$K$773,$L151,'[1]Cierre Mes Anterior'!$L$4:$L$773,$M151,'[1]Cierre Mes Anterior'!$M$4:$M$773,$N151,'[1]Cierre Mes Anterior'!$N$4:$N$773,$O151)/1000000</f>
        <v>0</v>
      </c>
      <c r="AK151" s="267">
        <f t="shared" si="169"/>
        <v>2501.0845709999999</v>
      </c>
      <c r="AL151" s="172" t="e" vm="1">
        <f t="shared" si="170"/>
        <v>#VALUE!</v>
      </c>
      <c r="AM151" s="467">
        <f>+SUMIFS('[1]SIIF Cierre 31 Enero de 2024'!$X$4:$X$749,'[1]SIIF Cierre 31 Enero de 2024'!$A$4:$A$749,$B151,'[1]SIIF Cierre 31 Enero de 2024'!$B$4:$B$749,$C151,'[1]SIIF Cierre 31 Enero de 2024'!$C$4:$C$749,$D151,'[1]SIIF Cierre 31 Enero de 2024'!$D$4:$D$749,$E151,'[1]SIIF Cierre 31 Enero de 2024'!$E$4:$E$749,$F151,'[1]SIIF Cierre 31 Enero de 2024'!$F$4:$F$749,$G151,'[1]SIIF Cierre 31 Enero de 2024'!$G$4:$G$749,$H151,'[1]SIIF Cierre 31 Enero de 2024'!$H$4:$H$749,$I151,'[1]SIIF Cierre 31 Enero de 2024'!$I$4:$I$749,$J151,'[1]SIIF Cierre 31 Enero de 2024'!$J$4:$J$749,$K151,'[1]SIIF Cierre 31 Enero de 2024'!$K$4:$K$749,$L151,'[1]SIIF Cierre 31 Enero de 2024'!$L$4:$L$749,$M151,'[1]SIIF Cierre 31 Enero de 2024'!$M$4:$M$749,$N151,'[1]SIIF Cierre 31 Enero de 2024'!$N$4:$N$749,$O151)/1000000</f>
        <v>2.1840000000000002</v>
      </c>
      <c r="AN151" s="295">
        <f t="shared" ref="AN151:AN156" si="179">+AM151/AD151</f>
        <v>1.0341600894553365E-4</v>
      </c>
      <c r="AO151" s="296"/>
      <c r="AP151" s="264">
        <f>+SUMIFS('[1]Cierre Mes Anterior'!$X$4:$X$773,'[1]Cierre Mes Anterior'!$A$4:$A$773,$B151,'[1]Cierre Mes Anterior'!$B$4:$B$773,$C151,'[1]Cierre Mes Anterior'!$C$4:$C$773,$D151,'[1]Cierre Mes Anterior'!$D$4:$D$773,$E151,'[1]Cierre Mes Anterior'!$E$4:$E$773,$F151,'[1]Cierre Mes Anterior'!$F$4:$F$773,$G151,'[1]Cierre Mes Anterior'!$G$4:$G$773,$H151,'[1]Cierre Mes Anterior'!$H$4:$H$773,$I151,'[1]Cierre Mes Anterior'!$I$4:$I$773,$J151,'[1]Cierre Mes Anterior'!$J$4:$J$773,$K151,'[1]Cierre Mes Anterior'!$K$4:$K$773,$L151,'[1]Cierre Mes Anterior'!$L$4:$L$773,$M151,'[1]Cierre Mes Anterior'!$M$4:$M$773,$N151,'[1]Cierre Mes Anterior'!$N$4:$N$773,$O151)/1000000</f>
        <v>0</v>
      </c>
      <c r="AQ151" s="267">
        <f t="shared" si="176"/>
        <v>2.1840000000000002</v>
      </c>
      <c r="AR151" s="172" t="e">
        <f t="shared" si="171"/>
        <v>#N/A</v>
      </c>
      <c r="AS151" s="467">
        <f>+SUMIFS('[1]SIIF Cierre 31 Enero de 2024'!$Z$4:$Z$749,'[1]SIIF Cierre 31 Enero de 2024'!$A$4:$A$749,$B151,'[1]SIIF Cierre 31 Enero de 2024'!$B$4:$B$749,$C151,'[1]SIIF Cierre 31 Enero de 2024'!$C$4:$C$749,$D151,'[1]SIIF Cierre 31 Enero de 2024'!$D$4:$D$749,$E151,'[1]SIIF Cierre 31 Enero de 2024'!$E$4:$E$749,$F151,'[1]SIIF Cierre 31 Enero de 2024'!$F$4:$F$749,$G151,'[1]SIIF Cierre 31 Enero de 2024'!$G$4:$G$749,$H151,'[1]SIIF Cierre 31 Enero de 2024'!$H$4:$H$749,$I151,'[1]SIIF Cierre 31 Enero de 2024'!$I$4:$I$749,$J151,'[1]SIIF Cierre 31 Enero de 2024'!$J$4:$J$749,$K151,'[1]SIIF Cierre 31 Enero de 2024'!$K$4:$K$749,$L151,'[1]SIIF Cierre 31 Enero de 2024'!$L$4:$L$749,$M151,'[1]SIIF Cierre 31 Enero de 2024'!$M$4:$M$749,$N151,'[1]SIIF Cierre 31 Enero de 2024'!$N$4:$N$749,$O151)/1000000</f>
        <v>0</v>
      </c>
      <c r="AT151" s="295">
        <f t="shared" si="172"/>
        <v>0</v>
      </c>
      <c r="AU151" s="467">
        <f t="shared" si="173"/>
        <v>18617.502602</v>
      </c>
      <c r="AV151" s="402">
        <f t="shared" si="174"/>
        <v>2498.9005709999997</v>
      </c>
      <c r="AW151" s="414">
        <f t="shared" si="175"/>
        <v>21116.403172999999</v>
      </c>
      <c r="AX151" s="421"/>
      <c r="AY151" s="193" t="e">
        <f t="shared" si="177"/>
        <v>#N/A</v>
      </c>
      <c r="AZ151" s="268" t="e">
        <f t="shared" ref="AZ151:AZ156" si="180">IF(AND(AY151=0,AM151&gt;AY151),1,IFERROR(AM151/AY151,1))</f>
        <v>#N/A</v>
      </c>
      <c r="BA151" s="138"/>
      <c r="BB151" s="269"/>
      <c r="BC151" s="270"/>
      <c r="BD151" s="270"/>
      <c r="BE151" s="270"/>
      <c r="BF151" s="270"/>
      <c r="BG151" s="270"/>
      <c r="BH151" s="270"/>
      <c r="BI151" s="270"/>
      <c r="BJ151" s="270"/>
      <c r="BK151" s="270"/>
      <c r="BL151" s="270"/>
      <c r="BM151" s="270"/>
      <c r="BO151" s="270"/>
      <c r="BP151" s="270"/>
      <c r="BQ151" s="270"/>
      <c r="BR151" s="270"/>
      <c r="BS151" s="270"/>
      <c r="BT151" s="270"/>
      <c r="BU151" s="270"/>
      <c r="BV151" s="270"/>
      <c r="BW151" s="270"/>
      <c r="BX151" s="270"/>
      <c r="BY151" s="270"/>
      <c r="BZ151" s="270"/>
      <c r="CA151" s="137"/>
    </row>
    <row r="152" spans="1:79" ht="51" customHeight="1">
      <c r="A152" s="258"/>
      <c r="B152" s="258" t="s">
        <v>183</v>
      </c>
      <c r="C152" s="242" t="s">
        <v>297</v>
      </c>
      <c r="D152" s="507" t="s">
        <v>370</v>
      </c>
      <c r="E152" s="258" t="s">
        <v>176</v>
      </c>
      <c r="F152" s="258" t="s">
        <v>164</v>
      </c>
      <c r="G152" s="258" t="s">
        <v>164</v>
      </c>
      <c r="H152" s="258" t="s">
        <v>164</v>
      </c>
      <c r="I152" s="258" t="s">
        <v>164</v>
      </c>
      <c r="J152" s="258" t="s">
        <v>164</v>
      </c>
      <c r="K152" s="258" t="s">
        <v>164</v>
      </c>
      <c r="L152" s="258" t="s">
        <v>164</v>
      </c>
      <c r="M152" s="258" t="s">
        <v>164</v>
      </c>
      <c r="N152" s="258" t="s">
        <v>164</v>
      </c>
      <c r="O152" s="258" t="s">
        <v>164</v>
      </c>
      <c r="P152" s="258"/>
      <c r="Q152" s="258"/>
      <c r="R152" s="258" t="s">
        <v>249</v>
      </c>
      <c r="S152" s="259"/>
      <c r="T152" s="510" t="s">
        <v>252</v>
      </c>
      <c r="U152" s="285" t="s">
        <v>253</v>
      </c>
      <c r="V152" s="307" t="s">
        <v>252</v>
      </c>
      <c r="W152" s="394">
        <f>+SUMIFS('[1]SIIF Cierre 31 Enero de 2024'!$P$4:$P$749,'[1]SIIF Cierre 31 Enero de 2024'!$A$4:$A$749,$B152,'[1]SIIF Cierre 31 Enero de 2024'!$B$4:$B$749,$C152,'[1]SIIF Cierre 31 Enero de 2024'!$C$4:$C$749,$D152)/1000000</f>
        <v>1009.538716</v>
      </c>
      <c r="X152" s="394">
        <v>0</v>
      </c>
      <c r="Y152" s="394">
        <f>+SUMIFS('[1]SIIF Cierre 31 Enero de 2024'!$R$4:$R$749,'[1]SIIF Cierre 31 Enero de 2024'!$A$4:$A$749,$B152,'[1]SIIF Cierre 31 Enero de 2024'!$B$4:$B$749,$C152,'[1]SIIF Cierre 31 Enero de 2024'!$C$4:$C$749,$D152)/1000000</f>
        <v>0</v>
      </c>
      <c r="Z152" s="394"/>
      <c r="AA152" s="394">
        <f>+SUMIFS('[1]SIIF Cierre 31 Enero de 2024'!$Q$4:$Q$749,'[1]SIIF Cierre 31 Enero de 2024'!$A$4:$A$749,$B152,'[1]SIIF Cierre 31 Enero de 2024'!$B$4:$B$749,$C152,'[1]SIIF Cierre 31 Enero de 2024'!$C$4:$C$749,$D152)/1000000</f>
        <v>0</v>
      </c>
      <c r="AB152" s="394"/>
      <c r="AC152" s="394">
        <f t="shared" si="166"/>
        <v>0</v>
      </c>
      <c r="AD152" s="462">
        <f t="shared" si="167"/>
        <v>1009.538716</v>
      </c>
      <c r="AE152" s="394">
        <f>+SUMIFS('[1]SIIF Cierre 31 Enero de 2024'!$T$4:$T$749,'[1]SIIF Cierre 31 Enero de 2024'!$A$4:$A$749,$B152,'[1]SIIF Cierre 31 Enero de 2024'!$B$4:$B$749,$C152,'[1]SIIF Cierre 31 Enero de 2024'!$C$4:$C$749,$D152)/1000000</f>
        <v>0</v>
      </c>
      <c r="AF152" s="394">
        <f t="shared" si="168"/>
        <v>1009.538716</v>
      </c>
      <c r="AG152" s="462">
        <f>+SUMIFS('[1]SIIF Cierre 31 Enero de 2024'!$W$4:$W$749,'[1]SIIF Cierre 31 Enero de 2024'!$A$4:$A$749,$B152,'[1]SIIF Cierre 31 Enero de 2024'!$B$4:$B$749,$C152,'[1]SIIF Cierre 31 Enero de 2024'!$C$4:$C$749,$D152,'[1]SIIF Cierre 31 Enero de 2024'!$D$4:$D$749,$E152,'[1]SIIF Cierre 31 Enero de 2024'!$E$4:$E$749,$F152,'[1]SIIF Cierre 31 Enero de 2024'!$F$4:$F$749,$G152,'[1]SIIF Cierre 31 Enero de 2024'!$G$4:$G$749,$H152,'[1]SIIF Cierre 31 Enero de 2024'!$H$4:$H$749,$I152,'[1]SIIF Cierre 31 Enero de 2024'!$I$4:$I$749,$J152,'[1]SIIF Cierre 31 Enero de 2024'!$J$4:$J$749,$K152,'[1]SIIF Cierre 31 Enero de 2024'!$K$4:$K$749,$L152,'[1]SIIF Cierre 31 Enero de 2024'!$L$4:$L$749,$M152,'[1]SIIF Cierre 31 Enero de 2024'!$M$4:$M$749,$N152,'[1]SIIF Cierre 31 Enero de 2024'!$N$4:$N$749,$O152)/1000000</f>
        <v>121.266667</v>
      </c>
      <c r="AH152" s="265">
        <f t="shared" si="178"/>
        <v>0.12012086815301494</v>
      </c>
      <c r="AI152" s="266"/>
      <c r="AJ152" s="264">
        <f>+SUMIFS('[1]Cierre Mes Anterior'!$W$4:$W$773,'[1]Cierre Mes Anterior'!$A$4:$A$773,$B152,'[1]Cierre Mes Anterior'!$B$4:$B$773,$C152,'[1]Cierre Mes Anterior'!$C$4:$C$773,$D152,'[1]Cierre Mes Anterior'!$D$4:$D$773,$E152,'[1]Cierre Mes Anterior'!$E$4:$E$773,$F152,'[1]Cierre Mes Anterior'!$F$4:$F$773,$G152,'[1]Cierre Mes Anterior'!$G$4:$G$773,$H152,'[1]Cierre Mes Anterior'!$H$4:$H$773,$I152,'[1]Cierre Mes Anterior'!$I$4:$I$773,$J152,'[1]Cierre Mes Anterior'!$J$4:$J$773,$K152,'[1]Cierre Mes Anterior'!$K$4:$K$773,$L152,'[1]Cierre Mes Anterior'!$L$4:$L$773,$M152,'[1]Cierre Mes Anterior'!$M$4:$M$773,$N152,'[1]Cierre Mes Anterior'!$N$4:$N$773,$O152)/1000000</f>
        <v>0</v>
      </c>
      <c r="AK152" s="267">
        <f t="shared" si="169"/>
        <v>121.266667</v>
      </c>
      <c r="AL152" s="172" t="e" vm="1">
        <f t="shared" si="170"/>
        <v>#VALUE!</v>
      </c>
      <c r="AM152" s="462">
        <f>+SUMIFS('[1]SIIF Cierre 31 Enero de 2024'!$X$4:$X$749,'[1]SIIF Cierre 31 Enero de 2024'!$A$4:$A$749,$B152,'[1]SIIF Cierre 31 Enero de 2024'!$B$4:$B$749,$C152,'[1]SIIF Cierre 31 Enero de 2024'!$C$4:$C$749,$D152,'[1]SIIF Cierre 31 Enero de 2024'!$D$4:$D$749,$E152,'[1]SIIF Cierre 31 Enero de 2024'!$E$4:$E$749,$F152,'[1]SIIF Cierre 31 Enero de 2024'!$F$4:$F$749,$G152,'[1]SIIF Cierre 31 Enero de 2024'!$G$4:$G$749,$H152,'[1]SIIF Cierre 31 Enero de 2024'!$H$4:$H$749,$I152,'[1]SIIF Cierre 31 Enero de 2024'!$I$4:$I$749,$J152,'[1]SIIF Cierre 31 Enero de 2024'!$J$4:$J$749,$K152,'[1]SIIF Cierre 31 Enero de 2024'!$K$4:$K$749,$L152,'[1]SIIF Cierre 31 Enero de 2024'!$L$4:$L$749,$M152,'[1]SIIF Cierre 31 Enero de 2024'!$M$4:$M$749,$N152,'[1]SIIF Cierre 31 Enero de 2024'!$N$4:$N$749,$O152)/1000000</f>
        <v>0</v>
      </c>
      <c r="AN152" s="265">
        <f t="shared" si="179"/>
        <v>0</v>
      </c>
      <c r="AO152" s="266"/>
      <c r="AP152" s="264">
        <f>+SUMIFS('[1]Cierre Mes Anterior'!$X$4:$X$773,'[1]Cierre Mes Anterior'!$A$4:$A$773,$B152,'[1]Cierre Mes Anterior'!$B$4:$B$773,$C152,'[1]Cierre Mes Anterior'!$C$4:$C$773,$D152,'[1]Cierre Mes Anterior'!$D$4:$D$773,$E152,'[1]Cierre Mes Anterior'!$E$4:$E$773,$F152,'[1]Cierre Mes Anterior'!$F$4:$F$773,$G152,'[1]Cierre Mes Anterior'!$G$4:$G$773,$H152,'[1]Cierre Mes Anterior'!$H$4:$H$773,$I152,'[1]Cierre Mes Anterior'!$I$4:$I$773,$J152,'[1]Cierre Mes Anterior'!$J$4:$J$773,$K152,'[1]Cierre Mes Anterior'!$K$4:$K$773,$L152,'[1]Cierre Mes Anterior'!$L$4:$L$773,$M152,'[1]Cierre Mes Anterior'!$M$4:$M$773,$N152,'[1]Cierre Mes Anterior'!$N$4:$N$773,$O152)/1000000</f>
        <v>0</v>
      </c>
      <c r="AQ152" s="267">
        <f t="shared" si="176"/>
        <v>0</v>
      </c>
      <c r="AR152" s="172" t="e">
        <f t="shared" si="171"/>
        <v>#N/A</v>
      </c>
      <c r="AS152" s="462">
        <f>+SUMIFS('[1]SIIF Cierre 31 Enero de 2024'!$Z$4:$Z$749,'[1]SIIF Cierre 31 Enero de 2024'!$A$4:$A$749,$B152,'[1]SIIF Cierre 31 Enero de 2024'!$B$4:$B$749,$C152,'[1]SIIF Cierre 31 Enero de 2024'!$C$4:$C$749,$D152,'[1]SIIF Cierre 31 Enero de 2024'!$D$4:$D$749,$E152,'[1]SIIF Cierre 31 Enero de 2024'!$E$4:$E$749,$F152,'[1]SIIF Cierre 31 Enero de 2024'!$F$4:$F$749,$G152,'[1]SIIF Cierre 31 Enero de 2024'!$G$4:$G$749,$H152,'[1]SIIF Cierre 31 Enero de 2024'!$H$4:$H$749,$I152,'[1]SIIF Cierre 31 Enero de 2024'!$I$4:$I$749,$J152,'[1]SIIF Cierre 31 Enero de 2024'!$J$4:$J$749,$K152,'[1]SIIF Cierre 31 Enero de 2024'!$K$4:$K$749,$L152,'[1]SIIF Cierre 31 Enero de 2024'!$L$4:$L$749,$M152,'[1]SIIF Cierre 31 Enero de 2024'!$M$4:$M$749,$N152,'[1]SIIF Cierre 31 Enero de 2024'!$N$4:$N$749,$O152)/1000000</f>
        <v>0</v>
      </c>
      <c r="AT152" s="265">
        <f t="shared" si="172"/>
        <v>0</v>
      </c>
      <c r="AU152" s="467">
        <f t="shared" si="173"/>
        <v>888.27204900000004</v>
      </c>
      <c r="AV152" s="395">
        <f t="shared" si="174"/>
        <v>121.266667</v>
      </c>
      <c r="AW152" s="416">
        <f t="shared" si="175"/>
        <v>1009.538716</v>
      </c>
      <c r="AX152" s="420"/>
      <c r="AY152" s="193" t="e">
        <f t="shared" si="177"/>
        <v>#N/A</v>
      </c>
      <c r="AZ152" s="268" t="e">
        <f t="shared" si="180"/>
        <v>#N/A</v>
      </c>
      <c r="BA152" s="138"/>
      <c r="BB152" s="269"/>
      <c r="BC152" s="270"/>
      <c r="BD152" s="270"/>
      <c r="BE152" s="270"/>
      <c r="BF152" s="270"/>
      <c r="BG152" s="270"/>
      <c r="BH152" s="270"/>
      <c r="BI152" s="270"/>
      <c r="BJ152" s="270"/>
      <c r="BK152" s="270"/>
      <c r="BL152" s="270"/>
      <c r="BM152" s="270"/>
      <c r="BO152" s="270"/>
      <c r="BP152" s="270"/>
      <c r="BQ152" s="270"/>
      <c r="BR152" s="270"/>
      <c r="BS152" s="270"/>
      <c r="BT152" s="270"/>
      <c r="BU152" s="270"/>
      <c r="BV152" s="270"/>
      <c r="BW152" s="270"/>
      <c r="BX152" s="270"/>
      <c r="BY152" s="270"/>
      <c r="BZ152" s="270"/>
      <c r="CA152" s="137"/>
    </row>
    <row r="153" spans="1:79" ht="51" customHeight="1">
      <c r="A153" s="258"/>
      <c r="B153" s="258" t="s">
        <v>183</v>
      </c>
      <c r="C153" s="242" t="s">
        <v>297</v>
      </c>
      <c r="D153" s="507" t="s">
        <v>371</v>
      </c>
      <c r="E153" s="258" t="s">
        <v>176</v>
      </c>
      <c r="F153" s="258" t="s">
        <v>164</v>
      </c>
      <c r="G153" s="258" t="s">
        <v>164</v>
      </c>
      <c r="H153" s="258" t="s">
        <v>164</v>
      </c>
      <c r="I153" s="258" t="s">
        <v>164</v>
      </c>
      <c r="J153" s="258" t="s">
        <v>164</v>
      </c>
      <c r="K153" s="258" t="s">
        <v>164</v>
      </c>
      <c r="L153" s="258" t="s">
        <v>164</v>
      </c>
      <c r="M153" s="258" t="s">
        <v>164</v>
      </c>
      <c r="N153" s="258" t="s">
        <v>164</v>
      </c>
      <c r="O153" s="258" t="s">
        <v>164</v>
      </c>
      <c r="P153" s="258"/>
      <c r="Q153" s="258"/>
      <c r="R153" s="258" t="s">
        <v>249</v>
      </c>
      <c r="S153" s="259"/>
      <c r="T153" s="510" t="s">
        <v>254</v>
      </c>
      <c r="U153" s="285">
        <v>2022011000064</v>
      </c>
      <c r="V153" s="307" t="s">
        <v>254</v>
      </c>
      <c r="W153" s="394">
        <f>+SUMIFS('[1]SIIF Cierre 31 Enero de 2024'!$P$4:$P$749,'[1]SIIF Cierre 31 Enero de 2024'!$A$4:$A$749,$B153,'[1]SIIF Cierre 31 Enero de 2024'!$B$4:$B$749,$C153,'[1]SIIF Cierre 31 Enero de 2024'!$C$4:$C$749,$D153)/1000000</f>
        <v>3874.6750000000002</v>
      </c>
      <c r="X153" s="394">
        <v>0</v>
      </c>
      <c r="Y153" s="394">
        <f>+SUMIFS('[1]SIIF Cierre 31 Enero de 2024'!$R$4:$R$749,'[1]SIIF Cierre 31 Enero de 2024'!$A$4:$A$749,$B153,'[1]SIIF Cierre 31 Enero de 2024'!$B$4:$B$749,$C153,'[1]SIIF Cierre 31 Enero de 2024'!$C$4:$C$749,$D153)/1000000</f>
        <v>0</v>
      </c>
      <c r="Z153" s="394"/>
      <c r="AA153" s="394">
        <f>+SUMIFS('[1]SIIF Cierre 31 Enero de 2024'!$Q$4:$Q$749,'[1]SIIF Cierre 31 Enero de 2024'!$A$4:$A$749,$B153,'[1]SIIF Cierre 31 Enero de 2024'!$B$4:$B$749,$C153,'[1]SIIF Cierre 31 Enero de 2024'!$C$4:$C$749,$D153)/1000000</f>
        <v>0</v>
      </c>
      <c r="AB153" s="394"/>
      <c r="AC153" s="394">
        <f t="shared" si="166"/>
        <v>0</v>
      </c>
      <c r="AD153" s="462">
        <f t="shared" si="167"/>
        <v>3874.6750000000002</v>
      </c>
      <c r="AE153" s="394">
        <f>+SUMIFS('[1]SIIF Cierre 31 Enero de 2024'!$T$4:$T$749,'[1]SIIF Cierre 31 Enero de 2024'!$A$4:$A$749,$B153,'[1]SIIF Cierre 31 Enero de 2024'!$B$4:$B$749,$C153,'[1]SIIF Cierre 31 Enero de 2024'!$C$4:$C$749,$D153)/1000000</f>
        <v>0</v>
      </c>
      <c r="AF153" s="394">
        <f t="shared" si="168"/>
        <v>3874.6750000000002</v>
      </c>
      <c r="AG153" s="462">
        <f>+SUMIFS('[1]SIIF Cierre 31 Enero de 2024'!$W$4:$W$749,'[1]SIIF Cierre 31 Enero de 2024'!$A$4:$A$749,$B153,'[1]SIIF Cierre 31 Enero de 2024'!$B$4:$B$749,$C153,'[1]SIIF Cierre 31 Enero de 2024'!$C$4:$C$749,$D153,'[1]SIIF Cierre 31 Enero de 2024'!$D$4:$D$749,$E153,'[1]SIIF Cierre 31 Enero de 2024'!$E$4:$E$749,$F153,'[1]SIIF Cierre 31 Enero de 2024'!$F$4:$F$749,$G153,'[1]SIIF Cierre 31 Enero de 2024'!$G$4:$G$749,$H153,'[1]SIIF Cierre 31 Enero de 2024'!$H$4:$H$749,$I153,'[1]SIIF Cierre 31 Enero de 2024'!$I$4:$I$749,$J153,'[1]SIIF Cierre 31 Enero de 2024'!$J$4:$J$749,$K153,'[1]SIIF Cierre 31 Enero de 2024'!$K$4:$K$749,$L153,'[1]SIIF Cierre 31 Enero de 2024'!$L$4:$L$749,$M153,'[1]SIIF Cierre 31 Enero de 2024'!$M$4:$M$749,$N153,'[1]SIIF Cierre 31 Enero de 2024'!$N$4:$N$749,$O153)/1000000</f>
        <v>110.696</v>
      </c>
      <c r="AH153" s="265">
        <f>+AG153/AD153</f>
        <v>2.8569105795969982E-2</v>
      </c>
      <c r="AI153" s="266"/>
      <c r="AJ153" s="264">
        <f>+SUMIFS('[1]Cierre Mes Anterior'!$W$4:$W$773,'[1]Cierre Mes Anterior'!$A$4:$A$773,$B153,'[1]Cierre Mes Anterior'!$B$4:$B$773,$C153,'[1]Cierre Mes Anterior'!$C$4:$C$773,$D153,'[1]Cierre Mes Anterior'!$D$4:$D$773,$E153,'[1]Cierre Mes Anterior'!$E$4:$E$773,$F153,'[1]Cierre Mes Anterior'!$F$4:$F$773,$G153,'[1]Cierre Mes Anterior'!$G$4:$G$773,$H153,'[1]Cierre Mes Anterior'!$H$4:$H$773,$I153,'[1]Cierre Mes Anterior'!$I$4:$I$773,$J153,'[1]Cierre Mes Anterior'!$J$4:$J$773,$K153,'[1]Cierre Mes Anterior'!$K$4:$K$773,$L153,'[1]Cierre Mes Anterior'!$L$4:$L$773,$M153,'[1]Cierre Mes Anterior'!$M$4:$M$773,$N153,'[1]Cierre Mes Anterior'!$N$4:$N$773,$O153)/1000000</f>
        <v>0</v>
      </c>
      <c r="AK153" s="267">
        <f t="shared" si="169"/>
        <v>110.696</v>
      </c>
      <c r="AL153" s="172" t="e" vm="1">
        <f t="shared" si="170"/>
        <v>#VALUE!</v>
      </c>
      <c r="AM153" s="462">
        <f>+SUMIFS('[1]SIIF Cierre 31 Enero de 2024'!$X$4:$X$749,'[1]SIIF Cierre 31 Enero de 2024'!$A$4:$A$749,$B153,'[1]SIIF Cierre 31 Enero de 2024'!$B$4:$B$749,$C153,'[1]SIIF Cierre 31 Enero de 2024'!$C$4:$C$749,$D153,'[1]SIIF Cierre 31 Enero de 2024'!$D$4:$D$749,$E153,'[1]SIIF Cierre 31 Enero de 2024'!$E$4:$E$749,$F153,'[1]SIIF Cierre 31 Enero de 2024'!$F$4:$F$749,$G153,'[1]SIIF Cierre 31 Enero de 2024'!$G$4:$G$749,$H153,'[1]SIIF Cierre 31 Enero de 2024'!$H$4:$H$749,$I153,'[1]SIIF Cierre 31 Enero de 2024'!$I$4:$I$749,$J153,'[1]SIIF Cierre 31 Enero de 2024'!$J$4:$J$749,$K153,'[1]SIIF Cierre 31 Enero de 2024'!$K$4:$K$749,$L153,'[1]SIIF Cierre 31 Enero de 2024'!$L$4:$L$749,$M153,'[1]SIIF Cierre 31 Enero de 2024'!$M$4:$M$749,$N153,'[1]SIIF Cierre 31 Enero de 2024'!$N$4:$N$749,$O153)/1000000</f>
        <v>0</v>
      </c>
      <c r="AN153" s="265">
        <f>+AM153/AD153</f>
        <v>0</v>
      </c>
      <c r="AO153" s="266"/>
      <c r="AP153" s="264">
        <f>+SUMIFS('[1]Cierre Mes Anterior'!$X$4:$X$773,'[1]Cierre Mes Anterior'!$A$4:$A$773,$B153,'[1]Cierre Mes Anterior'!$B$4:$B$773,$C153,'[1]Cierre Mes Anterior'!$C$4:$C$773,$D153,'[1]Cierre Mes Anterior'!$D$4:$D$773,$E153,'[1]Cierre Mes Anterior'!$E$4:$E$773,$F153,'[1]Cierre Mes Anterior'!$F$4:$F$773,$G153,'[1]Cierre Mes Anterior'!$G$4:$G$773,$H153,'[1]Cierre Mes Anterior'!$H$4:$H$773,$I153,'[1]Cierre Mes Anterior'!$I$4:$I$773,$J153,'[1]Cierre Mes Anterior'!$J$4:$J$773,$K153,'[1]Cierre Mes Anterior'!$K$4:$K$773,$L153,'[1]Cierre Mes Anterior'!$L$4:$L$773,$M153,'[1]Cierre Mes Anterior'!$M$4:$M$773,$N153,'[1]Cierre Mes Anterior'!$N$4:$N$773,$O153)/1000000</f>
        <v>0</v>
      </c>
      <c r="AQ153" s="267">
        <f t="shared" si="176"/>
        <v>0</v>
      </c>
      <c r="AR153" s="172" t="e">
        <f t="shared" si="171"/>
        <v>#N/A</v>
      </c>
      <c r="AS153" s="462">
        <f>+SUMIFS('[1]SIIF Cierre 31 Enero de 2024'!$Z$4:$Z$749,'[1]SIIF Cierre 31 Enero de 2024'!$A$4:$A$749,$B153,'[1]SIIF Cierre 31 Enero de 2024'!$B$4:$B$749,$C153,'[1]SIIF Cierre 31 Enero de 2024'!$C$4:$C$749,$D153,'[1]SIIF Cierre 31 Enero de 2024'!$D$4:$D$749,$E153,'[1]SIIF Cierre 31 Enero de 2024'!$E$4:$E$749,$F153,'[1]SIIF Cierre 31 Enero de 2024'!$F$4:$F$749,$G153,'[1]SIIF Cierre 31 Enero de 2024'!$G$4:$G$749,$H153,'[1]SIIF Cierre 31 Enero de 2024'!$H$4:$H$749,$I153,'[1]SIIF Cierre 31 Enero de 2024'!$I$4:$I$749,$J153,'[1]SIIF Cierre 31 Enero de 2024'!$J$4:$J$749,$K153,'[1]SIIF Cierre 31 Enero de 2024'!$K$4:$K$749,$L153,'[1]SIIF Cierre 31 Enero de 2024'!$L$4:$L$749,$M153,'[1]SIIF Cierre 31 Enero de 2024'!$M$4:$M$749,$N153,'[1]SIIF Cierre 31 Enero de 2024'!$N$4:$N$749,$O153)/1000000</f>
        <v>0</v>
      </c>
      <c r="AT153" s="265">
        <f t="shared" si="172"/>
        <v>0</v>
      </c>
      <c r="AU153" s="467">
        <f t="shared" si="173"/>
        <v>3763.9790000000003</v>
      </c>
      <c r="AV153" s="395">
        <f t="shared" si="174"/>
        <v>110.696</v>
      </c>
      <c r="AW153" s="416">
        <f t="shared" si="175"/>
        <v>3874.6750000000002</v>
      </c>
      <c r="AX153" s="420"/>
      <c r="AY153" s="193" t="e">
        <f t="shared" si="177"/>
        <v>#N/A</v>
      </c>
      <c r="AZ153" s="268" t="e">
        <f>IF(AND(AY153=0,AM153&gt;AY153),1,IFERROR(AM153/AY153,1))</f>
        <v>#N/A</v>
      </c>
      <c r="BA153" s="138"/>
      <c r="BB153" s="269"/>
      <c r="BC153" s="270"/>
      <c r="BD153" s="270"/>
      <c r="BE153" s="270"/>
      <c r="BF153" s="270"/>
      <c r="BG153" s="270"/>
      <c r="BH153" s="270"/>
      <c r="BI153" s="270"/>
      <c r="BJ153" s="270"/>
      <c r="BK153" s="270"/>
      <c r="BL153" s="270"/>
      <c r="BM153" s="270"/>
      <c r="BO153" s="270"/>
      <c r="BP153" s="270"/>
      <c r="BQ153" s="270"/>
      <c r="BR153" s="270"/>
      <c r="BS153" s="270"/>
      <c r="BT153" s="270"/>
      <c r="BU153" s="270"/>
      <c r="BV153" s="270"/>
      <c r="BW153" s="270"/>
      <c r="BX153" s="270"/>
      <c r="BY153" s="270"/>
      <c r="BZ153" s="270"/>
      <c r="CA153" s="137"/>
    </row>
    <row r="154" spans="1:79" ht="34.5" customHeight="1">
      <c r="T154" s="158" t="s">
        <v>255</v>
      </c>
      <c r="U154" s="441"/>
      <c r="V154" s="158" t="s">
        <v>255</v>
      </c>
      <c r="W154" s="387">
        <f t="shared" ref="W154:AG154" si="181">+SUM(W149:W153)</f>
        <v>36906.792174000002</v>
      </c>
      <c r="X154" s="387">
        <f t="shared" si="181"/>
        <v>0</v>
      </c>
      <c r="Y154" s="387">
        <f t="shared" si="181"/>
        <v>0</v>
      </c>
      <c r="Z154" s="387">
        <f t="shared" si="181"/>
        <v>0</v>
      </c>
      <c r="AA154" s="387">
        <f t="shared" si="181"/>
        <v>0</v>
      </c>
      <c r="AB154" s="387">
        <f t="shared" si="181"/>
        <v>0</v>
      </c>
      <c r="AC154" s="387">
        <f t="shared" si="181"/>
        <v>0</v>
      </c>
      <c r="AD154" s="457">
        <f t="shared" si="181"/>
        <v>36906.792174000002</v>
      </c>
      <c r="AE154" s="387">
        <f t="shared" si="181"/>
        <v>0</v>
      </c>
      <c r="AF154" s="387">
        <f t="shared" si="181"/>
        <v>36906.792174000002</v>
      </c>
      <c r="AG154" s="457">
        <f t="shared" si="181"/>
        <v>3564.3805719999996</v>
      </c>
      <c r="AH154" s="169">
        <f t="shared" si="178"/>
        <v>9.6577902387057768E-2</v>
      </c>
      <c r="AI154" s="288"/>
      <c r="AJ154" s="289">
        <f>+SUM(AJ151:AJ153)</f>
        <v>0</v>
      </c>
      <c r="AK154" s="188">
        <f>+SUM(AK151:AK153)</f>
        <v>2733.0472379999997</v>
      </c>
      <c r="AL154" s="172" t="e" vm="1">
        <f t="shared" si="170"/>
        <v>#VALUE!</v>
      </c>
      <c r="AM154" s="457">
        <f>+SUM(AM149:AM153)</f>
        <v>2.1840000000000002</v>
      </c>
      <c r="AN154" s="186">
        <f t="shared" si="179"/>
        <v>5.9176099339746428E-5</v>
      </c>
      <c r="AO154" s="290"/>
      <c r="AP154" s="289">
        <f>+SUM(AP151:AP153)</f>
        <v>0</v>
      </c>
      <c r="AQ154" s="188">
        <f>+SUM(AQ151:AQ153)</f>
        <v>2.1840000000000002</v>
      </c>
      <c r="AR154" s="172" t="e">
        <f t="shared" si="171"/>
        <v>#N/A</v>
      </c>
      <c r="AS154" s="457">
        <f>+SUM(AS149:AS153)</f>
        <v>0</v>
      </c>
      <c r="AT154" s="186">
        <f t="shared" si="172"/>
        <v>0</v>
      </c>
      <c r="AU154" s="457">
        <f>+SUM(AU149:AU153)</f>
        <v>33342.411602</v>
      </c>
      <c r="AV154" s="387">
        <f>+SUM(AV149:AV153)</f>
        <v>3562.1965719999994</v>
      </c>
      <c r="AW154" s="387">
        <f>+SUM(AW149:AW153)</f>
        <v>36904.608174000001</v>
      </c>
      <c r="AX154" s="387">
        <f>+SUM(AX149:AX153)</f>
        <v>0</v>
      </c>
      <c r="AY154" s="387" t="e">
        <f>+SUM(AY149:AY153)</f>
        <v>#N/A</v>
      </c>
      <c r="AZ154" s="268" t="e">
        <f t="shared" si="180"/>
        <v>#N/A</v>
      </c>
      <c r="BA154" s="138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137"/>
    </row>
    <row r="155" spans="1:79" ht="34.5" customHeight="1">
      <c r="T155" s="158" t="s">
        <v>256</v>
      </c>
      <c r="U155" s="441"/>
      <c r="V155" s="158" t="s">
        <v>256</v>
      </c>
      <c r="W155" s="398">
        <f>SUM(W154)</f>
        <v>36906.792174000002</v>
      </c>
      <c r="X155" s="407" t="e">
        <f>SUM(X154++#REF!)</f>
        <v>#REF!</v>
      </c>
      <c r="Y155" s="398" t="e">
        <f>SUM(Y154++#REF!)</f>
        <v>#REF!</v>
      </c>
      <c r="Z155" s="398"/>
      <c r="AA155" s="398" t="e">
        <f>SUM(AA154++#REF!)</f>
        <v>#REF!</v>
      </c>
      <c r="AB155" s="398" t="e">
        <f>SUM(AB154++#REF!)</f>
        <v>#REF!</v>
      </c>
      <c r="AC155" s="408" t="e">
        <f>SUM(AC154++#REF!)</f>
        <v>#REF!</v>
      </c>
      <c r="AD155" s="457">
        <f>SUM(AD154)</f>
        <v>36906.792174000002</v>
      </c>
      <c r="AE155" s="457">
        <f t="shared" ref="AE155:AG155" si="182">SUM(AE154)</f>
        <v>0</v>
      </c>
      <c r="AF155" s="457">
        <f t="shared" si="182"/>
        <v>36906.792174000002</v>
      </c>
      <c r="AG155" s="457">
        <f t="shared" si="182"/>
        <v>3564.3805719999996</v>
      </c>
      <c r="AH155" s="169">
        <f t="shared" si="178"/>
        <v>9.6577902387057768E-2</v>
      </c>
      <c r="AI155" s="288"/>
      <c r="AJ155" s="289">
        <f>SUM(AJ150:AJ150)</f>
        <v>0</v>
      </c>
      <c r="AK155" s="188">
        <f>SUM(AK150:AK150)</f>
        <v>280.33333399999998</v>
      </c>
      <c r="AL155" s="172" t="e" vm="1">
        <f t="shared" si="170"/>
        <v>#VALUE!</v>
      </c>
      <c r="AM155" s="457">
        <f t="shared" ref="AM155" si="183">SUM(AM154)</f>
        <v>2.1840000000000002</v>
      </c>
      <c r="AN155" s="186">
        <f t="shared" si="179"/>
        <v>5.9176099339746428E-5</v>
      </c>
      <c r="AO155" s="290"/>
      <c r="AP155" s="289">
        <f>SUM(AP150:AP150)</f>
        <v>0</v>
      </c>
      <c r="AQ155" s="188">
        <f>SUM(AQ150:AQ150)</f>
        <v>0</v>
      </c>
      <c r="AR155" s="172" t="e">
        <f t="shared" si="171"/>
        <v>#N/A</v>
      </c>
      <c r="AS155" s="457">
        <f t="shared" ref="AS155" si="184">SUM(AS154)</f>
        <v>0</v>
      </c>
      <c r="AT155" s="186">
        <f t="shared" si="172"/>
        <v>0</v>
      </c>
      <c r="AU155" s="457">
        <f t="shared" ref="AU155" si="185">SUM(AU154)</f>
        <v>33342.411602</v>
      </c>
      <c r="AV155" s="387" t="e">
        <f>SUM(AV154+#REF!)</f>
        <v>#REF!</v>
      </c>
      <c r="AW155" s="389" t="e">
        <f>SUM(AW154+#REF!)</f>
        <v>#REF!</v>
      </c>
      <c r="AX155" s="418"/>
      <c r="AY155" s="271" t="e">
        <f>SUM(AY150:AY150)</f>
        <v>#N/A</v>
      </c>
      <c r="AZ155" s="268" t="e">
        <f t="shared" si="180"/>
        <v>#N/A</v>
      </c>
      <c r="BA155" s="138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</row>
    <row r="156" spans="1:79" ht="34.5" customHeight="1">
      <c r="T156" s="158" t="s">
        <v>257</v>
      </c>
      <c r="U156" s="441"/>
      <c r="V156" s="158" t="s">
        <v>257</v>
      </c>
      <c r="W156" s="387">
        <f>W89+W94+W98++W103+W106+W118+W129+W132+W140+W146+W143+W154</f>
        <v>7153966.5075630005</v>
      </c>
      <c r="X156" s="387" t="e">
        <f>X89+X94+X98++X103+X106+X118+X129+X132+X140+X146+X143+#REF!+X154</f>
        <v>#REF!</v>
      </c>
      <c r="Y156" s="387" t="e">
        <f>Y89+Y94+Y98++Y103+Y106+Y118+Y129+Y132+Y140+Y146+Y143+#REF!+Y154</f>
        <v>#REF!</v>
      </c>
      <c r="Z156" s="387" t="e">
        <f>Z89+Z94+Z98++Z103+Z106+Z118+Z129+Z132+Z140+Z146+Z143+#REF!+Z154</f>
        <v>#REF!</v>
      </c>
      <c r="AA156" s="387" t="e">
        <f>AA89+AA94+AA98++AA103+AA106+AA118+AA129+AA132+AA140+AA146+AA143+#REF!+AA154</f>
        <v>#REF!</v>
      </c>
      <c r="AB156" s="387" t="e">
        <f>AB89+AB94+AB98++AB103+AB106+AB118+AB129+AB132+AB140+AB146+AB143+#REF!+AB154</f>
        <v>#REF!</v>
      </c>
      <c r="AC156" s="387" t="e">
        <f>AC89+AC94+AC98++AC103+AC106+AC118+AC129+AC132+AC140+AC146+AC143+#REF!+AC154</f>
        <v>#REF!</v>
      </c>
      <c r="AD156" s="387">
        <f>AD89+AD94+AD98++AD103+AD106+AD118+AD129+AD132+AD140+AD146+AD143+AD154</f>
        <v>7153966.5075630005</v>
      </c>
      <c r="AE156" s="387">
        <f t="shared" ref="AE156:AF156" si="186">AE89+AE94+AE98++AE103+AE106+AE118+AE129+AE132+AE140+AE146+AE143+AE154</f>
        <v>6191</v>
      </c>
      <c r="AF156" s="387">
        <f t="shared" si="186"/>
        <v>7008473.3181290003</v>
      </c>
      <c r="AG156" s="387">
        <f>AG89+AG94+AG98++AG103+AG106+AG118+AG129+AG132+AG140+AG146+AG143+AG154</f>
        <v>453000.67835665005</v>
      </c>
      <c r="AH156" s="169">
        <f t="shared" si="178"/>
        <v>6.3321610169372294E-2</v>
      </c>
      <c r="AI156" s="288"/>
      <c r="AJ156" s="387" t="e">
        <f>+#REF!+AJ89+AJ94+AJ98++AJ103+AJ106+AJ118+AJ129+AJ132+AJ140+AJ146+AJ143+#REF!+AJ154</f>
        <v>#REF!</v>
      </c>
      <c r="AK156" s="188" t="e">
        <f>+AK147+AK154+AK94+AK98+AK89+AK129+AK143+AK140+AK118+AK103+AK107+#REF!</f>
        <v>#REF!</v>
      </c>
      <c r="AL156" s="172" t="e" vm="1">
        <f t="shared" si="170"/>
        <v>#VALUE!</v>
      </c>
      <c r="AM156" s="387">
        <f t="shared" ref="AM156" si="187">AM89+AM94+AM98++AM103+AM106+AM118+AM129+AM132+AM140+AM146+AM143+AM154</f>
        <v>320048.71689600003</v>
      </c>
      <c r="AN156" s="186">
        <f t="shared" si="179"/>
        <v>4.4737240041262741E-2</v>
      </c>
      <c r="AO156" s="290"/>
      <c r="AP156" s="289" t="e">
        <f>+AP147+AP154+AP94+AP98+AP89+AP129+AP143+AP140+AP118+AP103+AP107+#REF!</f>
        <v>#REF!</v>
      </c>
      <c r="AQ156" s="188" t="e">
        <f>+AQ147+AQ154+AQ94+AQ98+AQ89+AQ129+AQ143+AQ140+AQ118+AQ103+AQ107+#REF!</f>
        <v>#REF!</v>
      </c>
      <c r="AR156" s="172" t="e">
        <f t="shared" si="171"/>
        <v>#N/A</v>
      </c>
      <c r="AS156" s="387">
        <f t="shared" ref="AS156" si="188">AS89+AS94+AS98++AS103+AS106+AS118+AS129+AS132+AS140+AS146+AS143+AS154</f>
        <v>320046.53289600002</v>
      </c>
      <c r="AT156" s="186">
        <f t="shared" si="172"/>
        <v>4.4736934756076166E-2</v>
      </c>
      <c r="AU156" s="387">
        <f t="shared" ref="AU156" si="189">AU89+AU94+AU98++AU103+AU106+AU118+AU129+AU132+AU140+AU146+AU143+AU154</f>
        <v>6561663.6397723509</v>
      </c>
      <c r="AV156" s="387" t="e">
        <f>+AV146+AV154+AV94+AV98+AV89+AV129+AV143+AV140+AV118+AV103+#REF!+AV132+AV106+#REF!</f>
        <v>#REF!</v>
      </c>
      <c r="AW156" s="389" t="e">
        <f>+AW146+AW154+AW94+AW98+AW89+AW129+AW143+AW140+AW118+AW103++#REF!+AW132+AW106+#REF!</f>
        <v>#REF!</v>
      </c>
      <c r="AX156" s="418"/>
      <c r="AY156" s="271" t="e">
        <f>+AY147+AY154+AY94+AY98+AY89+AY129+AY143+AY140+AY118+AY103+AY107+#REF!</f>
        <v>#REF!</v>
      </c>
      <c r="AZ156" s="268" t="e">
        <f t="shared" si="180"/>
        <v>#REF!</v>
      </c>
      <c r="BA156" s="138"/>
      <c r="BB156" s="321"/>
      <c r="BC156" s="306"/>
      <c r="BD156" s="306"/>
      <c r="BE156" s="306"/>
      <c r="BF156" s="306"/>
      <c r="BG156" s="306"/>
      <c r="BH156" s="306"/>
      <c r="BI156" s="306"/>
      <c r="BJ156" s="306"/>
      <c r="BK156" s="306"/>
      <c r="BL156" s="306"/>
      <c r="BM156" s="306"/>
      <c r="BO156" s="306"/>
      <c r="BP156" s="306"/>
      <c r="BQ156" s="306"/>
      <c r="BR156" s="306"/>
      <c r="BS156" s="306"/>
      <c r="BT156" s="306"/>
      <c r="BU156" s="306"/>
      <c r="BV156" s="306"/>
      <c r="BW156" s="306"/>
      <c r="BX156" s="306"/>
      <c r="BY156" s="306"/>
      <c r="BZ156" s="306"/>
    </row>
    <row r="157" spans="1:79" ht="15.75" customHeight="1">
      <c r="T157" s="322"/>
      <c r="U157" s="446"/>
      <c r="V157" s="323"/>
      <c r="W157" s="143"/>
      <c r="X157" s="143"/>
      <c r="Y157" s="143"/>
      <c r="Z157" s="143"/>
      <c r="AA157" s="143"/>
      <c r="AB157" s="143"/>
      <c r="AC157" s="143"/>
      <c r="AD157" s="425"/>
      <c r="AE157" s="143"/>
      <c r="AF157" s="143"/>
      <c r="AG157" s="425">
        <f>+AG156*1000000</f>
        <v>453000678356.65002</v>
      </c>
      <c r="AH157" s="145"/>
      <c r="AI157" s="146"/>
      <c r="AJ157" s="146"/>
      <c r="AK157" s="146"/>
      <c r="AL157" s="139"/>
      <c r="AM157" s="425"/>
      <c r="AN157" s="145"/>
      <c r="AO157" s="146"/>
      <c r="AP157" s="146"/>
      <c r="AQ157" s="146"/>
      <c r="AR157" s="139"/>
      <c r="AS157" s="425"/>
      <c r="AT157" s="145"/>
      <c r="AU157" s="425"/>
      <c r="AV157" s="380"/>
      <c r="AW157" s="380"/>
      <c r="AX157" s="380"/>
      <c r="AY157" s="146"/>
      <c r="AZ157" s="146"/>
      <c r="BA157" s="138"/>
      <c r="BB157" s="324"/>
      <c r="BC157" s="325"/>
      <c r="BD157" s="325"/>
      <c r="BE157" s="325"/>
      <c r="BF157" s="325"/>
      <c r="BG157" s="325"/>
      <c r="BH157" s="325"/>
      <c r="BI157" s="325"/>
      <c r="BJ157" s="325"/>
      <c r="BK157" s="325"/>
      <c r="BL157" s="325"/>
      <c r="BM157" s="325"/>
      <c r="BO157" s="325"/>
      <c r="BP157" s="325"/>
      <c r="BQ157" s="325"/>
      <c r="BR157" s="325"/>
      <c r="BS157" s="325"/>
      <c r="BT157" s="325"/>
      <c r="BU157" s="325"/>
      <c r="BV157" s="325"/>
      <c r="BW157" s="325"/>
      <c r="BX157" s="325"/>
      <c r="BY157" s="325"/>
      <c r="BZ157" s="325"/>
    </row>
    <row r="158" spans="1:79" ht="20.25" customHeight="1">
      <c r="T158" s="552" t="s">
        <v>258</v>
      </c>
      <c r="U158" s="552"/>
      <c r="V158" s="552"/>
      <c r="W158" s="552"/>
      <c r="X158" s="552"/>
      <c r="Y158" s="552"/>
      <c r="Z158" s="552"/>
      <c r="AA158" s="552"/>
      <c r="AB158" s="552"/>
      <c r="AC158" s="552"/>
      <c r="AD158" s="552"/>
      <c r="AE158" s="552"/>
      <c r="AF158" s="552"/>
      <c r="AG158" s="552"/>
      <c r="AH158" s="552"/>
      <c r="AI158" s="552"/>
      <c r="AJ158" s="552"/>
      <c r="AK158" s="552"/>
      <c r="AL158" s="552"/>
      <c r="AM158" s="552"/>
      <c r="AN158" s="552"/>
      <c r="AO158" s="552"/>
      <c r="AP158" s="552"/>
      <c r="AQ158" s="552"/>
      <c r="AR158" s="552"/>
      <c r="AS158" s="241"/>
      <c r="AT158" s="241"/>
      <c r="AU158" s="425"/>
      <c r="AV158" s="380"/>
      <c r="AW158" s="380"/>
      <c r="AX158" s="380"/>
      <c r="AY158" s="146"/>
      <c r="AZ158" s="146"/>
      <c r="BA158" s="138"/>
      <c r="BB158" s="277"/>
      <c r="BC158" s="270"/>
      <c r="BD158" s="270"/>
      <c r="BE158" s="270"/>
      <c r="BF158" s="270"/>
      <c r="BG158" s="270"/>
      <c r="BH158" s="270"/>
      <c r="BI158" s="270"/>
      <c r="BJ158" s="270"/>
      <c r="BK158" s="270"/>
      <c r="BL158" s="270"/>
      <c r="BM158" s="270"/>
      <c r="BO158" s="270"/>
      <c r="BP158" s="270"/>
      <c r="BQ158" s="270"/>
      <c r="BR158" s="270"/>
      <c r="BS158" s="270"/>
      <c r="BT158" s="270"/>
      <c r="BU158" s="270"/>
      <c r="BV158" s="270"/>
      <c r="BW158" s="270"/>
      <c r="BX158" s="270"/>
      <c r="BY158" s="270"/>
      <c r="BZ158" s="270"/>
    </row>
    <row r="159" spans="1:79" ht="12.75" customHeight="1" thickBot="1">
      <c r="T159" s="143"/>
      <c r="U159" s="431"/>
      <c r="V159" s="144"/>
      <c r="W159" s="143"/>
      <c r="X159" s="143"/>
      <c r="Y159" s="143"/>
      <c r="Z159" s="143"/>
      <c r="AA159" s="143"/>
      <c r="AB159" s="143"/>
      <c r="AC159" s="143"/>
      <c r="AD159" s="425"/>
      <c r="AE159" s="143"/>
      <c r="AF159" s="143"/>
      <c r="AG159" s="425"/>
      <c r="AH159" s="145"/>
      <c r="AI159" s="146"/>
      <c r="AJ159" s="146"/>
      <c r="AK159" s="146"/>
      <c r="AL159" s="139"/>
      <c r="AM159" s="425"/>
      <c r="AN159" s="145"/>
      <c r="AO159" s="146"/>
      <c r="AP159" s="146"/>
      <c r="AQ159" s="146"/>
      <c r="AR159" s="139"/>
      <c r="AS159" s="425"/>
      <c r="AT159" s="145"/>
      <c r="AU159" s="425"/>
      <c r="AV159" s="380"/>
      <c r="AW159" s="380"/>
      <c r="AX159" s="380"/>
      <c r="AY159" s="146"/>
      <c r="AZ159" s="146"/>
      <c r="BA159" s="138"/>
      <c r="BB159" s="277"/>
      <c r="BC159" s="270"/>
      <c r="BD159" s="270"/>
      <c r="BE159" s="270"/>
      <c r="BF159" s="270"/>
      <c r="BG159" s="270"/>
      <c r="BH159" s="270"/>
      <c r="BI159" s="270"/>
      <c r="BJ159" s="270"/>
      <c r="BK159" s="270"/>
      <c r="BL159" s="270"/>
      <c r="BM159" s="270"/>
      <c r="BO159" s="270"/>
      <c r="BP159" s="270"/>
      <c r="BQ159" s="270"/>
      <c r="BR159" s="270"/>
      <c r="BS159" s="270"/>
      <c r="BT159" s="270"/>
      <c r="BU159" s="270"/>
      <c r="BV159" s="270"/>
      <c r="BW159" s="270"/>
      <c r="BX159" s="270"/>
      <c r="BY159" s="270"/>
      <c r="BZ159" s="270"/>
    </row>
    <row r="160" spans="1:79" ht="51" customHeight="1" thickBot="1">
      <c r="B160" s="152"/>
      <c r="C160" s="230"/>
      <c r="D160" s="230"/>
      <c r="E160" s="230"/>
      <c r="F160" s="230"/>
      <c r="G160" s="230"/>
      <c r="H160" s="230"/>
      <c r="I160" s="230"/>
      <c r="J160" s="230"/>
      <c r="K160" s="230"/>
      <c r="L160" s="230"/>
      <c r="M160" s="230"/>
      <c r="N160" s="230"/>
      <c r="O160" s="230"/>
      <c r="P160" s="230"/>
      <c r="Q160" s="230"/>
      <c r="R160" s="230"/>
      <c r="S160" s="230"/>
      <c r="T160" s="157" t="s">
        <v>125</v>
      </c>
      <c r="U160" s="440"/>
      <c r="V160" s="157" t="s">
        <v>125</v>
      </c>
      <c r="W160" s="158" t="s">
        <v>441</v>
      </c>
      <c r="X160" s="158" t="s">
        <v>127</v>
      </c>
      <c r="Y160" s="158" t="s">
        <v>128</v>
      </c>
      <c r="Z160" s="158" t="s">
        <v>129</v>
      </c>
      <c r="AA160" s="158" t="s">
        <v>130</v>
      </c>
      <c r="AB160" s="158" t="s">
        <v>131</v>
      </c>
      <c r="AC160" s="157" t="s">
        <v>132</v>
      </c>
      <c r="AD160" s="453" t="s">
        <v>442</v>
      </c>
      <c r="AE160" s="157" t="s">
        <v>443</v>
      </c>
      <c r="AF160" s="157" t="s">
        <v>135</v>
      </c>
      <c r="AG160" s="453" t="s">
        <v>0</v>
      </c>
      <c r="AH160" s="159" t="s">
        <v>136</v>
      </c>
      <c r="AI160" s="160" t="s">
        <v>137</v>
      </c>
      <c r="AJ160" s="160" t="s">
        <v>138</v>
      </c>
      <c r="AK160" s="160" t="s">
        <v>139</v>
      </c>
      <c r="AL160" s="161" t="s">
        <v>140</v>
      </c>
      <c r="AM160" s="453" t="s">
        <v>141</v>
      </c>
      <c r="AN160" s="159" t="s">
        <v>142</v>
      </c>
      <c r="AO160" s="160"/>
      <c r="AP160" s="256" t="s">
        <v>144</v>
      </c>
      <c r="AQ160" s="256" t="s">
        <v>145</v>
      </c>
      <c r="AR160" s="284" t="s">
        <v>146</v>
      </c>
      <c r="AS160" s="453" t="s">
        <v>295</v>
      </c>
      <c r="AT160" s="159" t="s">
        <v>296</v>
      </c>
      <c r="AU160" s="453" t="s">
        <v>147</v>
      </c>
      <c r="AV160" s="381" t="s">
        <v>148</v>
      </c>
      <c r="AW160" s="381" t="s">
        <v>149</v>
      </c>
      <c r="AX160" s="422"/>
      <c r="AY160" s="162" t="s">
        <v>151</v>
      </c>
      <c r="AZ160" s="163" t="s">
        <v>152</v>
      </c>
      <c r="BA160" s="138"/>
      <c r="BB160" s="164"/>
      <c r="BC160" s="166"/>
      <c r="BD160" s="166"/>
      <c r="BE160" s="166"/>
      <c r="BF160" s="166"/>
      <c r="BG160" s="166"/>
      <c r="BH160" s="166"/>
      <c r="BI160" s="166"/>
      <c r="BJ160" s="166"/>
      <c r="BK160" s="166"/>
      <c r="BL160" s="166"/>
      <c r="BM160" s="166"/>
      <c r="BO160" s="166"/>
      <c r="BP160" s="166"/>
      <c r="BQ160" s="166"/>
      <c r="BR160" s="166"/>
      <c r="BS160" s="166"/>
      <c r="BT160" s="166"/>
      <c r="BU160" s="166"/>
      <c r="BV160" s="166"/>
      <c r="BW160" s="166"/>
      <c r="BX160" s="166"/>
      <c r="BY160" s="166"/>
      <c r="BZ160" s="166"/>
    </row>
    <row r="161" spans="1:78" ht="25.5" customHeight="1" thickBot="1">
      <c r="B161" s="1" t="s">
        <v>185</v>
      </c>
      <c r="C161" s="1" t="s">
        <v>186</v>
      </c>
      <c r="D161" s="1" t="s">
        <v>164</v>
      </c>
      <c r="E161" s="1" t="s">
        <v>165</v>
      </c>
      <c r="F161" s="1" t="s">
        <v>164</v>
      </c>
      <c r="G161" s="1" t="s">
        <v>164</v>
      </c>
      <c r="H161" s="1" t="s">
        <v>164</v>
      </c>
      <c r="I161" s="1" t="s">
        <v>164</v>
      </c>
      <c r="J161" s="1" t="s">
        <v>164</v>
      </c>
      <c r="K161" s="1" t="s">
        <v>164</v>
      </c>
      <c r="L161" s="1" t="s">
        <v>164</v>
      </c>
      <c r="M161" s="1" t="s">
        <v>164</v>
      </c>
      <c r="N161" s="1" t="s">
        <v>164</v>
      </c>
      <c r="O161" s="1" t="s">
        <v>164</v>
      </c>
      <c r="T161" s="158" t="s">
        <v>166</v>
      </c>
      <c r="U161" s="441"/>
      <c r="V161" s="158" t="s">
        <v>166</v>
      </c>
      <c r="W161" s="387">
        <f>SUM(W162:W166)</f>
        <v>4062376.5453690002</v>
      </c>
      <c r="X161" s="188">
        <f>SUM(X162:X166)</f>
        <v>0</v>
      </c>
      <c r="Y161" s="387">
        <f>SUM(Y162:Y166)</f>
        <v>0</v>
      </c>
      <c r="Z161" s="387"/>
      <c r="AA161" s="387">
        <f>SUM(AA162:AA165)</f>
        <v>0</v>
      </c>
      <c r="AB161" s="188">
        <f>SUM(AB162:AB165)</f>
        <v>0</v>
      </c>
      <c r="AC161" s="188">
        <f>SUM(AC162:AC165)</f>
        <v>0</v>
      </c>
      <c r="AD161" s="457">
        <f>SUM(AD162:AD166)</f>
        <v>4062376.5453690002</v>
      </c>
      <c r="AE161" s="387">
        <f>SUM(AE162:AE166)</f>
        <v>3928.4</v>
      </c>
      <c r="AF161" s="387">
        <f>SUM(AF162:AF166)</f>
        <v>4058448.1453690003</v>
      </c>
      <c r="AG161" s="457">
        <f>SUM(AG162:AG166)</f>
        <v>12988.27651625</v>
      </c>
      <c r="AH161" s="169">
        <f t="shared" ref="AH161:AH166" si="190">+AG161/AD161</f>
        <v>3.1972113789048642E-3</v>
      </c>
      <c r="AI161" s="244"/>
      <c r="AJ161" s="326">
        <f>SUM(AJ162:AJ165)</f>
        <v>544089.09843343997</v>
      </c>
      <c r="AK161" s="326">
        <f>SUM(AK162:AK165)</f>
        <v>-536751.89843444002</v>
      </c>
      <c r="AL161" s="172" t="e" vm="1">
        <f t="shared" ref="AL161:AL171" si="191">HLOOKUP((HLOOKUP($W$1,$BB$8:$BM$8,1,FALSE)),$BB$8:$BM$314,BN161,FALSE)</f>
        <v>#VALUE!</v>
      </c>
      <c r="AM161" s="457">
        <f>SUM(AM162:AM166)</f>
        <v>2533.9759429999999</v>
      </c>
      <c r="AN161" s="186">
        <f t="shared" ref="AN161:AN169" si="192">+AM161/AD161</f>
        <v>6.2376687997784557E-4</v>
      </c>
      <c r="AO161" s="223"/>
      <c r="AP161" s="326">
        <f>SUM(AP162:AP165)</f>
        <v>571003.76284877001</v>
      </c>
      <c r="AQ161" s="326">
        <f>SUM(AQ162:AQ165)</f>
        <v>-540084.97486833006</v>
      </c>
      <c r="AR161" s="172" t="e">
        <f t="shared" ref="AR161:AR171" si="193">HLOOKUP((HLOOKUP($W$1,$BO$8:$BZ$8,1,FALSE)),$BO$8:$BZ$314,BN161,FALSE)</f>
        <v>#N/A</v>
      </c>
      <c r="AS161" s="457">
        <f>SUM(AS162:AS166)</f>
        <v>1976.9998170000001</v>
      </c>
      <c r="AT161" s="186">
        <f t="shared" ref="AT161:AT171" si="194">+AS161/AD161</f>
        <v>4.8666089785638574E-4</v>
      </c>
      <c r="AU161" s="457">
        <f>SUM(AU162:AU166)</f>
        <v>4049388.2688527503</v>
      </c>
      <c r="AV161" s="387">
        <f>SUM(AV162:AV166)</f>
        <v>10454.300573249999</v>
      </c>
      <c r="AW161" s="389">
        <f>SUM(AW162:AW166)</f>
        <v>4059842.5694260001</v>
      </c>
      <c r="AX161" s="418"/>
      <c r="AY161" s="190" t="e">
        <f>SUM(AY162:AY165)</f>
        <v>#N/A</v>
      </c>
      <c r="AZ161" s="174" t="e">
        <f>IF(AND(AY161=0,AM161&gt;AY161),1,IFERROR(AM161/AY161,1))</f>
        <v>#N/A</v>
      </c>
      <c r="BA161" s="138"/>
      <c r="BB161" s="280"/>
      <c r="BC161" s="281"/>
      <c r="BD161" s="281"/>
      <c r="BE161" s="281"/>
      <c r="BF161" s="281"/>
      <c r="BG161" s="281"/>
      <c r="BH161" s="281"/>
      <c r="BI161" s="281"/>
      <c r="BJ161" s="281"/>
      <c r="BK161" s="281"/>
      <c r="BL161" s="281"/>
      <c r="BM161" s="281"/>
      <c r="BO161" s="281"/>
      <c r="BP161" s="281"/>
      <c r="BQ161" s="281"/>
      <c r="BR161" s="281"/>
      <c r="BS161" s="281"/>
      <c r="BT161" s="281"/>
      <c r="BU161" s="281"/>
      <c r="BV161" s="281"/>
      <c r="BW161" s="281"/>
      <c r="BX161" s="281"/>
      <c r="BY161" s="281"/>
      <c r="BZ161" s="281"/>
    </row>
    <row r="162" spans="1:78" ht="22.5" customHeight="1">
      <c r="B162" s="1" t="s">
        <v>185</v>
      </c>
      <c r="C162" s="1" t="s">
        <v>186</v>
      </c>
      <c r="D162" s="1" t="s">
        <v>164</v>
      </c>
      <c r="E162" s="1" t="s">
        <v>165</v>
      </c>
      <c r="F162" s="1">
        <v>1</v>
      </c>
      <c r="G162" s="1" t="s">
        <v>164</v>
      </c>
      <c r="H162" s="1" t="s">
        <v>164</v>
      </c>
      <c r="I162" s="1" t="s">
        <v>164</v>
      </c>
      <c r="J162" s="1" t="s">
        <v>164</v>
      </c>
      <c r="K162" s="1" t="s">
        <v>164</v>
      </c>
      <c r="L162" s="1" t="s">
        <v>164</v>
      </c>
      <c r="M162" s="1" t="s">
        <v>164</v>
      </c>
      <c r="N162" s="1" t="s">
        <v>164</v>
      </c>
      <c r="O162" s="1" t="s">
        <v>164</v>
      </c>
      <c r="T162" s="327" t="s">
        <v>203</v>
      </c>
      <c r="U162" s="447"/>
      <c r="V162" s="177" t="s">
        <v>203</v>
      </c>
      <c r="W162" s="386">
        <f>(+SUMIFS('[1]SIIF Cierre 31 Enero de 2024'!$P$4:$P$749,'[1]SIIF Cierre 31 Enero de 2024'!$A$4:$A$749,$B162,'[1]SIIF Cierre 31 Enero de 2024'!$B$4:$B$749,$C162,'[1]SIIF Cierre 31 Enero de 2024'!$C$4:$C$749,$D162,'[1]SIIF Cierre 31 Enero de 2024'!$D$4:$D$749,$E162,'[1]SIIF Cierre 31 Enero de 2024'!$E$4:$E$749,$F162,'[1]SIIF Cierre 31 Enero de 2024'!$F$4:$F$749,$G162,'[1]SIIF Cierre 31 Enero de 2024'!$G$4:$G$749,$H162,'[1]SIIF Cierre 31 Enero de 2024'!$H$4:$H$749,$I162,'[1]SIIF Cierre 31 Enero de 2024'!$I$4:$I$749,$J162,'[1]SIIF Cierre 31 Enero de 2024'!$J$4:$J$749,$K162,'[1]SIIF Cierre 31 Enero de 2024'!$K$4:$K$749,$L162,'[1]SIIF Cierre 31 Enero de 2024'!$L$4:$L$749,$M162,'[1]SIIF Cierre 31 Enero de 2024'!$M$4:$M$749,$N162,'[1]SIIF Cierre 31 Enero de 2024'!$N$4:$N$749,$O162)/1000000)</f>
        <v>41341.1</v>
      </c>
      <c r="X162" s="326">
        <v>0</v>
      </c>
      <c r="Y162" s="386">
        <f>(+SUMIFS('[1]SIIF Cierre 31 Enero de 2024'!$R$4:$R$749,'[1]SIIF Cierre 31 Enero de 2024'!$A$4:$A$749,$B162,'[1]SIIF Cierre 31 Enero de 2024'!$B$4:$B$749,$C162,'[1]SIIF Cierre 31 Enero de 2024'!$C$4:$C$749,$D162,'[1]SIIF Cierre 31 Enero de 2024'!$D$4:$D$749,$E162,'[1]SIIF Cierre 31 Enero de 2024'!$E$4:$E$749,$F162,'[1]SIIF Cierre 31 Enero de 2024'!$F$4:$F$749,$G162,'[1]SIIF Cierre 31 Enero de 2024'!$G$4:$G$749,$H162,'[1]SIIF Cierre 31 Enero de 2024'!$H$4:$H$749,$I162,'[1]SIIF Cierre 31 Enero de 2024'!$I$4:$I$749,$J162,'[1]SIIF Cierre 31 Enero de 2024'!$J$4:$J$749,$K162,'[1]SIIF Cierre 31 Enero de 2024'!$K$4:$K$749,$L162,'[1]SIIF Cierre 31 Enero de 2024'!$L$4:$L$749,$M162,'[1]SIIF Cierre 31 Enero de 2024'!$M$4:$M$749,$N162,'[1]SIIF Cierre 31 Enero de 2024'!$N$4:$N$749,$O162)/1000000)</f>
        <v>0</v>
      </c>
      <c r="Z162" s="326"/>
      <c r="AA162" s="386">
        <f>(+SUMIFS('[1]SIIF Cierre 31 Enero de 2024'!$Q$4:$Q$749,'[1]SIIF Cierre 31 Enero de 2024'!$A$4:$A$749,$B162,'[1]SIIF Cierre 31 Enero de 2024'!$B$4:$B$749,$C162,'[1]SIIF Cierre 31 Enero de 2024'!$C$4:$C$749,$D162,'[1]SIIF Cierre 31 Enero de 2024'!$D$4:$D$749,$E162,'[1]SIIF Cierre 31 Enero de 2024'!$E$4:$E$749,$F162,'[1]SIIF Cierre 31 Enero de 2024'!$F$4:$F$749,$G162,'[1]SIIF Cierre 31 Enero de 2024'!$G$4:$G$749,$H162,'[1]SIIF Cierre 31 Enero de 2024'!$H$4:$H$749,$I162,'[1]SIIF Cierre 31 Enero de 2024'!$I$4:$I$749,$J162,'[1]SIIF Cierre 31 Enero de 2024'!$J$4:$J$749,$K162,'[1]SIIF Cierre 31 Enero de 2024'!$K$4:$K$749,$L162,'[1]SIIF Cierre 31 Enero de 2024'!$L$4:$L$749,$M162,'[1]SIIF Cierre 31 Enero de 2024'!$M$4:$M$749,$N162,'[1]SIIF Cierre 31 Enero de 2024'!$N$4:$N$749,$O162)/1000000)</f>
        <v>0</v>
      </c>
      <c r="AB162" s="326"/>
      <c r="AC162" s="326"/>
      <c r="AD162" s="456">
        <f>W162-Y162+AA162</f>
        <v>41341.1</v>
      </c>
      <c r="AE162" s="386">
        <f>(+SUMIFS('[1]SIIF Cierre 31 Enero de 2024'!$T$4:$T$749,'[1]SIIF Cierre 31 Enero de 2024'!$A$4:$A$749,$B162,'[1]SIIF Cierre 31 Enero de 2024'!$B$4:$B$749,$C162,'[1]SIIF Cierre 31 Enero de 2024'!$C$4:$C$749,$D162,'[1]SIIF Cierre 31 Enero de 2024'!$D$4:$D$749,$E162,'[1]SIIF Cierre 31 Enero de 2024'!$E$4:$E$749,$F162,'[1]SIIF Cierre 31 Enero de 2024'!$F$4:$F$749,$G162,'[1]SIIF Cierre 31 Enero de 2024'!$G$4:$G$749,$H162,'[1]SIIF Cierre 31 Enero de 2024'!$H$4:$H$749,$I162,'[1]SIIF Cierre 31 Enero de 2024'!$I$4:$I$749,$J162,'[1]SIIF Cierre 31 Enero de 2024'!$J$4:$J$749,$K162,'[1]SIIF Cierre 31 Enero de 2024'!$K$4:$K$749,$L162,'[1]SIIF Cierre 31 Enero de 2024'!$L$4:$L$749,$M162,'[1]SIIF Cierre 31 Enero de 2024'!$M$4:$M$749,$N162,'[1]SIIF Cierre 31 Enero de 2024'!$N$4:$N$749,$O162)/1000000)</f>
        <v>3928.4</v>
      </c>
      <c r="AF162" s="386">
        <f>AD162-AE162</f>
        <v>37412.699999999997</v>
      </c>
      <c r="AG162" s="456">
        <f>+SUMIFS('[1]SIIF Cierre 31 Enero de 2024'!$W$4:$W$749,'[1]SIIF Cierre 31 Enero de 2024'!$A$4:$A$749,$B162,'[1]SIIF Cierre 31 Enero de 2024'!$B$4:$B$749,$C162,'[1]SIIF Cierre 31 Enero de 2024'!$C$4:$C$749,$D162,'[1]SIIF Cierre 31 Enero de 2024'!$D$4:$D$749,$E162,'[1]SIIF Cierre 31 Enero de 2024'!$E$4:$E$749,$F162,'[1]SIIF Cierre 31 Enero de 2024'!$F$4:$F$749,$G162,'[1]SIIF Cierre 31 Enero de 2024'!$G$4:$G$749,$H162,'[1]SIIF Cierre 31 Enero de 2024'!$H$4:$H$749,$I162,'[1]SIIF Cierre 31 Enero de 2024'!$I$4:$I$749,$J162,'[1]SIIF Cierre 31 Enero de 2024'!$J$4:$J$749,$K162,'[1]SIIF Cierre 31 Enero de 2024'!$K$4:$K$749,$L162,'[1]SIIF Cierre 31 Enero de 2024'!$L$4:$L$749,$M162,'[1]SIIF Cierre 31 Enero de 2024'!$M$4:$M$749,$N162,'[1]SIIF Cierre 31 Enero de 2024'!$N$4:$N$749,$O162)/1000000</f>
        <v>2446.8446589999999</v>
      </c>
      <c r="AH162" s="180">
        <f t="shared" si="190"/>
        <v>5.9186733275118461E-2</v>
      </c>
      <c r="AI162" s="223"/>
      <c r="AJ162" s="179">
        <f>+SUMIFS('[1]Cierre Mes Anterior'!$W$4:$W$773,'[1]Cierre Mes Anterior'!$A$4:$A$773,$B162,'[1]Cierre Mes Anterior'!$B$4:$B$773,$C162,'[1]Cierre Mes Anterior'!$C$4:$C$773,$D162,'[1]Cierre Mes Anterior'!$D$4:$D$773,$E162,'[1]Cierre Mes Anterior'!$E$4:$E$773,$F162,'[1]Cierre Mes Anterior'!$F$4:$F$773,$G162,'[1]Cierre Mes Anterior'!$G$4:$G$773,$H162,'[1]Cierre Mes Anterior'!$H$4:$H$773,$I162,'[1]Cierre Mes Anterior'!$I$4:$I$773,$J162,'[1]Cierre Mes Anterior'!$J$4:$J$773,$K162,'[1]Cierre Mes Anterior'!$K$4:$K$773,$L162,'[1]Cierre Mes Anterior'!$L$4:$L$773,$M162,'[1]Cierre Mes Anterior'!$M$4:$M$773,$N162,'[1]Cierre Mes Anterior'!$N$4:$N$773,$O162)/1000000</f>
        <v>29854.412498000002</v>
      </c>
      <c r="AK162" s="179">
        <f>+AG162-AJ162</f>
        <v>-27407.567839000003</v>
      </c>
      <c r="AL162" s="172" t="e" vm="1">
        <f t="shared" si="191"/>
        <v>#VALUE!</v>
      </c>
      <c r="AM162" s="456">
        <f>+SUMIFS('[1]SIIF Cierre 31 Enero de 2024'!$X$4:$X$749,'[1]SIIF Cierre 31 Enero de 2024'!$A$4:$A$749,$B162,'[1]SIIF Cierre 31 Enero de 2024'!$B$4:$B$749,$C162,'[1]SIIF Cierre 31 Enero de 2024'!$C$4:$C$749,$D162,'[1]SIIF Cierre 31 Enero de 2024'!$D$4:$D$749,$E162,'[1]SIIF Cierre 31 Enero de 2024'!$E$4:$E$749,$F162,'[1]SIIF Cierre 31 Enero de 2024'!$F$4:$F$749,$G162,'[1]SIIF Cierre 31 Enero de 2024'!$G$4:$G$749,$H162,'[1]SIIF Cierre 31 Enero de 2024'!$H$4:$H$749,$I162,'[1]SIIF Cierre 31 Enero de 2024'!$I$4:$I$749,$J162,'[1]SIIF Cierre 31 Enero de 2024'!$J$4:$J$749,$K162,'[1]SIIF Cierre 31 Enero de 2024'!$K$4:$K$749,$L162,'[1]SIIF Cierre 31 Enero de 2024'!$L$4:$L$749,$M162,'[1]SIIF Cierre 31 Enero de 2024'!$M$4:$M$749,$N162,'[1]SIIF Cierre 31 Enero de 2024'!$N$4:$N$749,$O162)/1000000</f>
        <v>2446.8446589999999</v>
      </c>
      <c r="AN162" s="180">
        <f t="shared" si="192"/>
        <v>5.9186733275118461E-2</v>
      </c>
      <c r="AO162" s="223"/>
      <c r="AP162" s="179">
        <f>+SUMIFS('[1]Cierre Mes Anterior'!$X$4:$X$773,'[1]Cierre Mes Anterior'!$A$4:$A$773,$B162,'[1]Cierre Mes Anterior'!$B$4:$B$773,$C162,'[1]Cierre Mes Anterior'!$C$4:$C$773,$D162,'[1]Cierre Mes Anterior'!$D$4:$D$773,$E162,'[1]Cierre Mes Anterior'!$E$4:$E$773,$F162,'[1]Cierre Mes Anterior'!$F$4:$F$773,$G162,'[1]Cierre Mes Anterior'!$G$4:$G$773,$H162,'[1]Cierre Mes Anterior'!$H$4:$H$773,$I162,'[1]Cierre Mes Anterior'!$I$4:$I$773,$J162,'[1]Cierre Mes Anterior'!$J$4:$J$773,$K162,'[1]Cierre Mes Anterior'!$K$4:$K$773,$L162,'[1]Cierre Mes Anterior'!$L$4:$L$773,$M162,'[1]Cierre Mes Anterior'!$M$4:$M$773,$N162,'[1]Cierre Mes Anterior'!$N$4:$N$773,$O162)/1000000</f>
        <v>29854.412498000002</v>
      </c>
      <c r="AQ162" s="179">
        <f>+AM162-AP162</f>
        <v>-27407.567839000003</v>
      </c>
      <c r="AR162" s="172" t="e">
        <f t="shared" si="193"/>
        <v>#N/A</v>
      </c>
      <c r="AS162" s="456">
        <f>+SUMIFS('[1]SIIF Cierre 31 Enero de 2024'!$Z$4:$Z$749,'[1]SIIF Cierre 31 Enero de 2024'!$A$4:$A$749,$B162,'[1]SIIF Cierre 31 Enero de 2024'!$B$4:$B$749,$C162,'[1]SIIF Cierre 31 Enero de 2024'!$C$4:$C$749,$D162,'[1]SIIF Cierre 31 Enero de 2024'!$D$4:$D$749,$E162,'[1]SIIF Cierre 31 Enero de 2024'!$E$4:$E$749,$F162,'[1]SIIF Cierre 31 Enero de 2024'!$F$4:$F$749,$G162,'[1]SIIF Cierre 31 Enero de 2024'!$G$4:$G$749,$H162,'[1]SIIF Cierre 31 Enero de 2024'!$H$4:$H$749,$I162,'[1]SIIF Cierre 31 Enero de 2024'!$I$4:$I$749,$J162,'[1]SIIF Cierre 31 Enero de 2024'!$J$4:$J$749,$K162,'[1]SIIF Cierre 31 Enero de 2024'!$K$4:$K$749,$L162,'[1]SIIF Cierre 31 Enero de 2024'!$L$4:$L$749,$M162,'[1]SIIF Cierre 31 Enero de 2024'!$M$4:$M$749,$N162,'[1]SIIF Cierre 31 Enero de 2024'!$N$4:$N$749,$O162)/1000000</f>
        <v>1897.664892</v>
      </c>
      <c r="AT162" s="180">
        <f t="shared" si="194"/>
        <v>4.5902622136324386E-2</v>
      </c>
      <c r="AU162" s="456">
        <f>+AD162-AG162</f>
        <v>38894.255340999996</v>
      </c>
      <c r="AV162" s="384">
        <f>+AG162-AM162</f>
        <v>0</v>
      </c>
      <c r="AW162" s="385">
        <f t="shared" ref="AW162:AW169" si="195">+AD162-AM162</f>
        <v>38894.255340999996</v>
      </c>
      <c r="AX162" s="423"/>
      <c r="AY162" s="193" t="e">
        <f>AD162*AR162</f>
        <v>#N/A</v>
      </c>
      <c r="AZ162" s="174" t="e">
        <f>IF(AND(AY162=0,AM162&gt;AY162),1,IFERROR(AM162/AY162,1))</f>
        <v>#N/A</v>
      </c>
      <c r="BA162" s="138"/>
      <c r="BB162" s="277"/>
      <c r="BC162" s="270"/>
      <c r="BD162" s="270"/>
      <c r="BE162" s="270"/>
      <c r="BF162" s="270"/>
      <c r="BG162" s="270"/>
      <c r="BH162" s="270"/>
      <c r="BI162" s="270"/>
      <c r="BJ162" s="270"/>
      <c r="BK162" s="270"/>
      <c r="BL162" s="270"/>
      <c r="BM162" s="270"/>
      <c r="BO162" s="270"/>
      <c r="BP162" s="270"/>
      <c r="BQ162" s="270"/>
      <c r="BR162" s="270"/>
      <c r="BS162" s="270"/>
      <c r="BT162" s="270"/>
      <c r="BU162" s="270"/>
      <c r="BV162" s="270"/>
      <c r="BW162" s="270"/>
      <c r="BX162" s="270"/>
      <c r="BY162" s="270"/>
      <c r="BZ162" s="270"/>
    </row>
    <row r="163" spans="1:78" ht="22.5" customHeight="1">
      <c r="B163" s="1" t="s">
        <v>185</v>
      </c>
      <c r="C163" s="1" t="s">
        <v>186</v>
      </c>
      <c r="D163" s="1" t="s">
        <v>164</v>
      </c>
      <c r="E163" s="1" t="s">
        <v>165</v>
      </c>
      <c r="F163" s="1">
        <v>2</v>
      </c>
      <c r="G163" s="1" t="s">
        <v>164</v>
      </c>
      <c r="H163" s="1" t="s">
        <v>164</v>
      </c>
      <c r="I163" s="1" t="s">
        <v>164</v>
      </c>
      <c r="J163" s="1" t="s">
        <v>164</v>
      </c>
      <c r="K163" s="1" t="s">
        <v>164</v>
      </c>
      <c r="L163" s="1" t="s">
        <v>164</v>
      </c>
      <c r="M163" s="1" t="s">
        <v>164</v>
      </c>
      <c r="N163" s="1" t="s">
        <v>164</v>
      </c>
      <c r="O163" s="1" t="s">
        <v>164</v>
      </c>
      <c r="T163" s="327" t="s">
        <v>168</v>
      </c>
      <c r="U163" s="447"/>
      <c r="V163" s="177" t="s">
        <v>168</v>
      </c>
      <c r="W163" s="386">
        <f>(+SUMIFS('[1]SIIF Cierre 31 Enero de 2024'!$P$4:$P$749,'[1]SIIF Cierre 31 Enero de 2024'!$A$4:$A$749,$B163,'[1]SIIF Cierre 31 Enero de 2024'!$B$4:$B$749,$C163,'[1]SIIF Cierre 31 Enero de 2024'!$C$4:$C$749,$D163,'[1]SIIF Cierre 31 Enero de 2024'!$D$4:$D$749,$E163,'[1]SIIF Cierre 31 Enero de 2024'!$E$4:$E$749,$F163,'[1]SIIF Cierre 31 Enero de 2024'!$F$4:$F$749,$G163,'[1]SIIF Cierre 31 Enero de 2024'!$G$4:$G$749,$H163,'[1]SIIF Cierre 31 Enero de 2024'!$H$4:$H$749,$I163,'[1]SIIF Cierre 31 Enero de 2024'!$I$4:$I$749,$J163,'[1]SIIF Cierre 31 Enero de 2024'!$J$4:$J$749,$K163,'[1]SIIF Cierre 31 Enero de 2024'!$K$4:$K$749,$L163,'[1]SIIF Cierre 31 Enero de 2024'!$L$4:$L$749,$M163,'[1]SIIF Cierre 31 Enero de 2024'!$M$4:$M$749,$N163,'[1]SIIF Cierre 31 Enero de 2024'!$N$4:$N$749,$O163)/1000000)</f>
        <v>11758.9</v>
      </c>
      <c r="X163" s="326">
        <v>0</v>
      </c>
      <c r="Y163" s="386">
        <f>(+SUMIFS('[1]SIIF Cierre 31 Enero de 2024'!$R$4:$R$749,'[1]SIIF Cierre 31 Enero de 2024'!$A$4:$A$749,$B163,'[1]SIIF Cierre 31 Enero de 2024'!$B$4:$B$749,$C163,'[1]SIIF Cierre 31 Enero de 2024'!$C$4:$C$749,$D163,'[1]SIIF Cierre 31 Enero de 2024'!$D$4:$D$749,$E163,'[1]SIIF Cierre 31 Enero de 2024'!$E$4:$E$749,$F163,'[1]SIIF Cierre 31 Enero de 2024'!$F$4:$F$749,$G163,'[1]SIIF Cierre 31 Enero de 2024'!$G$4:$G$749,$H163,'[1]SIIF Cierre 31 Enero de 2024'!$H$4:$H$749,$I163,'[1]SIIF Cierre 31 Enero de 2024'!$I$4:$I$749,$J163,'[1]SIIF Cierre 31 Enero de 2024'!$J$4:$J$749,$K163,'[1]SIIF Cierre 31 Enero de 2024'!$K$4:$K$749,$L163,'[1]SIIF Cierre 31 Enero de 2024'!$L$4:$L$749,$M163,'[1]SIIF Cierre 31 Enero de 2024'!$M$4:$M$749,$N163,'[1]SIIF Cierre 31 Enero de 2024'!$N$4:$N$749,$O163)/1000000)</f>
        <v>0</v>
      </c>
      <c r="Z163" s="326"/>
      <c r="AA163" s="386">
        <f>(+SUMIFS('[1]SIIF Cierre 31 Enero de 2024'!$Q$4:$Q$749,'[1]SIIF Cierre 31 Enero de 2024'!$A$4:$A$749,$B163,'[1]SIIF Cierre 31 Enero de 2024'!$B$4:$B$749,$C163,'[1]SIIF Cierre 31 Enero de 2024'!$C$4:$C$749,$D163,'[1]SIIF Cierre 31 Enero de 2024'!$D$4:$D$749,$E163,'[1]SIIF Cierre 31 Enero de 2024'!$E$4:$E$749,$F163,'[1]SIIF Cierre 31 Enero de 2024'!$F$4:$F$749,$G163,'[1]SIIF Cierre 31 Enero de 2024'!$G$4:$G$749,$H163,'[1]SIIF Cierre 31 Enero de 2024'!$H$4:$H$749,$I163,'[1]SIIF Cierre 31 Enero de 2024'!$I$4:$I$749,$J163,'[1]SIIF Cierre 31 Enero de 2024'!$J$4:$J$749,$K163,'[1]SIIF Cierre 31 Enero de 2024'!$K$4:$K$749,$L163,'[1]SIIF Cierre 31 Enero de 2024'!$L$4:$L$749,$M163,'[1]SIIF Cierre 31 Enero de 2024'!$M$4:$M$749,$N163,'[1]SIIF Cierre 31 Enero de 2024'!$N$4:$N$749,$O163)/1000000)</f>
        <v>0</v>
      </c>
      <c r="AB163" s="326"/>
      <c r="AC163" s="326"/>
      <c r="AD163" s="456">
        <f>W163-Y163+AA163</f>
        <v>11758.9</v>
      </c>
      <c r="AE163" s="386">
        <f>(+SUMIFS('[1]SIIF Cierre 31 Enero de 2024'!$T$4:$T$749,'[1]SIIF Cierre 31 Enero de 2024'!$A$4:$A$749,$B163,'[1]SIIF Cierre 31 Enero de 2024'!$B$4:$B$749,$C163,'[1]SIIF Cierre 31 Enero de 2024'!$C$4:$C$749,$D163,'[1]SIIF Cierre 31 Enero de 2024'!$D$4:$D$749,$E163,'[1]SIIF Cierre 31 Enero de 2024'!$E$4:$E$749,$F163,'[1]SIIF Cierre 31 Enero de 2024'!$F$4:$F$749,$G163,'[1]SIIF Cierre 31 Enero de 2024'!$G$4:$G$749,$H163,'[1]SIIF Cierre 31 Enero de 2024'!$H$4:$H$749,$I163,'[1]SIIF Cierre 31 Enero de 2024'!$I$4:$I$749,$J163,'[1]SIIF Cierre 31 Enero de 2024'!$J$4:$J$749,$K163,'[1]SIIF Cierre 31 Enero de 2024'!$K$4:$K$749,$L163,'[1]SIIF Cierre 31 Enero de 2024'!$L$4:$L$749,$M163,'[1]SIIF Cierre 31 Enero de 2024'!$M$4:$M$749,$N163,'[1]SIIF Cierre 31 Enero de 2024'!$N$4:$N$749,$O163)/1000000)</f>
        <v>0</v>
      </c>
      <c r="AF163" s="386">
        <f>AD163-AE163</f>
        <v>11758.9</v>
      </c>
      <c r="AG163" s="456">
        <f>+SUMIFS('[1]SIIF Cierre 31 Enero de 2024'!$W$4:$W$749,'[1]SIIF Cierre 31 Enero de 2024'!$A$4:$A$749,$B163,'[1]SIIF Cierre 31 Enero de 2024'!$B$4:$B$749,$C163,'[1]SIIF Cierre 31 Enero de 2024'!$C$4:$C$749,$D163,'[1]SIIF Cierre 31 Enero de 2024'!$D$4:$D$749,$E163,'[1]SIIF Cierre 31 Enero de 2024'!$E$4:$E$749,$F163,'[1]SIIF Cierre 31 Enero de 2024'!$F$4:$F$749,$G163,'[1]SIIF Cierre 31 Enero de 2024'!$G$4:$G$749,$H163,'[1]SIIF Cierre 31 Enero de 2024'!$H$4:$H$749,$I163,'[1]SIIF Cierre 31 Enero de 2024'!$I$4:$I$749,$J163,'[1]SIIF Cierre 31 Enero de 2024'!$J$4:$J$749,$K163,'[1]SIIF Cierre 31 Enero de 2024'!$K$4:$K$749,$L163,'[1]SIIF Cierre 31 Enero de 2024'!$L$4:$L$749,$M163,'[1]SIIF Cierre 31 Enero de 2024'!$M$4:$M$749,$N163,'[1]SIIF Cierre 31 Enero de 2024'!$N$4:$N$749,$O163)/1000000</f>
        <v>4879.720765</v>
      </c>
      <c r="AH163" s="180">
        <f t="shared" si="190"/>
        <v>0.41498105817721048</v>
      </c>
      <c r="AI163" s="223"/>
      <c r="AJ163" s="179">
        <f>+SUMIFS('[1]Cierre Mes Anterior'!$W$4:$W$773,'[1]Cierre Mes Anterior'!$A$4:$A$773,$B163,'[1]Cierre Mes Anterior'!$B$4:$B$773,$C163,'[1]Cierre Mes Anterior'!$C$4:$C$773,$D163,'[1]Cierre Mes Anterior'!$D$4:$D$773,$E163,'[1]Cierre Mes Anterior'!$E$4:$E$773,$F163,'[1]Cierre Mes Anterior'!$F$4:$F$773,$G163,'[1]Cierre Mes Anterior'!$G$4:$G$773,$H163,'[1]Cierre Mes Anterior'!$H$4:$H$773,$I163,'[1]Cierre Mes Anterior'!$I$4:$I$773,$J163,'[1]Cierre Mes Anterior'!$J$4:$J$773,$K163,'[1]Cierre Mes Anterior'!$K$4:$K$773,$L163,'[1]Cierre Mes Anterior'!$L$4:$L$773,$M163,'[1]Cierre Mes Anterior'!$M$4:$M$773,$N163,'[1]Cierre Mes Anterior'!$N$4:$N$773,$O163)/1000000</f>
        <v>8361.610283510001</v>
      </c>
      <c r="AK163" s="179">
        <f>+AG163-AJ163</f>
        <v>-3481.8895185100009</v>
      </c>
      <c r="AL163" s="172" t="e" vm="1">
        <f t="shared" si="191"/>
        <v>#VALUE!</v>
      </c>
      <c r="AM163" s="456">
        <f>+SUMIFS('[1]SIIF Cierre 31 Enero de 2024'!$X$4:$X$749,'[1]SIIF Cierre 31 Enero de 2024'!$A$4:$A$749,$B163,'[1]SIIF Cierre 31 Enero de 2024'!$B$4:$B$749,$C163,'[1]SIIF Cierre 31 Enero de 2024'!$C$4:$C$749,$D163,'[1]SIIF Cierre 31 Enero de 2024'!$D$4:$D$749,$E163,'[1]SIIF Cierre 31 Enero de 2024'!$E$4:$E$749,$F163,'[1]SIIF Cierre 31 Enero de 2024'!$F$4:$F$749,$G163,'[1]SIIF Cierre 31 Enero de 2024'!$G$4:$G$749,$H163,'[1]SIIF Cierre 31 Enero de 2024'!$H$4:$H$749,$I163,'[1]SIIF Cierre 31 Enero de 2024'!$I$4:$I$749,$J163,'[1]SIIF Cierre 31 Enero de 2024'!$J$4:$J$749,$K163,'[1]SIIF Cierre 31 Enero de 2024'!$K$4:$K$749,$L163,'[1]SIIF Cierre 31 Enero de 2024'!$L$4:$L$749,$M163,'[1]SIIF Cierre 31 Enero de 2024'!$M$4:$M$749,$N163,'[1]SIIF Cierre 31 Enero de 2024'!$N$4:$N$749,$O163)/1000000</f>
        <v>76.496708999999996</v>
      </c>
      <c r="AN163" s="180">
        <f t="shared" si="192"/>
        <v>6.5054306950480057E-3</v>
      </c>
      <c r="AO163" s="223"/>
      <c r="AP163" s="179">
        <f>+SUMIFS('[1]Cierre Mes Anterior'!$X$4:$X$773,'[1]Cierre Mes Anterior'!$A$4:$A$773,$B163,'[1]Cierre Mes Anterior'!$B$4:$B$773,$C163,'[1]Cierre Mes Anterior'!$C$4:$C$773,$D163,'[1]Cierre Mes Anterior'!$D$4:$D$773,$E163,'[1]Cierre Mes Anterior'!$E$4:$E$773,$F163,'[1]Cierre Mes Anterior'!$F$4:$F$773,$G163,'[1]Cierre Mes Anterior'!$G$4:$G$773,$H163,'[1]Cierre Mes Anterior'!$H$4:$H$773,$I163,'[1]Cierre Mes Anterior'!$I$4:$I$773,$J163,'[1]Cierre Mes Anterior'!$J$4:$J$773,$K163,'[1]Cierre Mes Anterior'!$K$4:$K$773,$L163,'[1]Cierre Mes Anterior'!$L$4:$L$773,$M163,'[1]Cierre Mes Anterior'!$M$4:$M$773,$N163,'[1]Cierre Mes Anterior'!$N$4:$N$773,$O163)/1000000</f>
        <v>6891.4626613999999</v>
      </c>
      <c r="AQ163" s="179">
        <f>+AM163-AP163</f>
        <v>-6814.9659523999999</v>
      </c>
      <c r="AR163" s="172" t="e">
        <f t="shared" si="193"/>
        <v>#N/A</v>
      </c>
      <c r="AS163" s="456">
        <f>+SUMIFS('[1]SIIF Cierre 31 Enero de 2024'!$Z$4:$Z$749,'[1]SIIF Cierre 31 Enero de 2024'!$A$4:$A$749,$B163,'[1]SIIF Cierre 31 Enero de 2024'!$B$4:$B$749,$C163,'[1]SIIF Cierre 31 Enero de 2024'!$C$4:$C$749,$D163,'[1]SIIF Cierre 31 Enero de 2024'!$D$4:$D$749,$E163,'[1]SIIF Cierre 31 Enero de 2024'!$E$4:$E$749,$F163,'[1]SIIF Cierre 31 Enero de 2024'!$F$4:$F$749,$G163,'[1]SIIF Cierre 31 Enero de 2024'!$G$4:$G$749,$H163,'[1]SIIF Cierre 31 Enero de 2024'!$H$4:$H$749,$I163,'[1]SIIF Cierre 31 Enero de 2024'!$I$4:$I$749,$J163,'[1]SIIF Cierre 31 Enero de 2024'!$J$4:$J$749,$K163,'[1]SIIF Cierre 31 Enero de 2024'!$K$4:$K$749,$L163,'[1]SIIF Cierre 31 Enero de 2024'!$L$4:$L$749,$M163,'[1]SIIF Cierre 31 Enero de 2024'!$M$4:$M$749,$N163,'[1]SIIF Cierre 31 Enero de 2024'!$N$4:$N$749,$O163)/1000000</f>
        <v>68.70035</v>
      </c>
      <c r="AT163" s="180">
        <f t="shared" si="194"/>
        <v>5.8424129808060284E-3</v>
      </c>
      <c r="AU163" s="456">
        <f>+AD163-AG163</f>
        <v>6879.1792349999996</v>
      </c>
      <c r="AV163" s="384">
        <f>+AG163-AM163</f>
        <v>4803.224056</v>
      </c>
      <c r="AW163" s="385">
        <f t="shared" si="195"/>
        <v>11682.403291000001</v>
      </c>
      <c r="AX163" s="423"/>
      <c r="AY163" s="193" t="e">
        <f>AD163*AR163</f>
        <v>#N/A</v>
      </c>
      <c r="AZ163" s="174" t="e">
        <f>IF(AND(AY163=0,AM163&gt;AY163),1,IFERROR(AM163/AY163,1))</f>
        <v>#N/A</v>
      </c>
      <c r="BA163" s="138"/>
      <c r="BB163" s="277"/>
      <c r="BC163" s="270"/>
      <c r="BD163" s="270"/>
      <c r="BE163" s="270"/>
      <c r="BF163" s="270"/>
      <c r="BG163" s="270"/>
      <c r="BH163" s="270"/>
      <c r="BI163" s="270"/>
      <c r="BJ163" s="270"/>
      <c r="BK163" s="270"/>
      <c r="BL163" s="270"/>
      <c r="BM163" s="270"/>
      <c r="BO163" s="270"/>
      <c r="BP163" s="270"/>
      <c r="BQ163" s="270"/>
      <c r="BR163" s="270"/>
      <c r="BS163" s="270"/>
      <c r="BT163" s="270"/>
      <c r="BU163" s="270"/>
      <c r="BV163" s="270"/>
      <c r="BW163" s="270"/>
      <c r="BX163" s="270"/>
      <c r="BY163" s="270"/>
      <c r="BZ163" s="270"/>
    </row>
    <row r="164" spans="1:78" ht="22.5" customHeight="1">
      <c r="B164" s="1" t="s">
        <v>185</v>
      </c>
      <c r="C164" s="1" t="s">
        <v>186</v>
      </c>
      <c r="D164" s="1" t="s">
        <v>164</v>
      </c>
      <c r="E164" s="1" t="s">
        <v>165</v>
      </c>
      <c r="F164" s="1">
        <v>3</v>
      </c>
      <c r="G164" s="1" t="s">
        <v>164</v>
      </c>
      <c r="H164" s="1" t="s">
        <v>164</v>
      </c>
      <c r="I164" s="1" t="s">
        <v>164</v>
      </c>
      <c r="J164" s="1" t="s">
        <v>164</v>
      </c>
      <c r="K164" s="1" t="s">
        <v>164</v>
      </c>
      <c r="L164" s="1" t="s">
        <v>164</v>
      </c>
      <c r="M164" s="1" t="s">
        <v>164</v>
      </c>
      <c r="N164" s="1" t="s">
        <v>164</v>
      </c>
      <c r="O164" s="1" t="s">
        <v>164</v>
      </c>
      <c r="T164" s="327" t="s">
        <v>169</v>
      </c>
      <c r="U164" s="447"/>
      <c r="V164" s="177" t="s">
        <v>169</v>
      </c>
      <c r="W164" s="386">
        <f>(+SUMIFS('[1]SIIF Cierre 31 Enero de 2024'!$P$4:$P$749,'[1]SIIF Cierre 31 Enero de 2024'!$A$4:$A$749,$B164,'[1]SIIF Cierre 31 Enero de 2024'!$B$4:$B$749,$C164,'[1]SIIF Cierre 31 Enero de 2024'!$C$4:$C$749,$D164,'[1]SIIF Cierre 31 Enero de 2024'!$D$4:$D$749,$E164,'[1]SIIF Cierre 31 Enero de 2024'!$E$4:$E$749,$F164,'[1]SIIF Cierre 31 Enero de 2024'!$F$4:$F$749,$G164,'[1]SIIF Cierre 31 Enero de 2024'!$G$4:$G$749,$H164,'[1]SIIF Cierre 31 Enero de 2024'!$H$4:$H$749,$I164,'[1]SIIF Cierre 31 Enero de 2024'!$I$4:$I$749,$J164,'[1]SIIF Cierre 31 Enero de 2024'!$J$4:$J$749,$K164,'[1]SIIF Cierre 31 Enero de 2024'!$K$4:$K$749,$L164,'[1]SIIF Cierre 31 Enero de 2024'!$L$4:$L$749,$M164,'[1]SIIF Cierre 31 Enero de 2024'!$M$4:$M$749,$N164,'[1]SIIF Cierre 31 Enero de 2024'!$N$4:$N$749,$O164)/1000000)</f>
        <v>3953770.5453690002</v>
      </c>
      <c r="X164" s="326">
        <v>0</v>
      </c>
      <c r="Y164" s="386">
        <f>(+SUMIFS('[1]SIIF Cierre 31 Enero de 2024'!$R$4:$R$749,'[1]SIIF Cierre 31 Enero de 2024'!$A$4:$A$749,$B164,'[1]SIIF Cierre 31 Enero de 2024'!$B$4:$B$749,$C164,'[1]SIIF Cierre 31 Enero de 2024'!$C$4:$C$749,$D164,'[1]SIIF Cierre 31 Enero de 2024'!$D$4:$D$749,$E164,'[1]SIIF Cierre 31 Enero de 2024'!$E$4:$E$749,$F164,'[1]SIIF Cierre 31 Enero de 2024'!$F$4:$F$749,$G164,'[1]SIIF Cierre 31 Enero de 2024'!$G$4:$G$749,$H164,'[1]SIIF Cierre 31 Enero de 2024'!$H$4:$H$749,$I164,'[1]SIIF Cierre 31 Enero de 2024'!$I$4:$I$749,$J164,'[1]SIIF Cierre 31 Enero de 2024'!$J$4:$J$749,$K164,'[1]SIIF Cierre 31 Enero de 2024'!$K$4:$K$749,$L164,'[1]SIIF Cierre 31 Enero de 2024'!$L$4:$L$749,$M164,'[1]SIIF Cierre 31 Enero de 2024'!$M$4:$M$749,$N164,'[1]SIIF Cierre 31 Enero de 2024'!$N$4:$N$749,$O164)/1000000)</f>
        <v>0</v>
      </c>
      <c r="Z164" s="326"/>
      <c r="AA164" s="386">
        <f>(+SUMIFS('[1]SIIF Cierre 31 Enero de 2024'!$Q$4:$Q$749,'[1]SIIF Cierre 31 Enero de 2024'!$A$4:$A$749,$B164,'[1]SIIF Cierre 31 Enero de 2024'!$B$4:$B$749,$C164,'[1]SIIF Cierre 31 Enero de 2024'!$C$4:$C$749,$D164,'[1]SIIF Cierre 31 Enero de 2024'!$D$4:$D$749,$E164,'[1]SIIF Cierre 31 Enero de 2024'!$E$4:$E$749,$F164,'[1]SIIF Cierre 31 Enero de 2024'!$F$4:$F$749,$G164,'[1]SIIF Cierre 31 Enero de 2024'!$G$4:$G$749,$H164,'[1]SIIF Cierre 31 Enero de 2024'!$H$4:$H$749,$I164,'[1]SIIF Cierre 31 Enero de 2024'!$I$4:$I$749,$J164,'[1]SIIF Cierre 31 Enero de 2024'!$J$4:$J$749,$K164,'[1]SIIF Cierre 31 Enero de 2024'!$K$4:$K$749,$L164,'[1]SIIF Cierre 31 Enero de 2024'!$L$4:$L$749,$M164,'[1]SIIF Cierre 31 Enero de 2024'!$M$4:$M$749,$N164,'[1]SIIF Cierre 31 Enero de 2024'!$N$4:$N$749,$O164)/1000000)</f>
        <v>0</v>
      </c>
      <c r="AB164" s="326"/>
      <c r="AC164" s="326"/>
      <c r="AD164" s="456">
        <f>W164-Y164+AA164</f>
        <v>3953770.5453690002</v>
      </c>
      <c r="AE164" s="386">
        <f>(+SUMIFS('[1]SIIF Cierre 31 Enero de 2024'!$T$4:$T$749,'[1]SIIF Cierre 31 Enero de 2024'!$A$4:$A$749,$B164,'[1]SIIF Cierre 31 Enero de 2024'!$B$4:$B$749,$C164,'[1]SIIF Cierre 31 Enero de 2024'!$C$4:$C$749,$D164,'[1]SIIF Cierre 31 Enero de 2024'!$D$4:$D$749,$E164,'[1]SIIF Cierre 31 Enero de 2024'!$E$4:$E$749,$F164,'[1]SIIF Cierre 31 Enero de 2024'!$F$4:$F$749,$G164,'[1]SIIF Cierre 31 Enero de 2024'!$G$4:$G$749,$H164,'[1]SIIF Cierre 31 Enero de 2024'!$H$4:$H$749,$I164,'[1]SIIF Cierre 31 Enero de 2024'!$I$4:$I$749,$J164,'[1]SIIF Cierre 31 Enero de 2024'!$J$4:$J$749,$K164,'[1]SIIF Cierre 31 Enero de 2024'!$K$4:$K$749,$L164,'[1]SIIF Cierre 31 Enero de 2024'!$L$4:$L$749,$M164,'[1]SIIF Cierre 31 Enero de 2024'!$M$4:$M$749,$N164,'[1]SIIF Cierre 31 Enero de 2024'!$N$4:$N$749,$O164)/1000000)</f>
        <v>0</v>
      </c>
      <c r="AF164" s="386">
        <f>AD164-AE164</f>
        <v>3953770.5453690002</v>
      </c>
      <c r="AG164" s="456">
        <f>+SUMIFS('[1]SIIF Cierre 31 Enero de 2024'!$W$4:$W$749,'[1]SIIF Cierre 31 Enero de 2024'!$A$4:$A$749,$B164,'[1]SIIF Cierre 31 Enero de 2024'!$B$4:$B$749,$C164,'[1]SIIF Cierre 31 Enero de 2024'!$C$4:$C$749,$D164,'[1]SIIF Cierre 31 Enero de 2024'!$D$4:$D$749,$E164,'[1]SIIF Cierre 31 Enero de 2024'!$E$4:$E$749,$F164,'[1]SIIF Cierre 31 Enero de 2024'!$F$4:$F$749,$G164,'[1]SIIF Cierre 31 Enero de 2024'!$G$4:$G$749,$H164,'[1]SIIF Cierre 31 Enero de 2024'!$H$4:$H$749,$I164,'[1]SIIF Cierre 31 Enero de 2024'!$I$4:$I$749,$J164,'[1]SIIF Cierre 31 Enero de 2024'!$J$4:$J$749,$K164,'[1]SIIF Cierre 31 Enero de 2024'!$K$4:$K$749,$L164,'[1]SIIF Cierre 31 Enero de 2024'!$L$4:$L$749,$M164,'[1]SIIF Cierre 31 Enero de 2024'!$M$4:$M$749,$N164,'[1]SIIF Cierre 31 Enero de 2024'!$N$4:$N$749,$O164)/1000000</f>
        <v>10.634575</v>
      </c>
      <c r="AH164" s="180">
        <f t="shared" si="190"/>
        <v>2.6897299370233153E-6</v>
      </c>
      <c r="AI164" s="223"/>
      <c r="AJ164" s="179">
        <f>+SUMIFS('[1]Cierre Mes Anterior'!$W$4:$W$773,'[1]Cierre Mes Anterior'!$A$4:$A$773,$B164,'[1]Cierre Mes Anterior'!$B$4:$B$773,$C164,'[1]Cierre Mes Anterior'!$C$4:$C$773,$D164,'[1]Cierre Mes Anterior'!$D$4:$D$773,$E164,'[1]Cierre Mes Anterior'!$E$4:$E$773,$F164,'[1]Cierre Mes Anterior'!$F$4:$F$773,$G164,'[1]Cierre Mes Anterior'!$G$4:$G$773,$H164,'[1]Cierre Mes Anterior'!$H$4:$H$773,$I164,'[1]Cierre Mes Anterior'!$I$4:$I$773,$J164,'[1]Cierre Mes Anterior'!$J$4:$J$773,$K164,'[1]Cierre Mes Anterior'!$K$4:$K$773,$L164,'[1]Cierre Mes Anterior'!$L$4:$L$773,$M164,'[1]Cierre Mes Anterior'!$M$4:$M$773,$N164,'[1]Cierre Mes Anterior'!$N$4:$N$773,$O164)/1000000</f>
        <v>505873.07565193</v>
      </c>
      <c r="AK164" s="179">
        <f>+AG164-AJ164</f>
        <v>-505862.44107693003</v>
      </c>
      <c r="AL164" s="172" t="e" vm="1">
        <f t="shared" si="191"/>
        <v>#VALUE!</v>
      </c>
      <c r="AM164" s="456">
        <f>+SUMIFS('[1]SIIF Cierre 31 Enero de 2024'!$X$4:$X$749,'[1]SIIF Cierre 31 Enero de 2024'!$A$4:$A$749,$B164,'[1]SIIF Cierre 31 Enero de 2024'!$B$4:$B$749,$C164,'[1]SIIF Cierre 31 Enero de 2024'!$C$4:$C$749,$D164,'[1]SIIF Cierre 31 Enero de 2024'!$D$4:$D$749,$E164,'[1]SIIF Cierre 31 Enero de 2024'!$E$4:$E$749,$F164,'[1]SIIF Cierre 31 Enero de 2024'!$F$4:$F$749,$G164,'[1]SIIF Cierre 31 Enero de 2024'!$G$4:$G$749,$H164,'[1]SIIF Cierre 31 Enero de 2024'!$H$4:$H$749,$I164,'[1]SIIF Cierre 31 Enero de 2024'!$I$4:$I$749,$J164,'[1]SIIF Cierre 31 Enero de 2024'!$J$4:$J$749,$K164,'[1]SIIF Cierre 31 Enero de 2024'!$K$4:$K$749,$L164,'[1]SIIF Cierre 31 Enero de 2024'!$L$4:$L$749,$M164,'[1]SIIF Cierre 31 Enero de 2024'!$M$4:$M$749,$N164,'[1]SIIF Cierre 31 Enero de 2024'!$N$4:$N$749,$O164)/1000000</f>
        <v>10.634575</v>
      </c>
      <c r="AN164" s="180">
        <f t="shared" si="192"/>
        <v>2.6897299370233153E-6</v>
      </c>
      <c r="AO164" s="223"/>
      <c r="AP164" s="179">
        <f>+SUMIFS('[1]Cierre Mes Anterior'!$X$4:$X$773,'[1]Cierre Mes Anterior'!$A$4:$A$773,$B164,'[1]Cierre Mes Anterior'!$B$4:$B$773,$C164,'[1]Cierre Mes Anterior'!$C$4:$C$773,$D164,'[1]Cierre Mes Anterior'!$D$4:$D$773,$E164,'[1]Cierre Mes Anterior'!$E$4:$E$773,$F164,'[1]Cierre Mes Anterior'!$F$4:$F$773,$G164,'[1]Cierre Mes Anterior'!$G$4:$G$773,$H164,'[1]Cierre Mes Anterior'!$H$4:$H$773,$I164,'[1]Cierre Mes Anterior'!$I$4:$I$773,$J164,'[1]Cierre Mes Anterior'!$J$4:$J$773,$K164,'[1]Cierre Mes Anterior'!$K$4:$K$773,$L164,'[1]Cierre Mes Anterior'!$L$4:$L$773,$M164,'[1]Cierre Mes Anterior'!$M$4:$M$773,$N164,'[1]Cierre Mes Anterior'!$N$4:$N$773,$O164)/1000000</f>
        <v>505873.07565193</v>
      </c>
      <c r="AQ164" s="179">
        <f>+AM164-AP164</f>
        <v>-505862.44107693003</v>
      </c>
      <c r="AR164" s="172" t="e">
        <f t="shared" si="193"/>
        <v>#N/A</v>
      </c>
      <c r="AS164" s="456">
        <f>+SUMIFS('[1]SIIF Cierre 31 Enero de 2024'!$Z$4:$Z$749,'[1]SIIF Cierre 31 Enero de 2024'!$A$4:$A$749,$B164,'[1]SIIF Cierre 31 Enero de 2024'!$B$4:$B$749,$C164,'[1]SIIF Cierre 31 Enero de 2024'!$C$4:$C$749,$D164,'[1]SIIF Cierre 31 Enero de 2024'!$D$4:$D$749,$E164,'[1]SIIF Cierre 31 Enero de 2024'!$E$4:$E$749,$F164,'[1]SIIF Cierre 31 Enero de 2024'!$F$4:$F$749,$G164,'[1]SIIF Cierre 31 Enero de 2024'!$G$4:$G$749,$H164,'[1]SIIF Cierre 31 Enero de 2024'!$H$4:$H$749,$I164,'[1]SIIF Cierre 31 Enero de 2024'!$I$4:$I$749,$J164,'[1]SIIF Cierre 31 Enero de 2024'!$J$4:$J$749,$K164,'[1]SIIF Cierre 31 Enero de 2024'!$K$4:$K$749,$L164,'[1]SIIF Cierre 31 Enero de 2024'!$L$4:$L$749,$M164,'[1]SIIF Cierre 31 Enero de 2024'!$M$4:$M$749,$N164,'[1]SIIF Cierre 31 Enero de 2024'!$N$4:$N$749,$O164)/1000000</f>
        <v>10.634575</v>
      </c>
      <c r="AT164" s="180">
        <f t="shared" si="194"/>
        <v>2.6897299370233153E-6</v>
      </c>
      <c r="AU164" s="456">
        <f>+AD164-AG164</f>
        <v>3953759.9107940001</v>
      </c>
      <c r="AV164" s="384">
        <f>+AG164-AM164</f>
        <v>0</v>
      </c>
      <c r="AW164" s="385">
        <f t="shared" si="195"/>
        <v>3953759.9107940001</v>
      </c>
      <c r="AX164" s="423"/>
      <c r="AY164" s="193" t="e">
        <f>AD164*AR164</f>
        <v>#N/A</v>
      </c>
      <c r="AZ164" s="174" t="e">
        <f>IF(AND(AY164=0,AM164&gt;AY164),1,IFERROR(AM164/AY164,1))</f>
        <v>#N/A</v>
      </c>
      <c r="BA164" s="138"/>
      <c r="BB164" s="277"/>
      <c r="BC164" s="270"/>
      <c r="BD164" s="270"/>
      <c r="BE164" s="270"/>
      <c r="BF164" s="270"/>
      <c r="BG164" s="270"/>
      <c r="BH164" s="270"/>
      <c r="BI164" s="270"/>
      <c r="BJ164" s="270"/>
      <c r="BK164" s="270"/>
      <c r="BL164" s="270"/>
      <c r="BM164" s="270"/>
      <c r="BO164" s="270"/>
      <c r="BP164" s="270"/>
      <c r="BQ164" s="270"/>
      <c r="BR164" s="270"/>
      <c r="BS164" s="270"/>
      <c r="BT164" s="270"/>
      <c r="BU164" s="270"/>
      <c r="BV164" s="270"/>
      <c r="BW164" s="270"/>
      <c r="BX164" s="270"/>
      <c r="BY164" s="270"/>
      <c r="BZ164" s="270"/>
    </row>
    <row r="165" spans="1:78" ht="22.5" customHeight="1">
      <c r="B165" s="1" t="s">
        <v>185</v>
      </c>
      <c r="C165" s="1" t="s">
        <v>186</v>
      </c>
      <c r="D165" s="1" t="s">
        <v>164</v>
      </c>
      <c r="E165" s="1" t="s">
        <v>165</v>
      </c>
      <c r="F165" s="1">
        <v>5</v>
      </c>
      <c r="G165" s="1" t="s">
        <v>164</v>
      </c>
      <c r="H165" s="1" t="s">
        <v>164</v>
      </c>
      <c r="I165" s="1" t="s">
        <v>164</v>
      </c>
      <c r="J165" s="1" t="s">
        <v>164</v>
      </c>
      <c r="K165" s="1" t="s">
        <v>164</v>
      </c>
      <c r="L165" s="1" t="s">
        <v>164</v>
      </c>
      <c r="M165" s="1" t="s">
        <v>164</v>
      </c>
      <c r="N165" s="1" t="s">
        <v>164</v>
      </c>
      <c r="O165" s="1" t="s">
        <v>164</v>
      </c>
      <c r="T165" s="327" t="s">
        <v>170</v>
      </c>
      <c r="U165" s="447"/>
      <c r="V165" s="177" t="s">
        <v>170</v>
      </c>
      <c r="W165" s="386">
        <f>(+SUMIFS('[1]SIIF Cierre 31 Enero de 2024'!$P$4:$P$749,'[1]SIIF Cierre 31 Enero de 2024'!$A$4:$A$749,$B165,'[1]SIIF Cierre 31 Enero de 2024'!$B$4:$B$749,$C165,'[1]SIIF Cierre 31 Enero de 2024'!$C$4:$C$749,$D165,'[1]SIIF Cierre 31 Enero de 2024'!$D$4:$D$749,$E165,'[1]SIIF Cierre 31 Enero de 2024'!$E$4:$E$749,$F165,'[1]SIIF Cierre 31 Enero de 2024'!$F$4:$F$749,$G165,'[1]SIIF Cierre 31 Enero de 2024'!$G$4:$G$749,$H165,'[1]SIIF Cierre 31 Enero de 2024'!$H$4:$H$749,$I165,'[1]SIIF Cierre 31 Enero de 2024'!$I$4:$I$749,$J165,'[1]SIIF Cierre 31 Enero de 2024'!$J$4:$J$749,$K165,'[1]SIIF Cierre 31 Enero de 2024'!$K$4:$K$749,$L165,'[1]SIIF Cierre 31 Enero de 2024'!$L$4:$L$749,$M165,'[1]SIIF Cierre 31 Enero de 2024'!$M$4:$M$749,$N165,'[1]SIIF Cierre 31 Enero de 2024'!$N$4:$N$749,$O165)/1000000)</f>
        <v>47106</v>
      </c>
      <c r="X165" s="326">
        <v>0</v>
      </c>
      <c r="Y165" s="386">
        <f>(+SUMIFS('[1]SIIF Cierre 31 Enero de 2024'!$R$4:$R$749,'[1]SIIF Cierre 31 Enero de 2024'!$A$4:$A$749,$B165,'[1]SIIF Cierre 31 Enero de 2024'!$B$4:$B$749,$C165,'[1]SIIF Cierre 31 Enero de 2024'!$C$4:$C$749,$D165,'[1]SIIF Cierre 31 Enero de 2024'!$D$4:$D$749,$E165,'[1]SIIF Cierre 31 Enero de 2024'!$E$4:$E$749,$F165,'[1]SIIF Cierre 31 Enero de 2024'!$F$4:$F$749,$G165,'[1]SIIF Cierre 31 Enero de 2024'!$G$4:$G$749,$H165,'[1]SIIF Cierre 31 Enero de 2024'!$H$4:$H$749,$I165,'[1]SIIF Cierre 31 Enero de 2024'!$I$4:$I$749,$J165,'[1]SIIF Cierre 31 Enero de 2024'!$J$4:$J$749,$K165,'[1]SIIF Cierre 31 Enero de 2024'!$K$4:$K$749,$L165,'[1]SIIF Cierre 31 Enero de 2024'!$L$4:$L$749,$M165,'[1]SIIF Cierre 31 Enero de 2024'!$M$4:$M$749,$N165,'[1]SIIF Cierre 31 Enero de 2024'!$N$4:$N$749,$O165)/1000000)</f>
        <v>0</v>
      </c>
      <c r="Z165" s="326"/>
      <c r="AA165" s="386">
        <f>(+SUMIFS('[1]SIIF Cierre 31 Enero de 2024'!$Q$4:$Q$749,'[1]SIIF Cierre 31 Enero de 2024'!$A$4:$A$749,$B165,'[1]SIIF Cierre 31 Enero de 2024'!$B$4:$B$749,$C165,'[1]SIIF Cierre 31 Enero de 2024'!$C$4:$C$749,$D165,'[1]SIIF Cierre 31 Enero de 2024'!$D$4:$D$749,$E165,'[1]SIIF Cierre 31 Enero de 2024'!$E$4:$E$749,$F165,'[1]SIIF Cierre 31 Enero de 2024'!$F$4:$F$749,$G165,'[1]SIIF Cierre 31 Enero de 2024'!$G$4:$G$749,$H165,'[1]SIIF Cierre 31 Enero de 2024'!$H$4:$H$749,$I165,'[1]SIIF Cierre 31 Enero de 2024'!$I$4:$I$749,$J165,'[1]SIIF Cierre 31 Enero de 2024'!$J$4:$J$749,$K165,'[1]SIIF Cierre 31 Enero de 2024'!$K$4:$K$749,$L165,'[1]SIIF Cierre 31 Enero de 2024'!$L$4:$L$749,$M165,'[1]SIIF Cierre 31 Enero de 2024'!$M$4:$M$749,$N165,'[1]SIIF Cierre 31 Enero de 2024'!$N$4:$N$749,$O165)/1000000)</f>
        <v>0</v>
      </c>
      <c r="AB165" s="326"/>
      <c r="AC165" s="326"/>
      <c r="AD165" s="456">
        <f>W165-Y165+AA165</f>
        <v>47106</v>
      </c>
      <c r="AE165" s="386">
        <f>(+SUMIFS('[1]SIIF Cierre 31 Enero de 2024'!$T$4:$T$749,'[1]SIIF Cierre 31 Enero de 2024'!$A$4:$A$749,$B165,'[1]SIIF Cierre 31 Enero de 2024'!$B$4:$B$749,$C165,'[1]SIIF Cierre 31 Enero de 2024'!$C$4:$C$749,$D165,'[1]SIIF Cierre 31 Enero de 2024'!$D$4:$D$749,$E165,'[1]SIIF Cierre 31 Enero de 2024'!$E$4:$E$749,$F165,'[1]SIIF Cierre 31 Enero de 2024'!$F$4:$F$749,$G165,'[1]SIIF Cierre 31 Enero de 2024'!$G$4:$G$749,$H165,'[1]SIIF Cierre 31 Enero de 2024'!$H$4:$H$749,$I165,'[1]SIIF Cierre 31 Enero de 2024'!$I$4:$I$749,$J165,'[1]SIIF Cierre 31 Enero de 2024'!$J$4:$J$749,$K165,'[1]SIIF Cierre 31 Enero de 2024'!$K$4:$K$749,$L165,'[1]SIIF Cierre 31 Enero de 2024'!$L$4:$L$749,$M165,'[1]SIIF Cierre 31 Enero de 2024'!$M$4:$M$749,$N165,'[1]SIIF Cierre 31 Enero de 2024'!$N$4:$N$749,$O165)/1000000)</f>
        <v>0</v>
      </c>
      <c r="AF165" s="386">
        <f>AD165-AE165</f>
        <v>47106</v>
      </c>
      <c r="AG165" s="456">
        <f>+SUMIFS('[1]SIIF Cierre 31 Enero de 2024'!$W$4:$W$749,'[1]SIIF Cierre 31 Enero de 2024'!$A$4:$A$749,$B165,'[1]SIIF Cierre 31 Enero de 2024'!$B$4:$B$749,$C165,'[1]SIIF Cierre 31 Enero de 2024'!$C$4:$C$749,$D165,'[1]SIIF Cierre 31 Enero de 2024'!$D$4:$D$749,$E165,'[1]SIIF Cierre 31 Enero de 2024'!$E$4:$E$749,$F165,'[1]SIIF Cierre 31 Enero de 2024'!$F$4:$F$749,$G165,'[1]SIIF Cierre 31 Enero de 2024'!$G$4:$G$749,$H165,'[1]SIIF Cierre 31 Enero de 2024'!$H$4:$H$749,$I165,'[1]SIIF Cierre 31 Enero de 2024'!$I$4:$I$749,$J165,'[1]SIIF Cierre 31 Enero de 2024'!$J$4:$J$749,$K165,'[1]SIIF Cierre 31 Enero de 2024'!$K$4:$K$749,$L165,'[1]SIIF Cierre 31 Enero de 2024'!$L$4:$L$749,$M165,'[1]SIIF Cierre 31 Enero de 2024'!$M$4:$M$749,$N165,'[1]SIIF Cierre 31 Enero de 2024'!$N$4:$N$749,$O165)/1000000</f>
        <v>5651.0765172499996</v>
      </c>
      <c r="AH165" s="180">
        <f t="shared" si="190"/>
        <v>0.11996511096781726</v>
      </c>
      <c r="AI165" s="223"/>
      <c r="AJ165" s="223"/>
      <c r="AK165" s="223"/>
      <c r="AL165" s="172" t="e" vm="1">
        <f t="shared" si="191"/>
        <v>#VALUE!</v>
      </c>
      <c r="AM165" s="456">
        <f>+SUMIFS('[1]SIIF Cierre 31 Enero de 2024'!$X$4:$X$749,'[1]SIIF Cierre 31 Enero de 2024'!$A$4:$A$749,$B165,'[1]SIIF Cierre 31 Enero de 2024'!$B$4:$B$749,$C165,'[1]SIIF Cierre 31 Enero de 2024'!$C$4:$C$749,$D165,'[1]SIIF Cierre 31 Enero de 2024'!$D$4:$D$749,$E165,'[1]SIIF Cierre 31 Enero de 2024'!$E$4:$E$749,$F165,'[1]SIIF Cierre 31 Enero de 2024'!$F$4:$F$749,$G165,'[1]SIIF Cierre 31 Enero de 2024'!$G$4:$G$749,$H165,'[1]SIIF Cierre 31 Enero de 2024'!$H$4:$H$749,$I165,'[1]SIIF Cierre 31 Enero de 2024'!$I$4:$I$749,$J165,'[1]SIIF Cierre 31 Enero de 2024'!$J$4:$J$749,$K165,'[1]SIIF Cierre 31 Enero de 2024'!$K$4:$K$749,$L165,'[1]SIIF Cierre 31 Enero de 2024'!$L$4:$L$749,$M165,'[1]SIIF Cierre 31 Enero de 2024'!$M$4:$M$749,$N165,'[1]SIIF Cierre 31 Enero de 2024'!$N$4:$N$749,$O165)/1000000</f>
        <v>0</v>
      </c>
      <c r="AN165" s="180">
        <f t="shared" si="192"/>
        <v>0</v>
      </c>
      <c r="AO165" s="223"/>
      <c r="AP165" s="179">
        <f>+SUMIFS('[1]Cierre Mes Anterior'!$X$4:$X$773,'[1]Cierre Mes Anterior'!$A$4:$A$773,$B165,'[1]Cierre Mes Anterior'!$B$4:$B$773,$C165,'[1]Cierre Mes Anterior'!$C$4:$C$773,$D165,'[1]Cierre Mes Anterior'!$D$4:$D$773,$E165,'[1]Cierre Mes Anterior'!$E$4:$E$773,$F165,'[1]Cierre Mes Anterior'!$F$4:$F$773,$G165,'[1]Cierre Mes Anterior'!$G$4:$G$773,$H165,'[1]Cierre Mes Anterior'!$H$4:$H$773,$I165,'[1]Cierre Mes Anterior'!$I$4:$I$773,$J165,'[1]Cierre Mes Anterior'!$J$4:$J$773,$K165,'[1]Cierre Mes Anterior'!$K$4:$K$773,$L165,'[1]Cierre Mes Anterior'!$L$4:$L$773,$M165,'[1]Cierre Mes Anterior'!$M$4:$M$773,$N165,'[1]Cierre Mes Anterior'!$N$4:$N$773,$O165)/1000000</f>
        <v>28384.812037439999</v>
      </c>
      <c r="AQ165" s="223"/>
      <c r="AR165" s="172" t="e">
        <f t="shared" si="193"/>
        <v>#N/A</v>
      </c>
      <c r="AS165" s="456">
        <f>+SUMIFS('[1]SIIF Cierre 31 Enero de 2024'!$Z$4:$Z$749,'[1]SIIF Cierre 31 Enero de 2024'!$A$4:$A$749,$B165,'[1]SIIF Cierre 31 Enero de 2024'!$B$4:$B$749,$C165,'[1]SIIF Cierre 31 Enero de 2024'!$C$4:$C$749,$D165,'[1]SIIF Cierre 31 Enero de 2024'!$D$4:$D$749,$E165,'[1]SIIF Cierre 31 Enero de 2024'!$E$4:$E$749,$F165,'[1]SIIF Cierre 31 Enero de 2024'!$F$4:$F$749,$G165,'[1]SIIF Cierre 31 Enero de 2024'!$G$4:$G$749,$H165,'[1]SIIF Cierre 31 Enero de 2024'!$H$4:$H$749,$I165,'[1]SIIF Cierre 31 Enero de 2024'!$I$4:$I$749,$J165,'[1]SIIF Cierre 31 Enero de 2024'!$J$4:$J$749,$K165,'[1]SIIF Cierre 31 Enero de 2024'!$K$4:$K$749,$L165,'[1]SIIF Cierre 31 Enero de 2024'!$L$4:$L$749,$M165,'[1]SIIF Cierre 31 Enero de 2024'!$M$4:$M$749,$N165,'[1]SIIF Cierre 31 Enero de 2024'!$N$4:$N$749,$O165)/1000000</f>
        <v>0</v>
      </c>
      <c r="AT165" s="180">
        <f t="shared" si="194"/>
        <v>0</v>
      </c>
      <c r="AU165" s="456">
        <f>+AD165-AG165</f>
        <v>41454.923482750004</v>
      </c>
      <c r="AV165" s="384">
        <f>+AG165-AM165</f>
        <v>5651.0765172499996</v>
      </c>
      <c r="AW165" s="385">
        <f t="shared" si="195"/>
        <v>47106</v>
      </c>
      <c r="AX165" s="423"/>
      <c r="AY165" s="181" t="e">
        <f>AD165*AR165</f>
        <v>#N/A</v>
      </c>
      <c r="AZ165" s="174" t="e">
        <f>+AM165/AY165</f>
        <v>#N/A</v>
      </c>
      <c r="BA165" s="138"/>
      <c r="BB165" s="277"/>
      <c r="BC165" s="270"/>
      <c r="BD165" s="270"/>
      <c r="BE165" s="270"/>
      <c r="BF165" s="270"/>
      <c r="BG165" s="270"/>
      <c r="BH165" s="270"/>
      <c r="BI165" s="270"/>
      <c r="BJ165" s="270"/>
      <c r="BK165" s="270"/>
      <c r="BL165" s="270"/>
      <c r="BM165" s="270"/>
      <c r="BO165" s="270"/>
      <c r="BP165" s="270"/>
      <c r="BQ165" s="270"/>
      <c r="BR165" s="270"/>
      <c r="BS165" s="270"/>
      <c r="BT165" s="270"/>
      <c r="BU165" s="270"/>
      <c r="BV165" s="270"/>
      <c r="BW165" s="270"/>
      <c r="BX165" s="270"/>
      <c r="BY165" s="270"/>
      <c r="BZ165" s="270"/>
    </row>
    <row r="166" spans="1:78" ht="23.5" thickBot="1">
      <c r="B166" s="1" t="s">
        <v>185</v>
      </c>
      <c r="C166" s="1" t="s">
        <v>186</v>
      </c>
      <c r="D166" s="1" t="s">
        <v>164</v>
      </c>
      <c r="E166" s="1" t="s">
        <v>165</v>
      </c>
      <c r="F166" s="1">
        <v>8</v>
      </c>
      <c r="G166" s="1" t="s">
        <v>164</v>
      </c>
      <c r="H166" s="1" t="s">
        <v>164</v>
      </c>
      <c r="I166" s="1" t="s">
        <v>164</v>
      </c>
      <c r="J166" s="1" t="s">
        <v>164</v>
      </c>
      <c r="K166" s="1" t="s">
        <v>164</v>
      </c>
      <c r="L166" s="1" t="s">
        <v>164</v>
      </c>
      <c r="M166" s="1" t="s">
        <v>164</v>
      </c>
      <c r="N166" s="1" t="s">
        <v>164</v>
      </c>
      <c r="O166" s="1" t="s">
        <v>164</v>
      </c>
      <c r="T166" s="177" t="s">
        <v>171</v>
      </c>
      <c r="U166" s="448"/>
      <c r="V166" s="177" t="s">
        <v>171</v>
      </c>
      <c r="W166" s="386">
        <f>(+SUMIFS('[1]SIIF Cierre 31 Enero de 2024'!$P$4:$P$749,'[1]SIIF Cierre 31 Enero de 2024'!$A$4:$A$749,$B166,'[1]SIIF Cierre 31 Enero de 2024'!$B$4:$B$749,$C166,'[1]SIIF Cierre 31 Enero de 2024'!$C$4:$C$749,$D166,'[1]SIIF Cierre 31 Enero de 2024'!$D$4:$D$749,$E166,'[1]SIIF Cierre 31 Enero de 2024'!$E$4:$E$749,$F166,'[1]SIIF Cierre 31 Enero de 2024'!$F$4:$F$749,$G166,'[1]SIIF Cierre 31 Enero de 2024'!$G$4:$G$749,$H166,'[1]SIIF Cierre 31 Enero de 2024'!$H$4:$H$749,$I166,'[1]SIIF Cierre 31 Enero de 2024'!$I$4:$I$749,$J166,'[1]SIIF Cierre 31 Enero de 2024'!$J$4:$J$749,$K166,'[1]SIIF Cierre 31 Enero de 2024'!$K$4:$K$749,$L166,'[1]SIIF Cierre 31 Enero de 2024'!$L$4:$L$749,$M166,'[1]SIIF Cierre 31 Enero de 2024'!$M$4:$M$749,$N166,'[1]SIIF Cierre 31 Enero de 2024'!$N$4:$N$749,$O166)/1000000)</f>
        <v>8400</v>
      </c>
      <c r="X166" s="326">
        <v>0</v>
      </c>
      <c r="Y166" s="386">
        <f>(+SUMIFS('[1]SIIF Cierre 31 Enero de 2024'!$R$4:$R$749,'[1]SIIF Cierre 31 Enero de 2024'!$A$4:$A$749,$B166,'[1]SIIF Cierre 31 Enero de 2024'!$B$4:$B$749,$C166,'[1]SIIF Cierre 31 Enero de 2024'!$C$4:$C$749,$D166,'[1]SIIF Cierre 31 Enero de 2024'!$D$4:$D$749,$E166,'[1]SIIF Cierre 31 Enero de 2024'!$E$4:$E$749,$F166,'[1]SIIF Cierre 31 Enero de 2024'!$F$4:$F$749,$G166,'[1]SIIF Cierre 31 Enero de 2024'!$G$4:$G$749,$H166,'[1]SIIF Cierre 31 Enero de 2024'!$H$4:$H$749,$I166,'[1]SIIF Cierre 31 Enero de 2024'!$I$4:$I$749,$J166,'[1]SIIF Cierre 31 Enero de 2024'!$J$4:$J$749,$K166,'[1]SIIF Cierre 31 Enero de 2024'!$K$4:$K$749,$L166,'[1]SIIF Cierre 31 Enero de 2024'!$L$4:$L$749,$M166,'[1]SIIF Cierre 31 Enero de 2024'!$M$4:$M$749,$N166,'[1]SIIF Cierre 31 Enero de 2024'!$N$4:$N$749,$O166)/1000000)</f>
        <v>0</v>
      </c>
      <c r="Z166" s="326"/>
      <c r="AA166" s="386">
        <f>(+SUMIFS('[1]SIIF Cierre 31 Enero de 2024'!$Q$4:$Q$749,'[1]SIIF Cierre 31 Enero de 2024'!$A$4:$A$749,$B166,'[1]SIIF Cierre 31 Enero de 2024'!$B$4:$B$749,$C166,'[1]SIIF Cierre 31 Enero de 2024'!$C$4:$C$749,$D166,'[1]SIIF Cierre 31 Enero de 2024'!$D$4:$D$749,$E166,'[1]SIIF Cierre 31 Enero de 2024'!$E$4:$E$749,$F166,'[1]SIIF Cierre 31 Enero de 2024'!$F$4:$F$749,$G166,'[1]SIIF Cierre 31 Enero de 2024'!$G$4:$G$749,$H166,'[1]SIIF Cierre 31 Enero de 2024'!$H$4:$H$749,$I166,'[1]SIIF Cierre 31 Enero de 2024'!$I$4:$I$749,$J166,'[1]SIIF Cierre 31 Enero de 2024'!$J$4:$J$749,$K166,'[1]SIIF Cierre 31 Enero de 2024'!$K$4:$K$749,$L166,'[1]SIIF Cierre 31 Enero de 2024'!$L$4:$L$749,$M166,'[1]SIIF Cierre 31 Enero de 2024'!$M$4:$M$749,$N166,'[1]SIIF Cierre 31 Enero de 2024'!$N$4:$N$749,$O166)/1000000)</f>
        <v>0</v>
      </c>
      <c r="AB166" s="326"/>
      <c r="AC166" s="326"/>
      <c r="AD166" s="456">
        <f>W166-Y166+AA166</f>
        <v>8400</v>
      </c>
      <c r="AE166" s="386">
        <f>(+SUMIFS('[1]SIIF Cierre 31 Enero de 2024'!$T$4:$T$749,'[1]SIIF Cierre 31 Enero de 2024'!$A$4:$A$749,$B166,'[1]SIIF Cierre 31 Enero de 2024'!$B$4:$B$749,$C166,'[1]SIIF Cierre 31 Enero de 2024'!$C$4:$C$749,$D166,'[1]SIIF Cierre 31 Enero de 2024'!$D$4:$D$749,$E166,'[1]SIIF Cierre 31 Enero de 2024'!$E$4:$E$749,$F166,'[1]SIIF Cierre 31 Enero de 2024'!$F$4:$F$749,$G166,'[1]SIIF Cierre 31 Enero de 2024'!$G$4:$G$749,$H166,'[1]SIIF Cierre 31 Enero de 2024'!$H$4:$H$749,$I166,'[1]SIIF Cierre 31 Enero de 2024'!$I$4:$I$749,$J166,'[1]SIIF Cierre 31 Enero de 2024'!$J$4:$J$749,$K166,'[1]SIIF Cierre 31 Enero de 2024'!$K$4:$K$749,$L166,'[1]SIIF Cierre 31 Enero de 2024'!$L$4:$L$749,$M166,'[1]SIIF Cierre 31 Enero de 2024'!$M$4:$M$749,$N166,'[1]SIIF Cierre 31 Enero de 2024'!$N$4:$N$749,$O166)/1000000)</f>
        <v>0</v>
      </c>
      <c r="AF166" s="386">
        <f>AD166-AE166</f>
        <v>8400</v>
      </c>
      <c r="AG166" s="456">
        <f>+SUMIFS('[1]SIIF Cierre 31 Enero de 2024'!$W$4:$W$749,'[1]SIIF Cierre 31 Enero de 2024'!$A$4:$A$749,$B166,'[1]SIIF Cierre 31 Enero de 2024'!$B$4:$B$749,$C166,'[1]SIIF Cierre 31 Enero de 2024'!$C$4:$C$749,$D166,'[1]SIIF Cierre 31 Enero de 2024'!$D$4:$D$749,$E166,'[1]SIIF Cierre 31 Enero de 2024'!$E$4:$E$749,$F166,'[1]SIIF Cierre 31 Enero de 2024'!$F$4:$F$749,$G166,'[1]SIIF Cierre 31 Enero de 2024'!$G$4:$G$749,$H166,'[1]SIIF Cierre 31 Enero de 2024'!$H$4:$H$749,$I166,'[1]SIIF Cierre 31 Enero de 2024'!$I$4:$I$749,$J166,'[1]SIIF Cierre 31 Enero de 2024'!$J$4:$J$749,$K166,'[1]SIIF Cierre 31 Enero de 2024'!$K$4:$K$749,$L166,'[1]SIIF Cierre 31 Enero de 2024'!$L$4:$L$749,$M166,'[1]SIIF Cierre 31 Enero de 2024'!$M$4:$M$749,$N166,'[1]SIIF Cierre 31 Enero de 2024'!$N$4:$N$749,$O166)/1000000</f>
        <v>0</v>
      </c>
      <c r="AH166" s="180">
        <f t="shared" si="190"/>
        <v>0</v>
      </c>
      <c r="AI166" s="223"/>
      <c r="AJ166" s="223"/>
      <c r="AK166" s="223"/>
      <c r="AL166" s="172" t="e" vm="1">
        <f t="shared" si="191"/>
        <v>#VALUE!</v>
      </c>
      <c r="AM166" s="456">
        <f>+SUMIFS('[1]SIIF Cierre 31 Enero de 2024'!$X$4:$X$749,'[1]SIIF Cierre 31 Enero de 2024'!$A$4:$A$749,$B166,'[1]SIIF Cierre 31 Enero de 2024'!$B$4:$B$749,$C166,'[1]SIIF Cierre 31 Enero de 2024'!$C$4:$C$749,$D166,'[1]SIIF Cierre 31 Enero de 2024'!$D$4:$D$749,$E166,'[1]SIIF Cierre 31 Enero de 2024'!$E$4:$E$749,$F166,'[1]SIIF Cierre 31 Enero de 2024'!$F$4:$F$749,$G166,'[1]SIIF Cierre 31 Enero de 2024'!$G$4:$G$749,$H166,'[1]SIIF Cierre 31 Enero de 2024'!$H$4:$H$749,$I166,'[1]SIIF Cierre 31 Enero de 2024'!$I$4:$I$749,$J166,'[1]SIIF Cierre 31 Enero de 2024'!$J$4:$J$749,$K166,'[1]SIIF Cierre 31 Enero de 2024'!$K$4:$K$749,$L166,'[1]SIIF Cierre 31 Enero de 2024'!$L$4:$L$749,$M166,'[1]SIIF Cierre 31 Enero de 2024'!$M$4:$M$749,$N166,'[1]SIIF Cierre 31 Enero de 2024'!$N$4:$N$749,$O166)/1000000</f>
        <v>0</v>
      </c>
      <c r="AN166" s="180">
        <f t="shared" si="192"/>
        <v>0</v>
      </c>
      <c r="AO166" s="223"/>
      <c r="AP166" s="179">
        <f>+SUMIFS('[1]Cierre Mes Anterior'!$X$4:$X$773,'[1]Cierre Mes Anterior'!$A$4:$A$773,$B166,'[1]Cierre Mes Anterior'!$B$4:$B$773,$C166,'[1]Cierre Mes Anterior'!$C$4:$C$773,$D166,'[1]Cierre Mes Anterior'!$D$4:$D$773,$E166,'[1]Cierre Mes Anterior'!$E$4:$E$773,$F166,'[1]Cierre Mes Anterior'!$F$4:$F$773,$G166,'[1]Cierre Mes Anterior'!$G$4:$G$773,$H166,'[1]Cierre Mes Anterior'!$H$4:$H$773,$I166,'[1]Cierre Mes Anterior'!$I$4:$I$773,$J166,'[1]Cierre Mes Anterior'!$J$4:$J$773,$K166,'[1]Cierre Mes Anterior'!$K$4:$K$773,$L166,'[1]Cierre Mes Anterior'!$L$4:$L$773,$M166,'[1]Cierre Mes Anterior'!$M$4:$M$773,$N166,'[1]Cierre Mes Anterior'!$N$4:$N$773,$O166)/1000000</f>
        <v>2180.882576</v>
      </c>
      <c r="AQ166" s="223"/>
      <c r="AR166" s="172" t="e">
        <f t="shared" si="193"/>
        <v>#N/A</v>
      </c>
      <c r="AS166" s="456">
        <f>+SUMIFS('[1]SIIF Cierre 31 Enero de 2024'!$Z$4:$Z$749,'[1]SIIF Cierre 31 Enero de 2024'!$A$4:$A$749,$B166,'[1]SIIF Cierre 31 Enero de 2024'!$B$4:$B$749,$C166,'[1]SIIF Cierre 31 Enero de 2024'!$C$4:$C$749,$D166,'[1]SIIF Cierre 31 Enero de 2024'!$D$4:$D$749,$E166,'[1]SIIF Cierre 31 Enero de 2024'!$E$4:$E$749,$F166,'[1]SIIF Cierre 31 Enero de 2024'!$F$4:$F$749,$G166,'[1]SIIF Cierre 31 Enero de 2024'!$G$4:$G$749,$H166,'[1]SIIF Cierre 31 Enero de 2024'!$H$4:$H$749,$I166,'[1]SIIF Cierre 31 Enero de 2024'!$I$4:$I$749,$J166,'[1]SIIF Cierre 31 Enero de 2024'!$J$4:$J$749,$K166,'[1]SIIF Cierre 31 Enero de 2024'!$K$4:$K$749,$L166,'[1]SIIF Cierre 31 Enero de 2024'!$L$4:$L$749,$M166,'[1]SIIF Cierre 31 Enero de 2024'!$M$4:$M$749,$N166,'[1]SIIF Cierre 31 Enero de 2024'!$N$4:$N$749,$O166)/1000000</f>
        <v>0</v>
      </c>
      <c r="AT166" s="180">
        <f t="shared" si="194"/>
        <v>0</v>
      </c>
      <c r="AU166" s="456">
        <f>+AD166-AG166</f>
        <v>8400</v>
      </c>
      <c r="AV166" s="384">
        <f>+AG166-AM166</f>
        <v>0</v>
      </c>
      <c r="AW166" s="385">
        <f t="shared" si="195"/>
        <v>8400</v>
      </c>
      <c r="AX166" s="423"/>
      <c r="AY166" s="181" t="e">
        <f>AD166*AR166</f>
        <v>#N/A</v>
      </c>
      <c r="AZ166" s="174" t="e">
        <f>+AM166/AY166</f>
        <v>#N/A</v>
      </c>
      <c r="BA166" s="138"/>
      <c r="BB166" s="277"/>
      <c r="BC166" s="270"/>
      <c r="BD166" s="270"/>
      <c r="BE166" s="270"/>
      <c r="BF166" s="270"/>
      <c r="BG166" s="270"/>
      <c r="BH166" s="270"/>
      <c r="BI166" s="270"/>
      <c r="BJ166" s="270"/>
      <c r="BK166" s="270"/>
      <c r="BL166" s="270"/>
      <c r="BM166" s="270"/>
      <c r="BO166" s="270"/>
      <c r="BP166" s="270"/>
      <c r="BQ166" s="270"/>
      <c r="BR166" s="270"/>
      <c r="BS166" s="270"/>
      <c r="BT166" s="270"/>
      <c r="BU166" s="270"/>
      <c r="BV166" s="270"/>
      <c r="BW166" s="270"/>
      <c r="BX166" s="270"/>
      <c r="BY166" s="270"/>
      <c r="BZ166" s="270"/>
    </row>
    <row r="167" spans="1:78" ht="27.75" customHeight="1" thickBot="1">
      <c r="A167" s="184"/>
      <c r="B167" s="1" t="s">
        <v>185</v>
      </c>
      <c r="C167" s="1" t="s">
        <v>186</v>
      </c>
      <c r="D167" s="184" t="s">
        <v>164</v>
      </c>
      <c r="E167" s="184" t="s">
        <v>172</v>
      </c>
      <c r="F167" s="184" t="s">
        <v>164</v>
      </c>
      <c r="G167" s="184" t="s">
        <v>164</v>
      </c>
      <c r="H167" s="184" t="s">
        <v>164</v>
      </c>
      <c r="I167" s="184" t="s">
        <v>164</v>
      </c>
      <c r="J167" s="184" t="s">
        <v>164</v>
      </c>
      <c r="K167" s="184" t="s">
        <v>164</v>
      </c>
      <c r="L167" s="184" t="s">
        <v>164</v>
      </c>
      <c r="M167" s="184" t="s">
        <v>164</v>
      </c>
      <c r="N167" s="184" t="s">
        <v>164</v>
      </c>
      <c r="O167" s="184" t="s">
        <v>164</v>
      </c>
      <c r="P167" s="184"/>
      <c r="Q167" s="184"/>
      <c r="R167" s="184"/>
      <c r="S167" s="184"/>
      <c r="T167" s="185" t="s">
        <v>173</v>
      </c>
      <c r="U167" s="185"/>
      <c r="V167" s="185" t="s">
        <v>173</v>
      </c>
      <c r="W167" s="387">
        <f>SUM(W168:W169)</f>
        <v>0</v>
      </c>
      <c r="X167" s="387">
        <f>SUM(X168:X169)</f>
        <v>0</v>
      </c>
      <c r="Y167" s="387">
        <f>SUM(Y168:Y169)</f>
        <v>0</v>
      </c>
      <c r="Z167" s="387"/>
      <c r="AA167" s="387">
        <f>SUM(AA168:AA169)</f>
        <v>0</v>
      </c>
      <c r="AB167" s="387">
        <f>SUM(AB168:AB169)</f>
        <v>0</v>
      </c>
      <c r="AC167" s="387"/>
      <c r="AD167" s="457">
        <f>SUM(AD168:AD169)</f>
        <v>0</v>
      </c>
      <c r="AE167" s="387">
        <f>SUM(AE168:AE169)</f>
        <v>0</v>
      </c>
      <c r="AF167" s="387">
        <f>SUM(AF168:AF169)</f>
        <v>0</v>
      </c>
      <c r="AG167" s="457">
        <f>SUM(AG168:AG169)</f>
        <v>0</v>
      </c>
      <c r="AH167" s="169" t="e">
        <f>+AG167/AD167</f>
        <v>#DIV/0!</v>
      </c>
      <c r="AI167" s="187" t="e">
        <f>+AG167/AF167</f>
        <v>#DIV/0!</v>
      </c>
      <c r="AJ167" s="188">
        <f>SUM(AJ168:AJ169)</f>
        <v>1112.6212247799999</v>
      </c>
      <c r="AK167" s="188">
        <f>SUM(AK168:AK169)</f>
        <v>-1112.6212247799999</v>
      </c>
      <c r="AL167" s="194" t="e" vm="1">
        <f t="shared" si="191"/>
        <v>#VALUE!</v>
      </c>
      <c r="AM167" s="457">
        <f>SUM(AM168:AM169)</f>
        <v>0</v>
      </c>
      <c r="AN167" s="186" t="e">
        <f t="shared" si="192"/>
        <v>#DIV/0!</v>
      </c>
      <c r="AO167" s="189" t="e">
        <f>+AM167/AF167</f>
        <v>#DIV/0!</v>
      </c>
      <c r="AP167" s="188">
        <f>SUM(AP168:AP169)</f>
        <v>1112.6212247799999</v>
      </c>
      <c r="AQ167" s="188">
        <f>SUM(AQ168:AQ169)</f>
        <v>-1112.6212247799999</v>
      </c>
      <c r="AR167" s="194" t="e">
        <f t="shared" si="193"/>
        <v>#N/A</v>
      </c>
      <c r="AS167" s="457">
        <f>SUM(AS168:AS169)</f>
        <v>0</v>
      </c>
      <c r="AT167" s="186" t="e">
        <f t="shared" si="194"/>
        <v>#DIV/0!</v>
      </c>
      <c r="AU167" s="457">
        <f>SUM(AU168:AU169)</f>
        <v>0</v>
      </c>
      <c r="AV167" s="387">
        <f>SUM(AV168:AV169)</f>
        <v>0</v>
      </c>
      <c r="AW167" s="387">
        <f t="shared" si="195"/>
        <v>0</v>
      </c>
      <c r="AX167" s="387">
        <f>+AF167-AG167</f>
        <v>0</v>
      </c>
      <c r="AY167" s="190" t="e">
        <f>AY248</f>
        <v>#N/A</v>
      </c>
      <c r="AZ167" s="174" t="e">
        <f>IF(AND(AY167=0,AM167&gt;AY167),1,IFERROR(AM167/AY167,1))</f>
        <v>#N/A</v>
      </c>
      <c r="BA167" s="138"/>
      <c r="BB167" s="175"/>
      <c r="BC167" s="175"/>
      <c r="BD167" s="175"/>
      <c r="BE167" s="175"/>
      <c r="BF167" s="175"/>
      <c r="BG167" s="175"/>
      <c r="BH167" s="175"/>
      <c r="BI167" s="175"/>
      <c r="BJ167" s="175"/>
      <c r="BK167" s="175"/>
      <c r="BL167" s="175"/>
      <c r="BM167" s="175"/>
      <c r="BO167" s="175"/>
      <c r="BP167" s="175"/>
      <c r="BQ167" s="175"/>
      <c r="BR167" s="175"/>
      <c r="BS167" s="175"/>
      <c r="BT167" s="175"/>
      <c r="BU167" s="175"/>
      <c r="BV167" s="175"/>
      <c r="BW167" s="175"/>
      <c r="BX167" s="175"/>
      <c r="BY167" s="175"/>
      <c r="BZ167" s="175"/>
    </row>
    <row r="168" spans="1:78" ht="21.75" hidden="1" customHeight="1" thickBot="1">
      <c r="A168" s="184"/>
      <c r="B168" s="1" t="s">
        <v>185</v>
      </c>
      <c r="C168" s="1" t="s">
        <v>186</v>
      </c>
      <c r="D168" s="184" t="s">
        <v>204</v>
      </c>
      <c r="E168" s="184" t="s">
        <v>172</v>
      </c>
      <c r="F168" s="184" t="s">
        <v>164</v>
      </c>
      <c r="G168" s="184" t="s">
        <v>164</v>
      </c>
      <c r="H168" s="184" t="s">
        <v>164</v>
      </c>
      <c r="I168" s="184" t="s">
        <v>164</v>
      </c>
      <c r="J168" s="184" t="s">
        <v>164</v>
      </c>
      <c r="K168" s="184" t="s">
        <v>164</v>
      </c>
      <c r="L168" s="184" t="s">
        <v>164</v>
      </c>
      <c r="M168" s="184" t="s">
        <v>164</v>
      </c>
      <c r="N168" s="184" t="s">
        <v>164</v>
      </c>
      <c r="O168" s="184" t="s">
        <v>164</v>
      </c>
      <c r="P168" s="184"/>
      <c r="Q168" s="184"/>
      <c r="R168" s="184"/>
      <c r="S168" s="184"/>
      <c r="T168" s="191" t="s">
        <v>174</v>
      </c>
      <c r="U168" s="434"/>
      <c r="V168" s="191" t="s">
        <v>174</v>
      </c>
      <c r="W168" s="388">
        <f>(+SUMIFS('[1]SIIF Cierre 31 Enero de 2024'!$P$4:$P$749,'[1]SIIF Cierre 31 Enero de 2024'!$A$4:$A$749,$B168,'[1]SIIF Cierre 31 Enero de 2024'!$B$4:$B$749,$C168,'[1]SIIF Cierre 31 Enero de 2024'!$C$4:$C$749,$D168,'[1]SIIF Cierre 31 Enero de 2024'!$D$4:$D$749,$E168,'[1]SIIF Cierre 31 Enero de 2024'!$E$4:$E$749,$F168,'[1]SIIF Cierre 31 Enero de 2024'!$F$4:$F$749,$G168,'[1]SIIF Cierre 31 Enero de 2024'!$G$4:$G$749,$H168,'[1]SIIF Cierre 31 Enero de 2024'!$H$4:$H$749,$I168,'[1]SIIF Cierre 31 Enero de 2024'!$I$4:$I$749,$J168,'[1]SIIF Cierre 31 Enero de 2024'!$J$4:$J$749,$K168,'[1]SIIF Cierre 31 Enero de 2024'!$K$4:$K$749,$L168,'[1]SIIF Cierre 31 Enero de 2024'!$L$4:$L$749,$M168,'[1]SIIF Cierre 31 Enero de 2024'!$M$4:$M$749,$N168,'[1]SIIF Cierre 31 Enero de 2024'!$N$4:$N$749,$O168)/1000000)</f>
        <v>0</v>
      </c>
      <c r="X168" s="388">
        <v>0</v>
      </c>
      <c r="Y168" s="386">
        <f>(+SUMIFS('[1]SIIF Cierre 31 Enero de 2024'!$R$4:$R$749,'[1]SIIF Cierre 31 Enero de 2024'!$A$4:$A$749,$B168,'[1]SIIF Cierre 31 Enero de 2024'!$B$4:$B$749,$C168,'[1]SIIF Cierre 31 Enero de 2024'!$C$4:$C$749,$D168,'[1]SIIF Cierre 31 Enero de 2024'!$D$4:$D$749,$E168,'[1]SIIF Cierre 31 Enero de 2024'!$E$4:$E$749,$F168,'[1]SIIF Cierre 31 Enero de 2024'!$F$4:$F$749,$G168,'[1]SIIF Cierre 31 Enero de 2024'!$G$4:$G$749,$H168,'[1]SIIF Cierre 31 Enero de 2024'!$H$4:$H$749,$I168,'[1]SIIF Cierre 31 Enero de 2024'!$I$4:$I$749,$J168,'[1]SIIF Cierre 31 Enero de 2024'!$J$4:$J$749,$K168,'[1]SIIF Cierre 31 Enero de 2024'!$K$4:$K$749,$L168,'[1]SIIF Cierre 31 Enero de 2024'!$L$4:$L$749,$M168,'[1]SIIF Cierre 31 Enero de 2024'!$M$4:$M$749,$N168,'[1]SIIF Cierre 31 Enero de 2024'!$N$4:$N$749,$O168)/1000000)</f>
        <v>0</v>
      </c>
      <c r="Z168" s="384"/>
      <c r="AA168" s="386">
        <f>(+SUMIFS('[1]SIIF Cierre 31 Enero de 2024'!$Q$4:$Q$749,'[1]SIIF Cierre 31 Enero de 2024'!$A$4:$A$749,$B168,'[1]SIIF Cierre 31 Enero de 2024'!$B$4:$B$749,$C168,'[1]SIIF Cierre 31 Enero de 2024'!$C$4:$C$749,$D168,'[1]SIIF Cierre 31 Enero de 2024'!$D$4:$D$749,$E168,'[1]SIIF Cierre 31 Enero de 2024'!$E$4:$E$749,$F168,'[1]SIIF Cierre 31 Enero de 2024'!$F$4:$F$749,$G168,'[1]SIIF Cierre 31 Enero de 2024'!$G$4:$G$749,$H168,'[1]SIIF Cierre 31 Enero de 2024'!$H$4:$H$749,$I168,'[1]SIIF Cierre 31 Enero de 2024'!$I$4:$I$749,$J168,'[1]SIIF Cierre 31 Enero de 2024'!$J$4:$J$749,$K168,'[1]SIIF Cierre 31 Enero de 2024'!$K$4:$K$749,$L168,'[1]SIIF Cierre 31 Enero de 2024'!$L$4:$L$749,$M168,'[1]SIIF Cierre 31 Enero de 2024'!$M$4:$M$749,$N168,'[1]SIIF Cierre 31 Enero de 2024'!$N$4:$N$749,$O168)/1000000)</f>
        <v>0</v>
      </c>
      <c r="AB168" s="386"/>
      <c r="AC168" s="384"/>
      <c r="AD168" s="456">
        <f>W168-Y168+AA168</f>
        <v>0</v>
      </c>
      <c r="AE168" s="388">
        <f>(+SUMIFS('[1]SIIF Cierre 31 Enero de 2024'!$T$4:$T$749,'[1]SIIF Cierre 31 Enero de 2024'!$A$4:$A$749,$B168,'[1]SIIF Cierre 31 Enero de 2024'!$B$4:$B$749,$C168,'[1]SIIF Cierre 31 Enero de 2024'!$C$4:$C$749,$D168,'[1]SIIF Cierre 31 Enero de 2024'!$D$4:$D$749,$E168,'[1]SIIF Cierre 31 Enero de 2024'!$E$4:$E$749,$F168,'[1]SIIF Cierre 31 Enero de 2024'!$F$4:$F$749,$G168,'[1]SIIF Cierre 31 Enero de 2024'!$G$4:$G$749,$H168,'[1]SIIF Cierre 31 Enero de 2024'!$H$4:$H$749,$I168,'[1]SIIF Cierre 31 Enero de 2024'!$I$4:$I$749,$J168,'[1]SIIF Cierre 31 Enero de 2024'!$J$4:$J$749,$K168,'[1]SIIF Cierre 31 Enero de 2024'!$K$4:$K$749,$L168,'[1]SIIF Cierre 31 Enero de 2024'!$L$4:$L$749,$M168,'[1]SIIF Cierre 31 Enero de 2024'!$M$4:$M$749,$N168,'[1]SIIF Cierre 31 Enero de 2024'!$N$4:$N$749,$O168)/1000000)</f>
        <v>0</v>
      </c>
      <c r="AF168" s="386">
        <f>AD168-AE168</f>
        <v>0</v>
      </c>
      <c r="AG168" s="458">
        <f>+SUMIFS('[1]SIIF Cierre 31 Enero de 2024'!$W$4:$W$749,'[1]SIIF Cierre 31 Enero de 2024'!$A$4:$A$749,$B168,'[1]SIIF Cierre 31 Enero de 2024'!$B$4:$B$749,$C168,'[1]SIIF Cierre 31 Enero de 2024'!$C$4:$C$749,$D168,'[1]SIIF Cierre 31 Enero de 2024'!$D$4:$D$749,$E168,'[1]SIIF Cierre 31 Enero de 2024'!$E$4:$E$749,$F168,'[1]SIIF Cierre 31 Enero de 2024'!$F$4:$F$749,$G168,'[1]SIIF Cierre 31 Enero de 2024'!$G$4:$G$749,$H168,'[1]SIIF Cierre 31 Enero de 2024'!$H$4:$H$749,$I168,'[1]SIIF Cierre 31 Enero de 2024'!$I$4:$I$749,$J168,'[1]SIIF Cierre 31 Enero de 2024'!$J$4:$J$749,$K168,'[1]SIIF Cierre 31 Enero de 2024'!$K$4:$K$749,$L168,'[1]SIIF Cierre 31 Enero de 2024'!$L$4:$L$749,$M168,'[1]SIIF Cierre 31 Enero de 2024'!$M$4:$M$749,$N168,'[1]SIIF Cierre 31 Enero de 2024'!$N$4:$N$749,$O168)/1000000</f>
        <v>0</v>
      </c>
      <c r="AH168" s="328" t="e">
        <f>+AG168/AD168</f>
        <v>#DIV/0!</v>
      </c>
      <c r="AI168" s="187" t="e">
        <f>+AG168/AF168</f>
        <v>#DIV/0!</v>
      </c>
      <c r="AJ168" s="192">
        <f>+SUMIFS('[1]Cierre Mes Anterior'!$W$4:$W$773,'[1]Cierre Mes Anterior'!$A$4:$A$773,$B168,'[1]Cierre Mes Anterior'!$B$4:$B$773,$C168,'[1]Cierre Mes Anterior'!$C$4:$C$773,$D168,'[1]Cierre Mes Anterior'!$D$4:$D$773,$E168,'[1]Cierre Mes Anterior'!$E$4:$E$773,$F168,'[1]Cierre Mes Anterior'!$F$4:$F$773,$G168,'[1]Cierre Mes Anterior'!$G$4:$G$773,$H168,'[1]Cierre Mes Anterior'!$H$4:$H$773,$I168,'[1]Cierre Mes Anterior'!$I$4:$I$773,$J168,'[1]Cierre Mes Anterior'!$J$4:$J$773,$K168,'[1]Cierre Mes Anterior'!$K$4:$K$773,$L168,'[1]Cierre Mes Anterior'!$L$4:$L$773,$M168,'[1]Cierre Mes Anterior'!$M$4:$M$773,$N168,'[1]Cierre Mes Anterior'!$N$4:$N$773,$O168)/1000000</f>
        <v>0</v>
      </c>
      <c r="AK168" s="179">
        <f>+AG168-AJ168</f>
        <v>0</v>
      </c>
      <c r="AL168" s="194" t="e" vm="1">
        <f t="shared" si="191"/>
        <v>#VALUE!</v>
      </c>
      <c r="AM168" s="456">
        <f>+SUMIFS('[1]SIIF Cierre 31 Enero de 2024'!$X$4:$X$749,'[1]SIIF Cierre 31 Enero de 2024'!$A$4:$A$749,$B168,'[1]SIIF Cierre 31 Enero de 2024'!$B$4:$B$749,$C168,'[1]SIIF Cierre 31 Enero de 2024'!$C$4:$C$749,$D168,'[1]SIIF Cierre 31 Enero de 2024'!$D$4:$D$749,$E168,'[1]SIIF Cierre 31 Enero de 2024'!$E$4:$E$749,$F168,'[1]SIIF Cierre 31 Enero de 2024'!$F$4:$F$749,$G168,'[1]SIIF Cierre 31 Enero de 2024'!$G$4:$G$749,$H168,'[1]SIIF Cierre 31 Enero de 2024'!$H$4:$H$749,$I168,'[1]SIIF Cierre 31 Enero de 2024'!$I$4:$I$749,$J168,'[1]SIIF Cierre 31 Enero de 2024'!$J$4:$J$749,$K168,'[1]SIIF Cierre 31 Enero de 2024'!$K$4:$K$749,$L168,'[1]SIIF Cierre 31 Enero de 2024'!$L$4:$L$749,$M168,'[1]SIIF Cierre 31 Enero de 2024'!$M$4:$M$749,$N168,'[1]SIIF Cierre 31 Enero de 2024'!$N$4:$N$749,$O168)/1000000</f>
        <v>0</v>
      </c>
      <c r="AN168" s="180" t="e">
        <f t="shared" si="192"/>
        <v>#DIV/0!</v>
      </c>
      <c r="AO168" s="189" t="e">
        <f>+AM168/AF168</f>
        <v>#DIV/0!</v>
      </c>
      <c r="AP168" s="192">
        <f>+SUMIFS('[1]Cierre Mes Anterior'!$X$4:$X$773,'[1]Cierre Mes Anterior'!$A$4:$A$773,$B168,'[1]Cierre Mes Anterior'!$B$4:$B$773,$C168,'[1]Cierre Mes Anterior'!$C$4:$C$773,$D168,'[1]Cierre Mes Anterior'!$D$4:$D$773,$E168,'[1]Cierre Mes Anterior'!$E$4:$E$773,$F168,'[1]Cierre Mes Anterior'!$F$4:$F$773,$G168,'[1]Cierre Mes Anterior'!$G$4:$G$773,$H168,'[1]Cierre Mes Anterior'!$H$4:$H$773,$I168,'[1]Cierre Mes Anterior'!$I$4:$I$773,$J168,'[1]Cierre Mes Anterior'!$J$4:$J$773,$K168,'[1]Cierre Mes Anterior'!$K$4:$K$773,$L168,'[1]Cierre Mes Anterior'!$L$4:$L$773,$M168,'[1]Cierre Mes Anterior'!$M$4:$M$773,$N168,'[1]Cierre Mes Anterior'!$N$4:$N$773,$O168)/1000000</f>
        <v>0</v>
      </c>
      <c r="AQ168" s="179">
        <f>+AM168-AP168</f>
        <v>0</v>
      </c>
      <c r="AR168" s="172" t="e">
        <f t="shared" si="193"/>
        <v>#N/A</v>
      </c>
      <c r="AS168" s="456">
        <f>+SUMIFS('[1]SIIF Cierre 31 Enero de 2024'!$Z$4:$Z$749,'[1]SIIF Cierre 31 Enero de 2024'!$A$4:$A$749,$B168,'[1]SIIF Cierre 31 Enero de 2024'!$B$4:$B$749,$C168,'[1]SIIF Cierre 31 Enero de 2024'!$C$4:$C$749,$D168,'[1]SIIF Cierre 31 Enero de 2024'!$D$4:$D$749,$E168,'[1]SIIF Cierre 31 Enero de 2024'!$E$4:$E$749,$F168,'[1]SIIF Cierre 31 Enero de 2024'!$F$4:$F$749,$G168,'[1]SIIF Cierre 31 Enero de 2024'!$G$4:$G$749,$H168,'[1]SIIF Cierre 31 Enero de 2024'!$H$4:$H$749,$I168,'[1]SIIF Cierre 31 Enero de 2024'!$I$4:$I$749,$J168,'[1]SIIF Cierre 31 Enero de 2024'!$J$4:$J$749,$K168,'[1]SIIF Cierre 31 Enero de 2024'!$K$4:$K$749,$L168,'[1]SIIF Cierre 31 Enero de 2024'!$L$4:$L$749,$M168,'[1]SIIF Cierre 31 Enero de 2024'!$M$4:$M$749,$N168,'[1]SIIF Cierre 31 Enero de 2024'!$N$4:$N$749,$O168)/1000000</f>
        <v>0</v>
      </c>
      <c r="AT168" s="180" t="e">
        <f t="shared" si="194"/>
        <v>#DIV/0!</v>
      </c>
      <c r="AU168" s="456">
        <f>+AD168-AG168</f>
        <v>0</v>
      </c>
      <c r="AV168" s="384">
        <f>+AG168-AM168</f>
        <v>0</v>
      </c>
      <c r="AW168" s="385">
        <f t="shared" si="195"/>
        <v>0</v>
      </c>
      <c r="AX168" s="386">
        <f>+AF168-AG168</f>
        <v>0</v>
      </c>
      <c r="AY168" s="193" t="e">
        <f>AD168*AR168</f>
        <v>#N/A</v>
      </c>
      <c r="AZ168" s="174" t="e">
        <f>IF(AND(AY168=0,AM168&gt;AY168),1,IFERROR(AM168/AY168,1))</f>
        <v>#N/A</v>
      </c>
      <c r="BA168" s="138"/>
    </row>
    <row r="169" spans="1:78" ht="21.75" customHeight="1" thickBot="1">
      <c r="A169" s="184"/>
      <c r="B169" s="1" t="s">
        <v>185</v>
      </c>
      <c r="C169" s="1" t="s">
        <v>186</v>
      </c>
      <c r="D169" s="184" t="s">
        <v>205</v>
      </c>
      <c r="E169" s="184" t="s">
        <v>172</v>
      </c>
      <c r="F169" s="184" t="s">
        <v>164</v>
      </c>
      <c r="G169" s="184" t="s">
        <v>164</v>
      </c>
      <c r="H169" s="184" t="s">
        <v>164</v>
      </c>
      <c r="I169" s="184" t="s">
        <v>164</v>
      </c>
      <c r="J169" s="184" t="s">
        <v>164</v>
      </c>
      <c r="K169" s="184" t="s">
        <v>164</v>
      </c>
      <c r="L169" s="184" t="s">
        <v>164</v>
      </c>
      <c r="M169" s="184" t="s">
        <v>164</v>
      </c>
      <c r="N169" s="184" t="s">
        <v>164</v>
      </c>
      <c r="O169" s="184" t="s">
        <v>164</v>
      </c>
      <c r="P169" s="184"/>
      <c r="Q169" s="184"/>
      <c r="R169" s="184"/>
      <c r="S169" s="184"/>
      <c r="T169" s="191" t="s">
        <v>175</v>
      </c>
      <c r="U169" s="434"/>
      <c r="V169" s="191" t="s">
        <v>175</v>
      </c>
      <c r="W169" s="388">
        <f>(+SUMIFS('[1]SIIF Cierre 31 Enero de 2024'!$P$4:$P$749,'[1]SIIF Cierre 31 Enero de 2024'!$A$4:$A$749,$B169,'[1]SIIF Cierre 31 Enero de 2024'!$B$4:$B$749,$C169,'[1]SIIF Cierre 31 Enero de 2024'!$C$4:$C$749,$D169,'[1]SIIF Cierre 31 Enero de 2024'!$D$4:$D$749,$E169,'[1]SIIF Cierre 31 Enero de 2024'!$E$4:$E$749,$F169,'[1]SIIF Cierre 31 Enero de 2024'!$F$4:$F$749,$G169,'[1]SIIF Cierre 31 Enero de 2024'!$G$4:$G$749,$H169,'[1]SIIF Cierre 31 Enero de 2024'!$H$4:$H$749,$I169,'[1]SIIF Cierre 31 Enero de 2024'!$I$4:$I$749,$J169,'[1]SIIF Cierre 31 Enero de 2024'!$J$4:$J$749,$K169,'[1]SIIF Cierre 31 Enero de 2024'!$K$4:$K$749,$L169,'[1]SIIF Cierre 31 Enero de 2024'!$L$4:$L$749,$M169,'[1]SIIF Cierre 31 Enero de 2024'!$M$4:$M$749,$N169,'[1]SIIF Cierre 31 Enero de 2024'!$N$4:$N$749,$O169)/1000000)</f>
        <v>0</v>
      </c>
      <c r="X169" s="388">
        <v>0</v>
      </c>
      <c r="Y169" s="386">
        <f>(+SUMIFS('[1]SIIF Cierre 31 Enero de 2024'!$R$4:$R$749,'[1]SIIF Cierre 31 Enero de 2024'!$A$4:$A$749,$B169,'[1]SIIF Cierre 31 Enero de 2024'!$B$4:$B$749,$C169,'[1]SIIF Cierre 31 Enero de 2024'!$C$4:$C$749,$D169,'[1]SIIF Cierre 31 Enero de 2024'!$D$4:$D$749,$E169,'[1]SIIF Cierre 31 Enero de 2024'!$E$4:$E$749,$F169,'[1]SIIF Cierre 31 Enero de 2024'!$F$4:$F$749,$G169,'[1]SIIF Cierre 31 Enero de 2024'!$G$4:$G$749,$H169,'[1]SIIF Cierre 31 Enero de 2024'!$H$4:$H$749,$I169,'[1]SIIF Cierre 31 Enero de 2024'!$I$4:$I$749,$J169,'[1]SIIF Cierre 31 Enero de 2024'!$J$4:$J$749,$K169,'[1]SIIF Cierre 31 Enero de 2024'!$K$4:$K$749,$L169,'[1]SIIF Cierre 31 Enero de 2024'!$L$4:$L$749,$M169,'[1]SIIF Cierre 31 Enero de 2024'!$M$4:$M$749,$N169,'[1]SIIF Cierre 31 Enero de 2024'!$N$4:$N$749,$O169)/1000000)</f>
        <v>0</v>
      </c>
      <c r="Z169" s="384"/>
      <c r="AA169" s="386">
        <f>(+SUMIFS('[1]SIIF Cierre 31 Enero de 2024'!$Q$4:$Q$749,'[1]SIIF Cierre 31 Enero de 2024'!$A$4:$A$749,$B169,'[1]SIIF Cierre 31 Enero de 2024'!$B$4:$B$749,$C169,'[1]SIIF Cierre 31 Enero de 2024'!$C$4:$C$749,$D169,'[1]SIIF Cierre 31 Enero de 2024'!$D$4:$D$749,$E169,'[1]SIIF Cierre 31 Enero de 2024'!$E$4:$E$749,$F169,'[1]SIIF Cierre 31 Enero de 2024'!$F$4:$F$749,$G169,'[1]SIIF Cierre 31 Enero de 2024'!$G$4:$G$749,$H169,'[1]SIIF Cierre 31 Enero de 2024'!$H$4:$H$749,$I169,'[1]SIIF Cierre 31 Enero de 2024'!$I$4:$I$749,$J169,'[1]SIIF Cierre 31 Enero de 2024'!$J$4:$J$749,$K169,'[1]SIIF Cierre 31 Enero de 2024'!$K$4:$K$749,$L169,'[1]SIIF Cierre 31 Enero de 2024'!$L$4:$L$749,$M169,'[1]SIIF Cierre 31 Enero de 2024'!$M$4:$M$749,$N169,'[1]SIIF Cierre 31 Enero de 2024'!$N$4:$N$749,$O169)/1000000)</f>
        <v>0</v>
      </c>
      <c r="AB169" s="388"/>
      <c r="AC169" s="384"/>
      <c r="AD169" s="456">
        <f>W169-Y169+AA169</f>
        <v>0</v>
      </c>
      <c r="AE169" s="388">
        <f>(+SUMIFS('[1]SIIF Cierre 31 Enero de 2024'!$T$4:$T$749,'[1]SIIF Cierre 31 Enero de 2024'!$A$4:$A$749,$B169,'[1]SIIF Cierre 31 Enero de 2024'!$B$4:$B$749,$C169,'[1]SIIF Cierre 31 Enero de 2024'!$C$4:$C$749,$D169,'[1]SIIF Cierre 31 Enero de 2024'!$D$4:$D$749,$E169,'[1]SIIF Cierre 31 Enero de 2024'!$E$4:$E$749,$F169,'[1]SIIF Cierre 31 Enero de 2024'!$F$4:$F$749,$G169,'[1]SIIF Cierre 31 Enero de 2024'!$G$4:$G$749,$H169,'[1]SIIF Cierre 31 Enero de 2024'!$H$4:$H$749,$I169,'[1]SIIF Cierre 31 Enero de 2024'!$I$4:$I$749,$J169,'[1]SIIF Cierre 31 Enero de 2024'!$J$4:$J$749,$K169,'[1]SIIF Cierre 31 Enero de 2024'!$K$4:$K$749,$L169,'[1]SIIF Cierre 31 Enero de 2024'!$L$4:$L$749,$M169,'[1]SIIF Cierre 31 Enero de 2024'!$M$4:$M$749,$N169,'[1]SIIF Cierre 31 Enero de 2024'!$N$4:$N$749,$O169)/1000000)</f>
        <v>0</v>
      </c>
      <c r="AF169" s="386">
        <f>AD169-AE169</f>
        <v>0</v>
      </c>
      <c r="AG169" s="458">
        <f>+SUMIFS('[1]SIIF Cierre 31 Enero de 2024'!$W$4:$W$749,'[1]SIIF Cierre 31 Enero de 2024'!$A$4:$A$749,$B169,'[1]SIIF Cierre 31 Enero de 2024'!$B$4:$B$749,$C169,'[1]SIIF Cierre 31 Enero de 2024'!$C$4:$C$749,$D169,'[1]SIIF Cierre 31 Enero de 2024'!$D$4:$D$749,$E169,'[1]SIIF Cierre 31 Enero de 2024'!$E$4:$E$749,$F169,'[1]SIIF Cierre 31 Enero de 2024'!$F$4:$F$749,$G169,'[1]SIIF Cierre 31 Enero de 2024'!$G$4:$G$749,$H169,'[1]SIIF Cierre 31 Enero de 2024'!$H$4:$H$749,$I169,'[1]SIIF Cierre 31 Enero de 2024'!$I$4:$I$749,$J169,'[1]SIIF Cierre 31 Enero de 2024'!$J$4:$J$749,$K169,'[1]SIIF Cierre 31 Enero de 2024'!$K$4:$K$749,$L169,'[1]SIIF Cierre 31 Enero de 2024'!$L$4:$L$749,$M169,'[1]SIIF Cierre 31 Enero de 2024'!$M$4:$M$749,$N169,'[1]SIIF Cierre 31 Enero de 2024'!$N$4:$N$749,$O169)/1000000</f>
        <v>0</v>
      </c>
      <c r="AH169" s="178" t="e">
        <f>+AG169/AD169</f>
        <v>#DIV/0!</v>
      </c>
      <c r="AI169" s="187" t="e">
        <f>+AG169/AF169</f>
        <v>#DIV/0!</v>
      </c>
      <c r="AJ169" s="192">
        <f>+SUMIFS('[1]Cierre Mes Anterior'!$W$4:$W$773,'[1]Cierre Mes Anterior'!$A$4:$A$773,$B169,'[1]Cierre Mes Anterior'!$B$4:$B$773,$C169,'[1]Cierre Mes Anterior'!$C$4:$C$773,$D169,'[1]Cierre Mes Anterior'!$D$4:$D$773,$E169,'[1]Cierre Mes Anterior'!$E$4:$E$773,$F169,'[1]Cierre Mes Anterior'!$F$4:$F$773,$G169,'[1]Cierre Mes Anterior'!$G$4:$G$773,$H169,'[1]Cierre Mes Anterior'!$H$4:$H$773,$I169,'[1]Cierre Mes Anterior'!$I$4:$I$773,$J169,'[1]Cierre Mes Anterior'!$J$4:$J$773,$K169,'[1]Cierre Mes Anterior'!$K$4:$K$773,$L169,'[1]Cierre Mes Anterior'!$L$4:$L$773,$M169,'[1]Cierre Mes Anterior'!$M$4:$M$773,$N169,'[1]Cierre Mes Anterior'!$N$4:$N$773,$O169)/1000000</f>
        <v>1112.6212247799999</v>
      </c>
      <c r="AK169" s="179">
        <f>+AG169-AJ169</f>
        <v>-1112.6212247799999</v>
      </c>
      <c r="AL169" s="194" t="e" vm="1">
        <f t="shared" si="191"/>
        <v>#VALUE!</v>
      </c>
      <c r="AM169" s="456">
        <f>+SUMIFS('[1]SIIF Cierre 31 Enero de 2024'!$X$4:$X$749,'[1]SIIF Cierre 31 Enero de 2024'!$A$4:$A$749,$B169,'[1]SIIF Cierre 31 Enero de 2024'!$B$4:$B$749,$C169,'[1]SIIF Cierre 31 Enero de 2024'!$C$4:$C$749,$D169,'[1]SIIF Cierre 31 Enero de 2024'!$D$4:$D$749,$E169,'[1]SIIF Cierre 31 Enero de 2024'!$E$4:$E$749,$F169,'[1]SIIF Cierre 31 Enero de 2024'!$F$4:$F$749,$G169,'[1]SIIF Cierre 31 Enero de 2024'!$G$4:$G$749,$H169,'[1]SIIF Cierre 31 Enero de 2024'!$H$4:$H$749,$I169,'[1]SIIF Cierre 31 Enero de 2024'!$I$4:$I$749,$J169,'[1]SIIF Cierre 31 Enero de 2024'!$J$4:$J$749,$K169,'[1]SIIF Cierre 31 Enero de 2024'!$K$4:$K$749,$L169,'[1]SIIF Cierre 31 Enero de 2024'!$L$4:$L$749,$M169,'[1]SIIF Cierre 31 Enero de 2024'!$M$4:$M$749,$N169,'[1]SIIF Cierre 31 Enero de 2024'!$N$4:$N$749,$O169)/1000000</f>
        <v>0</v>
      </c>
      <c r="AN169" s="180" t="e">
        <f t="shared" si="192"/>
        <v>#DIV/0!</v>
      </c>
      <c r="AO169" s="189" t="e">
        <f>+AM169/AF169</f>
        <v>#DIV/0!</v>
      </c>
      <c r="AP169" s="192">
        <f>+SUMIFS('[1]Cierre Mes Anterior'!$X$4:$X$773,'[1]Cierre Mes Anterior'!$A$4:$A$773,$B169,'[1]Cierre Mes Anterior'!$B$4:$B$773,$C169,'[1]Cierre Mes Anterior'!$C$4:$C$773,$D169,'[1]Cierre Mes Anterior'!$D$4:$D$773,$E169,'[1]Cierre Mes Anterior'!$E$4:$E$773,$F169,'[1]Cierre Mes Anterior'!$F$4:$F$773,$G169,'[1]Cierre Mes Anterior'!$G$4:$G$773,$H169,'[1]Cierre Mes Anterior'!$H$4:$H$773,$I169,'[1]Cierre Mes Anterior'!$I$4:$I$773,$J169,'[1]Cierre Mes Anterior'!$J$4:$J$773,$K169,'[1]Cierre Mes Anterior'!$K$4:$K$773,$L169,'[1]Cierre Mes Anterior'!$L$4:$L$773,$M169,'[1]Cierre Mes Anterior'!$M$4:$M$773,$N169,'[1]Cierre Mes Anterior'!$N$4:$N$773,$O169)/1000000</f>
        <v>1112.6212247799999</v>
      </c>
      <c r="AQ169" s="179">
        <f>+AM169-AP169</f>
        <v>-1112.6212247799999</v>
      </c>
      <c r="AR169" s="194" t="e">
        <f t="shared" si="193"/>
        <v>#N/A</v>
      </c>
      <c r="AS169" s="456">
        <f>+SUMIFS('[1]SIIF Cierre 31 Enero de 2024'!$Z$4:$Z$749,'[1]SIIF Cierre 31 Enero de 2024'!$A$4:$A$749,$B169,'[1]SIIF Cierre 31 Enero de 2024'!$B$4:$B$749,$C169,'[1]SIIF Cierre 31 Enero de 2024'!$C$4:$C$749,$D169,'[1]SIIF Cierre 31 Enero de 2024'!$D$4:$D$749,$E169,'[1]SIIF Cierre 31 Enero de 2024'!$E$4:$E$749,$F169,'[1]SIIF Cierre 31 Enero de 2024'!$F$4:$F$749,$G169,'[1]SIIF Cierre 31 Enero de 2024'!$G$4:$G$749,$H169,'[1]SIIF Cierre 31 Enero de 2024'!$H$4:$H$749,$I169,'[1]SIIF Cierre 31 Enero de 2024'!$I$4:$I$749,$J169,'[1]SIIF Cierre 31 Enero de 2024'!$J$4:$J$749,$K169,'[1]SIIF Cierre 31 Enero de 2024'!$K$4:$K$749,$L169,'[1]SIIF Cierre 31 Enero de 2024'!$L$4:$L$749,$M169,'[1]SIIF Cierre 31 Enero de 2024'!$M$4:$M$749,$N169,'[1]SIIF Cierre 31 Enero de 2024'!$N$4:$N$749,$O169)/1000000</f>
        <v>0</v>
      </c>
      <c r="AT169" s="180" t="e">
        <f t="shared" si="194"/>
        <v>#DIV/0!</v>
      </c>
      <c r="AU169" s="456">
        <f>+AD169-AG169</f>
        <v>0</v>
      </c>
      <c r="AV169" s="384">
        <f>+AG169-AM169</f>
        <v>0</v>
      </c>
      <c r="AW169" s="385">
        <f t="shared" si="195"/>
        <v>0</v>
      </c>
      <c r="AX169" s="386">
        <f>+AF169-AG169</f>
        <v>0</v>
      </c>
      <c r="AY169" s="193" t="e">
        <f>AD169*AR169</f>
        <v>#N/A</v>
      </c>
      <c r="AZ169" s="174" t="e">
        <f>IF(AND(AY169=0,AM169&gt;AY169),1,IFERROR(AM169/AY169,1))</f>
        <v>#N/A</v>
      </c>
      <c r="BA169" s="138"/>
    </row>
    <row r="170" spans="1:78" ht="22.5" customHeight="1" thickBot="1">
      <c r="B170" s="1" t="s">
        <v>185</v>
      </c>
      <c r="C170" s="1" t="s">
        <v>186</v>
      </c>
      <c r="D170" s="1" t="s">
        <v>164</v>
      </c>
      <c r="E170" s="1" t="s">
        <v>176</v>
      </c>
      <c r="F170" s="1" t="s">
        <v>164</v>
      </c>
      <c r="G170" s="1" t="s">
        <v>164</v>
      </c>
      <c r="H170" s="1" t="s">
        <v>164</v>
      </c>
      <c r="I170" s="1" t="s">
        <v>164</v>
      </c>
      <c r="J170" s="1" t="s">
        <v>164</v>
      </c>
      <c r="K170" s="1" t="s">
        <v>164</v>
      </c>
      <c r="L170" s="1" t="s">
        <v>164</v>
      </c>
      <c r="M170" s="1" t="s">
        <v>164</v>
      </c>
      <c r="N170" s="1" t="s">
        <v>164</v>
      </c>
      <c r="O170" s="1" t="s">
        <v>164</v>
      </c>
      <c r="T170" s="158" t="s">
        <v>177</v>
      </c>
      <c r="U170" s="441"/>
      <c r="V170" s="158" t="s">
        <v>177</v>
      </c>
      <c r="W170" s="387">
        <f>W180</f>
        <v>382524.99755700002</v>
      </c>
      <c r="X170" s="188">
        <f t="shared" ref="X170:AG170" si="196">X180</f>
        <v>0</v>
      </c>
      <c r="Y170" s="387">
        <f t="shared" si="196"/>
        <v>0</v>
      </c>
      <c r="Z170" s="387"/>
      <c r="AA170" s="387">
        <f t="shared" si="196"/>
        <v>0</v>
      </c>
      <c r="AB170" s="387">
        <f t="shared" si="196"/>
        <v>0</v>
      </c>
      <c r="AC170" s="387">
        <f t="shared" si="196"/>
        <v>0</v>
      </c>
      <c r="AD170" s="457">
        <f>AD180</f>
        <v>382524.99755700002</v>
      </c>
      <c r="AE170" s="387">
        <f>AE180</f>
        <v>0</v>
      </c>
      <c r="AF170" s="387">
        <f>AF180</f>
        <v>382524.99755700002</v>
      </c>
      <c r="AG170" s="457">
        <f t="shared" si="196"/>
        <v>203.5</v>
      </c>
      <c r="AH170" s="169">
        <f>+AG170/AD170</f>
        <v>5.3199137651043697E-4</v>
      </c>
      <c r="AI170" s="244"/>
      <c r="AJ170" s="326">
        <f>AJ180</f>
        <v>0</v>
      </c>
      <c r="AK170" s="326">
        <f>AK180</f>
        <v>0</v>
      </c>
      <c r="AL170" s="172" t="e" vm="1">
        <f t="shared" si="191"/>
        <v>#VALUE!</v>
      </c>
      <c r="AM170" s="457">
        <f>AM180</f>
        <v>0</v>
      </c>
      <c r="AN170" s="186">
        <f>+AM170/AD170</f>
        <v>0</v>
      </c>
      <c r="AO170" s="223"/>
      <c r="AP170" s="326">
        <f>AP180</f>
        <v>0</v>
      </c>
      <c r="AQ170" s="326">
        <f>AQ180</f>
        <v>0</v>
      </c>
      <c r="AR170" s="172" t="e">
        <f t="shared" si="193"/>
        <v>#N/A</v>
      </c>
      <c r="AS170" s="457">
        <f>AS180</f>
        <v>0</v>
      </c>
      <c r="AT170" s="186">
        <f t="shared" si="194"/>
        <v>0</v>
      </c>
      <c r="AU170" s="457">
        <f>AU180</f>
        <v>382321.49755700002</v>
      </c>
      <c r="AV170" s="387">
        <f>AV180</f>
        <v>203.5</v>
      </c>
      <c r="AW170" s="389">
        <f>AW180</f>
        <v>252625.165553</v>
      </c>
      <c r="AX170" s="418"/>
      <c r="AY170" s="190" t="e">
        <f>AY180</f>
        <v>#N/A</v>
      </c>
      <c r="AZ170" s="174" t="e">
        <f>IF(AND(AY170=0,AM170&gt;AY170),1,IFERROR(AM170/AY170,1))</f>
        <v>#N/A</v>
      </c>
      <c r="BA170" s="138"/>
      <c r="BB170" s="277"/>
      <c r="BC170" s="277"/>
      <c r="BD170" s="277"/>
      <c r="BE170" s="277"/>
      <c r="BF170" s="277"/>
      <c r="BG170" s="277"/>
      <c r="BH170" s="277"/>
      <c r="BI170" s="277"/>
      <c r="BJ170" s="277"/>
      <c r="BK170" s="277"/>
      <c r="BL170" s="277"/>
      <c r="BM170" s="277"/>
      <c r="BO170" s="277"/>
      <c r="BP170" s="277"/>
      <c r="BQ170" s="277"/>
      <c r="BR170" s="277"/>
      <c r="BS170" s="277"/>
      <c r="BT170" s="277"/>
      <c r="BU170" s="277"/>
      <c r="BV170" s="277"/>
      <c r="BW170" s="277"/>
      <c r="BX170" s="277"/>
      <c r="BY170" s="277"/>
      <c r="BZ170" s="277"/>
    </row>
    <row r="171" spans="1:78" ht="24.75" customHeight="1" thickBot="1">
      <c r="B171" s="1" t="s">
        <v>185</v>
      </c>
      <c r="C171" s="1" t="s">
        <v>186</v>
      </c>
      <c r="D171" s="1" t="s">
        <v>164</v>
      </c>
      <c r="E171" s="1" t="s">
        <v>164</v>
      </c>
      <c r="F171" s="1" t="s">
        <v>164</v>
      </c>
      <c r="G171" s="1" t="s">
        <v>164</v>
      </c>
      <c r="H171" s="1" t="s">
        <v>164</v>
      </c>
      <c r="I171" s="1" t="s">
        <v>164</v>
      </c>
      <c r="J171" s="1" t="s">
        <v>164</v>
      </c>
      <c r="K171" s="1" t="s">
        <v>164</v>
      </c>
      <c r="L171" s="1" t="s">
        <v>164</v>
      </c>
      <c r="M171" s="1" t="s">
        <v>164</v>
      </c>
      <c r="N171" s="1" t="s">
        <v>164</v>
      </c>
      <c r="O171" s="1" t="s">
        <v>164</v>
      </c>
      <c r="T171" s="158" t="s">
        <v>206</v>
      </c>
      <c r="U171" s="441"/>
      <c r="V171" s="158" t="s">
        <v>206</v>
      </c>
      <c r="W171" s="387">
        <f>+W170+W161+W167</f>
        <v>4444901.5429260004</v>
      </c>
      <c r="X171" s="387">
        <f t="shared" ref="X171:AC171" si="197">+X170+X161+X167</f>
        <v>0</v>
      </c>
      <c r="Y171" s="387">
        <f t="shared" si="197"/>
        <v>0</v>
      </c>
      <c r="Z171" s="387">
        <f t="shared" si="197"/>
        <v>0</v>
      </c>
      <c r="AA171" s="387">
        <f t="shared" si="197"/>
        <v>0</v>
      </c>
      <c r="AB171" s="387">
        <f t="shared" si="197"/>
        <v>0</v>
      </c>
      <c r="AC171" s="387">
        <f t="shared" si="197"/>
        <v>0</v>
      </c>
      <c r="AD171" s="457">
        <f>+AD170+AD161+AD167</f>
        <v>4444901.5429260004</v>
      </c>
      <c r="AE171" s="387">
        <f>+AE170+AE161+AE167</f>
        <v>3928.4</v>
      </c>
      <c r="AF171" s="387">
        <f>+AF170+AF161+AF167</f>
        <v>4440973.1429260001</v>
      </c>
      <c r="AG171" s="457">
        <f>+AG170+AG161+AG167</f>
        <v>13191.77651625</v>
      </c>
      <c r="AH171" s="169">
        <f>+AG171/AD171</f>
        <v>2.9678444817848736E-3</v>
      </c>
      <c r="AI171" s="278"/>
      <c r="AJ171" s="188">
        <v>825604.43976460991</v>
      </c>
      <c r="AK171" s="188">
        <v>8381.7515115199512</v>
      </c>
      <c r="AL171" s="172" t="e" vm="1">
        <f t="shared" si="191"/>
        <v>#VALUE!</v>
      </c>
      <c r="AM171" s="457">
        <f>+AM170+AM161+AM167</f>
        <v>2533.9759429999999</v>
      </c>
      <c r="AN171" s="186">
        <f>+AM171/AD171</f>
        <v>5.7008595545446621E-4</v>
      </c>
      <c r="AO171" s="279"/>
      <c r="AP171" s="188">
        <f>+AP170+AP161</f>
        <v>571003.76284877001</v>
      </c>
      <c r="AQ171" s="188">
        <f>+AQ170+AQ161</f>
        <v>-540084.97486833006</v>
      </c>
      <c r="AR171" s="172" t="e">
        <f t="shared" si="193"/>
        <v>#N/A</v>
      </c>
      <c r="AS171" s="457">
        <f>+AS170+AS161+AS167</f>
        <v>1976.9998170000001</v>
      </c>
      <c r="AT171" s="186">
        <f t="shared" si="194"/>
        <v>4.4477921454669071E-4</v>
      </c>
      <c r="AU171" s="457">
        <f>+AU170+AU161</f>
        <v>4431709.7664097501</v>
      </c>
      <c r="AV171" s="387">
        <f>+AV170+AV161</f>
        <v>10657.800573249999</v>
      </c>
      <c r="AW171" s="389">
        <f>+AW170+AW161</f>
        <v>4312467.7349789999</v>
      </c>
      <c r="AX171" s="418"/>
      <c r="AY171" s="190" t="e">
        <f>+AY170+AY161</f>
        <v>#N/A</v>
      </c>
      <c r="AZ171" s="174" t="e">
        <f>IF(AND(AY171=0,AM171&gt;AY171),1,IFERROR(AM171/AY171,1))</f>
        <v>#N/A</v>
      </c>
      <c r="BA171" s="138"/>
      <c r="BB171" s="280"/>
      <c r="BC171" s="281"/>
      <c r="BD171" s="281"/>
      <c r="BE171" s="281"/>
      <c r="BF171" s="281"/>
      <c r="BG171" s="281"/>
      <c r="BH171" s="281"/>
      <c r="BI171" s="281"/>
      <c r="BJ171" s="281"/>
      <c r="BK171" s="281"/>
      <c r="BL171" s="281"/>
      <c r="BM171" s="281"/>
      <c r="BO171" s="281"/>
      <c r="BP171" s="281"/>
      <c r="BQ171" s="281"/>
      <c r="BR171" s="281"/>
      <c r="BS171" s="281"/>
      <c r="BT171" s="281"/>
      <c r="BU171" s="281"/>
      <c r="BV171" s="281"/>
      <c r="BW171" s="281"/>
      <c r="BX171" s="281"/>
      <c r="BY171" s="281"/>
      <c r="BZ171" s="281"/>
    </row>
    <row r="172" spans="1:78" ht="10.5" customHeight="1">
      <c r="T172" s="143"/>
      <c r="U172" s="431"/>
      <c r="V172" s="144"/>
      <c r="W172" s="143"/>
      <c r="X172" s="143"/>
      <c r="Y172" s="143"/>
      <c r="Z172" s="143"/>
      <c r="AA172" s="143"/>
      <c r="AB172" s="143"/>
      <c r="AC172" s="143"/>
      <c r="AD172" s="425"/>
      <c r="AE172" s="143"/>
      <c r="AF172" s="143"/>
      <c r="AG172" s="425"/>
      <c r="AH172" s="145"/>
      <c r="AI172" s="146"/>
      <c r="AJ172" s="146"/>
      <c r="AK172" s="146"/>
      <c r="AL172" s="145"/>
      <c r="AM172" s="425"/>
      <c r="AN172" s="145"/>
      <c r="AO172" s="146"/>
      <c r="AP172" s="146"/>
      <c r="AQ172" s="146"/>
      <c r="AR172" s="139"/>
      <c r="AS172" s="425"/>
      <c r="AT172" s="145"/>
      <c r="AU172" s="425"/>
      <c r="AV172" s="380"/>
      <c r="AW172" s="380"/>
      <c r="AX172" s="380"/>
      <c r="AY172" s="146"/>
      <c r="AZ172" s="146"/>
      <c r="BA172" s="138"/>
      <c r="BB172" s="277"/>
      <c r="BC172" s="270"/>
      <c r="BD172" s="270"/>
      <c r="BE172" s="270"/>
      <c r="BF172" s="270"/>
      <c r="BG172" s="270"/>
      <c r="BH172" s="270"/>
      <c r="BI172" s="270"/>
      <c r="BJ172" s="270"/>
      <c r="BK172" s="270"/>
      <c r="BL172" s="270"/>
      <c r="BM172" s="270"/>
      <c r="BO172" s="270"/>
      <c r="BP172" s="270"/>
      <c r="BQ172" s="270"/>
      <c r="BR172" s="270"/>
      <c r="BS172" s="270"/>
      <c r="BT172" s="270"/>
      <c r="BU172" s="270"/>
      <c r="BV172" s="270"/>
      <c r="BW172" s="270"/>
      <c r="BX172" s="270"/>
      <c r="BY172" s="270"/>
      <c r="BZ172" s="270"/>
    </row>
    <row r="173" spans="1:78" ht="21" customHeight="1" thickBot="1">
      <c r="T173" s="143"/>
      <c r="U173" s="431"/>
      <c r="V173" s="144"/>
      <c r="W173" s="143"/>
      <c r="X173" s="143"/>
      <c r="Y173" s="143"/>
      <c r="Z173" s="143"/>
      <c r="AA173" s="143"/>
      <c r="AB173" s="143"/>
      <c r="AC173" s="143"/>
      <c r="AD173" s="425"/>
      <c r="AE173" s="143"/>
      <c r="AF173" s="143"/>
      <c r="AG173" s="425"/>
      <c r="AH173" s="145"/>
      <c r="AI173" s="146"/>
      <c r="AJ173" s="146"/>
      <c r="AK173" s="146"/>
      <c r="AL173" s="139"/>
      <c r="AM173" s="425"/>
      <c r="AN173" s="145"/>
      <c r="AO173" s="146"/>
      <c r="AP173" s="146"/>
      <c r="AQ173" s="146"/>
      <c r="AR173" s="139"/>
      <c r="AS173" s="425"/>
      <c r="AT173" s="145"/>
      <c r="AU173" s="425"/>
      <c r="AV173" s="380"/>
      <c r="AW173" s="380"/>
      <c r="AX173" s="380"/>
      <c r="AY173" s="146"/>
      <c r="AZ173" s="146"/>
      <c r="BA173" s="138"/>
      <c r="BB173" s="277"/>
      <c r="BC173" s="270"/>
      <c r="BD173" s="270"/>
      <c r="BE173" s="270"/>
      <c r="BF173" s="270"/>
      <c r="BG173" s="270"/>
      <c r="BH173" s="270"/>
      <c r="BI173" s="270"/>
      <c r="BJ173" s="270"/>
      <c r="BK173" s="270"/>
      <c r="BL173" s="270"/>
      <c r="BM173" s="270"/>
      <c r="BO173" s="270"/>
      <c r="BP173" s="270"/>
      <c r="BQ173" s="270"/>
      <c r="BR173" s="270"/>
      <c r="BS173" s="270"/>
      <c r="BT173" s="270"/>
      <c r="BU173" s="270"/>
      <c r="BV173" s="270"/>
      <c r="BW173" s="270"/>
      <c r="BX173" s="270"/>
      <c r="BY173" s="270"/>
      <c r="BZ173" s="270"/>
    </row>
    <row r="174" spans="1:78" ht="51" customHeight="1" thickBot="1">
      <c r="B174" s="152"/>
      <c r="C174" s="230"/>
      <c r="D174" s="230"/>
      <c r="E174" s="230"/>
      <c r="F174" s="230"/>
      <c r="G174" s="230"/>
      <c r="H174" s="230"/>
      <c r="I174" s="230"/>
      <c r="J174" s="230"/>
      <c r="K174" s="230"/>
      <c r="L174" s="230"/>
      <c r="M174" s="230"/>
      <c r="N174" s="230"/>
      <c r="O174" s="230"/>
      <c r="P174" s="230"/>
      <c r="Q174" s="230"/>
      <c r="R174" s="230"/>
      <c r="S174" s="230"/>
      <c r="T174" s="157" t="s">
        <v>125</v>
      </c>
      <c r="U174" s="440"/>
      <c r="V174" s="157" t="s">
        <v>125</v>
      </c>
      <c r="W174" s="158" t="s">
        <v>441</v>
      </c>
      <c r="X174" s="158" t="s">
        <v>127</v>
      </c>
      <c r="Y174" s="158" t="s">
        <v>128</v>
      </c>
      <c r="Z174" s="158" t="s">
        <v>129</v>
      </c>
      <c r="AA174" s="158" t="s">
        <v>130</v>
      </c>
      <c r="AB174" s="158" t="s">
        <v>131</v>
      </c>
      <c r="AC174" s="157" t="s">
        <v>132</v>
      </c>
      <c r="AD174" s="453" t="s">
        <v>442</v>
      </c>
      <c r="AE174" s="157" t="s">
        <v>443</v>
      </c>
      <c r="AF174" s="157" t="s">
        <v>135</v>
      </c>
      <c r="AG174" s="453" t="s">
        <v>0</v>
      </c>
      <c r="AH174" s="159" t="s">
        <v>136</v>
      </c>
      <c r="AI174" s="160" t="s">
        <v>137</v>
      </c>
      <c r="AJ174" s="160" t="s">
        <v>138</v>
      </c>
      <c r="AK174" s="160" t="s">
        <v>139</v>
      </c>
      <c r="AL174" s="161" t="s">
        <v>140</v>
      </c>
      <c r="AM174" s="453" t="s">
        <v>141</v>
      </c>
      <c r="AN174" s="159" t="s">
        <v>142</v>
      </c>
      <c r="AO174" s="329"/>
      <c r="AP174" s="330" t="s">
        <v>144</v>
      </c>
      <c r="AQ174" s="331" t="s">
        <v>145</v>
      </c>
      <c r="AR174" s="332" t="s">
        <v>146</v>
      </c>
      <c r="AS174" s="453" t="s">
        <v>295</v>
      </c>
      <c r="AT174" s="159" t="s">
        <v>296</v>
      </c>
      <c r="AU174" s="453" t="s">
        <v>147</v>
      </c>
      <c r="AV174" s="381" t="s">
        <v>148</v>
      </c>
      <c r="AW174" s="381" t="s">
        <v>149</v>
      </c>
      <c r="AX174" s="422"/>
      <c r="AY174" s="162" t="s">
        <v>151</v>
      </c>
      <c r="AZ174" s="163" t="s">
        <v>152</v>
      </c>
      <c r="BA174" s="138"/>
      <c r="BB174" s="164"/>
      <c r="BC174" s="166"/>
      <c r="BD174" s="166"/>
      <c r="BE174" s="166"/>
      <c r="BF174" s="166"/>
      <c r="BG174" s="166"/>
      <c r="BH174" s="166"/>
      <c r="BI174" s="166"/>
      <c r="BJ174" s="166"/>
      <c r="BK174" s="166"/>
      <c r="BL174" s="166"/>
      <c r="BM174" s="166"/>
      <c r="BO174" s="166"/>
      <c r="BP174" s="166"/>
      <c r="BQ174" s="166"/>
      <c r="BR174" s="166"/>
      <c r="BS174" s="166"/>
      <c r="BT174" s="166"/>
      <c r="BU174" s="166"/>
      <c r="BV174" s="166"/>
      <c r="BW174" s="166"/>
      <c r="BX174" s="166"/>
      <c r="BY174" s="166"/>
      <c r="BZ174" s="166"/>
    </row>
    <row r="175" spans="1:78" ht="104.25" customHeight="1">
      <c r="B175" s="1" t="s">
        <v>185</v>
      </c>
      <c r="C175" s="1" t="s">
        <v>186</v>
      </c>
      <c r="D175" s="515" t="s">
        <v>372</v>
      </c>
      <c r="E175" s="1" t="s">
        <v>176</v>
      </c>
      <c r="F175" s="1" t="s">
        <v>164</v>
      </c>
      <c r="G175" s="1" t="s">
        <v>164</v>
      </c>
      <c r="H175" s="1" t="s">
        <v>164</v>
      </c>
      <c r="I175" s="1" t="s">
        <v>164</v>
      </c>
      <c r="J175" s="1" t="s">
        <v>164</v>
      </c>
      <c r="K175" s="1" t="s">
        <v>164</v>
      </c>
      <c r="L175" s="1" t="s">
        <v>164</v>
      </c>
      <c r="M175" s="1" t="s">
        <v>164</v>
      </c>
      <c r="N175" s="1" t="s">
        <v>164</v>
      </c>
      <c r="O175" s="1" t="s">
        <v>164</v>
      </c>
      <c r="T175" s="510" t="s">
        <v>259</v>
      </c>
      <c r="U175" s="496" t="s">
        <v>260</v>
      </c>
      <c r="V175" s="307" t="s">
        <v>259</v>
      </c>
      <c r="W175" s="394">
        <f>+SUMIFS('[1]SIIF Cierre 31 Enero de 2024'!$P$4:$P$749,'[1]SIIF Cierre 31 Enero de 2024'!$A$4:$A$749,$B175,'[1]SIIF Cierre 31 Enero de 2024'!$B$4:$B$749,$C175,'[1]SIIF Cierre 31 Enero de 2024'!$C$4:$C$749,$D175)/1000000</f>
        <v>184049.047597</v>
      </c>
      <c r="X175" s="264">
        <v>0</v>
      </c>
      <c r="Y175" s="394">
        <f>+SUMIFS('[1]SIIF Cierre 31 Enero de 2024'!$R$4:$R$749,'[1]SIIF Cierre 31 Enero de 2024'!$A$4:$A$749,$B175,'[1]SIIF Cierre 31 Enero de 2024'!$B$4:$B$749,$C175,'[1]SIIF Cierre 31 Enero de 2024'!$C$4:$C$749,$D175)/1000000</f>
        <v>0</v>
      </c>
      <c r="Z175" s="264"/>
      <c r="AA175" s="394">
        <f>+SUMIFS('[1]SIIF Cierre 31 Enero de 2024'!$Q$4:$Q$749,'[1]SIIF Cierre 31 Enero de 2024'!$A$4:$A$749,$B175,'[1]SIIF Cierre 31 Enero de 2024'!$B$4:$B$749,$C175,'[1]SIIF Cierre 31 Enero de 2024'!$C$4:$C$749,$D175)/1000000</f>
        <v>0</v>
      </c>
      <c r="AB175" s="264"/>
      <c r="AC175" s="264">
        <f>+AA175+AB175</f>
        <v>0</v>
      </c>
      <c r="AD175" s="462">
        <f>W175-Y175+AA175</f>
        <v>184049.047597</v>
      </c>
      <c r="AE175" s="394">
        <f>+SUMIFS('[1]SIIF Cierre 31 Enero de 2024'!$T$4:$T$749,'[1]SIIF Cierre 31 Enero de 2024'!$A$4:$A$749,$B175,'[1]SIIF Cierre 31 Enero de 2024'!$B$4:$B$749,$C175,'[1]SIIF Cierre 31 Enero de 2024'!$C$4:$C$749,$D175)/1000000</f>
        <v>0</v>
      </c>
      <c r="AF175" s="394">
        <f>AD175-AE175</f>
        <v>184049.047597</v>
      </c>
      <c r="AG175" s="471">
        <f>+SUMIFS('[1]SIIF Cierre 31 Enero de 2024'!$W$4:$W$749,'[1]SIIF Cierre 31 Enero de 2024'!$A$4:$A$749,$B175,'[1]SIIF Cierre 31 Enero de 2024'!$B$4:$B$749,$C175,'[1]SIIF Cierre 31 Enero de 2024'!$C$4:$C$749,$D175,'[1]SIIF Cierre 31 Enero de 2024'!$D$4:$D$749,$E175,'[1]SIIF Cierre 31 Enero de 2024'!$E$4:$E$749,$F175,'[1]SIIF Cierre 31 Enero de 2024'!$F$4:$F$749,$G175,'[1]SIIF Cierre 31 Enero de 2024'!$G$4:$G$749,$H175,'[1]SIIF Cierre 31 Enero de 2024'!$H$4:$H$749,$I175,'[1]SIIF Cierre 31 Enero de 2024'!$I$4:$I$749,$J175,'[1]SIIF Cierre 31 Enero de 2024'!$J$4:$J$749,$K175,'[1]SIIF Cierre 31 Enero de 2024'!$K$4:$K$749,$L175,'[1]SIIF Cierre 31 Enero de 2024'!$L$4:$L$749,$M175,'[1]SIIF Cierre 31 Enero de 2024'!$M$4:$M$749,$N175,'[1]SIIF Cierre 31 Enero de 2024'!$N$4:$N$749,$O175)/1000000</f>
        <v>203.5</v>
      </c>
      <c r="AH175" s="265">
        <f t="shared" ref="AH175:AH180" si="198">+AG175/AD175</f>
        <v>1.1056835265216393E-3</v>
      </c>
      <c r="AI175" s="266"/>
      <c r="AJ175" s="264">
        <f>+SUMIFS('[1]Cierre Mes Anterior'!$W$4:$W$773,'[1]Cierre Mes Anterior'!$A$4:$A$773,$B175,'[1]Cierre Mes Anterior'!$B$4:$B$773,$C175,'[1]Cierre Mes Anterior'!$C$4:$C$773,$D175,'[1]Cierre Mes Anterior'!$D$4:$D$773,$E175,'[1]Cierre Mes Anterior'!$E$4:$E$773,$F175,'[1]Cierre Mes Anterior'!$F$4:$F$773,$G175,'[1]Cierre Mes Anterior'!$G$4:$G$773,$H175,'[1]Cierre Mes Anterior'!$H$4:$H$773,$I175,'[1]Cierre Mes Anterior'!$I$4:$I$773,$J175,'[1]Cierre Mes Anterior'!$J$4:$J$773,$K175,'[1]Cierre Mes Anterior'!$K$4:$K$773,$L175,'[1]Cierre Mes Anterior'!$L$4:$L$773,$M175,'[1]Cierre Mes Anterior'!$M$4:$M$773,$N175,'[1]Cierre Mes Anterior'!$N$4:$N$773,$O175)/1000000</f>
        <v>0</v>
      </c>
      <c r="AK175" s="267">
        <f>+AG175-AJ175</f>
        <v>203.5</v>
      </c>
      <c r="AL175" s="334" t="e" vm="1">
        <f t="shared" ref="AL175:AL180" si="199">HLOOKUP((HLOOKUP($W$1,$BB$8:$BM$8,1,FALSE)),$BB$8:$BM$314,BN175,FALSE)</f>
        <v>#VALUE!</v>
      </c>
      <c r="AM175" s="472">
        <f>+SUMIFS('[1]SIIF Cierre 31 Enero de 2024'!$X$4:$X$749,'[1]SIIF Cierre 31 Enero de 2024'!$A$4:$A$749,$B175,'[1]SIIF Cierre 31 Enero de 2024'!$B$4:$B$749,$C175,'[1]SIIF Cierre 31 Enero de 2024'!$C$4:$C$749,$D175,'[1]SIIF Cierre 31 Enero de 2024'!$D$4:$D$749,$E175,'[1]SIIF Cierre 31 Enero de 2024'!$E$4:$E$749,$F175,'[1]SIIF Cierre 31 Enero de 2024'!$F$4:$F$749,$G175,'[1]SIIF Cierre 31 Enero de 2024'!$G$4:$G$749,$H175,'[1]SIIF Cierre 31 Enero de 2024'!$H$4:$H$749,$I175,'[1]SIIF Cierre 31 Enero de 2024'!$I$4:$I$749,$J175,'[1]SIIF Cierre 31 Enero de 2024'!$J$4:$J$749,$K175,'[1]SIIF Cierre 31 Enero de 2024'!$K$4:$K$749,$L175,'[1]SIIF Cierre 31 Enero de 2024'!$L$4:$L$749,$M175,'[1]SIIF Cierre 31 Enero de 2024'!$M$4:$M$749,$N175,'[1]SIIF Cierre 31 Enero de 2024'!$N$4:$N$749,$O175)/1000000</f>
        <v>0</v>
      </c>
      <c r="AN175" s="265">
        <f t="shared" ref="AN175:AN180" si="200">+AM175/AD175</f>
        <v>0</v>
      </c>
      <c r="AO175" s="266"/>
      <c r="AP175" s="264">
        <f>+SUMIFS('[1]Cierre Mes Anterior'!$X$4:$X$773,'[1]Cierre Mes Anterior'!$A$4:$A$773,$B175,'[1]Cierre Mes Anterior'!$B$4:$B$773,$C175,'[1]Cierre Mes Anterior'!$C$4:$C$773,$D175,'[1]Cierre Mes Anterior'!$D$4:$D$773,$E175,'[1]Cierre Mes Anterior'!$E$4:$E$773,$F175,'[1]Cierre Mes Anterior'!$F$4:$F$773,$G175,'[1]Cierre Mes Anterior'!$G$4:$G$773,$H175,'[1]Cierre Mes Anterior'!$H$4:$H$773,$I175,'[1]Cierre Mes Anterior'!$I$4:$I$773,$J175,'[1]Cierre Mes Anterior'!$J$4:$J$773,$K175,'[1]Cierre Mes Anterior'!$K$4:$K$773,$L175,'[1]Cierre Mes Anterior'!$L$4:$L$773,$M175,'[1]Cierre Mes Anterior'!$M$4:$M$773,$N175,'[1]Cierre Mes Anterior'!$N$4:$N$773,$O175)/1000000</f>
        <v>0</v>
      </c>
      <c r="AQ175" s="267">
        <f>+AM175-AP175</f>
        <v>0</v>
      </c>
      <c r="AR175" s="172" t="e">
        <f t="shared" ref="AR175:AR180" si="201">HLOOKUP((HLOOKUP($W$1,$BO$8:$BZ$8,1,FALSE)),$BO$8:$BZ$314,BN175,FALSE)</f>
        <v>#N/A</v>
      </c>
      <c r="AS175" s="472">
        <f>+SUMIFS('[1]SIIF Cierre 31 Enero de 2024'!$Z$4:$Z$749,'[1]SIIF Cierre 31 Enero de 2024'!$A$4:$A$749,$B175,'[1]SIIF Cierre 31 Enero de 2024'!$B$4:$B$749,$C175,'[1]SIIF Cierre 31 Enero de 2024'!$C$4:$C$749,$D175,'[1]SIIF Cierre 31 Enero de 2024'!$D$4:$D$749,$E175,'[1]SIIF Cierre 31 Enero de 2024'!$E$4:$E$749,$F175,'[1]SIIF Cierre 31 Enero de 2024'!$F$4:$F$749,$G175,'[1]SIIF Cierre 31 Enero de 2024'!$G$4:$G$749,$H175,'[1]SIIF Cierre 31 Enero de 2024'!$H$4:$H$749,$I175,'[1]SIIF Cierre 31 Enero de 2024'!$I$4:$I$749,$J175,'[1]SIIF Cierre 31 Enero de 2024'!$J$4:$J$749,$K175,'[1]SIIF Cierre 31 Enero de 2024'!$K$4:$K$749,$L175,'[1]SIIF Cierre 31 Enero de 2024'!$L$4:$L$749,$M175,'[1]SIIF Cierre 31 Enero de 2024'!$M$4:$M$749,$N175,'[1]SIIF Cierre 31 Enero de 2024'!$N$4:$N$749,$O175)/1000000</f>
        <v>0</v>
      </c>
      <c r="AT175" s="265">
        <f t="shared" ref="AT175:AT180" si="202">+AS175/AD175</f>
        <v>0</v>
      </c>
      <c r="AU175" s="467">
        <f>+AD175-AG175</f>
        <v>183845.547597</v>
      </c>
      <c r="AV175" s="395">
        <f>+AG175-AM175</f>
        <v>203.5</v>
      </c>
      <c r="AW175" s="416">
        <f>+AD175-AM175</f>
        <v>184049.047597</v>
      </c>
      <c r="AX175" s="420"/>
      <c r="AY175" s="193" t="e">
        <f>AD175*AR175</f>
        <v>#N/A</v>
      </c>
      <c r="AZ175" s="174" t="e">
        <f>IF(AND(AY175=0,AM175&gt;AY175),1,IFERROR(AM175/AY175,1))</f>
        <v>#N/A</v>
      </c>
      <c r="BA175" s="138"/>
      <c r="BB175" s="277"/>
      <c r="BC175" s="270"/>
      <c r="BD175" s="270"/>
      <c r="BE175" s="270"/>
      <c r="BF175" s="270"/>
      <c r="BG175" s="270"/>
      <c r="BH175" s="270"/>
      <c r="BI175" s="270"/>
      <c r="BJ175" s="270"/>
      <c r="BK175" s="270"/>
      <c r="BL175" s="270"/>
      <c r="BM175" s="270"/>
      <c r="BO175" s="270"/>
      <c r="BP175" s="270"/>
      <c r="BQ175" s="270"/>
      <c r="BR175" s="270"/>
      <c r="BS175" s="270"/>
      <c r="BT175" s="335"/>
      <c r="BU175" s="270"/>
      <c r="BV175" s="270"/>
      <c r="BW175" s="335"/>
      <c r="BX175" s="270"/>
      <c r="BY175" s="335"/>
      <c r="BZ175" s="270"/>
    </row>
    <row r="176" spans="1:78" ht="118.5" customHeight="1">
      <c r="B176" s="1" t="s">
        <v>185</v>
      </c>
      <c r="C176" s="1" t="s">
        <v>186</v>
      </c>
      <c r="D176" s="515" t="s">
        <v>373</v>
      </c>
      <c r="E176" s="1" t="s">
        <v>176</v>
      </c>
      <c r="F176" s="1" t="s">
        <v>164</v>
      </c>
      <c r="G176" s="1" t="s">
        <v>164</v>
      </c>
      <c r="H176" s="1" t="s">
        <v>164</v>
      </c>
      <c r="I176" s="1" t="s">
        <v>164</v>
      </c>
      <c r="J176" s="1" t="s">
        <v>164</v>
      </c>
      <c r="K176" s="1" t="s">
        <v>164</v>
      </c>
      <c r="L176" s="1" t="s">
        <v>164</v>
      </c>
      <c r="M176" s="1" t="s">
        <v>164</v>
      </c>
      <c r="N176" s="1" t="s">
        <v>164</v>
      </c>
      <c r="O176" s="1" t="s">
        <v>164</v>
      </c>
      <c r="T176" s="510" t="s">
        <v>261</v>
      </c>
      <c r="U176" s="496" t="s">
        <v>262</v>
      </c>
      <c r="V176" s="307" t="s">
        <v>261</v>
      </c>
      <c r="W176" s="394">
        <f>+SUMIFS('[1]SIIF Cierre 31 Enero de 2024'!$P$4:$P$749,'[1]SIIF Cierre 31 Enero de 2024'!$A$4:$A$749,$B176,'[1]SIIF Cierre 31 Enero de 2024'!$B$4:$B$749,$C176,'[1]SIIF Cierre 31 Enero de 2024'!$C$4:$C$749,$D176)/1000000</f>
        <v>41464</v>
      </c>
      <c r="X176" s="264">
        <v>0</v>
      </c>
      <c r="Y176" s="394">
        <f>+SUMIFS('[1]SIIF Cierre 31 Enero de 2024'!$R$4:$R$749,'[1]SIIF Cierre 31 Enero de 2024'!$A$4:$A$749,$B176,'[1]SIIF Cierre 31 Enero de 2024'!$B$4:$B$749,$C176,'[1]SIIF Cierre 31 Enero de 2024'!$C$4:$C$749,$D176)/1000000</f>
        <v>0</v>
      </c>
      <c r="Z176" s="264"/>
      <c r="AA176" s="394">
        <f>+SUMIFS('[1]SIIF Cierre 31 Enero de 2024'!$Q$4:$Q$749,'[1]SIIF Cierre 31 Enero de 2024'!$A$4:$A$749,$B176,'[1]SIIF Cierre 31 Enero de 2024'!$B$4:$B$749,$C176,'[1]SIIF Cierre 31 Enero de 2024'!$C$4:$C$749,$D176)/1000000</f>
        <v>0</v>
      </c>
      <c r="AB176" s="264"/>
      <c r="AC176" s="264">
        <f>+AA176+AB176</f>
        <v>0</v>
      </c>
      <c r="AD176" s="462">
        <f>W176-Y176+AA176</f>
        <v>41464</v>
      </c>
      <c r="AE176" s="394">
        <f>+SUMIFS('[1]SIIF Cierre 31 Enero de 2024'!$T$4:$T$749,'[1]SIIF Cierre 31 Enero de 2024'!$A$4:$A$749,$B176,'[1]SIIF Cierre 31 Enero de 2024'!$B$4:$B$749,$C176,'[1]SIIF Cierre 31 Enero de 2024'!$C$4:$C$749,$D176)/1000000</f>
        <v>0</v>
      </c>
      <c r="AF176" s="394">
        <f>AD176-AE176</f>
        <v>41464</v>
      </c>
      <c r="AG176" s="471">
        <f>+SUMIFS('[1]SIIF Cierre 31 Enero de 2024'!$W$4:$W$749,'[1]SIIF Cierre 31 Enero de 2024'!$A$4:$A$749,$B176,'[1]SIIF Cierre 31 Enero de 2024'!$B$4:$B$749,$C176,'[1]SIIF Cierre 31 Enero de 2024'!$C$4:$C$749,$D176,'[1]SIIF Cierre 31 Enero de 2024'!$D$4:$D$749,$E176,'[1]SIIF Cierre 31 Enero de 2024'!$E$4:$E$749,$F176,'[1]SIIF Cierre 31 Enero de 2024'!$F$4:$F$749,$G176,'[1]SIIF Cierre 31 Enero de 2024'!$G$4:$G$749,$H176,'[1]SIIF Cierre 31 Enero de 2024'!$H$4:$H$749,$I176,'[1]SIIF Cierre 31 Enero de 2024'!$I$4:$I$749,$J176,'[1]SIIF Cierre 31 Enero de 2024'!$J$4:$J$749,$K176,'[1]SIIF Cierre 31 Enero de 2024'!$K$4:$K$749,$L176,'[1]SIIF Cierre 31 Enero de 2024'!$L$4:$L$749,$M176,'[1]SIIF Cierre 31 Enero de 2024'!$M$4:$M$749,$N176,'[1]SIIF Cierre 31 Enero de 2024'!$N$4:$N$749,$O176)/1000000</f>
        <v>0</v>
      </c>
      <c r="AH176" s="265">
        <f t="shared" si="198"/>
        <v>0</v>
      </c>
      <c r="AI176" s="266"/>
      <c r="AJ176" s="264">
        <f>+SUMIFS('[1]Cierre Mes Anterior'!$W$4:$W$773,'[1]Cierre Mes Anterior'!$A$4:$A$773,$B176,'[1]Cierre Mes Anterior'!$B$4:$B$773,$C176,'[1]Cierre Mes Anterior'!$C$4:$C$773,$D176,'[1]Cierre Mes Anterior'!$D$4:$D$773,$E176,'[1]Cierre Mes Anterior'!$E$4:$E$773,$F176,'[1]Cierre Mes Anterior'!$F$4:$F$773,$G176,'[1]Cierre Mes Anterior'!$G$4:$G$773,$H176,'[1]Cierre Mes Anterior'!$H$4:$H$773,$I176,'[1]Cierre Mes Anterior'!$I$4:$I$773,$J176,'[1]Cierre Mes Anterior'!$J$4:$J$773,$K176,'[1]Cierre Mes Anterior'!$K$4:$K$773,$L176,'[1]Cierre Mes Anterior'!$L$4:$L$773,$M176,'[1]Cierre Mes Anterior'!$M$4:$M$773,$N176,'[1]Cierre Mes Anterior'!$N$4:$N$773,$O176)/1000000</f>
        <v>0</v>
      </c>
      <c r="AK176" s="267">
        <f>+AG176-AJ176</f>
        <v>0</v>
      </c>
      <c r="AL176" s="334" t="e" vm="1">
        <f t="shared" si="199"/>
        <v>#VALUE!</v>
      </c>
      <c r="AM176" s="472">
        <f>+SUMIFS('[1]SIIF Cierre 31 Enero de 2024'!$X$4:$X$749,'[1]SIIF Cierre 31 Enero de 2024'!$A$4:$A$749,$B176,'[1]SIIF Cierre 31 Enero de 2024'!$B$4:$B$749,$C176,'[1]SIIF Cierre 31 Enero de 2024'!$C$4:$C$749,$D176,'[1]SIIF Cierre 31 Enero de 2024'!$D$4:$D$749,$E176,'[1]SIIF Cierre 31 Enero de 2024'!$E$4:$E$749,$F176,'[1]SIIF Cierre 31 Enero de 2024'!$F$4:$F$749,$G176,'[1]SIIF Cierre 31 Enero de 2024'!$G$4:$G$749,$H176,'[1]SIIF Cierre 31 Enero de 2024'!$H$4:$H$749,$I176,'[1]SIIF Cierre 31 Enero de 2024'!$I$4:$I$749,$J176,'[1]SIIF Cierre 31 Enero de 2024'!$J$4:$J$749,$K176,'[1]SIIF Cierre 31 Enero de 2024'!$K$4:$K$749,$L176,'[1]SIIF Cierre 31 Enero de 2024'!$L$4:$L$749,$M176,'[1]SIIF Cierre 31 Enero de 2024'!$M$4:$M$749,$N176,'[1]SIIF Cierre 31 Enero de 2024'!$N$4:$N$749,$O176)/1000000</f>
        <v>0</v>
      </c>
      <c r="AN176" s="265">
        <f t="shared" si="200"/>
        <v>0</v>
      </c>
      <c r="AO176" s="266"/>
      <c r="AP176" s="264">
        <f>+SUMIFS('[1]Cierre Mes Anterior'!$X$4:$X$773,'[1]Cierre Mes Anterior'!$A$4:$A$773,$B176,'[1]Cierre Mes Anterior'!$B$4:$B$773,$C176,'[1]Cierre Mes Anterior'!$C$4:$C$773,$D176,'[1]Cierre Mes Anterior'!$D$4:$D$773,$E176,'[1]Cierre Mes Anterior'!$E$4:$E$773,$F176,'[1]Cierre Mes Anterior'!$F$4:$F$773,$G176,'[1]Cierre Mes Anterior'!$G$4:$G$773,$H176,'[1]Cierre Mes Anterior'!$H$4:$H$773,$I176,'[1]Cierre Mes Anterior'!$I$4:$I$773,$J176,'[1]Cierre Mes Anterior'!$J$4:$J$773,$K176,'[1]Cierre Mes Anterior'!$K$4:$K$773,$L176,'[1]Cierre Mes Anterior'!$L$4:$L$773,$M176,'[1]Cierre Mes Anterior'!$M$4:$M$773,$N176,'[1]Cierre Mes Anterior'!$N$4:$N$773,$O176)/1000000</f>
        <v>0</v>
      </c>
      <c r="AQ176" s="267">
        <f>+AM176-AP176</f>
        <v>0</v>
      </c>
      <c r="AR176" s="172" t="e">
        <f t="shared" si="201"/>
        <v>#N/A</v>
      </c>
      <c r="AS176" s="472">
        <f>+SUMIFS('[1]SIIF Cierre 31 Enero de 2024'!$Z$4:$Z$749,'[1]SIIF Cierre 31 Enero de 2024'!$A$4:$A$749,$B176,'[1]SIIF Cierre 31 Enero de 2024'!$B$4:$B$749,$C176,'[1]SIIF Cierre 31 Enero de 2024'!$C$4:$C$749,$D176,'[1]SIIF Cierre 31 Enero de 2024'!$D$4:$D$749,$E176,'[1]SIIF Cierre 31 Enero de 2024'!$E$4:$E$749,$F176,'[1]SIIF Cierre 31 Enero de 2024'!$F$4:$F$749,$G176,'[1]SIIF Cierre 31 Enero de 2024'!$G$4:$G$749,$H176,'[1]SIIF Cierre 31 Enero de 2024'!$H$4:$H$749,$I176,'[1]SIIF Cierre 31 Enero de 2024'!$I$4:$I$749,$J176,'[1]SIIF Cierre 31 Enero de 2024'!$J$4:$J$749,$K176,'[1]SIIF Cierre 31 Enero de 2024'!$K$4:$K$749,$L176,'[1]SIIF Cierre 31 Enero de 2024'!$L$4:$L$749,$M176,'[1]SIIF Cierre 31 Enero de 2024'!$M$4:$M$749,$N176,'[1]SIIF Cierre 31 Enero de 2024'!$N$4:$N$749,$O176)/1000000</f>
        <v>0</v>
      </c>
      <c r="AT176" s="265">
        <f t="shared" si="202"/>
        <v>0</v>
      </c>
      <c r="AU176" s="467">
        <f>+AD176-AG176</f>
        <v>41464</v>
      </c>
      <c r="AV176" s="395">
        <f>+AG176-AM176</f>
        <v>0</v>
      </c>
      <c r="AW176" s="416">
        <f>+AD176-AM176</f>
        <v>41464</v>
      </c>
      <c r="AX176" s="420"/>
      <c r="AY176" s="193" t="e">
        <f>AD176*AR176</f>
        <v>#N/A</v>
      </c>
      <c r="AZ176" s="174" t="e">
        <f>IF(AND(AY176=0,AM176&gt;AY176),1,IFERROR(AM176/AY176,1))</f>
        <v>#N/A</v>
      </c>
      <c r="BA176" s="138"/>
      <c r="BB176" s="277"/>
      <c r="BC176" s="270"/>
      <c r="BD176" s="270"/>
      <c r="BE176" s="270"/>
      <c r="BF176" s="270"/>
      <c r="BG176" s="270"/>
      <c r="BH176" s="270"/>
      <c r="BI176" s="270"/>
      <c r="BJ176" s="270"/>
      <c r="BK176" s="270"/>
      <c r="BL176" s="270"/>
      <c r="BM176" s="270"/>
      <c r="BO176" s="270"/>
      <c r="BP176" s="270"/>
      <c r="BQ176" s="270"/>
      <c r="BR176" s="270"/>
      <c r="BS176" s="270"/>
      <c r="BT176" s="335"/>
      <c r="BU176" s="270"/>
      <c r="BV176" s="270"/>
      <c r="BW176" s="335"/>
      <c r="BX176" s="270"/>
      <c r="BY176" s="335"/>
      <c r="BZ176" s="270"/>
    </row>
    <row r="177" spans="2:78" ht="87" customHeight="1">
      <c r="B177" s="1" t="s">
        <v>185</v>
      </c>
      <c r="C177" s="1" t="s">
        <v>186</v>
      </c>
      <c r="D177" s="505" t="s">
        <v>374</v>
      </c>
      <c r="E177" s="1" t="s">
        <v>176</v>
      </c>
      <c r="F177" s="1" t="s">
        <v>164</v>
      </c>
      <c r="G177" s="1" t="s">
        <v>164</v>
      </c>
      <c r="H177" s="1" t="s">
        <v>164</v>
      </c>
      <c r="I177" s="1" t="s">
        <v>164</v>
      </c>
      <c r="J177" s="1" t="s">
        <v>164</v>
      </c>
      <c r="K177" s="1" t="s">
        <v>164</v>
      </c>
      <c r="L177" s="1" t="s">
        <v>164</v>
      </c>
      <c r="M177" s="1" t="s">
        <v>164</v>
      </c>
      <c r="N177" s="1" t="s">
        <v>164</v>
      </c>
      <c r="O177" s="1" t="s">
        <v>164</v>
      </c>
      <c r="T177" s="510" t="s">
        <v>375</v>
      </c>
      <c r="U177" s="496">
        <v>202300000000241</v>
      </c>
      <c r="V177" s="307" t="s">
        <v>375</v>
      </c>
      <c r="W177" s="394">
        <f>+SUMIFS('[1]SIIF Cierre 31 Enero de 2024'!$P$4:$P$749,'[1]SIIF Cierre 31 Enero de 2024'!$A$4:$A$749,$B177,'[1]SIIF Cierre 31 Enero de 2024'!$B$4:$B$749,$C177,'[1]SIIF Cierre 31 Enero de 2024'!$C$4:$C$749,$D177)/1000000</f>
        <v>11100</v>
      </c>
      <c r="X177" s="264">
        <v>0</v>
      </c>
      <c r="Y177" s="394">
        <f>+SUMIFS('[1]SIIF Cierre 31 Enero de 2024'!$R$4:$R$749,'[1]SIIF Cierre 31 Enero de 2024'!$A$4:$A$749,$B177,'[1]SIIF Cierre 31 Enero de 2024'!$B$4:$B$749,$C177,'[1]SIIF Cierre 31 Enero de 2024'!$C$4:$C$749,$D177)/1000000</f>
        <v>0</v>
      </c>
      <c r="Z177" s="264"/>
      <c r="AA177" s="394">
        <f>+SUMIFS('[1]SIIF Cierre 31 Enero de 2024'!$Q$4:$Q$749,'[1]SIIF Cierre 31 Enero de 2024'!$A$4:$A$749,$B177,'[1]SIIF Cierre 31 Enero de 2024'!$B$4:$B$749,$C177,'[1]SIIF Cierre 31 Enero de 2024'!$C$4:$C$749,$D177)/1000000</f>
        <v>0</v>
      </c>
      <c r="AB177" s="264"/>
      <c r="AC177" s="264">
        <f>+AA177+AB177</f>
        <v>0</v>
      </c>
      <c r="AD177" s="462">
        <f>W177-Y177+AA177</f>
        <v>11100</v>
      </c>
      <c r="AE177" s="394">
        <f>+SUMIFS('[1]SIIF Cierre 31 Enero de 2024'!$T$4:$T$749,'[1]SIIF Cierre 31 Enero de 2024'!$A$4:$A$749,$B177,'[1]SIIF Cierre 31 Enero de 2024'!$B$4:$B$749,$C177,'[1]SIIF Cierre 31 Enero de 2024'!$C$4:$C$749,$D177)/1000000</f>
        <v>0</v>
      </c>
      <c r="AF177" s="394">
        <f>AD177-AE177</f>
        <v>11100</v>
      </c>
      <c r="AG177" s="462">
        <f>+SUMIFS('[1]SIIF Cierre 31 Enero de 2024'!$W$4:$W$749,'[1]SIIF Cierre 31 Enero de 2024'!$A$4:$A$749,$B177,'[1]SIIF Cierre 31 Enero de 2024'!$B$4:$B$749,$C177,'[1]SIIF Cierre 31 Enero de 2024'!$C$4:$C$749,$D177,'[1]SIIF Cierre 31 Enero de 2024'!$D$4:$D$749,$E177,'[1]SIIF Cierre 31 Enero de 2024'!$E$4:$E$749,$F177,'[1]SIIF Cierre 31 Enero de 2024'!$F$4:$F$749,$G177,'[1]SIIF Cierre 31 Enero de 2024'!$G$4:$G$749,$H177,'[1]SIIF Cierre 31 Enero de 2024'!$H$4:$H$749,$I177,'[1]SIIF Cierre 31 Enero de 2024'!$I$4:$I$749,$J177,'[1]SIIF Cierre 31 Enero de 2024'!$J$4:$J$749,$K177,'[1]SIIF Cierre 31 Enero de 2024'!$K$4:$K$749,$L177,'[1]SIIF Cierre 31 Enero de 2024'!$L$4:$L$749,$M177,'[1]SIIF Cierre 31 Enero de 2024'!$M$4:$M$749,$N177,'[1]SIIF Cierre 31 Enero de 2024'!$N$4:$N$749,$O177)/1000000</f>
        <v>0</v>
      </c>
      <c r="AH177" s="265">
        <f t="shared" si="198"/>
        <v>0</v>
      </c>
      <c r="AI177" s="266"/>
      <c r="AJ177" s="264">
        <f>+SUMIFS('[1]Cierre Mes Anterior'!$W$4:$W$773,'[1]Cierre Mes Anterior'!$A$4:$A$773,$B177,'[1]Cierre Mes Anterior'!$B$4:$B$773,$C177,'[1]Cierre Mes Anterior'!$C$4:$C$773,$D177,'[1]Cierre Mes Anterior'!$D$4:$D$773,$E177,'[1]Cierre Mes Anterior'!$E$4:$E$773,$F177,'[1]Cierre Mes Anterior'!$F$4:$F$773,$G177,'[1]Cierre Mes Anterior'!$G$4:$G$773,$H177,'[1]Cierre Mes Anterior'!$H$4:$H$773,$I177,'[1]Cierre Mes Anterior'!$I$4:$I$773,$J177,'[1]Cierre Mes Anterior'!$J$4:$J$773,$K177,'[1]Cierre Mes Anterior'!$K$4:$K$773,$L177,'[1]Cierre Mes Anterior'!$L$4:$L$773,$M177,'[1]Cierre Mes Anterior'!$M$4:$M$773,$N177,'[1]Cierre Mes Anterior'!$N$4:$N$773,$O177)/1000000</f>
        <v>0</v>
      </c>
      <c r="AK177" s="267">
        <f>+AG177-AJ177</f>
        <v>0</v>
      </c>
      <c r="AL177" s="334" t="e" vm="1">
        <f t="shared" si="199"/>
        <v>#VALUE!</v>
      </c>
      <c r="AM177" s="472">
        <f>+SUMIFS('[1]SIIF Cierre 31 Enero de 2024'!$X$4:$X$749,'[1]SIIF Cierre 31 Enero de 2024'!$A$4:$A$749,$B177,'[1]SIIF Cierre 31 Enero de 2024'!$B$4:$B$749,$C177,'[1]SIIF Cierre 31 Enero de 2024'!$C$4:$C$749,$D177,'[1]SIIF Cierre 31 Enero de 2024'!$D$4:$D$749,$E177,'[1]SIIF Cierre 31 Enero de 2024'!$E$4:$E$749,$F177,'[1]SIIF Cierre 31 Enero de 2024'!$F$4:$F$749,$G177,'[1]SIIF Cierre 31 Enero de 2024'!$G$4:$G$749,$H177,'[1]SIIF Cierre 31 Enero de 2024'!$H$4:$H$749,$I177,'[1]SIIF Cierre 31 Enero de 2024'!$I$4:$I$749,$J177,'[1]SIIF Cierre 31 Enero de 2024'!$J$4:$J$749,$K177,'[1]SIIF Cierre 31 Enero de 2024'!$K$4:$K$749,$L177,'[1]SIIF Cierre 31 Enero de 2024'!$L$4:$L$749,$M177,'[1]SIIF Cierre 31 Enero de 2024'!$M$4:$M$749,$N177,'[1]SIIF Cierre 31 Enero de 2024'!$N$4:$N$749,$O177)/1000000</f>
        <v>0</v>
      </c>
      <c r="AN177" s="265">
        <f t="shared" si="200"/>
        <v>0</v>
      </c>
      <c r="AO177" s="266"/>
      <c r="AP177" s="264">
        <f>+SUMIFS('[1]Cierre Mes Anterior'!$X$4:$X$773,'[1]Cierre Mes Anterior'!$A$4:$A$773,$B177,'[1]Cierre Mes Anterior'!$B$4:$B$773,$C177,'[1]Cierre Mes Anterior'!$C$4:$C$773,$D177,'[1]Cierre Mes Anterior'!$D$4:$D$773,$E177,'[1]Cierre Mes Anterior'!$E$4:$E$773,$F177,'[1]Cierre Mes Anterior'!$F$4:$F$773,$G177,'[1]Cierre Mes Anterior'!$G$4:$G$773,$H177,'[1]Cierre Mes Anterior'!$H$4:$H$773,$I177,'[1]Cierre Mes Anterior'!$I$4:$I$773,$J177,'[1]Cierre Mes Anterior'!$J$4:$J$773,$K177,'[1]Cierre Mes Anterior'!$K$4:$K$773,$L177,'[1]Cierre Mes Anterior'!$L$4:$L$773,$M177,'[1]Cierre Mes Anterior'!$M$4:$M$773,$N177,'[1]Cierre Mes Anterior'!$N$4:$N$773,$O177)/1000000</f>
        <v>0</v>
      </c>
      <c r="AQ177" s="267">
        <f>+AM177-AP177</f>
        <v>0</v>
      </c>
      <c r="AR177" s="172" t="e">
        <f t="shared" si="201"/>
        <v>#N/A</v>
      </c>
      <c r="AS177" s="472">
        <f>+SUMIFS('[1]SIIF Cierre 31 Enero de 2024'!$Z$4:$Z$749,'[1]SIIF Cierre 31 Enero de 2024'!$A$4:$A$749,$B177,'[1]SIIF Cierre 31 Enero de 2024'!$B$4:$B$749,$C177,'[1]SIIF Cierre 31 Enero de 2024'!$C$4:$C$749,$D177,'[1]SIIF Cierre 31 Enero de 2024'!$D$4:$D$749,$E177,'[1]SIIF Cierre 31 Enero de 2024'!$E$4:$E$749,$F177,'[1]SIIF Cierre 31 Enero de 2024'!$F$4:$F$749,$G177,'[1]SIIF Cierre 31 Enero de 2024'!$G$4:$G$749,$H177,'[1]SIIF Cierre 31 Enero de 2024'!$H$4:$H$749,$I177,'[1]SIIF Cierre 31 Enero de 2024'!$I$4:$I$749,$J177,'[1]SIIF Cierre 31 Enero de 2024'!$J$4:$J$749,$K177,'[1]SIIF Cierre 31 Enero de 2024'!$K$4:$K$749,$L177,'[1]SIIF Cierre 31 Enero de 2024'!$L$4:$L$749,$M177,'[1]SIIF Cierre 31 Enero de 2024'!$M$4:$M$749,$N177,'[1]SIIF Cierre 31 Enero de 2024'!$N$4:$N$749,$O177)/1000000</f>
        <v>0</v>
      </c>
      <c r="AT177" s="265">
        <f t="shared" si="202"/>
        <v>0</v>
      </c>
      <c r="AU177" s="467">
        <f>+AD177-AG177</f>
        <v>11100</v>
      </c>
      <c r="AV177" s="395">
        <f>+AG177-AM177</f>
        <v>0</v>
      </c>
      <c r="AW177" s="416">
        <f>+AD177-AM177</f>
        <v>11100</v>
      </c>
      <c r="AX177" s="420"/>
      <c r="AY177" s="193" t="e">
        <f>AD177*AR177</f>
        <v>#N/A</v>
      </c>
      <c r="AZ177" s="174" t="e">
        <f>IF(AND(AY177=0,AM177&gt;AY177),1,IFERROR(AM177/AY177,1))</f>
        <v>#N/A</v>
      </c>
      <c r="BA177" s="138"/>
      <c r="BB177" s="269"/>
      <c r="BC177" s="270"/>
      <c r="BD177" s="270"/>
      <c r="BE177" s="270"/>
      <c r="BF177" s="270"/>
      <c r="BG177" s="270"/>
      <c r="BH177" s="270"/>
      <c r="BI177" s="270"/>
      <c r="BJ177" s="270"/>
      <c r="BK177" s="270"/>
      <c r="BL177" s="270"/>
      <c r="BM177" s="270"/>
      <c r="BO177" s="301"/>
      <c r="BP177" s="270"/>
      <c r="BQ177" s="270"/>
      <c r="BR177" s="270"/>
      <c r="BS177" s="270"/>
      <c r="BT177" s="335"/>
      <c r="BU177" s="270"/>
      <c r="BV177" s="270"/>
      <c r="BW177" s="335"/>
      <c r="BX177" s="270"/>
      <c r="BY177" s="335"/>
      <c r="BZ177" s="270"/>
    </row>
    <row r="178" spans="2:78" ht="114" customHeight="1">
      <c r="B178" s="1" t="s">
        <v>185</v>
      </c>
      <c r="C178" s="1" t="s">
        <v>186</v>
      </c>
      <c r="D178" s="505" t="s">
        <v>376</v>
      </c>
      <c r="E178" s="1" t="s">
        <v>176</v>
      </c>
      <c r="F178" s="1" t="s">
        <v>164</v>
      </c>
      <c r="G178" s="1" t="s">
        <v>164</v>
      </c>
      <c r="H178" s="1" t="s">
        <v>164</v>
      </c>
      <c r="I178" s="1" t="s">
        <v>164</v>
      </c>
      <c r="J178" s="1" t="s">
        <v>164</v>
      </c>
      <c r="K178" s="1" t="s">
        <v>164</v>
      </c>
      <c r="L178" s="1" t="s">
        <v>164</v>
      </c>
      <c r="M178" s="1" t="s">
        <v>164</v>
      </c>
      <c r="N178" s="1" t="s">
        <v>164</v>
      </c>
      <c r="O178" s="1" t="s">
        <v>164</v>
      </c>
      <c r="T178" s="510" t="s">
        <v>377</v>
      </c>
      <c r="U178" s="496">
        <v>202300000000213</v>
      </c>
      <c r="V178" s="307" t="s">
        <v>377</v>
      </c>
      <c r="W178" s="402">
        <f>+SUMIFS('[1]SIIF Cierre 31 Enero de 2024'!$P$4:$P$749,'[1]SIIF Cierre 31 Enero de 2024'!$A$4:$A$749,$B178,'[1]SIIF Cierre 31 Enero de 2024'!$B$4:$B$749,$C178,'[1]SIIF Cierre 31 Enero de 2024'!$C$4:$C$749,$D178)/1000000</f>
        <v>16012.117956</v>
      </c>
      <c r="X178" s="264">
        <v>0</v>
      </c>
      <c r="Y178" s="394">
        <f>+SUMIFS('[1]SIIF Cierre 31 Enero de 2024'!$R$4:$R$749,'[1]SIIF Cierre 31 Enero de 2024'!$A$4:$A$749,$B178,'[1]SIIF Cierre 31 Enero de 2024'!$B$4:$B$749,$C178,'[1]SIIF Cierre 31 Enero de 2024'!$C$4:$C$749,$D178)/1000000</f>
        <v>0</v>
      </c>
      <c r="Z178" s="264"/>
      <c r="AA178" s="394">
        <f>+SUMIFS('[1]SIIF Cierre 31 Enero de 2024'!$Q$4:$Q$749,'[1]SIIF Cierre 31 Enero de 2024'!$A$4:$A$749,$B178,'[1]SIIF Cierre 31 Enero de 2024'!$B$4:$B$749,$C178,'[1]SIIF Cierre 31 Enero de 2024'!$C$4:$C$749,$D178)/1000000</f>
        <v>0</v>
      </c>
      <c r="AB178" s="264"/>
      <c r="AC178" s="264">
        <f>+AA178+AB178</f>
        <v>0</v>
      </c>
      <c r="AD178" s="462">
        <f>W178-Y178+AA178</f>
        <v>16012.117956</v>
      </c>
      <c r="AE178" s="402">
        <f>+SUMIFS('[1]SIIF Cierre 31 Enero de 2024'!$T$4:$T$749,'[1]SIIF Cierre 31 Enero de 2024'!$A$4:$A$749,$B178,'[1]SIIF Cierre 31 Enero de 2024'!$B$4:$B$749,$C178,'[1]SIIF Cierre 31 Enero de 2024'!$C$4:$C$749,$D178)/1000000</f>
        <v>0</v>
      </c>
      <c r="AF178" s="402">
        <f>AD178-AE178</f>
        <v>16012.117956</v>
      </c>
      <c r="AG178" s="473">
        <f>+SUMIFS('[1]SIIF Cierre 31 Enero de 2024'!$W$4:$W$749,'[1]SIIF Cierre 31 Enero de 2024'!$A$4:$A$749,$B178,'[1]SIIF Cierre 31 Enero de 2024'!$B$4:$B$749,$C178,'[1]SIIF Cierre 31 Enero de 2024'!$C$4:$C$749,$D178,'[1]SIIF Cierre 31 Enero de 2024'!$D$4:$D$749,$E178,'[1]SIIF Cierre 31 Enero de 2024'!$E$4:$E$749,$F178,'[1]SIIF Cierre 31 Enero de 2024'!$F$4:$F$749,$G178,'[1]SIIF Cierre 31 Enero de 2024'!$G$4:$G$749,$H178,'[1]SIIF Cierre 31 Enero de 2024'!$H$4:$H$749,$I178,'[1]SIIF Cierre 31 Enero de 2024'!$I$4:$I$749,$J178,'[1]SIIF Cierre 31 Enero de 2024'!$J$4:$J$749,$K178,'[1]SIIF Cierre 31 Enero de 2024'!$K$4:$K$749,$L178,'[1]SIIF Cierre 31 Enero de 2024'!$L$4:$L$749,$M178,'[1]SIIF Cierre 31 Enero de 2024'!$M$4:$M$749,$N178,'[1]SIIF Cierre 31 Enero de 2024'!$N$4:$N$749,$O178)/1000000</f>
        <v>0</v>
      </c>
      <c r="AH178" s="295">
        <f t="shared" si="198"/>
        <v>0</v>
      </c>
      <c r="AI178" s="296"/>
      <c r="AJ178" s="264">
        <f>+SUMIFS('[1]Cierre Mes Anterior'!$W$4:$W$773,'[1]Cierre Mes Anterior'!$A$4:$A$773,$B178,'[1]Cierre Mes Anterior'!$B$4:$B$773,$C178,'[1]Cierre Mes Anterior'!$C$4:$C$773,$D178,'[1]Cierre Mes Anterior'!$D$4:$D$773,$E178,'[1]Cierre Mes Anterior'!$E$4:$E$773,$F178,'[1]Cierre Mes Anterior'!$F$4:$F$773,$G178,'[1]Cierre Mes Anterior'!$G$4:$G$773,$H178,'[1]Cierre Mes Anterior'!$H$4:$H$773,$I178,'[1]Cierre Mes Anterior'!$I$4:$I$773,$J178,'[1]Cierre Mes Anterior'!$J$4:$J$773,$K178,'[1]Cierre Mes Anterior'!$K$4:$K$773,$L178,'[1]Cierre Mes Anterior'!$L$4:$L$773,$M178,'[1]Cierre Mes Anterior'!$M$4:$M$773,$N178,'[1]Cierre Mes Anterior'!$N$4:$N$773,$O178)/1000000</f>
        <v>0</v>
      </c>
      <c r="AK178" s="267">
        <f>+AG178-AJ178</f>
        <v>0</v>
      </c>
      <c r="AL178" s="334" t="e" vm="1">
        <f t="shared" si="199"/>
        <v>#VALUE!</v>
      </c>
      <c r="AM178" s="474">
        <f>+SUMIFS('[1]SIIF Cierre 31 Enero de 2024'!$X$4:$X$749,'[1]SIIF Cierre 31 Enero de 2024'!$A$4:$A$749,$B178,'[1]SIIF Cierre 31 Enero de 2024'!$B$4:$B$749,$C178,'[1]SIIF Cierre 31 Enero de 2024'!$C$4:$C$749,$D178,'[1]SIIF Cierre 31 Enero de 2024'!$D$4:$D$749,$E178,'[1]SIIF Cierre 31 Enero de 2024'!$E$4:$E$749,$F178,'[1]SIIF Cierre 31 Enero de 2024'!$F$4:$F$749,$G178,'[1]SIIF Cierre 31 Enero de 2024'!$G$4:$G$749,$H178,'[1]SIIF Cierre 31 Enero de 2024'!$H$4:$H$749,$I178,'[1]SIIF Cierre 31 Enero de 2024'!$I$4:$I$749,$J178,'[1]SIIF Cierre 31 Enero de 2024'!$J$4:$J$749,$K178,'[1]SIIF Cierre 31 Enero de 2024'!$K$4:$K$749,$L178,'[1]SIIF Cierre 31 Enero de 2024'!$L$4:$L$749,$M178,'[1]SIIF Cierre 31 Enero de 2024'!$M$4:$M$749,$N178,'[1]SIIF Cierre 31 Enero de 2024'!$N$4:$N$749,$O178)/1000000</f>
        <v>0</v>
      </c>
      <c r="AN178" s="295">
        <f t="shared" si="200"/>
        <v>0</v>
      </c>
      <c r="AO178" s="296"/>
      <c r="AP178" s="264">
        <f>+SUMIFS('[1]Cierre Mes Anterior'!$X$4:$X$773,'[1]Cierre Mes Anterior'!$A$4:$A$773,$B178,'[1]Cierre Mes Anterior'!$B$4:$B$773,$C178,'[1]Cierre Mes Anterior'!$C$4:$C$773,$D178,'[1]Cierre Mes Anterior'!$D$4:$D$773,$E178,'[1]Cierre Mes Anterior'!$E$4:$E$773,$F178,'[1]Cierre Mes Anterior'!$F$4:$F$773,$G178,'[1]Cierre Mes Anterior'!$G$4:$G$773,$H178,'[1]Cierre Mes Anterior'!$H$4:$H$773,$I178,'[1]Cierre Mes Anterior'!$I$4:$I$773,$J178,'[1]Cierre Mes Anterior'!$J$4:$J$773,$K178,'[1]Cierre Mes Anterior'!$K$4:$K$773,$L178,'[1]Cierre Mes Anterior'!$L$4:$L$773,$M178,'[1]Cierre Mes Anterior'!$M$4:$M$773,$N178,'[1]Cierre Mes Anterior'!$N$4:$N$773,$O178)/1000000</f>
        <v>0</v>
      </c>
      <c r="AQ178" s="267">
        <f>+AM178-AP178</f>
        <v>0</v>
      </c>
      <c r="AR178" s="172" t="e">
        <f t="shared" si="201"/>
        <v>#N/A</v>
      </c>
      <c r="AS178" s="474">
        <f>+SUMIFS('[1]SIIF Cierre 31 Enero de 2024'!$Z$4:$Z$749,'[1]SIIF Cierre 31 Enero de 2024'!$A$4:$A$749,$B178,'[1]SIIF Cierre 31 Enero de 2024'!$B$4:$B$749,$C178,'[1]SIIF Cierre 31 Enero de 2024'!$C$4:$C$749,$D178,'[1]SIIF Cierre 31 Enero de 2024'!$D$4:$D$749,$E178,'[1]SIIF Cierre 31 Enero de 2024'!$E$4:$E$749,$F178,'[1]SIIF Cierre 31 Enero de 2024'!$F$4:$F$749,$G178,'[1]SIIF Cierre 31 Enero de 2024'!$G$4:$G$749,$H178,'[1]SIIF Cierre 31 Enero de 2024'!$H$4:$H$749,$I178,'[1]SIIF Cierre 31 Enero de 2024'!$I$4:$I$749,$J178,'[1]SIIF Cierre 31 Enero de 2024'!$J$4:$J$749,$K178,'[1]SIIF Cierre 31 Enero de 2024'!$K$4:$K$749,$L178,'[1]SIIF Cierre 31 Enero de 2024'!$L$4:$L$749,$M178,'[1]SIIF Cierre 31 Enero de 2024'!$M$4:$M$749,$N178,'[1]SIIF Cierre 31 Enero de 2024'!$N$4:$N$749,$O178)/1000000</f>
        <v>0</v>
      </c>
      <c r="AT178" s="295">
        <f t="shared" si="202"/>
        <v>0</v>
      </c>
      <c r="AU178" s="467">
        <f>+AD178-AG178</f>
        <v>16012.117956</v>
      </c>
      <c r="AV178" s="403">
        <f>+AG178-AM178</f>
        <v>0</v>
      </c>
      <c r="AW178" s="414">
        <f>+AD178-AM178</f>
        <v>16012.117956</v>
      </c>
      <c r="AX178" s="421"/>
      <c r="AY178" s="193" t="e">
        <f>AD178*AR178</f>
        <v>#N/A</v>
      </c>
      <c r="AZ178" s="174" t="e">
        <f>IF(AND(AY178=0,AM178&gt;AY178),1,IFERROR(AM178/AY178,1))</f>
        <v>#N/A</v>
      </c>
      <c r="BA178" s="138"/>
      <c r="BB178" s="277"/>
      <c r="BC178" s="270"/>
      <c r="BD178" s="270"/>
      <c r="BE178" s="270"/>
      <c r="BF178" s="270"/>
      <c r="BG178" s="270"/>
      <c r="BH178" s="270"/>
      <c r="BI178" s="270"/>
      <c r="BJ178" s="270"/>
      <c r="BK178" s="270"/>
      <c r="BL178" s="270"/>
      <c r="BM178" s="270"/>
      <c r="BO178" s="270"/>
      <c r="BP178" s="270"/>
      <c r="BQ178" s="270"/>
      <c r="BR178" s="270"/>
      <c r="BS178" s="270"/>
      <c r="BT178" s="335"/>
      <c r="BU178" s="270"/>
      <c r="BV178" s="270"/>
      <c r="BW178" s="335"/>
      <c r="BX178" s="270"/>
      <c r="BY178" s="335"/>
      <c r="BZ178" s="270"/>
    </row>
    <row r="179" spans="2:78" ht="114" customHeight="1">
      <c r="B179" s="1" t="s">
        <v>185</v>
      </c>
      <c r="C179" s="1" t="s">
        <v>186</v>
      </c>
      <c r="D179" s="515" t="s">
        <v>378</v>
      </c>
      <c r="E179" s="1" t="s">
        <v>176</v>
      </c>
      <c r="F179" s="1" t="s">
        <v>164</v>
      </c>
      <c r="G179" s="1" t="s">
        <v>164</v>
      </c>
      <c r="H179" s="1" t="s">
        <v>164</v>
      </c>
      <c r="I179" s="1" t="s">
        <v>164</v>
      </c>
      <c r="J179" s="1" t="s">
        <v>164</v>
      </c>
      <c r="K179" s="1" t="s">
        <v>164</v>
      </c>
      <c r="L179" s="1" t="s">
        <v>164</v>
      </c>
      <c r="M179" s="1" t="s">
        <v>164</v>
      </c>
      <c r="N179" s="1" t="s">
        <v>164</v>
      </c>
      <c r="O179" s="1" t="s">
        <v>164</v>
      </c>
      <c r="T179" s="510" t="s">
        <v>303</v>
      </c>
      <c r="U179" s="496">
        <v>202300000000182</v>
      </c>
      <c r="V179" s="307" t="s">
        <v>303</v>
      </c>
      <c r="W179" s="402">
        <f>+SUMIFS('[1]SIIF Cierre 31 Enero de 2024'!$P$4:$P$749,'[1]SIIF Cierre 31 Enero de 2024'!$A$4:$A$749,$B179,'[1]SIIF Cierre 31 Enero de 2024'!$B$4:$B$749,$C179,'[1]SIIF Cierre 31 Enero de 2024'!$C$4:$C$749,$D179)/1000000</f>
        <v>129899.832004</v>
      </c>
      <c r="X179" s="264">
        <v>0</v>
      </c>
      <c r="Y179" s="394">
        <f>+SUMIFS('[1]SIIF Cierre 31 Enero de 2024'!$R$4:$R$749,'[1]SIIF Cierre 31 Enero de 2024'!$A$4:$A$749,$B179,'[1]SIIF Cierre 31 Enero de 2024'!$B$4:$B$749,$C179,'[1]SIIF Cierre 31 Enero de 2024'!$C$4:$C$749,$D179)/1000000</f>
        <v>0</v>
      </c>
      <c r="Z179" s="264"/>
      <c r="AA179" s="394">
        <f>+SUMIFS('[1]SIIF Cierre 31 Enero de 2024'!$Q$4:$Q$749,'[1]SIIF Cierre 31 Enero de 2024'!$A$4:$A$749,$B179,'[1]SIIF Cierre 31 Enero de 2024'!$B$4:$B$749,$C179,'[1]SIIF Cierre 31 Enero de 2024'!$C$4:$C$749,$D179)/1000000</f>
        <v>0</v>
      </c>
      <c r="AB179" s="264"/>
      <c r="AC179" s="264">
        <f>+AA179+AB179</f>
        <v>0</v>
      </c>
      <c r="AD179" s="462">
        <f>W179-Y179+AA179</f>
        <v>129899.832004</v>
      </c>
      <c r="AE179" s="402">
        <f>+SUMIFS('[1]SIIF Cierre 31 Enero de 2024'!$T$4:$T$749,'[1]SIIF Cierre 31 Enero de 2024'!$A$4:$A$749,$B179,'[1]SIIF Cierre 31 Enero de 2024'!$B$4:$B$749,$C179,'[1]SIIF Cierre 31 Enero de 2024'!$C$4:$C$749,$D179)/1000000</f>
        <v>0</v>
      </c>
      <c r="AF179" s="402">
        <f>AD179-AE179</f>
        <v>129899.832004</v>
      </c>
      <c r="AG179" s="473">
        <f>+SUMIFS('[1]SIIF Cierre 31 Enero de 2024'!$W$4:$W$749,'[1]SIIF Cierre 31 Enero de 2024'!$A$4:$A$749,$B179,'[1]SIIF Cierre 31 Enero de 2024'!$B$4:$B$749,$C179,'[1]SIIF Cierre 31 Enero de 2024'!$C$4:$C$749,$D179,'[1]SIIF Cierre 31 Enero de 2024'!$D$4:$D$749,$E179,'[1]SIIF Cierre 31 Enero de 2024'!$E$4:$E$749,$F179,'[1]SIIF Cierre 31 Enero de 2024'!$F$4:$F$749,$G179,'[1]SIIF Cierre 31 Enero de 2024'!$G$4:$G$749,$H179,'[1]SIIF Cierre 31 Enero de 2024'!$H$4:$H$749,$I179,'[1]SIIF Cierre 31 Enero de 2024'!$I$4:$I$749,$J179,'[1]SIIF Cierre 31 Enero de 2024'!$J$4:$J$749,$K179,'[1]SIIF Cierre 31 Enero de 2024'!$K$4:$K$749,$L179,'[1]SIIF Cierre 31 Enero de 2024'!$L$4:$L$749,$M179,'[1]SIIF Cierre 31 Enero de 2024'!$M$4:$M$749,$N179,'[1]SIIF Cierre 31 Enero de 2024'!$N$4:$N$749,$O179)/1000000</f>
        <v>0</v>
      </c>
      <c r="AH179" s="295">
        <f t="shared" si="198"/>
        <v>0</v>
      </c>
      <c r="AI179" s="296"/>
      <c r="AJ179" s="264">
        <f>+SUMIFS('[1]Cierre Mes Anterior'!$W$4:$W$773,'[1]Cierre Mes Anterior'!$A$4:$A$773,$B179,'[1]Cierre Mes Anterior'!$B$4:$B$773,$C179,'[1]Cierre Mes Anterior'!$C$4:$C$773,$D179,'[1]Cierre Mes Anterior'!$D$4:$D$773,$E179,'[1]Cierre Mes Anterior'!$E$4:$E$773,$F179,'[1]Cierre Mes Anterior'!$F$4:$F$773,$G179,'[1]Cierre Mes Anterior'!$G$4:$G$773,$H179,'[1]Cierre Mes Anterior'!$H$4:$H$773,$I179,'[1]Cierre Mes Anterior'!$I$4:$I$773,$J179,'[1]Cierre Mes Anterior'!$J$4:$J$773,$K179,'[1]Cierre Mes Anterior'!$K$4:$K$773,$L179,'[1]Cierre Mes Anterior'!$L$4:$L$773,$M179,'[1]Cierre Mes Anterior'!$M$4:$M$773,$N179,'[1]Cierre Mes Anterior'!$N$4:$N$773,$O179)/1000000</f>
        <v>0</v>
      </c>
      <c r="AK179" s="267">
        <f>+AG179-AJ179</f>
        <v>0</v>
      </c>
      <c r="AL179" s="334" t="e" vm="1">
        <f t="shared" si="199"/>
        <v>#VALUE!</v>
      </c>
      <c r="AM179" s="474">
        <f>+SUMIFS('[1]SIIF Cierre 31 Enero de 2024'!$X$4:$X$749,'[1]SIIF Cierre 31 Enero de 2024'!$A$4:$A$749,$B179,'[1]SIIF Cierre 31 Enero de 2024'!$B$4:$B$749,$C179,'[1]SIIF Cierre 31 Enero de 2024'!$C$4:$C$749,$D179,'[1]SIIF Cierre 31 Enero de 2024'!$D$4:$D$749,$E179,'[1]SIIF Cierre 31 Enero de 2024'!$E$4:$E$749,$F179,'[1]SIIF Cierre 31 Enero de 2024'!$F$4:$F$749,$G179,'[1]SIIF Cierre 31 Enero de 2024'!$G$4:$G$749,$H179,'[1]SIIF Cierre 31 Enero de 2024'!$H$4:$H$749,$I179,'[1]SIIF Cierre 31 Enero de 2024'!$I$4:$I$749,$J179,'[1]SIIF Cierre 31 Enero de 2024'!$J$4:$J$749,$K179,'[1]SIIF Cierre 31 Enero de 2024'!$K$4:$K$749,$L179,'[1]SIIF Cierre 31 Enero de 2024'!$L$4:$L$749,$M179,'[1]SIIF Cierre 31 Enero de 2024'!$M$4:$M$749,$N179,'[1]SIIF Cierre 31 Enero de 2024'!$N$4:$N$749,$O179)/1000000</f>
        <v>0</v>
      </c>
      <c r="AN179" s="295">
        <f t="shared" si="200"/>
        <v>0</v>
      </c>
      <c r="AO179" s="296"/>
      <c r="AP179" s="264">
        <f>+SUMIFS('[1]Cierre Mes Anterior'!$X$4:$X$773,'[1]Cierre Mes Anterior'!$A$4:$A$773,$B179,'[1]Cierre Mes Anterior'!$B$4:$B$773,$C179,'[1]Cierre Mes Anterior'!$C$4:$C$773,$D179,'[1]Cierre Mes Anterior'!$D$4:$D$773,$E179,'[1]Cierre Mes Anterior'!$E$4:$E$773,$F179,'[1]Cierre Mes Anterior'!$F$4:$F$773,$G179,'[1]Cierre Mes Anterior'!$G$4:$G$773,$H179,'[1]Cierre Mes Anterior'!$H$4:$H$773,$I179,'[1]Cierre Mes Anterior'!$I$4:$I$773,$J179,'[1]Cierre Mes Anterior'!$J$4:$J$773,$K179,'[1]Cierre Mes Anterior'!$K$4:$K$773,$L179,'[1]Cierre Mes Anterior'!$L$4:$L$773,$M179,'[1]Cierre Mes Anterior'!$M$4:$M$773,$N179,'[1]Cierre Mes Anterior'!$N$4:$N$773,$O179)/1000000</f>
        <v>0</v>
      </c>
      <c r="AQ179" s="267">
        <f>+AM179-AP179</f>
        <v>0</v>
      </c>
      <c r="AR179" s="172" t="e">
        <f t="shared" si="201"/>
        <v>#N/A</v>
      </c>
      <c r="AS179" s="474">
        <f>+SUMIFS('[1]SIIF Cierre 31 Enero de 2024'!$Z$4:$Z$749,'[1]SIIF Cierre 31 Enero de 2024'!$A$4:$A$749,$B179,'[1]SIIF Cierre 31 Enero de 2024'!$B$4:$B$749,$C179,'[1]SIIF Cierre 31 Enero de 2024'!$C$4:$C$749,$D179,'[1]SIIF Cierre 31 Enero de 2024'!$D$4:$D$749,$E179,'[1]SIIF Cierre 31 Enero de 2024'!$E$4:$E$749,$F179,'[1]SIIF Cierre 31 Enero de 2024'!$F$4:$F$749,$G179,'[1]SIIF Cierre 31 Enero de 2024'!$G$4:$G$749,$H179,'[1]SIIF Cierre 31 Enero de 2024'!$H$4:$H$749,$I179,'[1]SIIF Cierre 31 Enero de 2024'!$I$4:$I$749,$J179,'[1]SIIF Cierre 31 Enero de 2024'!$J$4:$J$749,$K179,'[1]SIIF Cierre 31 Enero de 2024'!$K$4:$K$749,$L179,'[1]SIIF Cierre 31 Enero de 2024'!$L$4:$L$749,$M179,'[1]SIIF Cierre 31 Enero de 2024'!$M$4:$M$749,$N179,'[1]SIIF Cierre 31 Enero de 2024'!$N$4:$N$749,$O179)/1000000</f>
        <v>0</v>
      </c>
      <c r="AT179" s="295">
        <f t="shared" si="202"/>
        <v>0</v>
      </c>
      <c r="AU179" s="467">
        <f>+AD179-AG179</f>
        <v>129899.832004</v>
      </c>
      <c r="AV179" s="403"/>
      <c r="AW179" s="414"/>
      <c r="AX179" s="421"/>
      <c r="AY179" s="193"/>
      <c r="AZ179" s="174"/>
      <c r="BA179" s="138"/>
      <c r="BB179" s="277"/>
      <c r="BC179" s="270"/>
      <c r="BD179" s="270"/>
      <c r="BE179" s="270"/>
      <c r="BF179" s="270"/>
      <c r="BG179" s="270"/>
      <c r="BH179" s="270"/>
      <c r="BI179" s="270"/>
      <c r="BJ179" s="270"/>
      <c r="BK179" s="270"/>
      <c r="BL179" s="270"/>
      <c r="BM179" s="270"/>
      <c r="BO179" s="270"/>
      <c r="BP179" s="270"/>
      <c r="BQ179" s="270"/>
      <c r="BR179" s="270"/>
      <c r="BS179" s="270"/>
      <c r="BT179" s="335"/>
      <c r="BU179" s="270"/>
      <c r="BV179" s="270"/>
      <c r="BW179" s="335"/>
      <c r="BX179" s="270"/>
      <c r="BY179" s="335"/>
      <c r="BZ179" s="270"/>
    </row>
    <row r="180" spans="2:78" ht="24.75" customHeight="1">
      <c r="T180" s="158" t="s">
        <v>22</v>
      </c>
      <c r="U180" s="441"/>
      <c r="V180" s="158" t="s">
        <v>22</v>
      </c>
      <c r="W180" s="387">
        <f t="shared" ref="W180:AG180" si="203">+SUM(W175:W179)</f>
        <v>382524.99755700002</v>
      </c>
      <c r="X180" s="387">
        <f t="shared" si="203"/>
        <v>0</v>
      </c>
      <c r="Y180" s="387">
        <f t="shared" si="203"/>
        <v>0</v>
      </c>
      <c r="Z180" s="387">
        <f t="shared" si="203"/>
        <v>0</v>
      </c>
      <c r="AA180" s="387">
        <f t="shared" si="203"/>
        <v>0</v>
      </c>
      <c r="AB180" s="387">
        <f t="shared" si="203"/>
        <v>0</v>
      </c>
      <c r="AC180" s="387">
        <f t="shared" si="203"/>
        <v>0</v>
      </c>
      <c r="AD180" s="457">
        <f t="shared" si="203"/>
        <v>382524.99755700002</v>
      </c>
      <c r="AE180" s="387">
        <f t="shared" si="203"/>
        <v>0</v>
      </c>
      <c r="AF180" s="387">
        <f t="shared" si="203"/>
        <v>382524.99755700002</v>
      </c>
      <c r="AG180" s="457">
        <f t="shared" si="203"/>
        <v>203.5</v>
      </c>
      <c r="AH180" s="169">
        <f t="shared" si="198"/>
        <v>5.3199137651043697E-4</v>
      </c>
      <c r="AI180" s="288"/>
      <c r="AJ180" s="289">
        <f>+SUM(AJ178:AJ178)</f>
        <v>0</v>
      </c>
      <c r="AK180" s="188">
        <f>+SUM(AK178:AK178)</f>
        <v>0</v>
      </c>
      <c r="AL180" s="334" t="e" vm="1">
        <f t="shared" si="199"/>
        <v>#VALUE!</v>
      </c>
      <c r="AM180" s="457">
        <f>+SUM(AM175:AM179)</f>
        <v>0</v>
      </c>
      <c r="AN180" s="186">
        <f t="shared" si="200"/>
        <v>0</v>
      </c>
      <c r="AO180" s="290"/>
      <c r="AP180" s="289">
        <f>+SUM(AP178:AP178)</f>
        <v>0</v>
      </c>
      <c r="AQ180" s="188">
        <f>+SUM(AQ178:AQ178)</f>
        <v>0</v>
      </c>
      <c r="AR180" s="172" t="e">
        <f t="shared" si="201"/>
        <v>#N/A</v>
      </c>
      <c r="AS180" s="457">
        <f>+SUM(AS175:AS179)</f>
        <v>0</v>
      </c>
      <c r="AT180" s="186">
        <f t="shared" si="202"/>
        <v>0</v>
      </c>
      <c r="AU180" s="457">
        <f>+SUM(AU175:AU179)</f>
        <v>382321.49755700002</v>
      </c>
      <c r="AV180" s="387">
        <f>+SUM(AV175:AV178)</f>
        <v>203.5</v>
      </c>
      <c r="AW180" s="387">
        <f>+SUM(AW175:AW178)</f>
        <v>252625.165553</v>
      </c>
      <c r="AX180" s="387">
        <f>+SUM(AX175:AX178)</f>
        <v>0</v>
      </c>
      <c r="AY180" s="387" t="e">
        <f>+SUM(AY175:AY178)</f>
        <v>#N/A</v>
      </c>
      <c r="AZ180" s="174" t="e">
        <f>IF(AND(AY180=0,AM180&gt;AY180),1,IFERROR(AM180/AY180,1))</f>
        <v>#N/A</v>
      </c>
      <c r="BA180" s="138"/>
      <c r="BB180" s="280"/>
      <c r="BC180" s="281"/>
      <c r="BD180" s="281"/>
      <c r="BE180" s="281"/>
      <c r="BF180" s="281"/>
      <c r="BG180" s="281"/>
      <c r="BH180" s="281"/>
      <c r="BI180" s="281"/>
      <c r="BJ180" s="281"/>
      <c r="BK180" s="281"/>
      <c r="BL180" s="281"/>
      <c r="BM180" s="281"/>
      <c r="BO180" s="281"/>
      <c r="BP180" s="281"/>
      <c r="BQ180" s="281"/>
      <c r="BR180" s="281"/>
      <c r="BS180" s="281"/>
      <c r="BT180" s="281"/>
      <c r="BU180" s="281"/>
      <c r="BV180" s="281"/>
      <c r="BW180" s="281"/>
      <c r="BX180" s="281"/>
      <c r="BY180" s="281"/>
      <c r="BZ180" s="281"/>
    </row>
    <row r="181" spans="2:78" ht="19.5" customHeight="1">
      <c r="T181" s="143"/>
      <c r="U181" s="431"/>
      <c r="V181" s="144"/>
      <c r="W181" s="143"/>
      <c r="X181" s="143"/>
      <c r="Y181" s="143"/>
      <c r="Z181" s="143"/>
      <c r="AA181" s="143"/>
      <c r="AB181" s="143"/>
      <c r="AC181" s="143"/>
      <c r="AD181" s="425"/>
      <c r="AE181" s="143"/>
      <c r="AF181" s="143"/>
      <c r="AG181" s="425"/>
      <c r="AH181" s="145"/>
      <c r="AI181" s="146"/>
      <c r="AJ181" s="146"/>
      <c r="AK181" s="146"/>
      <c r="AL181" s="139"/>
      <c r="AM181" s="425"/>
      <c r="AN181" s="145"/>
      <c r="AO181" s="146"/>
      <c r="AP181" s="146"/>
      <c r="AQ181" s="146"/>
      <c r="AR181" s="139"/>
      <c r="AS181" s="425"/>
      <c r="AT181" s="145"/>
      <c r="AU181" s="425"/>
      <c r="AV181" s="380"/>
      <c r="AW181" s="380"/>
      <c r="AX181" s="380"/>
      <c r="AY181" s="146"/>
      <c r="AZ181" s="146"/>
      <c r="BA181" s="138"/>
      <c r="BB181" s="277"/>
      <c r="BC181" s="270"/>
      <c r="BD181" s="270"/>
      <c r="BE181" s="270"/>
      <c r="BF181" s="270"/>
      <c r="BG181" s="270"/>
      <c r="BH181" s="270"/>
      <c r="BI181" s="270"/>
      <c r="BJ181" s="270"/>
      <c r="BK181" s="270"/>
      <c r="BL181" s="270"/>
      <c r="BM181" s="270"/>
      <c r="BO181" s="270"/>
      <c r="BP181" s="270"/>
      <c r="BQ181" s="270"/>
      <c r="BR181" s="270"/>
      <c r="BS181" s="270"/>
      <c r="BT181" s="270"/>
      <c r="BU181" s="270"/>
      <c r="BV181" s="270"/>
      <c r="BW181" s="270"/>
      <c r="BX181" s="270"/>
      <c r="BY181" s="270"/>
      <c r="BZ181" s="270"/>
    </row>
    <row r="182" spans="2:78" ht="23.25" customHeight="1">
      <c r="T182" s="552" t="s">
        <v>263</v>
      </c>
      <c r="U182" s="552"/>
      <c r="V182" s="552"/>
      <c r="W182" s="552"/>
      <c r="X182" s="552"/>
      <c r="Y182" s="552"/>
      <c r="Z182" s="552"/>
      <c r="AA182" s="552"/>
      <c r="AB182" s="552"/>
      <c r="AC182" s="552"/>
      <c r="AD182" s="552"/>
      <c r="AE182" s="552"/>
      <c r="AF182" s="552"/>
      <c r="AG182" s="552"/>
      <c r="AH182" s="552"/>
      <c r="AI182" s="552"/>
      <c r="AJ182" s="552"/>
      <c r="AK182" s="552"/>
      <c r="AL182" s="552"/>
      <c r="AM182" s="552"/>
      <c r="AN182" s="552"/>
      <c r="AO182" s="552"/>
      <c r="AP182" s="552"/>
      <c r="AQ182" s="552"/>
      <c r="AR182" s="552"/>
      <c r="AS182" s="241"/>
      <c r="AT182" s="241"/>
      <c r="AU182" s="425"/>
      <c r="AV182" s="380"/>
      <c r="AW182" s="380"/>
      <c r="AX182" s="380"/>
      <c r="AY182" s="146"/>
      <c r="AZ182" s="146"/>
      <c r="BA182" s="138"/>
      <c r="BB182" s="277"/>
      <c r="BC182" s="270"/>
      <c r="BD182" s="270"/>
      <c r="BE182" s="270"/>
      <c r="BF182" s="270"/>
      <c r="BG182" s="270"/>
      <c r="BH182" s="270"/>
      <c r="BI182" s="270"/>
      <c r="BJ182" s="270"/>
      <c r="BK182" s="270"/>
      <c r="BL182" s="270"/>
      <c r="BM182" s="270"/>
      <c r="BO182" s="270"/>
      <c r="BP182" s="270"/>
      <c r="BQ182" s="270"/>
      <c r="BR182" s="270"/>
      <c r="BS182" s="270"/>
      <c r="BT182" s="270"/>
      <c r="BU182" s="270"/>
      <c r="BV182" s="270"/>
      <c r="BW182" s="270"/>
      <c r="BX182" s="270"/>
      <c r="BY182" s="270"/>
      <c r="BZ182" s="270"/>
    </row>
    <row r="183" spans="2:78" ht="27.75" customHeight="1" thickBot="1">
      <c r="T183" s="143"/>
      <c r="U183" s="431"/>
      <c r="V183" s="144"/>
      <c r="W183" s="143"/>
      <c r="X183" s="143"/>
      <c r="Y183" s="143"/>
      <c r="Z183" s="143"/>
      <c r="AA183" s="143"/>
      <c r="AB183" s="143"/>
      <c r="AC183" s="143"/>
      <c r="AD183" s="425"/>
      <c r="AE183" s="143"/>
      <c r="AF183" s="143"/>
      <c r="AG183" s="425"/>
      <c r="AH183" s="145"/>
      <c r="AI183" s="146"/>
      <c r="AJ183" s="146"/>
      <c r="AK183" s="146"/>
      <c r="AL183" s="139"/>
      <c r="AM183" s="425"/>
      <c r="AN183" s="145"/>
      <c r="AO183" s="146"/>
      <c r="AP183" s="146"/>
      <c r="AQ183" s="146"/>
      <c r="AR183" s="139"/>
      <c r="AS183" s="425"/>
      <c r="AT183" s="145"/>
      <c r="AU183" s="425"/>
      <c r="AV183" s="380"/>
      <c r="AW183" s="380"/>
      <c r="AX183" s="380"/>
      <c r="AY183" s="146"/>
      <c r="AZ183" s="146"/>
      <c r="BA183" s="138"/>
      <c r="BB183" s="277"/>
      <c r="BC183" s="270"/>
      <c r="BD183" s="270"/>
      <c r="BE183" s="270"/>
      <c r="BF183" s="270"/>
      <c r="BG183" s="270"/>
      <c r="BH183" s="270"/>
      <c r="BI183" s="270"/>
      <c r="BJ183" s="270"/>
      <c r="BK183" s="270"/>
      <c r="BL183" s="270"/>
      <c r="BM183" s="270"/>
      <c r="BO183" s="270"/>
      <c r="BP183" s="270"/>
      <c r="BQ183" s="270"/>
      <c r="BR183" s="270"/>
      <c r="BS183" s="270"/>
      <c r="BT183" s="270"/>
      <c r="BU183" s="270"/>
      <c r="BV183" s="270"/>
      <c r="BW183" s="270"/>
      <c r="BX183" s="270"/>
      <c r="BY183" s="270"/>
      <c r="BZ183" s="270"/>
    </row>
    <row r="184" spans="2:78" ht="51" customHeight="1" thickBot="1">
      <c r="B184" s="152"/>
      <c r="C184" s="230"/>
      <c r="D184" s="230"/>
      <c r="E184" s="230"/>
      <c r="F184" s="230"/>
      <c r="G184" s="230"/>
      <c r="H184" s="230"/>
      <c r="I184" s="230"/>
      <c r="J184" s="230"/>
      <c r="K184" s="230"/>
      <c r="L184" s="230"/>
      <c r="M184" s="230"/>
      <c r="N184" s="230"/>
      <c r="O184" s="230"/>
      <c r="P184" s="230"/>
      <c r="Q184" s="230"/>
      <c r="R184" s="230"/>
      <c r="S184" s="230"/>
      <c r="T184" s="157" t="s">
        <v>125</v>
      </c>
      <c r="U184" s="440"/>
      <c r="V184" s="157" t="s">
        <v>125</v>
      </c>
      <c r="W184" s="158" t="s">
        <v>441</v>
      </c>
      <c r="X184" s="158" t="s">
        <v>127</v>
      </c>
      <c r="Y184" s="158" t="s">
        <v>128</v>
      </c>
      <c r="Z184" s="158" t="s">
        <v>129</v>
      </c>
      <c r="AA184" s="158" t="s">
        <v>130</v>
      </c>
      <c r="AB184" s="158" t="s">
        <v>131</v>
      </c>
      <c r="AC184" s="157" t="s">
        <v>132</v>
      </c>
      <c r="AD184" s="453" t="s">
        <v>442</v>
      </c>
      <c r="AE184" s="157" t="s">
        <v>443</v>
      </c>
      <c r="AF184" s="157" t="s">
        <v>135</v>
      </c>
      <c r="AG184" s="453" t="s">
        <v>0</v>
      </c>
      <c r="AH184" s="159" t="s">
        <v>136</v>
      </c>
      <c r="AI184" s="160" t="s">
        <v>137</v>
      </c>
      <c r="AJ184" s="160" t="s">
        <v>138</v>
      </c>
      <c r="AK184" s="160" t="s">
        <v>139</v>
      </c>
      <c r="AL184" s="161" t="s">
        <v>140</v>
      </c>
      <c r="AM184" s="453" t="s">
        <v>141</v>
      </c>
      <c r="AN184" s="159" t="s">
        <v>142</v>
      </c>
      <c r="AO184" s="160"/>
      <c r="AP184" s="256" t="s">
        <v>144</v>
      </c>
      <c r="AQ184" s="256" t="s">
        <v>145</v>
      </c>
      <c r="AR184" s="284" t="s">
        <v>146</v>
      </c>
      <c r="AS184" s="453" t="s">
        <v>295</v>
      </c>
      <c r="AT184" s="159" t="s">
        <v>296</v>
      </c>
      <c r="AU184" s="453" t="s">
        <v>147</v>
      </c>
      <c r="AV184" s="381" t="s">
        <v>148</v>
      </c>
      <c r="AW184" s="381" t="s">
        <v>149</v>
      </c>
      <c r="AX184" s="422"/>
      <c r="AY184" s="162" t="s">
        <v>151</v>
      </c>
      <c r="AZ184" s="163" t="s">
        <v>152</v>
      </c>
      <c r="BA184" s="138"/>
      <c r="BB184" s="164"/>
      <c r="BC184" s="166"/>
      <c r="BD184" s="166"/>
      <c r="BE184" s="166"/>
      <c r="BF184" s="166"/>
      <c r="BG184" s="166"/>
      <c r="BH184" s="166"/>
      <c r="BI184" s="166"/>
      <c r="BJ184" s="166"/>
      <c r="BK184" s="166"/>
      <c r="BL184" s="166"/>
      <c r="BM184" s="166"/>
      <c r="BO184" s="166"/>
      <c r="BP184" s="166"/>
      <c r="BQ184" s="166"/>
      <c r="BR184" s="166"/>
      <c r="BS184" s="166"/>
      <c r="BT184" s="166"/>
      <c r="BU184" s="166"/>
      <c r="BV184" s="166"/>
      <c r="BW184" s="166"/>
      <c r="BX184" s="166"/>
      <c r="BY184" s="166"/>
      <c r="BZ184" s="166"/>
    </row>
    <row r="185" spans="2:78" ht="20.149999999999999" customHeight="1" thickBot="1">
      <c r="B185" s="152"/>
      <c r="C185" s="230"/>
      <c r="D185" s="230"/>
      <c r="E185" s="230"/>
      <c r="F185" s="230"/>
      <c r="G185" s="230"/>
      <c r="H185" s="230"/>
      <c r="I185" s="230"/>
      <c r="J185" s="230"/>
      <c r="K185" s="230"/>
      <c r="L185" s="230"/>
      <c r="M185" s="230"/>
      <c r="N185" s="1" t="s">
        <v>164</v>
      </c>
      <c r="O185" s="1" t="s">
        <v>164</v>
      </c>
      <c r="T185" s="158" t="s">
        <v>166</v>
      </c>
      <c r="U185" s="441"/>
      <c r="V185" s="158" t="s">
        <v>166</v>
      </c>
      <c r="W185" s="387">
        <f>SUM(W186:W190)</f>
        <v>103279.1</v>
      </c>
      <c r="X185" s="188">
        <f t="shared" ref="X185:AC185" si="204">SUM(X186:X189)</f>
        <v>0</v>
      </c>
      <c r="Y185" s="188">
        <f t="shared" si="204"/>
        <v>0</v>
      </c>
      <c r="Z185" s="188"/>
      <c r="AA185" s="188">
        <f t="shared" si="204"/>
        <v>0</v>
      </c>
      <c r="AB185" s="188">
        <f t="shared" si="204"/>
        <v>0</v>
      </c>
      <c r="AC185" s="188">
        <f t="shared" si="204"/>
        <v>0</v>
      </c>
      <c r="AD185" s="457">
        <f>SUM(AD186:AD190)</f>
        <v>103279.1</v>
      </c>
      <c r="AE185" s="387">
        <f>SUM(AE186:AE190)</f>
        <v>3675.9</v>
      </c>
      <c r="AF185" s="387">
        <f>SUM(AF186:AF190)</f>
        <v>99603.200000000012</v>
      </c>
      <c r="AG185" s="457">
        <f>SUM(AG186:AG190)</f>
        <v>15377.003898530002</v>
      </c>
      <c r="AH185" s="169">
        <f t="shared" ref="AH185:AH192" si="205">+AG185/AD185</f>
        <v>0.14888785725795442</v>
      </c>
      <c r="AI185" s="244"/>
      <c r="AJ185" s="326">
        <f>SUM(AJ186:AJ189)</f>
        <v>0</v>
      </c>
      <c r="AK185" s="326">
        <f>SUM(AK186:AK189)</f>
        <v>15377.003898530002</v>
      </c>
      <c r="AL185" s="334" t="e" vm="1">
        <f t="shared" ref="AL185:AL192" si="206">HLOOKUP((HLOOKUP($W$1,$BB$8:$BM$8,1,FALSE)),$BB$8:$BM$314,BN185,FALSE)</f>
        <v>#VALUE!</v>
      </c>
      <c r="AM185" s="475">
        <f>SUM(AM186:AM190)</f>
        <v>3971.7353965900002</v>
      </c>
      <c r="AN185" s="336">
        <f t="shared" ref="AN185:AN192" si="207">+AM185/AD185</f>
        <v>3.8456332371118646E-2</v>
      </c>
      <c r="AO185" s="223"/>
      <c r="AP185" s="326">
        <f>SUM(AP186:AP189)</f>
        <v>0</v>
      </c>
      <c r="AQ185" s="326">
        <f>SUM(AQ186:AQ189)</f>
        <v>3971.7353965900002</v>
      </c>
      <c r="AR185" s="172" t="e">
        <f t="shared" ref="AR185:AR192" si="208">HLOOKUP((HLOOKUP($W$1,$BO$8:$BZ$8,1,FALSE)),$BO$8:$BZ$314,BN185,FALSE)</f>
        <v>#N/A</v>
      </c>
      <c r="AS185" s="475">
        <f>SUM(AS186:AS190)</f>
        <v>3728.21083559</v>
      </c>
      <c r="AT185" s="336">
        <f t="shared" ref="AT185:AT192" si="209">+AS185/AD185</f>
        <v>3.6098405539843004E-2</v>
      </c>
      <c r="AU185" s="457">
        <f>SUM(AU186:AU190)</f>
        <v>87902.096101470001</v>
      </c>
      <c r="AV185" s="387">
        <f>SUM(AV186:AV190)</f>
        <v>11405.268501940001</v>
      </c>
      <c r="AW185" s="389">
        <f>SUM(AW186:AW190)</f>
        <v>99307.364603410009</v>
      </c>
      <c r="AX185" s="418"/>
      <c r="AY185" s="190" t="e">
        <f>SUM(AY186:AY189)</f>
        <v>#N/A</v>
      </c>
      <c r="AZ185" s="174" t="e">
        <f>IF(AND(AY185=0,AM185&gt;AY185),1,IFERROR(AM185/AY185,1))</f>
        <v>#N/A</v>
      </c>
      <c r="BA185" s="138"/>
      <c r="BB185" s="321"/>
      <c r="BC185" s="306"/>
      <c r="BD185" s="306"/>
      <c r="BE185" s="306"/>
      <c r="BF185" s="306"/>
      <c r="BG185" s="306"/>
      <c r="BH185" s="306"/>
      <c r="BI185" s="306"/>
      <c r="BJ185" s="306"/>
      <c r="BK185" s="306"/>
      <c r="BL185" s="306"/>
      <c r="BM185" s="306"/>
      <c r="BO185" s="306"/>
      <c r="BP185" s="306"/>
      <c r="BQ185" s="306"/>
      <c r="BR185" s="306"/>
      <c r="BS185" s="306"/>
      <c r="BT185" s="306"/>
      <c r="BU185" s="306"/>
      <c r="BV185" s="306"/>
      <c r="BW185" s="306"/>
      <c r="BX185" s="306"/>
      <c r="BY185" s="306"/>
      <c r="BZ185" s="306"/>
    </row>
    <row r="186" spans="2:78" ht="20.149999999999999" customHeight="1">
      <c r="B186" s="167" t="s">
        <v>188</v>
      </c>
      <c r="C186" s="1" t="s">
        <v>298</v>
      </c>
      <c r="D186" s="1" t="s">
        <v>164</v>
      </c>
      <c r="E186" s="1" t="s">
        <v>165</v>
      </c>
      <c r="F186" s="1">
        <v>1</v>
      </c>
      <c r="G186" s="1" t="s">
        <v>164</v>
      </c>
      <c r="H186" s="1" t="s">
        <v>164</v>
      </c>
      <c r="I186" s="1" t="s">
        <v>164</v>
      </c>
      <c r="J186" s="1" t="s">
        <v>164</v>
      </c>
      <c r="K186" s="1" t="s">
        <v>164</v>
      </c>
      <c r="L186" s="1" t="s">
        <v>164</v>
      </c>
      <c r="M186" s="1" t="s">
        <v>164</v>
      </c>
      <c r="N186" s="1" t="s">
        <v>164</v>
      </c>
      <c r="O186" s="1" t="s">
        <v>164</v>
      </c>
      <c r="T186" s="327" t="s">
        <v>203</v>
      </c>
      <c r="U186" s="447"/>
      <c r="V186" s="177" t="s">
        <v>203</v>
      </c>
      <c r="W186" s="386">
        <f>(+SUMIFS('[1]SIIF Cierre 31 Enero de 2024'!$P$4:$P$749,'[1]SIIF Cierre 31 Enero de 2024'!$A$4:$A$749,$B186,'[1]SIIF Cierre 31 Enero de 2024'!$B$4:$B$749,$C186,'[1]SIIF Cierre 31 Enero de 2024'!$C$4:$C$749,$D186,'[1]SIIF Cierre 31 Enero de 2024'!$D$4:$D$749,$E186,'[1]SIIF Cierre 31 Enero de 2024'!$E$4:$E$749,$F186,'[1]SIIF Cierre 31 Enero de 2024'!$F$4:$F$749,$G186,'[1]SIIF Cierre 31 Enero de 2024'!$G$4:$G$749,$H186,'[1]SIIF Cierre 31 Enero de 2024'!$H$4:$H$749,$I186,'[1]SIIF Cierre 31 Enero de 2024'!$I$4:$I$749,$J186,'[1]SIIF Cierre 31 Enero de 2024'!$J$4:$J$749,$K186,'[1]SIIF Cierre 31 Enero de 2024'!$K$4:$K$749,$L186,'[1]SIIF Cierre 31 Enero de 2024'!$L$4:$L$749,$M186,'[1]SIIF Cierre 31 Enero de 2024'!$M$4:$M$749,$N186,'[1]SIIF Cierre 31 Enero de 2024'!$N$4:$N$749,$O186)/1000000)</f>
        <v>57985</v>
      </c>
      <c r="X186" s="326">
        <v>0</v>
      </c>
      <c r="Y186" s="386">
        <f>(+SUMIFS('[1]SIIF Cierre 31 Enero de 2024'!$R$4:$R$749,'[1]SIIF Cierre 31 Enero de 2024'!$A$4:$A$749,$B186,'[1]SIIF Cierre 31 Enero de 2024'!$B$4:$B$749,$C186,'[1]SIIF Cierre 31 Enero de 2024'!$C$4:$C$749,$D186,'[1]SIIF Cierre 31 Enero de 2024'!$D$4:$D$749,$E186,'[1]SIIF Cierre 31 Enero de 2024'!$E$4:$E$749,$F186,'[1]SIIF Cierre 31 Enero de 2024'!$F$4:$F$749,$G186,'[1]SIIF Cierre 31 Enero de 2024'!$G$4:$G$749,$H186,'[1]SIIF Cierre 31 Enero de 2024'!$H$4:$H$749,$I186,'[1]SIIF Cierre 31 Enero de 2024'!$I$4:$I$749,$J186,'[1]SIIF Cierre 31 Enero de 2024'!$J$4:$J$749,$K186,'[1]SIIF Cierre 31 Enero de 2024'!$K$4:$K$749,$L186,'[1]SIIF Cierre 31 Enero de 2024'!$L$4:$L$749,$M186,'[1]SIIF Cierre 31 Enero de 2024'!$M$4:$M$749,$N186,'[1]SIIF Cierre 31 Enero de 2024'!$N$4:$N$749,$O186)/1000000)</f>
        <v>0</v>
      </c>
      <c r="Z186" s="326"/>
      <c r="AA186" s="386">
        <f>(+SUMIFS('[1]SIIF Cierre 31 Enero de 2024'!$Q$4:$Q$749,'[1]SIIF Cierre 31 Enero de 2024'!$A$4:$A$749,$B186,'[1]SIIF Cierre 31 Enero de 2024'!$B$4:$B$749,$C186,'[1]SIIF Cierre 31 Enero de 2024'!$C$4:$C$749,$D186,'[1]SIIF Cierre 31 Enero de 2024'!$D$4:$D$749,$E186,'[1]SIIF Cierre 31 Enero de 2024'!$E$4:$E$749,$F186,'[1]SIIF Cierre 31 Enero de 2024'!$F$4:$F$749,$G186,'[1]SIIF Cierre 31 Enero de 2024'!$G$4:$G$749,$H186,'[1]SIIF Cierre 31 Enero de 2024'!$H$4:$H$749,$I186,'[1]SIIF Cierre 31 Enero de 2024'!$I$4:$I$749,$J186,'[1]SIIF Cierre 31 Enero de 2024'!$J$4:$J$749,$K186,'[1]SIIF Cierre 31 Enero de 2024'!$K$4:$K$749,$L186,'[1]SIIF Cierre 31 Enero de 2024'!$L$4:$L$749,$M186,'[1]SIIF Cierre 31 Enero de 2024'!$M$4:$M$749,$N186,'[1]SIIF Cierre 31 Enero de 2024'!$N$4:$N$749,$O186)/1000000)</f>
        <v>0</v>
      </c>
      <c r="AB186" s="326"/>
      <c r="AC186" s="326"/>
      <c r="AD186" s="456">
        <f>W186-Y186+AA186</f>
        <v>57985</v>
      </c>
      <c r="AE186" s="386">
        <f>(+SUMIFS('[1]SIIF Cierre 31 Enero de 2024'!$T$4:$T$749,'[1]SIIF Cierre 31 Enero de 2024'!$A$4:$A$749,$B186,'[1]SIIF Cierre 31 Enero de 2024'!$B$4:$B$749,$C186,'[1]SIIF Cierre 31 Enero de 2024'!$C$4:$C$749,$D186,'[1]SIIF Cierre 31 Enero de 2024'!$D$4:$D$749,$E186,'[1]SIIF Cierre 31 Enero de 2024'!$E$4:$E$749,$F186,'[1]SIIF Cierre 31 Enero de 2024'!$F$4:$F$749,$G186,'[1]SIIF Cierre 31 Enero de 2024'!$G$4:$G$749,$H186,'[1]SIIF Cierre 31 Enero de 2024'!$H$4:$H$749,$I186,'[1]SIIF Cierre 31 Enero de 2024'!$I$4:$I$749,$J186,'[1]SIIF Cierre 31 Enero de 2024'!$J$4:$J$749,$K186,'[1]SIIF Cierre 31 Enero de 2024'!$K$4:$K$749,$L186,'[1]SIIF Cierre 31 Enero de 2024'!$L$4:$L$749,$M186,'[1]SIIF Cierre 31 Enero de 2024'!$M$4:$M$749,$N186,'[1]SIIF Cierre 31 Enero de 2024'!$N$4:$N$749,$O186)/1000000)</f>
        <v>3675.9</v>
      </c>
      <c r="AF186" s="386">
        <f>AD186-AE186</f>
        <v>54309.1</v>
      </c>
      <c r="AG186" s="456">
        <f>+SUMIFS('[1]SIIF Cierre 31 Enero de 2024'!$W$4:$W$749,'[1]SIIF Cierre 31 Enero de 2024'!$A$4:$A$749,$B186,'[1]SIIF Cierre 31 Enero de 2024'!$B$4:$B$749,$C186,'[1]SIIF Cierre 31 Enero de 2024'!$C$4:$C$749,$D186,'[1]SIIF Cierre 31 Enero de 2024'!$D$4:$D$749,$E186,'[1]SIIF Cierre 31 Enero de 2024'!$E$4:$E$749,$F186,'[1]SIIF Cierre 31 Enero de 2024'!$F$4:$F$749,$G186,'[1]SIIF Cierre 31 Enero de 2024'!$G$4:$G$749,$H186,'[1]SIIF Cierre 31 Enero de 2024'!$H$4:$H$749,$I186,'[1]SIIF Cierre 31 Enero de 2024'!$I$4:$I$749,$J186,'[1]SIIF Cierre 31 Enero de 2024'!$J$4:$J$749,$K186,'[1]SIIF Cierre 31 Enero de 2024'!$K$4:$K$749,$L186,'[1]SIIF Cierre 31 Enero de 2024'!$L$4:$L$749,$M186,'[1]SIIF Cierre 31 Enero de 2024'!$M$4:$M$749,$N186,'[1]SIIF Cierre 31 Enero de 2024'!$N$4:$N$749,$O186)/1000000</f>
        <v>3235.8750759999998</v>
      </c>
      <c r="AH186" s="180">
        <f t="shared" si="205"/>
        <v>5.5805382012589458E-2</v>
      </c>
      <c r="AI186" s="223"/>
      <c r="AJ186" s="179">
        <f>+SUMIFS('[1]Cierre Mes Anterior'!$W$4:$W$773,'[1]Cierre Mes Anterior'!$A$4:$A$773,$B186,'[1]Cierre Mes Anterior'!$B$4:$B$773,$C186,'[1]Cierre Mes Anterior'!$C$4:$C$773,$D186,'[1]Cierre Mes Anterior'!$D$4:$D$773,$E186,'[1]Cierre Mes Anterior'!$E$4:$E$773,$F186,'[1]Cierre Mes Anterior'!$F$4:$F$773,$G186,'[1]Cierre Mes Anterior'!$G$4:$G$773,$H186,'[1]Cierre Mes Anterior'!$H$4:$H$773,$I186,'[1]Cierre Mes Anterior'!$I$4:$I$773,$J186,'[1]Cierre Mes Anterior'!$J$4:$J$773,$K186,'[1]Cierre Mes Anterior'!$K$4:$K$773,$L186,'[1]Cierre Mes Anterior'!$L$4:$L$773,$M186,'[1]Cierre Mes Anterior'!$M$4:$M$773,$N186,'[1]Cierre Mes Anterior'!$N$4:$N$773,$O186)/1000000</f>
        <v>0</v>
      </c>
      <c r="AK186" s="179">
        <f>+AG186-AJ186</f>
        <v>3235.8750759999998</v>
      </c>
      <c r="AL186" s="334" t="e" vm="1">
        <f t="shared" si="206"/>
        <v>#VALUE!</v>
      </c>
      <c r="AM186" s="456">
        <f>+SUMIFS('[1]SIIF Cierre 31 Enero de 2024'!$X$4:$X$749,'[1]SIIF Cierre 31 Enero de 2024'!$A$4:$A$749,$B186,'[1]SIIF Cierre 31 Enero de 2024'!$B$4:$B$749,$C186,'[1]SIIF Cierre 31 Enero de 2024'!$C$4:$C$749,$D186,'[1]SIIF Cierre 31 Enero de 2024'!$D$4:$D$749,$E186,'[1]SIIF Cierre 31 Enero de 2024'!$E$4:$E$749,$F186,'[1]SIIF Cierre 31 Enero de 2024'!$F$4:$F$749,$G186,'[1]SIIF Cierre 31 Enero de 2024'!$G$4:$G$749,$H186,'[1]SIIF Cierre 31 Enero de 2024'!$H$4:$H$749,$I186,'[1]SIIF Cierre 31 Enero de 2024'!$I$4:$I$749,$J186,'[1]SIIF Cierre 31 Enero de 2024'!$J$4:$J$749,$K186,'[1]SIIF Cierre 31 Enero de 2024'!$K$4:$K$749,$L186,'[1]SIIF Cierre 31 Enero de 2024'!$L$4:$L$749,$M186,'[1]SIIF Cierre 31 Enero de 2024'!$M$4:$M$749,$N186,'[1]SIIF Cierre 31 Enero de 2024'!$N$4:$N$749,$O186)/1000000</f>
        <v>3220.3527290000002</v>
      </c>
      <c r="AN186" s="180">
        <f t="shared" si="207"/>
        <v>5.5537686108476335E-2</v>
      </c>
      <c r="AO186" s="223"/>
      <c r="AP186" s="179">
        <f>+SUMIFS('[1]Cierre Mes Anterior'!$X$4:$X$773,'[1]Cierre Mes Anterior'!$A$4:$A$773,$B186,'[1]Cierre Mes Anterior'!$B$4:$B$773,$C186,'[1]Cierre Mes Anterior'!$C$4:$C$773,$D186,'[1]Cierre Mes Anterior'!$D$4:$D$773,$E186,'[1]Cierre Mes Anterior'!$E$4:$E$773,$F186,'[1]Cierre Mes Anterior'!$F$4:$F$773,$G186,'[1]Cierre Mes Anterior'!$G$4:$G$773,$H186,'[1]Cierre Mes Anterior'!$H$4:$H$773,$I186,'[1]Cierre Mes Anterior'!$I$4:$I$773,$J186,'[1]Cierre Mes Anterior'!$J$4:$J$773,$K186,'[1]Cierre Mes Anterior'!$K$4:$K$773,$L186,'[1]Cierre Mes Anterior'!$L$4:$L$773,$M186,'[1]Cierre Mes Anterior'!$M$4:$M$773,$N186,'[1]Cierre Mes Anterior'!$N$4:$N$773,$O186)/1000000</f>
        <v>0</v>
      </c>
      <c r="AQ186" s="179">
        <f>+AM186-AP186</f>
        <v>3220.3527290000002</v>
      </c>
      <c r="AR186" s="172" t="e">
        <f t="shared" si="208"/>
        <v>#N/A</v>
      </c>
      <c r="AS186" s="456">
        <f>+SUMIFS('[1]SIIF Cierre 31 Enero de 2024'!$Z$4:$Z$749,'[1]SIIF Cierre 31 Enero de 2024'!$A$4:$A$749,$B186,'[1]SIIF Cierre 31 Enero de 2024'!$B$4:$B$749,$C186,'[1]SIIF Cierre 31 Enero de 2024'!$C$4:$C$749,$D186,'[1]SIIF Cierre 31 Enero de 2024'!$D$4:$D$749,$E186,'[1]SIIF Cierre 31 Enero de 2024'!$E$4:$E$749,$F186,'[1]SIIF Cierre 31 Enero de 2024'!$F$4:$F$749,$G186,'[1]SIIF Cierre 31 Enero de 2024'!$G$4:$G$749,$H186,'[1]SIIF Cierre 31 Enero de 2024'!$H$4:$H$749,$I186,'[1]SIIF Cierre 31 Enero de 2024'!$I$4:$I$749,$J186,'[1]SIIF Cierre 31 Enero de 2024'!$J$4:$J$749,$K186,'[1]SIIF Cierre 31 Enero de 2024'!$K$4:$K$749,$L186,'[1]SIIF Cierre 31 Enero de 2024'!$L$4:$L$749,$M186,'[1]SIIF Cierre 31 Enero de 2024'!$M$4:$M$749,$N186,'[1]SIIF Cierre 31 Enero de 2024'!$N$4:$N$749,$O186)/1000000</f>
        <v>3220.3527290000002</v>
      </c>
      <c r="AT186" s="180">
        <f t="shared" si="209"/>
        <v>5.5537686108476335E-2</v>
      </c>
      <c r="AU186" s="456">
        <f>+AD186-AG186</f>
        <v>54749.124924000003</v>
      </c>
      <c r="AV186" s="384">
        <f>+AG186-AM186</f>
        <v>15.522346999999627</v>
      </c>
      <c r="AW186" s="385">
        <f>+AD186-AM186</f>
        <v>54764.647271000002</v>
      </c>
      <c r="AX186" s="423"/>
      <c r="AY186" s="193" t="e">
        <f>AD186*AR186</f>
        <v>#N/A</v>
      </c>
      <c r="AZ186" s="174" t="e">
        <f>IF(AND(AY186=0,AM186&gt;AY186),1,IFERROR(AM186/AY186,1))</f>
        <v>#N/A</v>
      </c>
      <c r="BA186" s="138"/>
      <c r="BB186" s="277"/>
      <c r="BC186" s="270"/>
      <c r="BD186" s="270"/>
      <c r="BE186" s="270"/>
      <c r="BF186" s="270"/>
      <c r="BG186" s="270"/>
      <c r="BH186" s="270"/>
      <c r="BI186" s="270"/>
      <c r="BJ186" s="270"/>
      <c r="BK186" s="270"/>
      <c r="BL186" s="270"/>
      <c r="BM186" s="270"/>
      <c r="BO186" s="270"/>
      <c r="BP186" s="270"/>
      <c r="BQ186" s="270"/>
      <c r="BR186" s="270"/>
      <c r="BS186" s="270"/>
      <c r="BT186" s="270"/>
      <c r="BU186" s="270"/>
      <c r="BV186" s="270"/>
      <c r="BW186" s="270"/>
      <c r="BX186" s="270"/>
      <c r="BY186" s="270"/>
      <c r="BZ186" s="270"/>
    </row>
    <row r="187" spans="2:78" ht="20.149999999999999" customHeight="1">
      <c r="B187" s="167" t="s">
        <v>188</v>
      </c>
      <c r="C187" s="1" t="s">
        <v>298</v>
      </c>
      <c r="D187" s="1" t="s">
        <v>164</v>
      </c>
      <c r="E187" s="1" t="s">
        <v>165</v>
      </c>
      <c r="F187" s="1">
        <v>2</v>
      </c>
      <c r="G187" s="1" t="s">
        <v>164</v>
      </c>
      <c r="H187" s="1" t="s">
        <v>164</v>
      </c>
      <c r="I187" s="1" t="s">
        <v>164</v>
      </c>
      <c r="J187" s="1" t="s">
        <v>164</v>
      </c>
      <c r="K187" s="1" t="s">
        <v>164</v>
      </c>
      <c r="L187" s="1" t="s">
        <v>164</v>
      </c>
      <c r="M187" s="1" t="s">
        <v>164</v>
      </c>
      <c r="N187" s="1" t="s">
        <v>164</v>
      </c>
      <c r="O187" s="1" t="s">
        <v>164</v>
      </c>
      <c r="T187" s="327" t="s">
        <v>168</v>
      </c>
      <c r="U187" s="447"/>
      <c r="V187" s="177" t="s">
        <v>168</v>
      </c>
      <c r="W187" s="386">
        <f>(+SUMIFS('[1]SIIF Cierre 31 Enero de 2024'!$P$4:$P$749,'[1]SIIF Cierre 31 Enero de 2024'!$A$4:$A$749,$B187,'[1]SIIF Cierre 31 Enero de 2024'!$B$4:$B$749,$C187,'[1]SIIF Cierre 31 Enero de 2024'!$C$4:$C$749,$D187,'[1]SIIF Cierre 31 Enero de 2024'!$D$4:$D$749,$E187,'[1]SIIF Cierre 31 Enero de 2024'!$E$4:$E$749,$F187,'[1]SIIF Cierre 31 Enero de 2024'!$F$4:$F$749,$G187,'[1]SIIF Cierre 31 Enero de 2024'!$G$4:$G$749,$H187,'[1]SIIF Cierre 31 Enero de 2024'!$H$4:$H$749,$I187,'[1]SIIF Cierre 31 Enero de 2024'!$I$4:$I$749,$J187,'[1]SIIF Cierre 31 Enero de 2024'!$J$4:$J$749,$K187,'[1]SIIF Cierre 31 Enero de 2024'!$K$4:$K$749,$L187,'[1]SIIF Cierre 31 Enero de 2024'!$L$4:$L$749,$M187,'[1]SIIF Cierre 31 Enero de 2024'!$M$4:$M$749,$N187,'[1]SIIF Cierre 31 Enero de 2024'!$N$4:$N$749,$O187)/1000000)</f>
        <v>30615</v>
      </c>
      <c r="X187" s="326">
        <v>0</v>
      </c>
      <c r="Y187" s="386">
        <f>(+SUMIFS('[1]SIIF Cierre 31 Enero de 2024'!$R$4:$R$749,'[1]SIIF Cierre 31 Enero de 2024'!$A$4:$A$749,$B187,'[1]SIIF Cierre 31 Enero de 2024'!$B$4:$B$749,$C187,'[1]SIIF Cierre 31 Enero de 2024'!$C$4:$C$749,$D187,'[1]SIIF Cierre 31 Enero de 2024'!$D$4:$D$749,$E187,'[1]SIIF Cierre 31 Enero de 2024'!$E$4:$E$749,$F187,'[1]SIIF Cierre 31 Enero de 2024'!$F$4:$F$749,$G187,'[1]SIIF Cierre 31 Enero de 2024'!$G$4:$G$749,$H187,'[1]SIIF Cierre 31 Enero de 2024'!$H$4:$H$749,$I187,'[1]SIIF Cierre 31 Enero de 2024'!$I$4:$I$749,$J187,'[1]SIIF Cierre 31 Enero de 2024'!$J$4:$J$749,$K187,'[1]SIIF Cierre 31 Enero de 2024'!$K$4:$K$749,$L187,'[1]SIIF Cierre 31 Enero de 2024'!$L$4:$L$749,$M187,'[1]SIIF Cierre 31 Enero de 2024'!$M$4:$M$749,$N187,'[1]SIIF Cierre 31 Enero de 2024'!$N$4:$N$749,$O187)/1000000)</f>
        <v>0</v>
      </c>
      <c r="Z187" s="326"/>
      <c r="AA187" s="386">
        <f>(+SUMIFS('[1]SIIF Cierre 31 Enero de 2024'!$Q$4:$Q$749,'[1]SIIF Cierre 31 Enero de 2024'!$A$4:$A$749,$B187,'[1]SIIF Cierre 31 Enero de 2024'!$B$4:$B$749,$C187,'[1]SIIF Cierre 31 Enero de 2024'!$C$4:$C$749,$D187,'[1]SIIF Cierre 31 Enero de 2024'!$D$4:$D$749,$E187,'[1]SIIF Cierre 31 Enero de 2024'!$E$4:$E$749,$F187,'[1]SIIF Cierre 31 Enero de 2024'!$F$4:$F$749,$G187,'[1]SIIF Cierre 31 Enero de 2024'!$G$4:$G$749,$H187,'[1]SIIF Cierre 31 Enero de 2024'!$H$4:$H$749,$I187,'[1]SIIF Cierre 31 Enero de 2024'!$I$4:$I$749,$J187,'[1]SIIF Cierre 31 Enero de 2024'!$J$4:$J$749,$K187,'[1]SIIF Cierre 31 Enero de 2024'!$K$4:$K$749,$L187,'[1]SIIF Cierre 31 Enero de 2024'!$L$4:$L$749,$M187,'[1]SIIF Cierre 31 Enero de 2024'!$M$4:$M$749,$N187,'[1]SIIF Cierre 31 Enero de 2024'!$N$4:$N$749,$O187)/1000000)</f>
        <v>0</v>
      </c>
      <c r="AB187" s="326"/>
      <c r="AC187" s="326"/>
      <c r="AD187" s="456">
        <f>W187-Y187+AA187</f>
        <v>30615</v>
      </c>
      <c r="AE187" s="386">
        <f>(+SUMIFS('[1]SIIF Cierre 31 Enero de 2024'!$T$4:$T$749,'[1]SIIF Cierre 31 Enero de 2024'!$A$4:$A$749,$B187,'[1]SIIF Cierre 31 Enero de 2024'!$B$4:$B$749,$C187,'[1]SIIF Cierre 31 Enero de 2024'!$C$4:$C$749,$D187,'[1]SIIF Cierre 31 Enero de 2024'!$D$4:$D$749,$E187,'[1]SIIF Cierre 31 Enero de 2024'!$E$4:$E$749,$F187,'[1]SIIF Cierre 31 Enero de 2024'!$F$4:$F$749,$G187,'[1]SIIF Cierre 31 Enero de 2024'!$G$4:$G$749,$H187,'[1]SIIF Cierre 31 Enero de 2024'!$H$4:$H$749,$I187,'[1]SIIF Cierre 31 Enero de 2024'!$I$4:$I$749,$J187,'[1]SIIF Cierre 31 Enero de 2024'!$J$4:$J$749,$K187,'[1]SIIF Cierre 31 Enero de 2024'!$K$4:$K$749,$L187,'[1]SIIF Cierre 31 Enero de 2024'!$L$4:$L$749,$M187,'[1]SIIF Cierre 31 Enero de 2024'!$M$4:$M$749,$N187,'[1]SIIF Cierre 31 Enero de 2024'!$N$4:$N$749,$O187)/1000000)</f>
        <v>0</v>
      </c>
      <c r="AF187" s="386">
        <f>AD187-AE187</f>
        <v>30615</v>
      </c>
      <c r="AG187" s="456">
        <f>+SUMIFS('[1]SIIF Cierre 31 Enero de 2024'!$W$4:$W$749,'[1]SIIF Cierre 31 Enero de 2024'!$A$4:$A$749,$B187,'[1]SIIF Cierre 31 Enero de 2024'!$B$4:$B$749,$C187,'[1]SIIF Cierre 31 Enero de 2024'!$C$4:$C$749,$D187,'[1]SIIF Cierre 31 Enero de 2024'!$D$4:$D$749,$E187,'[1]SIIF Cierre 31 Enero de 2024'!$E$4:$E$749,$F187,'[1]SIIF Cierre 31 Enero de 2024'!$F$4:$F$749,$G187,'[1]SIIF Cierre 31 Enero de 2024'!$G$4:$G$749,$H187,'[1]SIIF Cierre 31 Enero de 2024'!$H$4:$H$749,$I187,'[1]SIIF Cierre 31 Enero de 2024'!$I$4:$I$749,$J187,'[1]SIIF Cierre 31 Enero de 2024'!$J$4:$J$749,$K187,'[1]SIIF Cierre 31 Enero de 2024'!$K$4:$K$749,$L187,'[1]SIIF Cierre 31 Enero de 2024'!$L$4:$L$749,$M187,'[1]SIIF Cierre 31 Enero de 2024'!$M$4:$M$749,$N187,'[1]SIIF Cierre 31 Enero de 2024'!$N$4:$N$749,$O187)/1000000</f>
        <v>12133.243108530001</v>
      </c>
      <c r="AH187" s="180">
        <f t="shared" si="205"/>
        <v>0.39631693968740817</v>
      </c>
      <c r="AI187" s="223"/>
      <c r="AJ187" s="179">
        <f>+SUMIFS('[1]Cierre Mes Anterior'!$W$4:$W$773,'[1]Cierre Mes Anterior'!$A$4:$A$773,$B187,'[1]Cierre Mes Anterior'!$B$4:$B$773,$C187,'[1]Cierre Mes Anterior'!$C$4:$C$773,$D187,'[1]Cierre Mes Anterior'!$D$4:$D$773,$E187,'[1]Cierre Mes Anterior'!$E$4:$E$773,$F187,'[1]Cierre Mes Anterior'!$F$4:$F$773,$G187,'[1]Cierre Mes Anterior'!$G$4:$G$773,$H187,'[1]Cierre Mes Anterior'!$H$4:$H$773,$I187,'[1]Cierre Mes Anterior'!$I$4:$I$773,$J187,'[1]Cierre Mes Anterior'!$J$4:$J$773,$K187,'[1]Cierre Mes Anterior'!$K$4:$K$773,$L187,'[1]Cierre Mes Anterior'!$L$4:$L$773,$M187,'[1]Cierre Mes Anterior'!$M$4:$M$773,$N187,'[1]Cierre Mes Anterior'!$N$4:$N$773,$O187)/1000000</f>
        <v>0</v>
      </c>
      <c r="AK187" s="179">
        <f>+AG187-AJ187</f>
        <v>12133.243108530001</v>
      </c>
      <c r="AL187" s="334" t="e" vm="1">
        <f t="shared" si="206"/>
        <v>#VALUE!</v>
      </c>
      <c r="AM187" s="456">
        <f>+SUMIFS('[1]SIIF Cierre 31 Enero de 2024'!$X$4:$X$749,'[1]SIIF Cierre 31 Enero de 2024'!$A$4:$A$749,$B187,'[1]SIIF Cierre 31 Enero de 2024'!$B$4:$B$749,$C187,'[1]SIIF Cierre 31 Enero de 2024'!$C$4:$C$749,$D187,'[1]SIIF Cierre 31 Enero de 2024'!$D$4:$D$749,$E187,'[1]SIIF Cierre 31 Enero de 2024'!$E$4:$E$749,$F187,'[1]SIIF Cierre 31 Enero de 2024'!$F$4:$F$749,$G187,'[1]SIIF Cierre 31 Enero de 2024'!$G$4:$G$749,$H187,'[1]SIIF Cierre 31 Enero de 2024'!$H$4:$H$749,$I187,'[1]SIIF Cierre 31 Enero de 2024'!$I$4:$I$749,$J187,'[1]SIIF Cierre 31 Enero de 2024'!$J$4:$J$749,$K187,'[1]SIIF Cierre 31 Enero de 2024'!$K$4:$K$749,$L187,'[1]SIIF Cierre 31 Enero de 2024'!$L$4:$L$749,$M187,'[1]SIIF Cierre 31 Enero de 2024'!$M$4:$M$749,$N187,'[1]SIIF Cierre 31 Enero de 2024'!$N$4:$N$749,$O187)/1000000</f>
        <v>743.49695359000009</v>
      </c>
      <c r="AN187" s="180">
        <f t="shared" si="207"/>
        <v>2.4285381466274705E-2</v>
      </c>
      <c r="AO187" s="223"/>
      <c r="AP187" s="179">
        <f>+SUMIFS('[1]Cierre Mes Anterior'!$X$4:$X$773,'[1]Cierre Mes Anterior'!$A$4:$A$773,$B187,'[1]Cierre Mes Anterior'!$B$4:$B$773,$C187,'[1]Cierre Mes Anterior'!$C$4:$C$773,$D187,'[1]Cierre Mes Anterior'!$D$4:$D$773,$E187,'[1]Cierre Mes Anterior'!$E$4:$E$773,$F187,'[1]Cierre Mes Anterior'!$F$4:$F$773,$G187,'[1]Cierre Mes Anterior'!$G$4:$G$773,$H187,'[1]Cierre Mes Anterior'!$H$4:$H$773,$I187,'[1]Cierre Mes Anterior'!$I$4:$I$773,$J187,'[1]Cierre Mes Anterior'!$J$4:$J$773,$K187,'[1]Cierre Mes Anterior'!$K$4:$K$773,$L187,'[1]Cierre Mes Anterior'!$L$4:$L$773,$M187,'[1]Cierre Mes Anterior'!$M$4:$M$773,$N187,'[1]Cierre Mes Anterior'!$N$4:$N$773,$O187)/1000000</f>
        <v>0</v>
      </c>
      <c r="AQ187" s="179">
        <f>+AM187-AP187</f>
        <v>743.49695359000009</v>
      </c>
      <c r="AR187" s="172" t="e">
        <f t="shared" si="208"/>
        <v>#N/A</v>
      </c>
      <c r="AS187" s="456">
        <f>+SUMIFS('[1]SIIF Cierre 31 Enero de 2024'!$Z$4:$Z$749,'[1]SIIF Cierre 31 Enero de 2024'!$A$4:$A$749,$B187,'[1]SIIF Cierre 31 Enero de 2024'!$B$4:$B$749,$C187,'[1]SIIF Cierre 31 Enero de 2024'!$C$4:$C$749,$D187,'[1]SIIF Cierre 31 Enero de 2024'!$D$4:$D$749,$E187,'[1]SIIF Cierre 31 Enero de 2024'!$E$4:$E$749,$F187,'[1]SIIF Cierre 31 Enero de 2024'!$F$4:$F$749,$G187,'[1]SIIF Cierre 31 Enero de 2024'!$G$4:$G$749,$H187,'[1]SIIF Cierre 31 Enero de 2024'!$H$4:$H$749,$I187,'[1]SIIF Cierre 31 Enero de 2024'!$I$4:$I$749,$J187,'[1]SIIF Cierre 31 Enero de 2024'!$J$4:$J$749,$K187,'[1]SIIF Cierre 31 Enero de 2024'!$K$4:$K$749,$L187,'[1]SIIF Cierre 31 Enero de 2024'!$L$4:$L$749,$M187,'[1]SIIF Cierre 31 Enero de 2024'!$M$4:$M$749,$N187,'[1]SIIF Cierre 31 Enero de 2024'!$N$4:$N$749,$O187)/1000000</f>
        <v>499.97239258999997</v>
      </c>
      <c r="AT187" s="180">
        <f t="shared" si="209"/>
        <v>1.6330961704719909E-2</v>
      </c>
      <c r="AU187" s="456">
        <f>+AD187-AG187</f>
        <v>18481.756891469999</v>
      </c>
      <c r="AV187" s="384">
        <f>+AG187-AM187</f>
        <v>11389.746154940001</v>
      </c>
      <c r="AW187" s="385">
        <f>+AD187-AM187</f>
        <v>29871.503046409998</v>
      </c>
      <c r="AX187" s="423"/>
      <c r="AY187" s="193" t="e">
        <f>AD187*AR187</f>
        <v>#N/A</v>
      </c>
      <c r="AZ187" s="174" t="e">
        <f>IF(AND(AY187=0,AM187&gt;AY187),1,IFERROR(AM187/AY187,1))</f>
        <v>#N/A</v>
      </c>
      <c r="BA187" s="138"/>
      <c r="BB187" s="277"/>
      <c r="BC187" s="270"/>
      <c r="BD187" s="270"/>
      <c r="BE187" s="270"/>
      <c r="BF187" s="270"/>
      <c r="BG187" s="270"/>
      <c r="BH187" s="270"/>
      <c r="BI187" s="270"/>
      <c r="BJ187" s="270"/>
      <c r="BK187" s="270"/>
      <c r="BL187" s="270"/>
      <c r="BM187" s="270"/>
      <c r="BO187" s="270"/>
      <c r="BP187" s="270"/>
      <c r="BQ187" s="270"/>
      <c r="BR187" s="270"/>
      <c r="BS187" s="270"/>
      <c r="BT187" s="270"/>
      <c r="BU187" s="270"/>
      <c r="BV187" s="270"/>
      <c r="BW187" s="270"/>
      <c r="BX187" s="270"/>
      <c r="BY187" s="270"/>
      <c r="BZ187" s="270"/>
    </row>
    <row r="188" spans="2:78" ht="19.899999999999999" customHeight="1">
      <c r="B188" s="167" t="s">
        <v>188</v>
      </c>
      <c r="C188" s="1" t="s">
        <v>298</v>
      </c>
      <c r="D188" s="1" t="s">
        <v>164</v>
      </c>
      <c r="E188" s="1" t="s">
        <v>165</v>
      </c>
      <c r="F188" s="1">
        <v>3</v>
      </c>
      <c r="G188" s="1" t="s">
        <v>164</v>
      </c>
      <c r="H188" s="1" t="s">
        <v>164</v>
      </c>
      <c r="I188" s="1" t="s">
        <v>164</v>
      </c>
      <c r="J188" s="1" t="s">
        <v>164</v>
      </c>
      <c r="K188" s="1" t="s">
        <v>164</v>
      </c>
      <c r="L188" s="1" t="s">
        <v>164</v>
      </c>
      <c r="M188" s="1" t="s">
        <v>164</v>
      </c>
      <c r="N188" s="1" t="s">
        <v>164</v>
      </c>
      <c r="O188" s="1" t="s">
        <v>164</v>
      </c>
      <c r="T188" s="327" t="s">
        <v>169</v>
      </c>
      <c r="U188" s="447"/>
      <c r="V188" s="177" t="s">
        <v>169</v>
      </c>
      <c r="W188" s="386">
        <f>(+SUMIFS('[1]SIIF Cierre 31 Enero de 2024'!$P$4:$P$749,'[1]SIIF Cierre 31 Enero de 2024'!$A$4:$A$749,$B188,'[1]SIIF Cierre 31 Enero de 2024'!$B$4:$B$749,$C188,'[1]SIIF Cierre 31 Enero de 2024'!$C$4:$C$749,$D188,'[1]SIIF Cierre 31 Enero de 2024'!$D$4:$D$749,$E188,'[1]SIIF Cierre 31 Enero de 2024'!$E$4:$E$749,$F188,'[1]SIIF Cierre 31 Enero de 2024'!$F$4:$F$749,$G188,'[1]SIIF Cierre 31 Enero de 2024'!$G$4:$G$749,$H188,'[1]SIIF Cierre 31 Enero de 2024'!$H$4:$H$749,$I188,'[1]SIIF Cierre 31 Enero de 2024'!$I$4:$I$749,$J188,'[1]SIIF Cierre 31 Enero de 2024'!$J$4:$J$749,$K188,'[1]SIIF Cierre 31 Enero de 2024'!$K$4:$K$749,$L188,'[1]SIIF Cierre 31 Enero de 2024'!$L$4:$L$749,$M188,'[1]SIIF Cierre 31 Enero de 2024'!$M$4:$M$749,$N188,'[1]SIIF Cierre 31 Enero de 2024'!$N$4:$N$749,$O188)/1000000)</f>
        <v>14063.8</v>
      </c>
      <c r="X188" s="326">
        <v>0</v>
      </c>
      <c r="Y188" s="386">
        <f>(+SUMIFS('[1]SIIF Cierre 31 Enero de 2024'!$R$4:$R$749,'[1]SIIF Cierre 31 Enero de 2024'!$A$4:$A$749,$B188,'[1]SIIF Cierre 31 Enero de 2024'!$B$4:$B$749,$C188,'[1]SIIF Cierre 31 Enero de 2024'!$C$4:$C$749,$D188,'[1]SIIF Cierre 31 Enero de 2024'!$D$4:$D$749,$E188,'[1]SIIF Cierre 31 Enero de 2024'!$E$4:$E$749,$F188,'[1]SIIF Cierre 31 Enero de 2024'!$F$4:$F$749,$G188,'[1]SIIF Cierre 31 Enero de 2024'!$G$4:$G$749,$H188,'[1]SIIF Cierre 31 Enero de 2024'!$H$4:$H$749,$I188,'[1]SIIF Cierre 31 Enero de 2024'!$I$4:$I$749,$J188,'[1]SIIF Cierre 31 Enero de 2024'!$J$4:$J$749,$K188,'[1]SIIF Cierre 31 Enero de 2024'!$K$4:$K$749,$L188,'[1]SIIF Cierre 31 Enero de 2024'!$L$4:$L$749,$M188,'[1]SIIF Cierre 31 Enero de 2024'!$M$4:$M$749,$N188,'[1]SIIF Cierre 31 Enero de 2024'!$N$4:$N$749,$O188)/1000000)</f>
        <v>0</v>
      </c>
      <c r="Z188" s="326"/>
      <c r="AA188" s="386">
        <f>(+SUMIFS('[1]SIIF Cierre 31 Enero de 2024'!$Q$4:$Q$749,'[1]SIIF Cierre 31 Enero de 2024'!$A$4:$A$749,$B188,'[1]SIIF Cierre 31 Enero de 2024'!$B$4:$B$749,$C188,'[1]SIIF Cierre 31 Enero de 2024'!$C$4:$C$749,$D188,'[1]SIIF Cierre 31 Enero de 2024'!$D$4:$D$749,$E188,'[1]SIIF Cierre 31 Enero de 2024'!$E$4:$E$749,$F188,'[1]SIIF Cierre 31 Enero de 2024'!$F$4:$F$749,$G188,'[1]SIIF Cierre 31 Enero de 2024'!$G$4:$G$749,$H188,'[1]SIIF Cierre 31 Enero de 2024'!$H$4:$H$749,$I188,'[1]SIIF Cierre 31 Enero de 2024'!$I$4:$I$749,$J188,'[1]SIIF Cierre 31 Enero de 2024'!$J$4:$J$749,$K188,'[1]SIIF Cierre 31 Enero de 2024'!$K$4:$K$749,$L188,'[1]SIIF Cierre 31 Enero de 2024'!$L$4:$L$749,$M188,'[1]SIIF Cierre 31 Enero de 2024'!$M$4:$M$749,$N188,'[1]SIIF Cierre 31 Enero de 2024'!$N$4:$N$749,$O188)/1000000)</f>
        <v>0</v>
      </c>
      <c r="AB188" s="326"/>
      <c r="AC188" s="326"/>
      <c r="AD188" s="456">
        <f>W188-Y188+AA188</f>
        <v>14063.8</v>
      </c>
      <c r="AE188" s="386">
        <f>(+SUMIFS('[1]SIIF Cierre 31 Enero de 2024'!$T$4:$T$749,'[1]SIIF Cierre 31 Enero de 2024'!$A$4:$A$749,$B188,'[1]SIIF Cierre 31 Enero de 2024'!$B$4:$B$749,$C188,'[1]SIIF Cierre 31 Enero de 2024'!$C$4:$C$749,$D188,'[1]SIIF Cierre 31 Enero de 2024'!$D$4:$D$749,$E188,'[1]SIIF Cierre 31 Enero de 2024'!$E$4:$E$749,$F188,'[1]SIIF Cierre 31 Enero de 2024'!$F$4:$F$749,$G188,'[1]SIIF Cierre 31 Enero de 2024'!$G$4:$G$749,$H188,'[1]SIIF Cierre 31 Enero de 2024'!$H$4:$H$749,$I188,'[1]SIIF Cierre 31 Enero de 2024'!$I$4:$I$749,$J188,'[1]SIIF Cierre 31 Enero de 2024'!$J$4:$J$749,$K188,'[1]SIIF Cierre 31 Enero de 2024'!$K$4:$K$749,$L188,'[1]SIIF Cierre 31 Enero de 2024'!$L$4:$L$749,$M188,'[1]SIIF Cierre 31 Enero de 2024'!$M$4:$M$749,$N188,'[1]SIIF Cierre 31 Enero de 2024'!$N$4:$N$749,$O188)/1000000)</f>
        <v>0</v>
      </c>
      <c r="AF188" s="386">
        <f>AD188-AE188</f>
        <v>14063.8</v>
      </c>
      <c r="AG188" s="456">
        <f>+SUMIFS('[1]SIIF Cierre 31 Enero de 2024'!$W$4:$W$749,'[1]SIIF Cierre 31 Enero de 2024'!$A$4:$A$749,$B188,'[1]SIIF Cierre 31 Enero de 2024'!$B$4:$B$749,$C188,'[1]SIIF Cierre 31 Enero de 2024'!$C$4:$C$749,$D188,'[1]SIIF Cierre 31 Enero de 2024'!$D$4:$D$749,$E188,'[1]SIIF Cierre 31 Enero de 2024'!$E$4:$E$749,$F188,'[1]SIIF Cierre 31 Enero de 2024'!$F$4:$F$749,$G188,'[1]SIIF Cierre 31 Enero de 2024'!$G$4:$G$749,$H188,'[1]SIIF Cierre 31 Enero de 2024'!$H$4:$H$749,$I188,'[1]SIIF Cierre 31 Enero de 2024'!$I$4:$I$749,$J188,'[1]SIIF Cierre 31 Enero de 2024'!$J$4:$J$749,$K188,'[1]SIIF Cierre 31 Enero de 2024'!$K$4:$K$749,$L188,'[1]SIIF Cierre 31 Enero de 2024'!$L$4:$L$749,$M188,'[1]SIIF Cierre 31 Enero de 2024'!$M$4:$M$749,$N188,'[1]SIIF Cierre 31 Enero de 2024'!$N$4:$N$749,$O188)/1000000</f>
        <v>7.8857140000000001</v>
      </c>
      <c r="AH188" s="180">
        <f t="shared" si="205"/>
        <v>5.6071004991538559E-4</v>
      </c>
      <c r="AI188" s="223"/>
      <c r="AJ188" s="179">
        <f>+SUMIFS('[1]Cierre Mes Anterior'!$W$4:$W$773,'[1]Cierre Mes Anterior'!$A$4:$A$773,$B188,'[1]Cierre Mes Anterior'!$B$4:$B$773,$C188,'[1]Cierre Mes Anterior'!$C$4:$C$773,$D188,'[1]Cierre Mes Anterior'!$D$4:$D$773,$E188,'[1]Cierre Mes Anterior'!$E$4:$E$773,$F188,'[1]Cierre Mes Anterior'!$F$4:$F$773,$G188,'[1]Cierre Mes Anterior'!$G$4:$G$773,$H188,'[1]Cierre Mes Anterior'!$H$4:$H$773,$I188,'[1]Cierre Mes Anterior'!$I$4:$I$773,$J188,'[1]Cierre Mes Anterior'!$J$4:$J$773,$K188,'[1]Cierre Mes Anterior'!$K$4:$K$773,$L188,'[1]Cierre Mes Anterior'!$L$4:$L$773,$M188,'[1]Cierre Mes Anterior'!$M$4:$M$773,$N188,'[1]Cierre Mes Anterior'!$N$4:$N$773,$O188)/1000000</f>
        <v>0</v>
      </c>
      <c r="AK188" s="179">
        <f>+AG188-AJ188</f>
        <v>7.8857140000000001</v>
      </c>
      <c r="AL188" s="334" t="e" vm="1">
        <f t="shared" si="206"/>
        <v>#VALUE!</v>
      </c>
      <c r="AM188" s="456">
        <f>+SUMIFS('[1]SIIF Cierre 31 Enero de 2024'!$X$4:$X$749,'[1]SIIF Cierre 31 Enero de 2024'!$A$4:$A$749,$B188,'[1]SIIF Cierre 31 Enero de 2024'!$B$4:$B$749,$C188,'[1]SIIF Cierre 31 Enero de 2024'!$C$4:$C$749,$D188,'[1]SIIF Cierre 31 Enero de 2024'!$D$4:$D$749,$E188,'[1]SIIF Cierre 31 Enero de 2024'!$E$4:$E$749,$F188,'[1]SIIF Cierre 31 Enero de 2024'!$F$4:$F$749,$G188,'[1]SIIF Cierre 31 Enero de 2024'!$G$4:$G$749,$H188,'[1]SIIF Cierre 31 Enero de 2024'!$H$4:$H$749,$I188,'[1]SIIF Cierre 31 Enero de 2024'!$I$4:$I$749,$J188,'[1]SIIF Cierre 31 Enero de 2024'!$J$4:$J$749,$K188,'[1]SIIF Cierre 31 Enero de 2024'!$K$4:$K$749,$L188,'[1]SIIF Cierre 31 Enero de 2024'!$L$4:$L$749,$M188,'[1]SIIF Cierre 31 Enero de 2024'!$M$4:$M$749,$N188,'[1]SIIF Cierre 31 Enero de 2024'!$N$4:$N$749,$O188)/1000000</f>
        <v>7.8857140000000001</v>
      </c>
      <c r="AN188" s="180">
        <f t="shared" si="207"/>
        <v>5.6071004991538559E-4</v>
      </c>
      <c r="AO188" s="223"/>
      <c r="AP188" s="179">
        <f>+SUMIFS('[1]Cierre Mes Anterior'!$X$4:$X$773,'[1]Cierre Mes Anterior'!$A$4:$A$773,$B188,'[1]Cierre Mes Anterior'!$B$4:$B$773,$C188,'[1]Cierre Mes Anterior'!$C$4:$C$773,$D188,'[1]Cierre Mes Anterior'!$D$4:$D$773,$E188,'[1]Cierre Mes Anterior'!$E$4:$E$773,$F188,'[1]Cierre Mes Anterior'!$F$4:$F$773,$G188,'[1]Cierre Mes Anterior'!$G$4:$G$773,$H188,'[1]Cierre Mes Anterior'!$H$4:$H$773,$I188,'[1]Cierre Mes Anterior'!$I$4:$I$773,$J188,'[1]Cierre Mes Anterior'!$J$4:$J$773,$K188,'[1]Cierre Mes Anterior'!$K$4:$K$773,$L188,'[1]Cierre Mes Anterior'!$L$4:$L$773,$M188,'[1]Cierre Mes Anterior'!$M$4:$M$773,$N188,'[1]Cierre Mes Anterior'!$N$4:$N$773,$O188)/1000000</f>
        <v>0</v>
      </c>
      <c r="AQ188" s="179">
        <f>+AM188-AP188</f>
        <v>7.8857140000000001</v>
      </c>
      <c r="AR188" s="172" t="e">
        <f t="shared" si="208"/>
        <v>#N/A</v>
      </c>
      <c r="AS188" s="456">
        <f>+SUMIFS('[1]SIIF Cierre 31 Enero de 2024'!$Z$4:$Z$749,'[1]SIIF Cierre 31 Enero de 2024'!$A$4:$A$749,$B188,'[1]SIIF Cierre 31 Enero de 2024'!$B$4:$B$749,$C188,'[1]SIIF Cierre 31 Enero de 2024'!$C$4:$C$749,$D188,'[1]SIIF Cierre 31 Enero de 2024'!$D$4:$D$749,$E188,'[1]SIIF Cierre 31 Enero de 2024'!$E$4:$E$749,$F188,'[1]SIIF Cierre 31 Enero de 2024'!$F$4:$F$749,$G188,'[1]SIIF Cierre 31 Enero de 2024'!$G$4:$G$749,$H188,'[1]SIIF Cierre 31 Enero de 2024'!$H$4:$H$749,$I188,'[1]SIIF Cierre 31 Enero de 2024'!$I$4:$I$749,$J188,'[1]SIIF Cierre 31 Enero de 2024'!$J$4:$J$749,$K188,'[1]SIIF Cierre 31 Enero de 2024'!$K$4:$K$749,$L188,'[1]SIIF Cierre 31 Enero de 2024'!$L$4:$L$749,$M188,'[1]SIIF Cierre 31 Enero de 2024'!$M$4:$M$749,$N188,'[1]SIIF Cierre 31 Enero de 2024'!$N$4:$N$749,$O188)/1000000</f>
        <v>7.8857140000000001</v>
      </c>
      <c r="AT188" s="180">
        <f t="shared" si="209"/>
        <v>5.6071004991538559E-4</v>
      </c>
      <c r="AU188" s="456">
        <f>+AD188-AG188</f>
        <v>14055.914285999999</v>
      </c>
      <c r="AV188" s="384">
        <f>+AG188-AM188</f>
        <v>0</v>
      </c>
      <c r="AW188" s="385">
        <f>+AD188-AM188</f>
        <v>14055.914285999999</v>
      </c>
      <c r="AX188" s="423"/>
      <c r="AY188" s="193" t="e">
        <f>AD188*AR188</f>
        <v>#N/A</v>
      </c>
      <c r="AZ188" s="174" t="e">
        <f>IF(AND(AY188=0,AM188&gt;AY188),1,IFERROR(AM188/AY188,1))</f>
        <v>#N/A</v>
      </c>
      <c r="BA188" s="138"/>
      <c r="BB188" s="277"/>
      <c r="BC188" s="270"/>
      <c r="BD188" s="270"/>
      <c r="BE188" s="270"/>
      <c r="BF188" s="270"/>
      <c r="BG188" s="270"/>
      <c r="BH188" s="270"/>
      <c r="BI188" s="270"/>
      <c r="BJ188" s="270"/>
      <c r="BK188" s="270"/>
      <c r="BL188" s="270"/>
      <c r="BM188" s="270"/>
      <c r="BO188" s="270"/>
      <c r="BP188" s="270"/>
      <c r="BQ188" s="270"/>
      <c r="BR188" s="270"/>
      <c r="BS188" s="270"/>
      <c r="BT188" s="270"/>
      <c r="BU188" s="270"/>
      <c r="BV188" s="270"/>
      <c r="BW188" s="270"/>
      <c r="BX188" s="270"/>
      <c r="BY188" s="270"/>
      <c r="BZ188" s="270"/>
    </row>
    <row r="189" spans="2:78" ht="20.149999999999999" hidden="1" customHeight="1">
      <c r="B189" s="167" t="s">
        <v>188</v>
      </c>
      <c r="C189" s="1" t="s">
        <v>298</v>
      </c>
      <c r="D189" s="1" t="s">
        <v>164</v>
      </c>
      <c r="E189" s="1" t="s">
        <v>165</v>
      </c>
      <c r="F189" s="1">
        <v>5</v>
      </c>
      <c r="G189" s="1" t="s">
        <v>164</v>
      </c>
      <c r="H189" s="1" t="s">
        <v>164</v>
      </c>
      <c r="I189" s="1" t="s">
        <v>164</v>
      </c>
      <c r="J189" s="1" t="s">
        <v>164</v>
      </c>
      <c r="K189" s="1" t="s">
        <v>164</v>
      </c>
      <c r="L189" s="1" t="s">
        <v>164</v>
      </c>
      <c r="M189" s="1" t="s">
        <v>164</v>
      </c>
      <c r="N189" s="1" t="s">
        <v>164</v>
      </c>
      <c r="O189" s="1" t="s">
        <v>164</v>
      </c>
      <c r="T189" s="327" t="s">
        <v>264</v>
      </c>
      <c r="U189" s="447"/>
      <c r="V189" s="177" t="s">
        <v>264</v>
      </c>
      <c r="W189" s="386">
        <f>(+SUMIFS('[1]SIIF Cierre 31 Enero de 2024'!$P$4:$P$749,'[1]SIIF Cierre 31 Enero de 2024'!$A$4:$A$749,$B189,'[1]SIIF Cierre 31 Enero de 2024'!$B$4:$B$749,$C189,'[1]SIIF Cierre 31 Enero de 2024'!$C$4:$C$749,$D189,'[1]SIIF Cierre 31 Enero de 2024'!$D$4:$D$749,$E189,'[1]SIIF Cierre 31 Enero de 2024'!$E$4:$E$749,$F189,'[1]SIIF Cierre 31 Enero de 2024'!$F$4:$F$749,$G189,'[1]SIIF Cierre 31 Enero de 2024'!$G$4:$G$749,$H189,'[1]SIIF Cierre 31 Enero de 2024'!$H$4:$H$749,$I189,'[1]SIIF Cierre 31 Enero de 2024'!$I$4:$I$749,$J189,'[1]SIIF Cierre 31 Enero de 2024'!$J$4:$J$749,$K189,'[1]SIIF Cierre 31 Enero de 2024'!$K$4:$K$749,$L189,'[1]SIIF Cierre 31 Enero de 2024'!$L$4:$L$749,$M189,'[1]SIIF Cierre 31 Enero de 2024'!$M$4:$M$749,$N189,'[1]SIIF Cierre 31 Enero de 2024'!$N$4:$N$749,$O189)/1000000)</f>
        <v>0</v>
      </c>
      <c r="X189" s="326">
        <v>0</v>
      </c>
      <c r="Y189" s="386">
        <f>(+SUMIFS('[1]SIIF Cierre 31 Enero de 2024'!$R$4:$R$749,'[1]SIIF Cierre 31 Enero de 2024'!$A$4:$A$749,$B189,'[1]SIIF Cierre 31 Enero de 2024'!$B$4:$B$749,$C189,'[1]SIIF Cierre 31 Enero de 2024'!$C$4:$C$749,$D189,'[1]SIIF Cierre 31 Enero de 2024'!$D$4:$D$749,$E189,'[1]SIIF Cierre 31 Enero de 2024'!$E$4:$E$749,$F189,'[1]SIIF Cierre 31 Enero de 2024'!$F$4:$F$749,$G189,'[1]SIIF Cierre 31 Enero de 2024'!$G$4:$G$749,$H189,'[1]SIIF Cierre 31 Enero de 2024'!$H$4:$H$749,$I189,'[1]SIIF Cierre 31 Enero de 2024'!$I$4:$I$749,$J189,'[1]SIIF Cierre 31 Enero de 2024'!$J$4:$J$749,$K189,'[1]SIIF Cierre 31 Enero de 2024'!$K$4:$K$749,$L189,'[1]SIIF Cierre 31 Enero de 2024'!$L$4:$L$749,$M189,'[1]SIIF Cierre 31 Enero de 2024'!$M$4:$M$749,$N189,'[1]SIIF Cierre 31 Enero de 2024'!$N$4:$N$749,$O189)/1000000)</f>
        <v>0</v>
      </c>
      <c r="Z189" s="326"/>
      <c r="AA189" s="386">
        <f>(+SUMIFS('[1]SIIF Cierre 31 Enero de 2024'!$Q$4:$Q$749,'[1]SIIF Cierre 31 Enero de 2024'!$A$4:$A$749,$B189,'[1]SIIF Cierre 31 Enero de 2024'!$B$4:$B$749,$C189,'[1]SIIF Cierre 31 Enero de 2024'!$C$4:$C$749,$D189,'[1]SIIF Cierre 31 Enero de 2024'!$D$4:$D$749,$E189,'[1]SIIF Cierre 31 Enero de 2024'!$E$4:$E$749,$F189,'[1]SIIF Cierre 31 Enero de 2024'!$F$4:$F$749,$G189,'[1]SIIF Cierre 31 Enero de 2024'!$G$4:$G$749,$H189,'[1]SIIF Cierre 31 Enero de 2024'!$H$4:$H$749,$I189,'[1]SIIF Cierre 31 Enero de 2024'!$I$4:$I$749,$J189,'[1]SIIF Cierre 31 Enero de 2024'!$J$4:$J$749,$K189,'[1]SIIF Cierre 31 Enero de 2024'!$K$4:$K$749,$L189,'[1]SIIF Cierre 31 Enero de 2024'!$L$4:$L$749,$M189,'[1]SIIF Cierre 31 Enero de 2024'!$M$4:$M$749,$N189,'[1]SIIF Cierre 31 Enero de 2024'!$N$4:$N$749,$O189)/1000000)</f>
        <v>0</v>
      </c>
      <c r="AB189" s="326"/>
      <c r="AC189" s="326"/>
      <c r="AD189" s="456">
        <f>W189-Y189+AA189</f>
        <v>0</v>
      </c>
      <c r="AE189" s="386">
        <f>(+SUMIFS('[1]SIIF Cierre 31 Enero de 2024'!$T$4:$T$749,'[1]SIIF Cierre 31 Enero de 2024'!$A$4:$A$749,$B189,'[1]SIIF Cierre 31 Enero de 2024'!$B$4:$B$749,$C189,'[1]SIIF Cierre 31 Enero de 2024'!$C$4:$C$749,$D189,'[1]SIIF Cierre 31 Enero de 2024'!$D$4:$D$749,$E189,'[1]SIIF Cierre 31 Enero de 2024'!$E$4:$E$749,$F189,'[1]SIIF Cierre 31 Enero de 2024'!$F$4:$F$749,$G189,'[1]SIIF Cierre 31 Enero de 2024'!$G$4:$G$749,$H189,'[1]SIIF Cierre 31 Enero de 2024'!$H$4:$H$749,$I189,'[1]SIIF Cierre 31 Enero de 2024'!$I$4:$I$749,$J189,'[1]SIIF Cierre 31 Enero de 2024'!$J$4:$J$749,$K189,'[1]SIIF Cierre 31 Enero de 2024'!$K$4:$K$749,$L189,'[1]SIIF Cierre 31 Enero de 2024'!$L$4:$L$749,$M189,'[1]SIIF Cierre 31 Enero de 2024'!$M$4:$M$749,$N189,'[1]SIIF Cierre 31 Enero de 2024'!$N$4:$N$749,$O189)/1000000)</f>
        <v>0</v>
      </c>
      <c r="AF189" s="394">
        <f>AD189-AE189</f>
        <v>0</v>
      </c>
      <c r="AG189" s="456">
        <f>+SUMIFS('[1]SIIF Cierre 31 Enero de 2024'!$W$4:$W$749,'[1]SIIF Cierre 31 Enero de 2024'!$A$4:$A$749,$B189,'[1]SIIF Cierre 31 Enero de 2024'!$B$4:$B$749,$C189,'[1]SIIF Cierre 31 Enero de 2024'!$C$4:$C$749,$D189,'[1]SIIF Cierre 31 Enero de 2024'!$D$4:$D$749,$E189,'[1]SIIF Cierre 31 Enero de 2024'!$E$4:$E$749,$F189,'[1]SIIF Cierre 31 Enero de 2024'!$F$4:$F$749,$G189,'[1]SIIF Cierre 31 Enero de 2024'!$G$4:$G$749,$H189,'[1]SIIF Cierre 31 Enero de 2024'!$H$4:$H$749,$I189,'[1]SIIF Cierre 31 Enero de 2024'!$I$4:$I$749,$J189,'[1]SIIF Cierre 31 Enero de 2024'!$J$4:$J$749,$K189,'[1]SIIF Cierre 31 Enero de 2024'!$K$4:$K$749,$L189,'[1]SIIF Cierre 31 Enero de 2024'!$L$4:$L$749,$M189,'[1]SIIF Cierre 31 Enero de 2024'!$M$4:$M$749,$N189,'[1]SIIF Cierre 31 Enero de 2024'!$N$4:$N$749,$O189)/1000000</f>
        <v>0</v>
      </c>
      <c r="AH189" s="180" t="e">
        <f t="shared" si="205"/>
        <v>#DIV/0!</v>
      </c>
      <c r="AI189" s="223"/>
      <c r="AJ189" s="223"/>
      <c r="AK189" s="223"/>
      <c r="AL189" s="334" t="e" vm="1">
        <f t="shared" si="206"/>
        <v>#VALUE!</v>
      </c>
      <c r="AM189" s="456">
        <f>+SUMIFS('[1]SIIF Cierre 31 Enero de 2024'!$X$4:$X$749,'[1]SIIF Cierre 31 Enero de 2024'!$A$4:$A$749,$B189,'[1]SIIF Cierre 31 Enero de 2024'!$B$4:$B$749,$C189,'[1]SIIF Cierre 31 Enero de 2024'!$C$4:$C$749,$D189,'[1]SIIF Cierre 31 Enero de 2024'!$D$4:$D$749,$E189,'[1]SIIF Cierre 31 Enero de 2024'!$E$4:$E$749,$F189,'[1]SIIF Cierre 31 Enero de 2024'!$F$4:$F$749,$G189,'[1]SIIF Cierre 31 Enero de 2024'!$G$4:$G$749,$H189,'[1]SIIF Cierre 31 Enero de 2024'!$H$4:$H$749,$I189,'[1]SIIF Cierre 31 Enero de 2024'!$I$4:$I$749,$J189,'[1]SIIF Cierre 31 Enero de 2024'!$J$4:$J$749,$K189,'[1]SIIF Cierre 31 Enero de 2024'!$K$4:$K$749,$L189,'[1]SIIF Cierre 31 Enero de 2024'!$L$4:$L$749,$M189,'[1]SIIF Cierre 31 Enero de 2024'!$M$4:$M$749,$N189,'[1]SIIF Cierre 31 Enero de 2024'!$N$4:$N$749,$O189)/1000000</f>
        <v>0</v>
      </c>
      <c r="AN189" s="180" t="e">
        <f t="shared" si="207"/>
        <v>#DIV/0!</v>
      </c>
      <c r="AO189" s="223"/>
      <c r="AP189" s="179">
        <f>+SUMIFS('[1]Cierre Mes Anterior'!$X$4:$X$773,'[1]Cierre Mes Anterior'!$A$4:$A$773,$B189,'[1]Cierre Mes Anterior'!$B$4:$B$773,$C189,'[1]Cierre Mes Anterior'!$C$4:$C$773,$D189,'[1]Cierre Mes Anterior'!$D$4:$D$773,$E189,'[1]Cierre Mes Anterior'!$E$4:$E$773,$F189,'[1]Cierre Mes Anterior'!$F$4:$F$773,$G189,'[1]Cierre Mes Anterior'!$G$4:$G$773,$H189,'[1]Cierre Mes Anterior'!$H$4:$H$773,$I189,'[1]Cierre Mes Anterior'!$I$4:$I$773,$J189,'[1]Cierre Mes Anterior'!$J$4:$J$773,$K189,'[1]Cierre Mes Anterior'!$K$4:$K$773,$L189,'[1]Cierre Mes Anterior'!$L$4:$L$773,$M189,'[1]Cierre Mes Anterior'!$M$4:$M$773,$N189,'[1]Cierre Mes Anterior'!$N$4:$N$773,$O189)/1000000</f>
        <v>0</v>
      </c>
      <c r="AQ189" s="223"/>
      <c r="AR189" s="172" t="e">
        <f t="shared" si="208"/>
        <v>#N/A</v>
      </c>
      <c r="AS189" s="456">
        <f>+SUMIFS('[1]SIIF Cierre 31 Enero de 2024'!$Z$4:$Z$749,'[1]SIIF Cierre 31 Enero de 2024'!$A$4:$A$749,$B189,'[1]SIIF Cierre 31 Enero de 2024'!$B$4:$B$749,$C189,'[1]SIIF Cierre 31 Enero de 2024'!$C$4:$C$749,$D189,'[1]SIIF Cierre 31 Enero de 2024'!$D$4:$D$749,$E189,'[1]SIIF Cierre 31 Enero de 2024'!$E$4:$E$749,$F189,'[1]SIIF Cierre 31 Enero de 2024'!$F$4:$F$749,$G189,'[1]SIIF Cierre 31 Enero de 2024'!$G$4:$G$749,$H189,'[1]SIIF Cierre 31 Enero de 2024'!$H$4:$H$749,$I189,'[1]SIIF Cierre 31 Enero de 2024'!$I$4:$I$749,$J189,'[1]SIIF Cierre 31 Enero de 2024'!$J$4:$J$749,$K189,'[1]SIIF Cierre 31 Enero de 2024'!$K$4:$K$749,$L189,'[1]SIIF Cierre 31 Enero de 2024'!$L$4:$L$749,$M189,'[1]SIIF Cierre 31 Enero de 2024'!$M$4:$M$749,$N189,'[1]SIIF Cierre 31 Enero de 2024'!$N$4:$N$749,$O189)/1000000</f>
        <v>0</v>
      </c>
      <c r="AT189" s="180" t="e">
        <f t="shared" si="209"/>
        <v>#DIV/0!</v>
      </c>
      <c r="AU189" s="456">
        <f>+AD189-AG189</f>
        <v>0</v>
      </c>
      <c r="AV189" s="384">
        <f>+AG189-AM189</f>
        <v>0</v>
      </c>
      <c r="AW189" s="385">
        <f>+AD189-AM189</f>
        <v>0</v>
      </c>
      <c r="AX189" s="423"/>
      <c r="AY189" s="181" t="e">
        <f>AD189*AR189</f>
        <v>#N/A</v>
      </c>
      <c r="AZ189" s="174" t="e">
        <f>+AM189/AY189</f>
        <v>#N/A</v>
      </c>
      <c r="BA189" s="138"/>
      <c r="BB189" s="277"/>
      <c r="BC189" s="270"/>
      <c r="BD189" s="270"/>
      <c r="BE189" s="270"/>
      <c r="BF189" s="270"/>
      <c r="BG189" s="270"/>
      <c r="BH189" s="270"/>
      <c r="BI189" s="270"/>
      <c r="BJ189" s="270"/>
      <c r="BK189" s="270"/>
      <c r="BL189" s="270"/>
      <c r="BM189" s="270"/>
      <c r="BO189" s="270"/>
      <c r="BP189" s="270"/>
      <c r="BQ189" s="270"/>
      <c r="BR189" s="270"/>
      <c r="BS189" s="270"/>
      <c r="BT189" s="270"/>
      <c r="BU189" s="270"/>
      <c r="BV189" s="270"/>
      <c r="BW189" s="270"/>
      <c r="BX189" s="270"/>
      <c r="BY189" s="270"/>
      <c r="BZ189" s="270"/>
    </row>
    <row r="190" spans="2:78" ht="23.5" thickBot="1">
      <c r="B190" s="167" t="s">
        <v>188</v>
      </c>
      <c r="C190" s="1" t="s">
        <v>298</v>
      </c>
      <c r="D190" s="1" t="s">
        <v>164</v>
      </c>
      <c r="E190" s="1" t="s">
        <v>165</v>
      </c>
      <c r="F190" s="1">
        <v>8</v>
      </c>
      <c r="G190" s="1" t="s">
        <v>164</v>
      </c>
      <c r="H190" s="1" t="s">
        <v>164</v>
      </c>
      <c r="I190" s="1" t="s">
        <v>164</v>
      </c>
      <c r="J190" s="1" t="s">
        <v>164</v>
      </c>
      <c r="K190" s="1" t="s">
        <v>164</v>
      </c>
      <c r="L190" s="1" t="s">
        <v>164</v>
      </c>
      <c r="M190" s="1" t="s">
        <v>164</v>
      </c>
      <c r="N190" s="1" t="s">
        <v>164</v>
      </c>
      <c r="O190" s="1" t="s">
        <v>164</v>
      </c>
      <c r="T190" s="177" t="s">
        <v>171</v>
      </c>
      <c r="U190" s="448"/>
      <c r="V190" s="177" t="s">
        <v>171</v>
      </c>
      <c r="W190" s="386">
        <f>(+SUMIFS('[1]SIIF Cierre 31 Enero de 2024'!$P$4:$P$749,'[1]SIIF Cierre 31 Enero de 2024'!$A$4:$A$749,$B190,'[1]SIIF Cierre 31 Enero de 2024'!$B$4:$B$749,$C190,'[1]SIIF Cierre 31 Enero de 2024'!$C$4:$C$749,$D190,'[1]SIIF Cierre 31 Enero de 2024'!$D$4:$D$749,$E190,'[1]SIIF Cierre 31 Enero de 2024'!$E$4:$E$749,$F190,'[1]SIIF Cierre 31 Enero de 2024'!$F$4:$F$749,$G190,'[1]SIIF Cierre 31 Enero de 2024'!$G$4:$G$749,$H190,'[1]SIIF Cierre 31 Enero de 2024'!$H$4:$H$749,$I190,'[1]SIIF Cierre 31 Enero de 2024'!$I$4:$I$749,$J190,'[1]SIIF Cierre 31 Enero de 2024'!$J$4:$J$749,$K190,'[1]SIIF Cierre 31 Enero de 2024'!$K$4:$K$749,$L190,'[1]SIIF Cierre 31 Enero de 2024'!$L$4:$L$749,$M190,'[1]SIIF Cierre 31 Enero de 2024'!$M$4:$M$749,$N190,'[1]SIIF Cierre 31 Enero de 2024'!$N$4:$N$749,$O190)/1000000)</f>
        <v>615.29999999999995</v>
      </c>
      <c r="X190" s="326">
        <v>0</v>
      </c>
      <c r="Y190" s="386">
        <f>(+SUMIFS('[1]SIIF Cierre 31 Enero de 2024'!$R$4:$R$749,'[1]SIIF Cierre 31 Enero de 2024'!$A$4:$A$749,$B190,'[1]SIIF Cierre 31 Enero de 2024'!$B$4:$B$749,$C190,'[1]SIIF Cierre 31 Enero de 2024'!$C$4:$C$749,$D190,'[1]SIIF Cierre 31 Enero de 2024'!$D$4:$D$749,$E190,'[1]SIIF Cierre 31 Enero de 2024'!$E$4:$E$749,$F190,'[1]SIIF Cierre 31 Enero de 2024'!$F$4:$F$749,$G190,'[1]SIIF Cierre 31 Enero de 2024'!$G$4:$G$749,$H190,'[1]SIIF Cierre 31 Enero de 2024'!$H$4:$H$749,$I190,'[1]SIIF Cierre 31 Enero de 2024'!$I$4:$I$749,$J190,'[1]SIIF Cierre 31 Enero de 2024'!$J$4:$J$749,$K190,'[1]SIIF Cierre 31 Enero de 2024'!$K$4:$K$749,$L190,'[1]SIIF Cierre 31 Enero de 2024'!$L$4:$L$749,$M190,'[1]SIIF Cierre 31 Enero de 2024'!$M$4:$M$749,$N190,'[1]SIIF Cierre 31 Enero de 2024'!$N$4:$N$749,$O190)/1000000)</f>
        <v>0</v>
      </c>
      <c r="Z190" s="326"/>
      <c r="AA190" s="386">
        <f>(+SUMIFS('[1]SIIF Cierre 31 Enero de 2024'!$Q$4:$Q$749,'[1]SIIF Cierre 31 Enero de 2024'!$A$4:$A$749,$B190,'[1]SIIF Cierre 31 Enero de 2024'!$B$4:$B$749,$C190,'[1]SIIF Cierre 31 Enero de 2024'!$C$4:$C$749,$D190,'[1]SIIF Cierre 31 Enero de 2024'!$D$4:$D$749,$E190,'[1]SIIF Cierre 31 Enero de 2024'!$E$4:$E$749,$F190,'[1]SIIF Cierre 31 Enero de 2024'!$F$4:$F$749,$G190,'[1]SIIF Cierre 31 Enero de 2024'!$G$4:$G$749,$H190,'[1]SIIF Cierre 31 Enero de 2024'!$H$4:$H$749,$I190,'[1]SIIF Cierre 31 Enero de 2024'!$I$4:$I$749,$J190,'[1]SIIF Cierre 31 Enero de 2024'!$J$4:$J$749,$K190,'[1]SIIF Cierre 31 Enero de 2024'!$K$4:$K$749,$L190,'[1]SIIF Cierre 31 Enero de 2024'!$L$4:$L$749,$M190,'[1]SIIF Cierre 31 Enero de 2024'!$M$4:$M$749,$N190,'[1]SIIF Cierre 31 Enero de 2024'!$N$4:$N$749,$O190)/1000000)</f>
        <v>0</v>
      </c>
      <c r="AB190" s="326"/>
      <c r="AC190" s="326"/>
      <c r="AD190" s="456">
        <f>W190-Y190+AA190</f>
        <v>615.29999999999995</v>
      </c>
      <c r="AE190" s="386">
        <f>(+SUMIFS('[1]SIIF Cierre 31 Enero de 2024'!$T$4:$T$749,'[1]SIIF Cierre 31 Enero de 2024'!$A$4:$A$749,$B190,'[1]SIIF Cierre 31 Enero de 2024'!$B$4:$B$749,$C190,'[1]SIIF Cierre 31 Enero de 2024'!$C$4:$C$749,$D190,'[1]SIIF Cierre 31 Enero de 2024'!$D$4:$D$749,$E190,'[1]SIIF Cierre 31 Enero de 2024'!$E$4:$E$749,$F190,'[1]SIIF Cierre 31 Enero de 2024'!$F$4:$F$749,$G190,'[1]SIIF Cierre 31 Enero de 2024'!$G$4:$G$749,$H190,'[1]SIIF Cierre 31 Enero de 2024'!$H$4:$H$749,$I190,'[1]SIIF Cierre 31 Enero de 2024'!$I$4:$I$749,$J190,'[1]SIIF Cierre 31 Enero de 2024'!$J$4:$J$749,$K190,'[1]SIIF Cierre 31 Enero de 2024'!$K$4:$K$749,$L190,'[1]SIIF Cierre 31 Enero de 2024'!$L$4:$L$749,$M190,'[1]SIIF Cierre 31 Enero de 2024'!$M$4:$M$749,$N190,'[1]SIIF Cierre 31 Enero de 2024'!$N$4:$N$749,$O190)/1000000)</f>
        <v>0</v>
      </c>
      <c r="AF190" s="386">
        <f>AD190-AE190</f>
        <v>615.29999999999995</v>
      </c>
      <c r="AG190" s="456">
        <f>+SUMIFS('[1]SIIF Cierre 31 Enero de 2024'!$W$4:$W$749,'[1]SIIF Cierre 31 Enero de 2024'!$A$4:$A$749,$B190,'[1]SIIF Cierre 31 Enero de 2024'!$B$4:$B$749,$C190,'[1]SIIF Cierre 31 Enero de 2024'!$C$4:$C$749,$D190,'[1]SIIF Cierre 31 Enero de 2024'!$D$4:$D$749,$E190,'[1]SIIF Cierre 31 Enero de 2024'!$E$4:$E$749,$F190,'[1]SIIF Cierre 31 Enero de 2024'!$F$4:$F$749,$G190,'[1]SIIF Cierre 31 Enero de 2024'!$G$4:$G$749,$H190,'[1]SIIF Cierre 31 Enero de 2024'!$H$4:$H$749,$I190,'[1]SIIF Cierre 31 Enero de 2024'!$I$4:$I$749,$J190,'[1]SIIF Cierre 31 Enero de 2024'!$J$4:$J$749,$K190,'[1]SIIF Cierre 31 Enero de 2024'!$K$4:$K$749,$L190,'[1]SIIF Cierre 31 Enero de 2024'!$L$4:$L$749,$M190,'[1]SIIF Cierre 31 Enero de 2024'!$M$4:$M$749,$N190,'[1]SIIF Cierre 31 Enero de 2024'!$N$4:$N$749,$O190)/1000000</f>
        <v>0</v>
      </c>
      <c r="AH190" s="180">
        <f t="shared" si="205"/>
        <v>0</v>
      </c>
      <c r="AI190" s="223"/>
      <c r="AJ190" s="223"/>
      <c r="AK190" s="223"/>
      <c r="AL190" s="334" t="e" vm="1">
        <f t="shared" si="206"/>
        <v>#VALUE!</v>
      </c>
      <c r="AM190" s="456">
        <f>+SUMIFS('[1]SIIF Cierre 31 Enero de 2024'!$X$4:$X$749,'[1]SIIF Cierre 31 Enero de 2024'!$A$4:$A$749,$B190,'[1]SIIF Cierre 31 Enero de 2024'!$B$4:$B$749,$C190,'[1]SIIF Cierre 31 Enero de 2024'!$C$4:$C$749,$D190,'[1]SIIF Cierre 31 Enero de 2024'!$D$4:$D$749,$E190,'[1]SIIF Cierre 31 Enero de 2024'!$E$4:$E$749,$F190,'[1]SIIF Cierre 31 Enero de 2024'!$F$4:$F$749,$G190,'[1]SIIF Cierre 31 Enero de 2024'!$G$4:$G$749,$H190,'[1]SIIF Cierre 31 Enero de 2024'!$H$4:$H$749,$I190,'[1]SIIF Cierre 31 Enero de 2024'!$I$4:$I$749,$J190,'[1]SIIF Cierre 31 Enero de 2024'!$J$4:$J$749,$K190,'[1]SIIF Cierre 31 Enero de 2024'!$K$4:$K$749,$L190,'[1]SIIF Cierre 31 Enero de 2024'!$L$4:$L$749,$M190,'[1]SIIF Cierre 31 Enero de 2024'!$M$4:$M$749,$N190,'[1]SIIF Cierre 31 Enero de 2024'!$N$4:$N$749,$O190)/1000000</f>
        <v>0</v>
      </c>
      <c r="AN190" s="180">
        <f t="shared" si="207"/>
        <v>0</v>
      </c>
      <c r="AO190" s="223"/>
      <c r="AP190" s="179">
        <f>+SUMIFS('[1]Cierre Mes Anterior'!$X$4:$X$773,'[1]Cierre Mes Anterior'!$A$4:$A$773,$B190,'[1]Cierre Mes Anterior'!$B$4:$B$773,$C190,'[1]Cierre Mes Anterior'!$C$4:$C$773,$D190,'[1]Cierre Mes Anterior'!$D$4:$D$773,$E190,'[1]Cierre Mes Anterior'!$E$4:$E$773,$F190,'[1]Cierre Mes Anterior'!$F$4:$F$773,$G190,'[1]Cierre Mes Anterior'!$G$4:$G$773,$H190,'[1]Cierre Mes Anterior'!$H$4:$H$773,$I190,'[1]Cierre Mes Anterior'!$I$4:$I$773,$J190,'[1]Cierre Mes Anterior'!$J$4:$J$773,$K190,'[1]Cierre Mes Anterior'!$K$4:$K$773,$L190,'[1]Cierre Mes Anterior'!$L$4:$L$773,$M190,'[1]Cierre Mes Anterior'!$M$4:$M$773,$N190,'[1]Cierre Mes Anterior'!$N$4:$N$773,$O190)/1000000</f>
        <v>0</v>
      </c>
      <c r="AQ190" s="223"/>
      <c r="AR190" s="172" t="e">
        <f t="shared" si="208"/>
        <v>#N/A</v>
      </c>
      <c r="AS190" s="456">
        <f>+SUMIFS('[1]SIIF Cierre 31 Enero de 2024'!$Z$4:$Z$749,'[1]SIIF Cierre 31 Enero de 2024'!$A$4:$A$749,$B190,'[1]SIIF Cierre 31 Enero de 2024'!$B$4:$B$749,$C190,'[1]SIIF Cierre 31 Enero de 2024'!$C$4:$C$749,$D190,'[1]SIIF Cierre 31 Enero de 2024'!$D$4:$D$749,$E190,'[1]SIIF Cierre 31 Enero de 2024'!$E$4:$E$749,$F190,'[1]SIIF Cierre 31 Enero de 2024'!$F$4:$F$749,$G190,'[1]SIIF Cierre 31 Enero de 2024'!$G$4:$G$749,$H190,'[1]SIIF Cierre 31 Enero de 2024'!$H$4:$H$749,$I190,'[1]SIIF Cierre 31 Enero de 2024'!$I$4:$I$749,$J190,'[1]SIIF Cierre 31 Enero de 2024'!$J$4:$J$749,$K190,'[1]SIIF Cierre 31 Enero de 2024'!$K$4:$K$749,$L190,'[1]SIIF Cierre 31 Enero de 2024'!$L$4:$L$749,$M190,'[1]SIIF Cierre 31 Enero de 2024'!$M$4:$M$749,$N190,'[1]SIIF Cierre 31 Enero de 2024'!$N$4:$N$749,$O190)/1000000</f>
        <v>0</v>
      </c>
      <c r="AT190" s="180">
        <f t="shared" si="209"/>
        <v>0</v>
      </c>
      <c r="AU190" s="456">
        <f>+AD190-AG190</f>
        <v>615.29999999999995</v>
      </c>
      <c r="AV190" s="384">
        <f>+AG190-AM190</f>
        <v>0</v>
      </c>
      <c r="AW190" s="385">
        <f>+AD190-AM190</f>
        <v>615.29999999999995</v>
      </c>
      <c r="AX190" s="423"/>
      <c r="AY190" s="181" t="e">
        <f>AD190*AR190</f>
        <v>#N/A</v>
      </c>
      <c r="AZ190" s="174" t="e">
        <f>+AM190/AY190</f>
        <v>#N/A</v>
      </c>
      <c r="BA190" s="138"/>
      <c r="BB190" s="277"/>
      <c r="BC190" s="270"/>
      <c r="BD190" s="270"/>
      <c r="BE190" s="270"/>
      <c r="BF190" s="270"/>
      <c r="BG190" s="270"/>
      <c r="BH190" s="270"/>
      <c r="BI190" s="270"/>
      <c r="BJ190" s="270"/>
      <c r="BK190" s="270"/>
      <c r="BL190" s="270"/>
      <c r="BM190" s="270"/>
      <c r="BO190" s="270"/>
      <c r="BP190" s="270"/>
      <c r="BQ190" s="270"/>
      <c r="BR190" s="270"/>
      <c r="BS190" s="270"/>
      <c r="BT190" s="270"/>
      <c r="BU190" s="270"/>
      <c r="BV190" s="270"/>
      <c r="BW190" s="270"/>
      <c r="BX190" s="270"/>
      <c r="BY190" s="270"/>
      <c r="BZ190" s="270"/>
    </row>
    <row r="191" spans="2:78" ht="20.149999999999999" customHeight="1" thickBot="1">
      <c r="B191" s="167"/>
      <c r="G191" s="1" t="s">
        <v>164</v>
      </c>
      <c r="H191" s="1" t="s">
        <v>164</v>
      </c>
      <c r="I191" s="1" t="s">
        <v>164</v>
      </c>
      <c r="J191" s="1" t="s">
        <v>164</v>
      </c>
      <c r="K191" s="1" t="s">
        <v>164</v>
      </c>
      <c r="L191" s="1" t="s">
        <v>164</v>
      </c>
      <c r="M191" s="1" t="s">
        <v>164</v>
      </c>
      <c r="N191" s="1" t="s">
        <v>164</v>
      </c>
      <c r="O191" s="1" t="s">
        <v>164</v>
      </c>
      <c r="T191" s="158" t="s">
        <v>177</v>
      </c>
      <c r="U191" s="441"/>
      <c r="V191" s="158" t="s">
        <v>177</v>
      </c>
      <c r="W191" s="387">
        <f>+W205</f>
        <v>156949.70000000001</v>
      </c>
      <c r="X191" s="188">
        <f t="shared" ref="X191:AM191" si="210">+X205</f>
        <v>0</v>
      </c>
      <c r="Y191" s="188">
        <f t="shared" si="210"/>
        <v>0</v>
      </c>
      <c r="Z191" s="188"/>
      <c r="AA191" s="188">
        <f t="shared" si="210"/>
        <v>0</v>
      </c>
      <c r="AB191" s="188">
        <f t="shared" si="210"/>
        <v>0</v>
      </c>
      <c r="AC191" s="188">
        <f t="shared" si="210"/>
        <v>0</v>
      </c>
      <c r="AD191" s="457">
        <f t="shared" si="210"/>
        <v>156949.70000000001</v>
      </c>
      <c r="AE191" s="387">
        <f>AE205</f>
        <v>0</v>
      </c>
      <c r="AF191" s="387">
        <f>AF205</f>
        <v>156949.70000000001</v>
      </c>
      <c r="AG191" s="457">
        <f t="shared" si="210"/>
        <v>12198.465934</v>
      </c>
      <c r="AH191" s="169">
        <f t="shared" si="205"/>
        <v>7.7722136034665879E-2</v>
      </c>
      <c r="AI191" s="244"/>
      <c r="AJ191" s="326">
        <f>+AJ205</f>
        <v>0</v>
      </c>
      <c r="AK191" s="326">
        <f>+AK205</f>
        <v>12198.465934</v>
      </c>
      <c r="AL191" s="334" t="e" vm="1">
        <f t="shared" si="206"/>
        <v>#VALUE!</v>
      </c>
      <c r="AM191" s="475">
        <f t="shared" si="210"/>
        <v>0</v>
      </c>
      <c r="AN191" s="336">
        <f t="shared" si="207"/>
        <v>0</v>
      </c>
      <c r="AO191" s="223"/>
      <c r="AP191" s="326">
        <f>+AP205</f>
        <v>0</v>
      </c>
      <c r="AQ191" s="326">
        <f>+AQ205</f>
        <v>0</v>
      </c>
      <c r="AR191" s="172" t="e">
        <f t="shared" si="208"/>
        <v>#N/A</v>
      </c>
      <c r="AS191" s="475">
        <f>+AS205</f>
        <v>0</v>
      </c>
      <c r="AT191" s="336">
        <f t="shared" si="209"/>
        <v>0</v>
      </c>
      <c r="AU191" s="457">
        <f>+AU205</f>
        <v>144751.234066</v>
      </c>
      <c r="AV191" s="387">
        <f>+AV205</f>
        <v>12198.465934</v>
      </c>
      <c r="AW191" s="389">
        <f>+AW205</f>
        <v>156949.70000000001</v>
      </c>
      <c r="AX191" s="418"/>
      <c r="AY191" s="190" t="e">
        <f>+AY205</f>
        <v>#N/A</v>
      </c>
      <c r="AZ191" s="174" t="e">
        <f>IF(AND(AY191=0,AM191&gt;AY191),1,IFERROR(AM191/AY191,1))</f>
        <v>#N/A</v>
      </c>
      <c r="BA191" s="138"/>
      <c r="BB191" s="321"/>
      <c r="BC191" s="321"/>
      <c r="BD191" s="321"/>
      <c r="BE191" s="321"/>
      <c r="BF191" s="321"/>
      <c r="BG191" s="321"/>
      <c r="BH191" s="321"/>
      <c r="BI191" s="321"/>
      <c r="BJ191" s="321"/>
      <c r="BK191" s="321"/>
      <c r="BL191" s="321"/>
      <c r="BM191" s="321"/>
      <c r="BO191" s="321"/>
      <c r="BP191" s="321"/>
      <c r="BQ191" s="321"/>
      <c r="BR191" s="321"/>
      <c r="BS191" s="321"/>
      <c r="BT191" s="321"/>
      <c r="BU191" s="321"/>
      <c r="BV191" s="321"/>
      <c r="BW191" s="321"/>
      <c r="BX191" s="321"/>
      <c r="BY191" s="321"/>
      <c r="BZ191" s="321"/>
    </row>
    <row r="192" spans="2:78" ht="24.75" customHeight="1" thickBot="1">
      <c r="B192" s="167" t="s">
        <v>188</v>
      </c>
      <c r="C192" s="1" t="s">
        <v>298</v>
      </c>
      <c r="D192" s="1" t="s">
        <v>164</v>
      </c>
      <c r="E192" s="1" t="s">
        <v>176</v>
      </c>
      <c r="F192" s="1" t="s">
        <v>164</v>
      </c>
      <c r="G192" s="1" t="s">
        <v>164</v>
      </c>
      <c r="H192" s="1" t="s">
        <v>164</v>
      </c>
      <c r="I192" s="1" t="s">
        <v>164</v>
      </c>
      <c r="J192" s="1" t="s">
        <v>164</v>
      </c>
      <c r="K192" s="1" t="s">
        <v>164</v>
      </c>
      <c r="L192" s="1" t="s">
        <v>164</v>
      </c>
      <c r="M192" s="1" t="s">
        <v>164</v>
      </c>
      <c r="N192" s="155" t="s">
        <v>164</v>
      </c>
      <c r="O192" s="155" t="s">
        <v>164</v>
      </c>
      <c r="P192" s="155"/>
      <c r="Q192" s="155"/>
      <c r="R192" s="155"/>
      <c r="S192" s="155"/>
      <c r="T192" s="158" t="s">
        <v>206</v>
      </c>
      <c r="U192" s="441"/>
      <c r="V192" s="158" t="s">
        <v>206</v>
      </c>
      <c r="W192" s="387">
        <f>+W191+W185</f>
        <v>260228.80000000002</v>
      </c>
      <c r="X192" s="188">
        <f t="shared" ref="X192:AG192" si="211">+X191+X185</f>
        <v>0</v>
      </c>
      <c r="Y192" s="188">
        <f t="shared" si="211"/>
        <v>0</v>
      </c>
      <c r="Z192" s="188"/>
      <c r="AA192" s="188">
        <f t="shared" si="211"/>
        <v>0</v>
      </c>
      <c r="AB192" s="188">
        <f t="shared" si="211"/>
        <v>0</v>
      </c>
      <c r="AC192" s="188">
        <f t="shared" si="211"/>
        <v>0</v>
      </c>
      <c r="AD192" s="457">
        <f t="shared" si="211"/>
        <v>260228.80000000002</v>
      </c>
      <c r="AE192" s="387">
        <f>+AE191+AE185</f>
        <v>3675.9</v>
      </c>
      <c r="AF192" s="387">
        <f>+AF191+AF185</f>
        <v>256552.90000000002</v>
      </c>
      <c r="AG192" s="457">
        <f t="shared" si="211"/>
        <v>27575.469832530001</v>
      </c>
      <c r="AH192" s="169">
        <f t="shared" si="205"/>
        <v>0.1059662490567147</v>
      </c>
      <c r="AI192" s="278"/>
      <c r="AJ192" s="188">
        <f>+AJ191+AJ185</f>
        <v>0</v>
      </c>
      <c r="AK192" s="188">
        <f>+AK191+AK185</f>
        <v>27575.469832530001</v>
      </c>
      <c r="AL192" s="334" t="e" vm="1">
        <f t="shared" si="206"/>
        <v>#VALUE!</v>
      </c>
      <c r="AM192" s="457">
        <f>+AM191+AM185</f>
        <v>3971.7353965900002</v>
      </c>
      <c r="AN192" s="186">
        <f t="shared" si="207"/>
        <v>1.526247439403325E-2</v>
      </c>
      <c r="AO192" s="279"/>
      <c r="AP192" s="188">
        <f>+AP191+AP185</f>
        <v>0</v>
      </c>
      <c r="AQ192" s="188">
        <f>+AQ191+AQ185</f>
        <v>3971.7353965900002</v>
      </c>
      <c r="AR192" s="172" t="e">
        <f t="shared" si="208"/>
        <v>#N/A</v>
      </c>
      <c r="AS192" s="457">
        <f>+AS191+AS185</f>
        <v>3728.21083559</v>
      </c>
      <c r="AT192" s="186">
        <f t="shared" si="209"/>
        <v>1.4326664979395054E-2</v>
      </c>
      <c r="AU192" s="457">
        <f>+AU191+AU185</f>
        <v>232653.33016747001</v>
      </c>
      <c r="AV192" s="387">
        <f>+AV191+AV185</f>
        <v>23603.734435940001</v>
      </c>
      <c r="AW192" s="389">
        <f>+AW191+AW185</f>
        <v>256257.06460341002</v>
      </c>
      <c r="AX192" s="418"/>
      <c r="AY192" s="190" t="e">
        <f>+AY191+AY185</f>
        <v>#N/A</v>
      </c>
      <c r="AZ192" s="174" t="e">
        <f>IF(AND(AY192=0,AM192&gt;AY192),1,IFERROR(AM192/AY192,1))</f>
        <v>#N/A</v>
      </c>
      <c r="BA192" s="138"/>
      <c r="BB192" s="321"/>
      <c r="BC192" s="306"/>
      <c r="BD192" s="306"/>
      <c r="BE192" s="306"/>
      <c r="BF192" s="306"/>
      <c r="BG192" s="306"/>
      <c r="BH192" s="306"/>
      <c r="BI192" s="306"/>
      <c r="BJ192" s="306"/>
      <c r="BK192" s="306"/>
      <c r="BL192" s="306"/>
      <c r="BM192" s="306"/>
      <c r="BO192" s="306"/>
      <c r="BP192" s="306"/>
      <c r="BQ192" s="306"/>
      <c r="BR192" s="306"/>
      <c r="BS192" s="306"/>
      <c r="BT192" s="306"/>
      <c r="BU192" s="306"/>
      <c r="BV192" s="306"/>
      <c r="BW192" s="306"/>
      <c r="BX192" s="306"/>
      <c r="BY192" s="306"/>
      <c r="BZ192" s="306"/>
    </row>
    <row r="193" spans="2:78" ht="23.25" customHeight="1" thickBot="1">
      <c r="B193" s="337" t="s">
        <v>188</v>
      </c>
      <c r="C193" s="155" t="s">
        <v>298</v>
      </c>
      <c r="D193" s="155" t="s">
        <v>164</v>
      </c>
      <c r="E193" s="155" t="s">
        <v>164</v>
      </c>
      <c r="F193" s="155" t="s">
        <v>164</v>
      </c>
      <c r="G193" s="155" t="s">
        <v>164</v>
      </c>
      <c r="H193" s="155" t="s">
        <v>164</v>
      </c>
      <c r="I193" s="155" t="s">
        <v>164</v>
      </c>
      <c r="J193" s="155" t="s">
        <v>164</v>
      </c>
      <c r="K193" s="155" t="s">
        <v>164</v>
      </c>
      <c r="L193" s="155" t="s">
        <v>164</v>
      </c>
      <c r="M193" s="155" t="s">
        <v>164</v>
      </c>
      <c r="T193" s="143"/>
      <c r="U193" s="431"/>
      <c r="V193" s="144"/>
      <c r="W193" s="143"/>
      <c r="X193" s="143"/>
      <c r="Y193" s="143"/>
      <c r="Z193" s="143"/>
      <c r="AA193" s="143"/>
      <c r="AB193" s="143"/>
      <c r="AC193" s="143"/>
      <c r="AD193" s="425"/>
      <c r="AE193" s="143"/>
      <c r="AF193" s="143"/>
      <c r="AG193" s="425"/>
      <c r="AH193" s="145"/>
      <c r="AI193" s="146"/>
      <c r="AJ193" s="146"/>
      <c r="AK193" s="146"/>
      <c r="AL193" s="139"/>
      <c r="AM193" s="425"/>
      <c r="AN193" s="145"/>
      <c r="AO193" s="146"/>
      <c r="AP193" s="146"/>
      <c r="AQ193" s="146"/>
      <c r="AR193" s="139"/>
      <c r="AS193" s="425"/>
      <c r="AT193" s="145"/>
      <c r="AU193" s="425"/>
      <c r="AV193" s="380"/>
      <c r="AW193" s="380"/>
      <c r="AX193" s="380"/>
      <c r="AY193" s="146"/>
      <c r="AZ193" s="146"/>
      <c r="BA193" s="138"/>
      <c r="BB193" s="277"/>
      <c r="BC193" s="270"/>
      <c r="BD193" s="270"/>
      <c r="BE193" s="270"/>
      <c r="BF193" s="270"/>
      <c r="BG193" s="270"/>
      <c r="BH193" s="270"/>
      <c r="BI193" s="270"/>
      <c r="BJ193" s="270"/>
      <c r="BK193" s="270"/>
      <c r="BL193" s="270"/>
      <c r="BM193" s="270"/>
      <c r="BO193" s="270"/>
      <c r="BP193" s="270"/>
      <c r="BQ193" s="270"/>
      <c r="BR193" s="270"/>
      <c r="BS193" s="270"/>
      <c r="BT193" s="270"/>
      <c r="BU193" s="270"/>
      <c r="BV193" s="270"/>
      <c r="BW193" s="270"/>
      <c r="BX193" s="270"/>
      <c r="BY193" s="270"/>
      <c r="BZ193" s="270"/>
    </row>
    <row r="194" spans="2:78" ht="27.75" customHeight="1" thickBot="1">
      <c r="T194" s="143"/>
      <c r="U194" s="431"/>
      <c r="V194" s="144"/>
      <c r="W194" s="143"/>
      <c r="X194" s="143"/>
      <c r="Y194" s="143"/>
      <c r="Z194" s="143"/>
      <c r="AA194" s="143"/>
      <c r="AB194" s="143"/>
      <c r="AC194" s="143"/>
      <c r="AD194" s="425"/>
      <c r="AE194" s="143"/>
      <c r="AF194" s="143"/>
      <c r="AG194" s="425"/>
      <c r="AH194" s="145"/>
      <c r="AI194" s="146"/>
      <c r="AJ194" s="146"/>
      <c r="AK194" s="146"/>
      <c r="AL194" s="139"/>
      <c r="AM194" s="425"/>
      <c r="AN194" s="145"/>
      <c r="AO194" s="146"/>
      <c r="AP194" s="146"/>
      <c r="AQ194" s="146"/>
      <c r="AR194" s="139"/>
      <c r="AS194" s="425"/>
      <c r="AT194" s="145"/>
      <c r="AU194" s="425"/>
      <c r="AV194" s="380"/>
      <c r="AW194" s="380"/>
      <c r="AX194" s="380"/>
      <c r="AY194" s="146"/>
      <c r="AZ194" s="146"/>
      <c r="BA194" s="138"/>
      <c r="BB194" s="277"/>
      <c r="BC194" s="270"/>
      <c r="BD194" s="270"/>
      <c r="BE194" s="270"/>
      <c r="BF194" s="270"/>
      <c r="BG194" s="270"/>
      <c r="BH194" s="270"/>
      <c r="BI194" s="270"/>
      <c r="BJ194" s="270"/>
      <c r="BK194" s="270"/>
      <c r="BL194" s="270"/>
      <c r="BM194" s="270"/>
      <c r="BO194" s="270"/>
      <c r="BP194" s="270"/>
      <c r="BQ194" s="270"/>
      <c r="BR194" s="270"/>
      <c r="BS194" s="270"/>
      <c r="BT194" s="270"/>
      <c r="BU194" s="270"/>
      <c r="BV194" s="270"/>
      <c r="BW194" s="270"/>
      <c r="BX194" s="270"/>
      <c r="BY194" s="270"/>
      <c r="BZ194" s="270"/>
    </row>
    <row r="195" spans="2:78" ht="51" customHeight="1" thickBot="1">
      <c r="B195" s="152"/>
      <c r="C195" s="230"/>
      <c r="D195" s="230"/>
      <c r="E195" s="230"/>
      <c r="F195" s="230"/>
      <c r="G195" s="230"/>
      <c r="H195" s="230"/>
      <c r="I195" s="230"/>
      <c r="J195" s="230"/>
      <c r="K195" s="230"/>
      <c r="L195" s="230"/>
      <c r="M195" s="230"/>
      <c r="N195" s="230"/>
      <c r="O195" s="230"/>
      <c r="P195" s="230"/>
      <c r="Q195" s="230"/>
      <c r="R195" s="230"/>
      <c r="S195" s="230"/>
      <c r="T195" s="157" t="s">
        <v>125</v>
      </c>
      <c r="U195" s="440"/>
      <c r="V195" s="157" t="s">
        <v>125</v>
      </c>
      <c r="W195" s="158" t="s">
        <v>441</v>
      </c>
      <c r="X195" s="158" t="s">
        <v>127</v>
      </c>
      <c r="Y195" s="158" t="s">
        <v>128</v>
      </c>
      <c r="Z195" s="158" t="s">
        <v>129</v>
      </c>
      <c r="AA195" s="158" t="s">
        <v>130</v>
      </c>
      <c r="AB195" s="158" t="s">
        <v>131</v>
      </c>
      <c r="AC195" s="157" t="s">
        <v>132</v>
      </c>
      <c r="AD195" s="453" t="s">
        <v>442</v>
      </c>
      <c r="AE195" s="157" t="s">
        <v>443</v>
      </c>
      <c r="AF195" s="157" t="s">
        <v>135</v>
      </c>
      <c r="AG195" s="453" t="s">
        <v>0</v>
      </c>
      <c r="AH195" s="159" t="s">
        <v>136</v>
      </c>
      <c r="AI195" s="160" t="s">
        <v>137</v>
      </c>
      <c r="AJ195" s="160" t="s">
        <v>138</v>
      </c>
      <c r="AK195" s="160" t="s">
        <v>139</v>
      </c>
      <c r="AL195" s="161" t="s">
        <v>140</v>
      </c>
      <c r="AM195" s="453" t="s">
        <v>141</v>
      </c>
      <c r="AN195" s="159" t="s">
        <v>142</v>
      </c>
      <c r="AO195" s="338"/>
      <c r="AP195" s="291" t="s">
        <v>144</v>
      </c>
      <c r="AQ195" s="256" t="s">
        <v>145</v>
      </c>
      <c r="AR195" s="292" t="s">
        <v>146</v>
      </c>
      <c r="AS195" s="453" t="s">
        <v>295</v>
      </c>
      <c r="AT195" s="159" t="s">
        <v>296</v>
      </c>
      <c r="AU195" s="453" t="s">
        <v>147</v>
      </c>
      <c r="AV195" s="381" t="s">
        <v>148</v>
      </c>
      <c r="AW195" s="381" t="s">
        <v>149</v>
      </c>
      <c r="AX195" s="422"/>
      <c r="AY195" s="162" t="s">
        <v>151</v>
      </c>
      <c r="AZ195" s="163" t="s">
        <v>152</v>
      </c>
      <c r="BA195" s="138"/>
      <c r="BB195" s="164"/>
      <c r="BC195" s="166"/>
      <c r="BD195" s="166"/>
      <c r="BE195" s="166"/>
      <c r="BF195" s="166"/>
      <c r="BG195" s="166"/>
      <c r="BH195" s="166"/>
      <c r="BI195" s="166"/>
      <c r="BJ195" s="166"/>
      <c r="BK195" s="166"/>
      <c r="BL195" s="166"/>
      <c r="BM195" s="166"/>
      <c r="BO195" s="166"/>
      <c r="BP195" s="166"/>
      <c r="BQ195" s="166"/>
      <c r="BR195" s="166"/>
      <c r="BS195" s="166"/>
      <c r="BT195" s="166"/>
      <c r="BU195" s="166"/>
      <c r="BV195" s="166"/>
      <c r="BW195" s="166"/>
      <c r="BX195" s="166"/>
      <c r="BY195" s="166"/>
      <c r="BZ195" s="166"/>
    </row>
    <row r="196" spans="2:78" ht="83.25" customHeight="1">
      <c r="B196" s="1" t="s">
        <v>188</v>
      </c>
      <c r="C196" s="1" t="s">
        <v>298</v>
      </c>
      <c r="D196" s="505" t="s">
        <v>379</v>
      </c>
      <c r="E196" s="1" t="s">
        <v>176</v>
      </c>
      <c r="F196" s="1" t="s">
        <v>164</v>
      </c>
      <c r="G196" s="1" t="s">
        <v>164</v>
      </c>
      <c r="H196" s="1" t="s">
        <v>164</v>
      </c>
      <c r="I196" s="1" t="s">
        <v>164</v>
      </c>
      <c r="J196" s="1" t="s">
        <v>164</v>
      </c>
      <c r="K196" s="1" t="s">
        <v>164</v>
      </c>
      <c r="L196" s="1" t="s">
        <v>164</v>
      </c>
      <c r="M196" s="1" t="s">
        <v>164</v>
      </c>
      <c r="N196" s="1" t="s">
        <v>164</v>
      </c>
      <c r="O196" s="1" t="s">
        <v>164</v>
      </c>
      <c r="T196" s="511" t="s">
        <v>380</v>
      </c>
      <c r="U196" s="516">
        <v>202300000000327</v>
      </c>
      <c r="V196" s="307" t="s">
        <v>380</v>
      </c>
      <c r="W196" s="394">
        <f>+SUMIFS('[1]SIIF Cierre 31 Enero de 2024'!$P$4:$P$749,'[1]SIIF Cierre 31 Enero de 2024'!$A$4:$A$749,$B196,'[1]SIIF Cierre 31 Enero de 2024'!$B$4:$B$749,$C196,'[1]SIIF Cierre 31 Enero de 2024'!$C$4:$C$749,$D196)/1000000</f>
        <v>5976.1567249999998</v>
      </c>
      <c r="X196" s="394">
        <f>1500-1500</f>
        <v>0</v>
      </c>
      <c r="Y196" s="394">
        <f>+SUMIFS('[1]SIIF Cierre 31 Enero de 2024'!$R$4:$R$749,'[1]SIIF Cierre 31 Enero de 2024'!$A$4:$A$749,$B196,'[1]SIIF Cierre 31 Enero de 2024'!$B$4:$B$749,$C196,'[1]SIIF Cierre 31 Enero de 2024'!$C$4:$C$749,$D196)/1000000</f>
        <v>0</v>
      </c>
      <c r="Z196" s="394"/>
      <c r="AA196" s="394">
        <f>+SUMIFS('[1]SIIF Cierre 31 Enero de 2024'!$Q$4:$Q$749,'[1]SIIF Cierre 31 Enero de 2024'!$A$4:$A$749,$B196,'[1]SIIF Cierre 31 Enero de 2024'!$B$4:$B$749,$C196,'[1]SIIF Cierre 31 Enero de 2024'!$C$4:$C$749,$D196)/1000000</f>
        <v>0</v>
      </c>
      <c r="AB196" s="394"/>
      <c r="AC196" s="394"/>
      <c r="AD196" s="467">
        <f t="shared" ref="AD196:AD204" si="212">W196-Y196+AA196</f>
        <v>5976.1567249999998</v>
      </c>
      <c r="AE196" s="394">
        <f>+SUMIFS('[1]SIIF Cierre 31 Enero de 2024'!$T$4:$T$749,'[1]SIIF Cierre 31 Enero de 2024'!$A$4:$A$749,$B196,'[1]SIIF Cierre 31 Enero de 2024'!$B$4:$B$749,$C196,'[1]SIIF Cierre 31 Enero de 2024'!$C$4:$C$749,$D196)/1000000</f>
        <v>0</v>
      </c>
      <c r="AF196" s="394">
        <f t="shared" ref="AF196:AF204" si="213">AD196-AE196</f>
        <v>5976.1567249999998</v>
      </c>
      <c r="AG196" s="471">
        <f>+SUMIFS('[1]SIIF Cierre 31 Enero de 2024'!$W$4:$W$749,'[1]SIIF Cierre 31 Enero de 2024'!$A$4:$A$749,$B196,'[1]SIIF Cierre 31 Enero de 2024'!$B$4:$B$749,$C196,'[1]SIIF Cierre 31 Enero de 2024'!$C$4:$C$749,$D196,'[1]SIIF Cierre 31 Enero de 2024'!$D$4:$D$749,$E196,'[1]SIIF Cierre 31 Enero de 2024'!$E$4:$E$749,$F196,'[1]SIIF Cierre 31 Enero de 2024'!$F$4:$F$749,$G196,'[1]SIIF Cierre 31 Enero de 2024'!$G$4:$G$749,$H196,'[1]SIIF Cierre 31 Enero de 2024'!$H$4:$H$749,$I196,'[1]SIIF Cierre 31 Enero de 2024'!$I$4:$I$749,$J196,'[1]SIIF Cierre 31 Enero de 2024'!$J$4:$J$749,$K196,'[1]SIIF Cierre 31 Enero de 2024'!$K$4:$K$749,$L196,'[1]SIIF Cierre 31 Enero de 2024'!$L$4:$L$749,$M196,'[1]SIIF Cierre 31 Enero de 2024'!$M$4:$M$749,$N196,'[1]SIIF Cierre 31 Enero de 2024'!$N$4:$N$749,$O196)/1000000</f>
        <v>985.237077</v>
      </c>
      <c r="AH196" s="265">
        <f t="shared" ref="AH196:AH205" si="214">+AG196/AD196</f>
        <v>0.16486131845881269</v>
      </c>
      <c r="AI196" s="266"/>
      <c r="AJ196" s="264">
        <f>+SUMIFS('[1]Cierre Mes Anterior'!$W$4:$W$773,'[1]Cierre Mes Anterior'!$A$4:$A$773,$B196,'[1]Cierre Mes Anterior'!$B$4:$B$773,$C196,'[1]Cierre Mes Anterior'!$C$4:$C$773,$D196,'[1]Cierre Mes Anterior'!$D$4:$D$773,$E196,'[1]Cierre Mes Anterior'!$E$4:$E$773,$F196,'[1]Cierre Mes Anterior'!$F$4:$F$773,$G196,'[1]Cierre Mes Anterior'!$G$4:$G$773,$H196,'[1]Cierre Mes Anterior'!$H$4:$H$773,$I196,'[1]Cierre Mes Anterior'!$I$4:$I$773,$J196,'[1]Cierre Mes Anterior'!$J$4:$J$773,$K196,'[1]Cierre Mes Anterior'!$K$4:$K$773,$L196,'[1]Cierre Mes Anterior'!$L$4:$L$773,$M196,'[1]Cierre Mes Anterior'!$M$4:$M$773,$N196,'[1]Cierre Mes Anterior'!$N$4:$N$773,$O196)/1000000</f>
        <v>0</v>
      </c>
      <c r="AK196" s="267">
        <f t="shared" ref="AK196:AK204" si="215">+AG196-AJ196</f>
        <v>985.237077</v>
      </c>
      <c r="AL196" s="334" t="e" vm="1">
        <f t="shared" ref="AL196:AL205" si="216">HLOOKUP((HLOOKUP($W$1,$BB$8:$BM$8,1,FALSE)),$BB$8:$BM$314,BN196,FALSE)</f>
        <v>#VALUE!</v>
      </c>
      <c r="AM196" s="472">
        <f>+SUMIFS('[1]SIIF Cierre 31 Enero de 2024'!$X$4:$X$749,'[1]SIIF Cierre 31 Enero de 2024'!$A$4:$A$749,$B196,'[1]SIIF Cierre 31 Enero de 2024'!$B$4:$B$749,$C196,'[1]SIIF Cierre 31 Enero de 2024'!$C$4:$C$749,$D196,'[1]SIIF Cierre 31 Enero de 2024'!$D$4:$D$749,$E196,'[1]SIIF Cierre 31 Enero de 2024'!$E$4:$E$749,$F196,'[1]SIIF Cierre 31 Enero de 2024'!$F$4:$F$749,$G196,'[1]SIIF Cierre 31 Enero de 2024'!$G$4:$G$749,$H196,'[1]SIIF Cierre 31 Enero de 2024'!$H$4:$H$749,$I196,'[1]SIIF Cierre 31 Enero de 2024'!$I$4:$I$749,$J196,'[1]SIIF Cierre 31 Enero de 2024'!$J$4:$J$749,$K196,'[1]SIIF Cierre 31 Enero de 2024'!$K$4:$K$749,$L196,'[1]SIIF Cierre 31 Enero de 2024'!$L$4:$L$749,$M196,'[1]SIIF Cierre 31 Enero de 2024'!$M$4:$M$749,$N196,'[1]SIIF Cierre 31 Enero de 2024'!$N$4:$N$749,$O196)/1000000</f>
        <v>0</v>
      </c>
      <c r="AN196" s="265">
        <f t="shared" ref="AN196:AN205" si="217">+AM196/AD196</f>
        <v>0</v>
      </c>
      <c r="AO196" s="266"/>
      <c r="AP196" s="264">
        <f>+SUMIFS('[1]Cierre Mes Anterior'!$X$4:$X$773,'[1]Cierre Mes Anterior'!$A$4:$A$773,$B196,'[1]Cierre Mes Anterior'!$B$4:$B$773,$C196,'[1]Cierre Mes Anterior'!$C$4:$C$773,$D196,'[1]Cierre Mes Anterior'!$D$4:$D$773,$E196,'[1]Cierre Mes Anterior'!$E$4:$E$773,$F196,'[1]Cierre Mes Anterior'!$F$4:$F$773,$G196,'[1]Cierre Mes Anterior'!$G$4:$G$773,$H196,'[1]Cierre Mes Anterior'!$H$4:$H$773,$I196,'[1]Cierre Mes Anterior'!$I$4:$I$773,$J196,'[1]Cierre Mes Anterior'!$J$4:$J$773,$K196,'[1]Cierre Mes Anterior'!$K$4:$K$773,$L196,'[1]Cierre Mes Anterior'!$L$4:$L$773,$M196,'[1]Cierre Mes Anterior'!$M$4:$M$773,$N196,'[1]Cierre Mes Anterior'!$N$4:$N$773,$O196)/1000000</f>
        <v>0</v>
      </c>
      <c r="AQ196" s="267">
        <f t="shared" ref="AQ196:AQ204" si="218">+AM196-AP196</f>
        <v>0</v>
      </c>
      <c r="AR196" s="172" t="e">
        <f t="shared" ref="AR196:AR205" si="219">HLOOKUP((HLOOKUP($W$1,$BO$8:$BZ$8,1,FALSE)),$BO$8:$BZ$314,BN196,FALSE)</f>
        <v>#N/A</v>
      </c>
      <c r="AS196" s="472">
        <f>+SUMIFS('[1]SIIF Cierre 31 Enero de 2024'!$Z$4:$Z$749,'[1]SIIF Cierre 31 Enero de 2024'!$A$4:$A$749,$B196,'[1]SIIF Cierre 31 Enero de 2024'!$B$4:$B$749,$C196,'[1]SIIF Cierre 31 Enero de 2024'!$C$4:$C$749,$D196,'[1]SIIF Cierre 31 Enero de 2024'!$D$4:$D$749,$E196,'[1]SIIF Cierre 31 Enero de 2024'!$E$4:$E$749,$F196,'[1]SIIF Cierre 31 Enero de 2024'!$F$4:$F$749,$G196,'[1]SIIF Cierre 31 Enero de 2024'!$G$4:$G$749,$H196,'[1]SIIF Cierre 31 Enero de 2024'!$H$4:$H$749,$I196,'[1]SIIF Cierre 31 Enero de 2024'!$I$4:$I$749,$J196,'[1]SIIF Cierre 31 Enero de 2024'!$J$4:$J$749,$K196,'[1]SIIF Cierre 31 Enero de 2024'!$K$4:$K$749,$L196,'[1]SIIF Cierre 31 Enero de 2024'!$L$4:$L$749,$M196,'[1]SIIF Cierre 31 Enero de 2024'!$M$4:$M$749,$N196,'[1]SIIF Cierre 31 Enero de 2024'!$N$4:$N$749,$O196)/1000000</f>
        <v>0</v>
      </c>
      <c r="AT196" s="265">
        <f t="shared" ref="AT196:AT205" si="220">+AS196/AD196</f>
        <v>0</v>
      </c>
      <c r="AU196" s="467">
        <f t="shared" ref="AU196:AU204" si="221">+AD196-AG196</f>
        <v>4990.9196480000001</v>
      </c>
      <c r="AV196" s="395">
        <f t="shared" ref="AV196:AV204" si="222">+AG196-AM196</f>
        <v>985.237077</v>
      </c>
      <c r="AW196" s="416">
        <f t="shared" ref="AW196:AW204" si="223">+AD196-AM196</f>
        <v>5976.1567249999998</v>
      </c>
      <c r="AX196" s="420"/>
      <c r="AY196" s="193" t="e">
        <f t="shared" ref="AY196:AY204" si="224">AD196*AR196</f>
        <v>#N/A</v>
      </c>
      <c r="AZ196" s="174" t="e">
        <f t="shared" ref="AZ196:AZ205" si="225">IF(AND(AY196=0,AM196&gt;AY196),1,IFERROR(AM196/AY196,1))</f>
        <v>#N/A</v>
      </c>
      <c r="BA196" s="138"/>
      <c r="BB196" s="277"/>
      <c r="BC196" s="270"/>
      <c r="BD196" s="270"/>
      <c r="BE196" s="270"/>
      <c r="BF196" s="270"/>
      <c r="BG196" s="270"/>
      <c r="BH196" s="270"/>
      <c r="BI196" s="270"/>
      <c r="BJ196" s="270"/>
      <c r="BK196" s="270"/>
      <c r="BL196" s="270"/>
      <c r="BM196" s="270"/>
      <c r="BO196" s="270"/>
      <c r="BP196" s="270"/>
      <c r="BQ196" s="270"/>
      <c r="BR196" s="270"/>
      <c r="BS196" s="270"/>
      <c r="BT196" s="306"/>
      <c r="BU196" s="270"/>
      <c r="BV196" s="270"/>
      <c r="BW196" s="306"/>
      <c r="BX196" s="270"/>
      <c r="BY196" s="306"/>
      <c r="BZ196" s="270"/>
    </row>
    <row r="197" spans="2:78" ht="120" customHeight="1">
      <c r="B197" s="1" t="s">
        <v>188</v>
      </c>
      <c r="C197" s="1" t="s">
        <v>298</v>
      </c>
      <c r="D197" s="515" t="s">
        <v>381</v>
      </c>
      <c r="E197" s="1" t="s">
        <v>176</v>
      </c>
      <c r="F197" s="1" t="s">
        <v>164</v>
      </c>
      <c r="G197" s="1" t="s">
        <v>164</v>
      </c>
      <c r="H197" s="1" t="s">
        <v>164</v>
      </c>
      <c r="I197" s="1" t="s">
        <v>164</v>
      </c>
      <c r="J197" s="1" t="s">
        <v>164</v>
      </c>
      <c r="K197" s="1" t="s">
        <v>164</v>
      </c>
      <c r="L197" s="1" t="s">
        <v>164</v>
      </c>
      <c r="M197" s="1" t="s">
        <v>164</v>
      </c>
      <c r="N197" s="1" t="s">
        <v>164</v>
      </c>
      <c r="O197" s="1" t="s">
        <v>164</v>
      </c>
      <c r="T197" s="511" t="s">
        <v>265</v>
      </c>
      <c r="U197" s="333" t="s">
        <v>266</v>
      </c>
      <c r="V197" s="307" t="s">
        <v>265</v>
      </c>
      <c r="W197" s="394">
        <f>+SUMIFS('[1]SIIF Cierre 31 Enero de 2024'!$P$4:$P$749,'[1]SIIF Cierre 31 Enero de 2024'!$A$4:$A$749,$B197,'[1]SIIF Cierre 31 Enero de 2024'!$B$4:$B$749,$C197,'[1]SIIF Cierre 31 Enero de 2024'!$C$4:$C$749,$D197)/1000000</f>
        <v>12443.543986000001</v>
      </c>
      <c r="X197" s="394">
        <v>0</v>
      </c>
      <c r="Y197" s="394">
        <f>+SUMIFS('[1]SIIF Cierre 31 Enero de 2024'!$R$4:$R$749,'[1]SIIF Cierre 31 Enero de 2024'!$A$4:$A$749,$B197,'[1]SIIF Cierre 31 Enero de 2024'!$B$4:$B$749,$C197,'[1]SIIF Cierre 31 Enero de 2024'!$C$4:$C$749,$D197)/1000000</f>
        <v>0</v>
      </c>
      <c r="Z197" s="394"/>
      <c r="AA197" s="394">
        <f>+SUMIFS('[1]SIIF Cierre 31 Enero de 2024'!$Q$4:$Q$749,'[1]SIIF Cierre 31 Enero de 2024'!$A$4:$A$749,$B197,'[1]SIIF Cierre 31 Enero de 2024'!$B$4:$B$749,$C197,'[1]SIIF Cierre 31 Enero de 2024'!$C$4:$C$749,$D197)/1000000</f>
        <v>0</v>
      </c>
      <c r="AB197" s="394"/>
      <c r="AC197" s="394"/>
      <c r="AD197" s="467">
        <f t="shared" si="212"/>
        <v>12443.543986000001</v>
      </c>
      <c r="AE197" s="394">
        <f>+SUMIFS('[1]SIIF Cierre 31 Enero de 2024'!$T$4:$T$749,'[1]SIIF Cierre 31 Enero de 2024'!$A$4:$A$749,$B197,'[1]SIIF Cierre 31 Enero de 2024'!$B$4:$B$749,$C197,'[1]SIIF Cierre 31 Enero de 2024'!$C$4:$C$749,$D197)/1000000</f>
        <v>0</v>
      </c>
      <c r="AF197" s="394">
        <f t="shared" si="213"/>
        <v>12443.543986000001</v>
      </c>
      <c r="AG197" s="471">
        <f>+SUMIFS('[1]SIIF Cierre 31 Enero de 2024'!$W$4:$W$749,'[1]SIIF Cierre 31 Enero de 2024'!$A$4:$A$749,$B197,'[1]SIIF Cierre 31 Enero de 2024'!$B$4:$B$749,$C197,'[1]SIIF Cierre 31 Enero de 2024'!$C$4:$C$749,$D197,'[1]SIIF Cierre 31 Enero de 2024'!$D$4:$D$749,$E197,'[1]SIIF Cierre 31 Enero de 2024'!$E$4:$E$749,$F197,'[1]SIIF Cierre 31 Enero de 2024'!$F$4:$F$749,$G197,'[1]SIIF Cierre 31 Enero de 2024'!$G$4:$G$749,$H197,'[1]SIIF Cierre 31 Enero de 2024'!$H$4:$H$749,$I197,'[1]SIIF Cierre 31 Enero de 2024'!$I$4:$I$749,$J197,'[1]SIIF Cierre 31 Enero de 2024'!$J$4:$J$749,$K197,'[1]SIIF Cierre 31 Enero de 2024'!$K$4:$K$749,$L197,'[1]SIIF Cierre 31 Enero de 2024'!$L$4:$L$749,$M197,'[1]SIIF Cierre 31 Enero de 2024'!$M$4:$M$749,$N197,'[1]SIIF Cierre 31 Enero de 2024'!$N$4:$N$749,$O197)/1000000</f>
        <v>2799.704221</v>
      </c>
      <c r="AH197" s="265">
        <f t="shared" si="214"/>
        <v>0.22499251211310017</v>
      </c>
      <c r="AI197" s="266"/>
      <c r="AJ197" s="264">
        <f>+SUMIFS('[1]Cierre Mes Anterior'!$W$4:$W$773,'[1]Cierre Mes Anterior'!$A$4:$A$773,$B197,'[1]Cierre Mes Anterior'!$B$4:$B$773,$C197,'[1]Cierre Mes Anterior'!$C$4:$C$773,$D197,'[1]Cierre Mes Anterior'!$D$4:$D$773,$E197,'[1]Cierre Mes Anterior'!$E$4:$E$773,$F197,'[1]Cierre Mes Anterior'!$F$4:$F$773,$G197,'[1]Cierre Mes Anterior'!$G$4:$G$773,$H197,'[1]Cierre Mes Anterior'!$H$4:$H$773,$I197,'[1]Cierre Mes Anterior'!$I$4:$I$773,$J197,'[1]Cierre Mes Anterior'!$J$4:$J$773,$K197,'[1]Cierre Mes Anterior'!$K$4:$K$773,$L197,'[1]Cierre Mes Anterior'!$L$4:$L$773,$M197,'[1]Cierre Mes Anterior'!$M$4:$M$773,$N197,'[1]Cierre Mes Anterior'!$N$4:$N$773,$O197)/1000000</f>
        <v>0</v>
      </c>
      <c r="AK197" s="267">
        <f t="shared" si="215"/>
        <v>2799.704221</v>
      </c>
      <c r="AL197" s="334" t="e" vm="1">
        <f t="shared" si="216"/>
        <v>#VALUE!</v>
      </c>
      <c r="AM197" s="472">
        <f>+SUMIFS('[1]SIIF Cierre 31 Enero de 2024'!$X$4:$X$749,'[1]SIIF Cierre 31 Enero de 2024'!$A$4:$A$749,$B197,'[1]SIIF Cierre 31 Enero de 2024'!$B$4:$B$749,$C197,'[1]SIIF Cierre 31 Enero de 2024'!$C$4:$C$749,$D197,'[1]SIIF Cierre 31 Enero de 2024'!$D$4:$D$749,$E197,'[1]SIIF Cierre 31 Enero de 2024'!$E$4:$E$749,$F197,'[1]SIIF Cierre 31 Enero de 2024'!$F$4:$F$749,$G197,'[1]SIIF Cierre 31 Enero de 2024'!$G$4:$G$749,$H197,'[1]SIIF Cierre 31 Enero de 2024'!$H$4:$H$749,$I197,'[1]SIIF Cierre 31 Enero de 2024'!$I$4:$I$749,$J197,'[1]SIIF Cierre 31 Enero de 2024'!$J$4:$J$749,$K197,'[1]SIIF Cierre 31 Enero de 2024'!$K$4:$K$749,$L197,'[1]SIIF Cierre 31 Enero de 2024'!$L$4:$L$749,$M197,'[1]SIIF Cierre 31 Enero de 2024'!$M$4:$M$749,$N197,'[1]SIIF Cierre 31 Enero de 2024'!$N$4:$N$749,$O197)/1000000</f>
        <v>0</v>
      </c>
      <c r="AN197" s="265">
        <f t="shared" si="217"/>
        <v>0</v>
      </c>
      <c r="AO197" s="266"/>
      <c r="AP197" s="264">
        <f>+SUMIFS('[1]Cierre Mes Anterior'!$X$4:$X$773,'[1]Cierre Mes Anterior'!$A$4:$A$773,$B197,'[1]Cierre Mes Anterior'!$B$4:$B$773,$C197,'[1]Cierre Mes Anterior'!$C$4:$C$773,$D197,'[1]Cierre Mes Anterior'!$D$4:$D$773,$E197,'[1]Cierre Mes Anterior'!$E$4:$E$773,$F197,'[1]Cierre Mes Anterior'!$F$4:$F$773,$G197,'[1]Cierre Mes Anterior'!$G$4:$G$773,$H197,'[1]Cierre Mes Anterior'!$H$4:$H$773,$I197,'[1]Cierre Mes Anterior'!$I$4:$I$773,$J197,'[1]Cierre Mes Anterior'!$J$4:$J$773,$K197,'[1]Cierre Mes Anterior'!$K$4:$K$773,$L197,'[1]Cierre Mes Anterior'!$L$4:$L$773,$M197,'[1]Cierre Mes Anterior'!$M$4:$M$773,$N197,'[1]Cierre Mes Anterior'!$N$4:$N$773,$O197)/1000000</f>
        <v>0</v>
      </c>
      <c r="AQ197" s="267">
        <f t="shared" si="218"/>
        <v>0</v>
      </c>
      <c r="AR197" s="172" t="e">
        <f t="shared" si="219"/>
        <v>#N/A</v>
      </c>
      <c r="AS197" s="472">
        <f>+SUMIFS('[1]SIIF Cierre 31 Enero de 2024'!$Z$4:$Z$749,'[1]SIIF Cierre 31 Enero de 2024'!$A$4:$A$749,$B197,'[1]SIIF Cierre 31 Enero de 2024'!$B$4:$B$749,$C197,'[1]SIIF Cierre 31 Enero de 2024'!$C$4:$C$749,$D197,'[1]SIIF Cierre 31 Enero de 2024'!$D$4:$D$749,$E197,'[1]SIIF Cierre 31 Enero de 2024'!$E$4:$E$749,$F197,'[1]SIIF Cierre 31 Enero de 2024'!$F$4:$F$749,$G197,'[1]SIIF Cierre 31 Enero de 2024'!$G$4:$G$749,$H197,'[1]SIIF Cierre 31 Enero de 2024'!$H$4:$H$749,$I197,'[1]SIIF Cierre 31 Enero de 2024'!$I$4:$I$749,$J197,'[1]SIIF Cierre 31 Enero de 2024'!$J$4:$J$749,$K197,'[1]SIIF Cierre 31 Enero de 2024'!$K$4:$K$749,$L197,'[1]SIIF Cierre 31 Enero de 2024'!$L$4:$L$749,$M197,'[1]SIIF Cierre 31 Enero de 2024'!$M$4:$M$749,$N197,'[1]SIIF Cierre 31 Enero de 2024'!$N$4:$N$749,$O197)/1000000</f>
        <v>0</v>
      </c>
      <c r="AT197" s="265">
        <f t="shared" si="220"/>
        <v>0</v>
      </c>
      <c r="AU197" s="467">
        <f t="shared" si="221"/>
        <v>9643.8397650000006</v>
      </c>
      <c r="AV197" s="395">
        <f t="shared" si="222"/>
        <v>2799.704221</v>
      </c>
      <c r="AW197" s="416">
        <f t="shared" si="223"/>
        <v>12443.543986000001</v>
      </c>
      <c r="AX197" s="420"/>
      <c r="AY197" s="193" t="e">
        <f t="shared" si="224"/>
        <v>#N/A</v>
      </c>
      <c r="AZ197" s="174" t="e">
        <f t="shared" si="225"/>
        <v>#N/A</v>
      </c>
      <c r="BA197" s="138"/>
      <c r="BB197" s="277"/>
      <c r="BC197" s="270"/>
      <c r="BD197" s="270"/>
      <c r="BE197" s="270"/>
      <c r="BF197" s="270"/>
      <c r="BG197" s="270"/>
      <c r="BH197" s="270"/>
      <c r="BI197" s="270"/>
      <c r="BJ197" s="270"/>
      <c r="BK197" s="270"/>
      <c r="BL197" s="270"/>
      <c r="BM197" s="270"/>
      <c r="BO197" s="270"/>
      <c r="BP197" s="270"/>
      <c r="BQ197" s="270"/>
      <c r="BR197" s="270"/>
      <c r="BS197" s="270"/>
      <c r="BT197" s="306"/>
      <c r="BU197" s="270"/>
      <c r="BV197" s="270"/>
      <c r="BW197" s="306"/>
      <c r="BX197" s="270"/>
      <c r="BY197" s="306"/>
      <c r="BZ197" s="270"/>
    </row>
    <row r="198" spans="2:78" ht="73.5" customHeight="1">
      <c r="B198" s="1" t="s">
        <v>188</v>
      </c>
      <c r="C198" s="1" t="s">
        <v>298</v>
      </c>
      <c r="D198" s="515" t="s">
        <v>382</v>
      </c>
      <c r="E198" s="1" t="s">
        <v>176</v>
      </c>
      <c r="F198" s="1" t="s">
        <v>164</v>
      </c>
      <c r="G198" s="1" t="s">
        <v>164</v>
      </c>
      <c r="H198" s="1" t="s">
        <v>164</v>
      </c>
      <c r="I198" s="1" t="s">
        <v>164</v>
      </c>
      <c r="J198" s="1" t="s">
        <v>164</v>
      </c>
      <c r="K198" s="1" t="s">
        <v>164</v>
      </c>
      <c r="L198" s="1" t="s">
        <v>164</v>
      </c>
      <c r="M198" s="1" t="s">
        <v>164</v>
      </c>
      <c r="N198" s="1" t="s">
        <v>164</v>
      </c>
      <c r="O198" s="1" t="s">
        <v>164</v>
      </c>
      <c r="T198" s="511" t="s">
        <v>267</v>
      </c>
      <c r="U198" s="333" t="s">
        <v>268</v>
      </c>
      <c r="V198" s="307" t="s">
        <v>267</v>
      </c>
      <c r="W198" s="394">
        <f>+SUMIFS('[1]SIIF Cierre 31 Enero de 2024'!$P$4:$P$749,'[1]SIIF Cierre 31 Enero de 2024'!$A$4:$A$749,$B198,'[1]SIIF Cierre 31 Enero de 2024'!$B$4:$B$749,$C198,'[1]SIIF Cierre 31 Enero de 2024'!$C$4:$C$749,$D198)/1000000</f>
        <v>13654.968000000001</v>
      </c>
      <c r="X198" s="394">
        <v>0</v>
      </c>
      <c r="Y198" s="394">
        <f>+SUMIFS('[1]SIIF Cierre 31 Enero de 2024'!$R$4:$R$749,'[1]SIIF Cierre 31 Enero de 2024'!$A$4:$A$749,$B198,'[1]SIIF Cierre 31 Enero de 2024'!$B$4:$B$749,$C198,'[1]SIIF Cierre 31 Enero de 2024'!$C$4:$C$749,$D198)/1000000</f>
        <v>0</v>
      </c>
      <c r="Z198" s="394"/>
      <c r="AA198" s="394">
        <f>+SUMIFS('[1]SIIF Cierre 31 Enero de 2024'!$Q$4:$Q$749,'[1]SIIF Cierre 31 Enero de 2024'!$A$4:$A$749,$B198,'[1]SIIF Cierre 31 Enero de 2024'!$B$4:$B$749,$C198,'[1]SIIF Cierre 31 Enero de 2024'!$C$4:$C$749,$D198)/1000000</f>
        <v>0</v>
      </c>
      <c r="AB198" s="394"/>
      <c r="AC198" s="394"/>
      <c r="AD198" s="467">
        <f>W198-Y198+AA198</f>
        <v>13654.968000000001</v>
      </c>
      <c r="AE198" s="394">
        <f>+SUMIFS('[1]SIIF Cierre 31 Enero de 2024'!$T$4:$T$749,'[1]SIIF Cierre 31 Enero de 2024'!$A$4:$A$749,$B198,'[1]SIIF Cierre 31 Enero de 2024'!$B$4:$B$749,$C198,'[1]SIIF Cierre 31 Enero de 2024'!$C$4:$C$749,$D198)/1000000</f>
        <v>0</v>
      </c>
      <c r="AF198" s="394">
        <f>AD198-AE198</f>
        <v>13654.968000000001</v>
      </c>
      <c r="AG198" s="471">
        <f>+SUMIFS('[1]SIIF Cierre 31 Enero de 2024'!$W$4:$W$749,'[1]SIIF Cierre 31 Enero de 2024'!$A$4:$A$749,$B198,'[1]SIIF Cierre 31 Enero de 2024'!$B$4:$B$749,$C198,'[1]SIIF Cierre 31 Enero de 2024'!$C$4:$C$749,$D198,'[1]SIIF Cierre 31 Enero de 2024'!$D$4:$D$749,$E198,'[1]SIIF Cierre 31 Enero de 2024'!$E$4:$E$749,$F198,'[1]SIIF Cierre 31 Enero de 2024'!$F$4:$F$749,$G198,'[1]SIIF Cierre 31 Enero de 2024'!$G$4:$G$749,$H198,'[1]SIIF Cierre 31 Enero de 2024'!$H$4:$H$749,$I198,'[1]SIIF Cierre 31 Enero de 2024'!$I$4:$I$749,$J198,'[1]SIIF Cierre 31 Enero de 2024'!$J$4:$J$749,$K198,'[1]SIIF Cierre 31 Enero de 2024'!$K$4:$K$749,$L198,'[1]SIIF Cierre 31 Enero de 2024'!$L$4:$L$749,$M198,'[1]SIIF Cierre 31 Enero de 2024'!$M$4:$M$749,$N198,'[1]SIIF Cierre 31 Enero de 2024'!$N$4:$N$749,$O198)/1000000</f>
        <v>1941.2450719999999</v>
      </c>
      <c r="AH198" s="265">
        <f>+AG198/AD198</f>
        <v>0.14216401473807919</v>
      </c>
      <c r="AI198" s="266"/>
      <c r="AJ198" s="264">
        <f>+SUMIFS('[1]Cierre Mes Anterior'!$W$4:$W$773,'[1]Cierre Mes Anterior'!$A$4:$A$773,$B198,'[1]Cierre Mes Anterior'!$B$4:$B$773,$C198,'[1]Cierre Mes Anterior'!$C$4:$C$773,$D198,'[1]Cierre Mes Anterior'!$D$4:$D$773,$E198,'[1]Cierre Mes Anterior'!$E$4:$E$773,$F198,'[1]Cierre Mes Anterior'!$F$4:$F$773,$G198,'[1]Cierre Mes Anterior'!$G$4:$G$773,$H198,'[1]Cierre Mes Anterior'!$H$4:$H$773,$I198,'[1]Cierre Mes Anterior'!$I$4:$I$773,$J198,'[1]Cierre Mes Anterior'!$J$4:$J$773,$K198,'[1]Cierre Mes Anterior'!$K$4:$K$773,$L198,'[1]Cierre Mes Anterior'!$L$4:$L$773,$M198,'[1]Cierre Mes Anterior'!$M$4:$M$773,$N198,'[1]Cierre Mes Anterior'!$N$4:$N$773,$O198)/1000000</f>
        <v>0</v>
      </c>
      <c r="AK198" s="267">
        <f>+AG198-AJ198</f>
        <v>1941.2450719999999</v>
      </c>
      <c r="AL198" s="334" t="e" vm="1">
        <f t="shared" si="216"/>
        <v>#VALUE!</v>
      </c>
      <c r="AM198" s="472">
        <f>+SUMIFS('[1]SIIF Cierre 31 Enero de 2024'!$X$4:$X$749,'[1]SIIF Cierre 31 Enero de 2024'!$A$4:$A$749,$B198,'[1]SIIF Cierre 31 Enero de 2024'!$B$4:$B$749,$C198,'[1]SIIF Cierre 31 Enero de 2024'!$C$4:$C$749,$D198,'[1]SIIF Cierre 31 Enero de 2024'!$D$4:$D$749,$E198,'[1]SIIF Cierre 31 Enero de 2024'!$E$4:$E$749,$F198,'[1]SIIF Cierre 31 Enero de 2024'!$F$4:$F$749,$G198,'[1]SIIF Cierre 31 Enero de 2024'!$G$4:$G$749,$H198,'[1]SIIF Cierre 31 Enero de 2024'!$H$4:$H$749,$I198,'[1]SIIF Cierre 31 Enero de 2024'!$I$4:$I$749,$J198,'[1]SIIF Cierre 31 Enero de 2024'!$J$4:$J$749,$K198,'[1]SIIF Cierre 31 Enero de 2024'!$K$4:$K$749,$L198,'[1]SIIF Cierre 31 Enero de 2024'!$L$4:$L$749,$M198,'[1]SIIF Cierre 31 Enero de 2024'!$M$4:$M$749,$N198,'[1]SIIF Cierre 31 Enero de 2024'!$N$4:$N$749,$O198)/1000000</f>
        <v>0</v>
      </c>
      <c r="AN198" s="265">
        <f>+AM198/AD198</f>
        <v>0</v>
      </c>
      <c r="AO198" s="266"/>
      <c r="AP198" s="264">
        <f>+SUMIFS('[1]Cierre Mes Anterior'!$X$4:$X$773,'[1]Cierre Mes Anterior'!$A$4:$A$773,$B198,'[1]Cierre Mes Anterior'!$B$4:$B$773,$C198,'[1]Cierre Mes Anterior'!$C$4:$C$773,$D198,'[1]Cierre Mes Anterior'!$D$4:$D$773,$E198,'[1]Cierre Mes Anterior'!$E$4:$E$773,$F198,'[1]Cierre Mes Anterior'!$F$4:$F$773,$G198,'[1]Cierre Mes Anterior'!$G$4:$G$773,$H198,'[1]Cierre Mes Anterior'!$H$4:$H$773,$I198,'[1]Cierre Mes Anterior'!$I$4:$I$773,$J198,'[1]Cierre Mes Anterior'!$J$4:$J$773,$K198,'[1]Cierre Mes Anterior'!$K$4:$K$773,$L198,'[1]Cierre Mes Anterior'!$L$4:$L$773,$M198,'[1]Cierre Mes Anterior'!$M$4:$M$773,$N198,'[1]Cierre Mes Anterior'!$N$4:$N$773,$O198)/1000000</f>
        <v>0</v>
      </c>
      <c r="AQ198" s="267">
        <f>+AM198-AP198</f>
        <v>0</v>
      </c>
      <c r="AR198" s="172" t="e">
        <f t="shared" si="219"/>
        <v>#N/A</v>
      </c>
      <c r="AS198" s="472">
        <f>+SUMIFS('[1]SIIF Cierre 31 Enero de 2024'!$Z$4:$Z$749,'[1]SIIF Cierre 31 Enero de 2024'!$A$4:$A$749,$B198,'[1]SIIF Cierre 31 Enero de 2024'!$B$4:$B$749,$C198,'[1]SIIF Cierre 31 Enero de 2024'!$C$4:$C$749,$D198,'[1]SIIF Cierre 31 Enero de 2024'!$D$4:$D$749,$E198,'[1]SIIF Cierre 31 Enero de 2024'!$E$4:$E$749,$F198,'[1]SIIF Cierre 31 Enero de 2024'!$F$4:$F$749,$G198,'[1]SIIF Cierre 31 Enero de 2024'!$G$4:$G$749,$H198,'[1]SIIF Cierre 31 Enero de 2024'!$H$4:$H$749,$I198,'[1]SIIF Cierre 31 Enero de 2024'!$I$4:$I$749,$J198,'[1]SIIF Cierre 31 Enero de 2024'!$J$4:$J$749,$K198,'[1]SIIF Cierre 31 Enero de 2024'!$K$4:$K$749,$L198,'[1]SIIF Cierre 31 Enero de 2024'!$L$4:$L$749,$M198,'[1]SIIF Cierre 31 Enero de 2024'!$M$4:$M$749,$N198,'[1]SIIF Cierre 31 Enero de 2024'!$N$4:$N$749,$O198)/1000000</f>
        <v>0</v>
      </c>
      <c r="AT198" s="265">
        <f t="shared" si="220"/>
        <v>0</v>
      </c>
      <c r="AU198" s="467">
        <f>+AD198-AG198</f>
        <v>11713.722928000001</v>
      </c>
      <c r="AV198" s="395">
        <f>+AG198-AM198</f>
        <v>1941.2450719999999</v>
      </c>
      <c r="AW198" s="416">
        <f>+AD198-AM198</f>
        <v>13654.968000000001</v>
      </c>
      <c r="AX198" s="420"/>
      <c r="AY198" s="193" t="e">
        <f>AD198*AR198</f>
        <v>#N/A</v>
      </c>
      <c r="AZ198" s="174" t="e">
        <f>IF(AND(AY198=0,AM198&gt;AY198),1,IFERROR(AM198/AY198,1))</f>
        <v>#N/A</v>
      </c>
      <c r="BA198" s="138"/>
      <c r="BB198" s="277"/>
      <c r="BC198" s="270"/>
      <c r="BD198" s="270"/>
      <c r="BE198" s="270"/>
      <c r="BF198" s="270"/>
      <c r="BG198" s="270"/>
      <c r="BH198" s="270"/>
      <c r="BI198" s="270"/>
      <c r="BJ198" s="270"/>
      <c r="BK198" s="270"/>
      <c r="BL198" s="270"/>
      <c r="BM198" s="270"/>
      <c r="BO198" s="270"/>
      <c r="BP198" s="270"/>
      <c r="BQ198" s="270"/>
      <c r="BR198" s="270"/>
      <c r="BS198" s="270"/>
      <c r="BT198" s="306"/>
      <c r="BU198" s="270"/>
      <c r="BV198" s="270"/>
      <c r="BW198" s="306"/>
      <c r="BX198" s="270"/>
      <c r="BY198" s="306"/>
      <c r="BZ198" s="270"/>
    </row>
    <row r="199" spans="2:78" ht="75" customHeight="1">
      <c r="B199" s="1" t="s">
        <v>188</v>
      </c>
      <c r="C199" s="1" t="s">
        <v>298</v>
      </c>
      <c r="D199" s="515" t="s">
        <v>383</v>
      </c>
      <c r="E199" s="1" t="s">
        <v>176</v>
      </c>
      <c r="F199" s="1" t="s">
        <v>164</v>
      </c>
      <c r="G199" s="1" t="s">
        <v>164</v>
      </c>
      <c r="H199" s="1" t="s">
        <v>164</v>
      </c>
      <c r="I199" s="1" t="s">
        <v>164</v>
      </c>
      <c r="J199" s="1" t="s">
        <v>164</v>
      </c>
      <c r="K199" s="1" t="s">
        <v>164</v>
      </c>
      <c r="L199" s="1" t="s">
        <v>164</v>
      </c>
      <c r="M199" s="1" t="s">
        <v>164</v>
      </c>
      <c r="N199" s="1" t="s">
        <v>164</v>
      </c>
      <c r="O199" s="1" t="s">
        <v>164</v>
      </c>
      <c r="T199" s="511" t="s">
        <v>269</v>
      </c>
      <c r="U199" s="333" t="s">
        <v>270</v>
      </c>
      <c r="V199" s="307" t="s">
        <v>269</v>
      </c>
      <c r="W199" s="394">
        <f>+SUMIFS('[1]SIIF Cierre 31 Enero de 2024'!$P$4:$P$749,'[1]SIIF Cierre 31 Enero de 2024'!$A$4:$A$749,$B199,'[1]SIIF Cierre 31 Enero de 2024'!$B$4:$B$749,$C199,'[1]SIIF Cierre 31 Enero de 2024'!$C$4:$C$749,$D199)/1000000</f>
        <v>16632.031999999999</v>
      </c>
      <c r="X199" s="394">
        <v>0</v>
      </c>
      <c r="Y199" s="394">
        <f>+SUMIFS('[1]SIIF Cierre 31 Enero de 2024'!$R$4:$R$749,'[1]SIIF Cierre 31 Enero de 2024'!$A$4:$A$749,$B199,'[1]SIIF Cierre 31 Enero de 2024'!$B$4:$B$749,$C199,'[1]SIIF Cierre 31 Enero de 2024'!$C$4:$C$749,$D199)/1000000</f>
        <v>0</v>
      </c>
      <c r="Z199" s="394"/>
      <c r="AA199" s="394">
        <f>+SUMIFS('[1]SIIF Cierre 31 Enero de 2024'!$Q$4:$Q$749,'[1]SIIF Cierre 31 Enero de 2024'!$A$4:$A$749,$B199,'[1]SIIF Cierre 31 Enero de 2024'!$B$4:$B$749,$C199,'[1]SIIF Cierre 31 Enero de 2024'!$C$4:$C$749,$D199)/1000000</f>
        <v>0</v>
      </c>
      <c r="AB199" s="394"/>
      <c r="AC199" s="394"/>
      <c r="AD199" s="467">
        <f t="shared" si="212"/>
        <v>16632.031999999999</v>
      </c>
      <c r="AE199" s="394">
        <f>+SUMIFS('[1]SIIF Cierre 31 Enero de 2024'!$T$4:$T$749,'[1]SIIF Cierre 31 Enero de 2024'!$A$4:$A$749,$B199,'[1]SIIF Cierre 31 Enero de 2024'!$B$4:$B$749,$C199,'[1]SIIF Cierre 31 Enero de 2024'!$C$4:$C$749,$D199)/1000000</f>
        <v>0</v>
      </c>
      <c r="AF199" s="394">
        <f t="shared" si="213"/>
        <v>16632.031999999999</v>
      </c>
      <c r="AG199" s="471">
        <f>+SUMIFS('[1]SIIF Cierre 31 Enero de 2024'!$W$4:$W$749,'[1]SIIF Cierre 31 Enero de 2024'!$A$4:$A$749,$B199,'[1]SIIF Cierre 31 Enero de 2024'!$B$4:$B$749,$C199,'[1]SIIF Cierre 31 Enero de 2024'!$C$4:$C$749,$D199,'[1]SIIF Cierre 31 Enero de 2024'!$D$4:$D$749,$E199,'[1]SIIF Cierre 31 Enero de 2024'!$E$4:$E$749,$F199,'[1]SIIF Cierre 31 Enero de 2024'!$F$4:$F$749,$G199,'[1]SIIF Cierre 31 Enero de 2024'!$G$4:$G$749,$H199,'[1]SIIF Cierre 31 Enero de 2024'!$H$4:$H$749,$I199,'[1]SIIF Cierre 31 Enero de 2024'!$I$4:$I$749,$J199,'[1]SIIF Cierre 31 Enero de 2024'!$J$4:$J$749,$K199,'[1]SIIF Cierre 31 Enero de 2024'!$K$4:$K$749,$L199,'[1]SIIF Cierre 31 Enero de 2024'!$L$4:$L$749,$M199,'[1]SIIF Cierre 31 Enero de 2024'!$M$4:$M$749,$N199,'[1]SIIF Cierre 31 Enero de 2024'!$N$4:$N$749,$O199)/1000000</f>
        <v>527.35540100000003</v>
      </c>
      <c r="AH199" s="265">
        <f t="shared" si="214"/>
        <v>3.1707214187659094E-2</v>
      </c>
      <c r="AI199" s="266"/>
      <c r="AJ199" s="264">
        <f>+SUMIFS('[1]Cierre Mes Anterior'!$W$4:$W$773,'[1]Cierre Mes Anterior'!$A$4:$A$773,$B199,'[1]Cierre Mes Anterior'!$B$4:$B$773,$C199,'[1]Cierre Mes Anterior'!$C$4:$C$773,$D199,'[1]Cierre Mes Anterior'!$D$4:$D$773,$E199,'[1]Cierre Mes Anterior'!$E$4:$E$773,$F199,'[1]Cierre Mes Anterior'!$F$4:$F$773,$G199,'[1]Cierre Mes Anterior'!$G$4:$G$773,$H199,'[1]Cierre Mes Anterior'!$H$4:$H$773,$I199,'[1]Cierre Mes Anterior'!$I$4:$I$773,$J199,'[1]Cierre Mes Anterior'!$J$4:$J$773,$K199,'[1]Cierre Mes Anterior'!$K$4:$K$773,$L199,'[1]Cierre Mes Anterior'!$L$4:$L$773,$M199,'[1]Cierre Mes Anterior'!$M$4:$M$773,$N199,'[1]Cierre Mes Anterior'!$N$4:$N$773,$O199)/1000000</f>
        <v>0</v>
      </c>
      <c r="AK199" s="267">
        <f t="shared" si="215"/>
        <v>527.35540100000003</v>
      </c>
      <c r="AL199" s="194" t="e" vm="1">
        <f t="shared" si="216"/>
        <v>#VALUE!</v>
      </c>
      <c r="AM199" s="472">
        <f>+SUMIFS('[1]SIIF Cierre 31 Enero de 2024'!$X$4:$X$749,'[1]SIIF Cierre 31 Enero de 2024'!$A$4:$A$749,$B199,'[1]SIIF Cierre 31 Enero de 2024'!$B$4:$B$749,$C199,'[1]SIIF Cierre 31 Enero de 2024'!$C$4:$C$749,$D199,'[1]SIIF Cierre 31 Enero de 2024'!$D$4:$D$749,$E199,'[1]SIIF Cierre 31 Enero de 2024'!$E$4:$E$749,$F199,'[1]SIIF Cierre 31 Enero de 2024'!$F$4:$F$749,$G199,'[1]SIIF Cierre 31 Enero de 2024'!$G$4:$G$749,$H199,'[1]SIIF Cierre 31 Enero de 2024'!$H$4:$H$749,$I199,'[1]SIIF Cierre 31 Enero de 2024'!$I$4:$I$749,$J199,'[1]SIIF Cierre 31 Enero de 2024'!$J$4:$J$749,$K199,'[1]SIIF Cierre 31 Enero de 2024'!$K$4:$K$749,$L199,'[1]SIIF Cierre 31 Enero de 2024'!$L$4:$L$749,$M199,'[1]SIIF Cierre 31 Enero de 2024'!$M$4:$M$749,$N199,'[1]SIIF Cierre 31 Enero de 2024'!$N$4:$N$749,$O199)/1000000</f>
        <v>0</v>
      </c>
      <c r="AN199" s="265">
        <f t="shared" si="217"/>
        <v>0</v>
      </c>
      <c r="AO199" s="266"/>
      <c r="AP199" s="264">
        <f>+SUMIFS('[1]Cierre Mes Anterior'!$X$4:$X$773,'[1]Cierre Mes Anterior'!$A$4:$A$773,$B199,'[1]Cierre Mes Anterior'!$B$4:$B$773,$C199,'[1]Cierre Mes Anterior'!$C$4:$C$773,$D199,'[1]Cierre Mes Anterior'!$D$4:$D$773,$E199,'[1]Cierre Mes Anterior'!$E$4:$E$773,$F199,'[1]Cierre Mes Anterior'!$F$4:$F$773,$G199,'[1]Cierre Mes Anterior'!$G$4:$G$773,$H199,'[1]Cierre Mes Anterior'!$H$4:$H$773,$I199,'[1]Cierre Mes Anterior'!$I$4:$I$773,$J199,'[1]Cierre Mes Anterior'!$J$4:$J$773,$K199,'[1]Cierre Mes Anterior'!$K$4:$K$773,$L199,'[1]Cierre Mes Anterior'!$L$4:$L$773,$M199,'[1]Cierre Mes Anterior'!$M$4:$M$773,$N199,'[1]Cierre Mes Anterior'!$N$4:$N$773,$O199)/1000000</f>
        <v>0</v>
      </c>
      <c r="AQ199" s="267">
        <f t="shared" si="218"/>
        <v>0</v>
      </c>
      <c r="AR199" s="172" t="e">
        <f t="shared" si="219"/>
        <v>#N/A</v>
      </c>
      <c r="AS199" s="472">
        <f>+SUMIFS('[1]SIIF Cierre 31 Enero de 2024'!$Z$4:$Z$749,'[1]SIIF Cierre 31 Enero de 2024'!$A$4:$A$749,$B199,'[1]SIIF Cierre 31 Enero de 2024'!$B$4:$B$749,$C199,'[1]SIIF Cierre 31 Enero de 2024'!$C$4:$C$749,$D199,'[1]SIIF Cierre 31 Enero de 2024'!$D$4:$D$749,$E199,'[1]SIIF Cierre 31 Enero de 2024'!$E$4:$E$749,$F199,'[1]SIIF Cierre 31 Enero de 2024'!$F$4:$F$749,$G199,'[1]SIIF Cierre 31 Enero de 2024'!$G$4:$G$749,$H199,'[1]SIIF Cierre 31 Enero de 2024'!$H$4:$H$749,$I199,'[1]SIIF Cierre 31 Enero de 2024'!$I$4:$I$749,$J199,'[1]SIIF Cierre 31 Enero de 2024'!$J$4:$J$749,$K199,'[1]SIIF Cierre 31 Enero de 2024'!$K$4:$K$749,$L199,'[1]SIIF Cierre 31 Enero de 2024'!$L$4:$L$749,$M199,'[1]SIIF Cierre 31 Enero de 2024'!$M$4:$M$749,$N199,'[1]SIIF Cierre 31 Enero de 2024'!$N$4:$N$749,$O199)/1000000</f>
        <v>0</v>
      </c>
      <c r="AT199" s="265">
        <f t="shared" si="220"/>
        <v>0</v>
      </c>
      <c r="AU199" s="467">
        <f t="shared" si="221"/>
        <v>16104.676598999999</v>
      </c>
      <c r="AV199" s="395">
        <f t="shared" si="222"/>
        <v>527.35540100000003</v>
      </c>
      <c r="AW199" s="416">
        <f t="shared" si="223"/>
        <v>16632.031999999999</v>
      </c>
      <c r="AX199" s="420"/>
      <c r="AY199" s="193" t="e">
        <f t="shared" si="224"/>
        <v>#N/A</v>
      </c>
      <c r="AZ199" s="174" t="e">
        <f t="shared" si="225"/>
        <v>#N/A</v>
      </c>
      <c r="BA199" s="138"/>
      <c r="BB199" s="277"/>
      <c r="BC199" s="270"/>
      <c r="BD199" s="270"/>
      <c r="BE199" s="270"/>
      <c r="BF199" s="270"/>
      <c r="BG199" s="270"/>
      <c r="BH199" s="270"/>
      <c r="BI199" s="270"/>
      <c r="BJ199" s="270"/>
      <c r="BK199" s="270"/>
      <c r="BL199" s="270"/>
      <c r="BM199" s="270"/>
      <c r="BO199" s="270"/>
      <c r="BP199" s="270"/>
      <c r="BQ199" s="270"/>
      <c r="BR199" s="270"/>
      <c r="BS199" s="270"/>
      <c r="BT199" s="306"/>
      <c r="BU199" s="270"/>
      <c r="BV199" s="270"/>
      <c r="BW199" s="306"/>
      <c r="BX199" s="270"/>
      <c r="BY199" s="306"/>
      <c r="BZ199" s="270"/>
    </row>
    <row r="200" spans="2:78" ht="67.5" customHeight="1">
      <c r="B200" s="1" t="s">
        <v>188</v>
      </c>
      <c r="C200" s="1" t="s">
        <v>298</v>
      </c>
      <c r="D200" s="505" t="s">
        <v>384</v>
      </c>
      <c r="E200" s="1" t="s">
        <v>176</v>
      </c>
      <c r="F200" s="1" t="s">
        <v>164</v>
      </c>
      <c r="G200" s="1" t="s">
        <v>164</v>
      </c>
      <c r="H200" s="1" t="s">
        <v>164</v>
      </c>
      <c r="I200" s="1" t="s">
        <v>164</v>
      </c>
      <c r="J200" s="1" t="s">
        <v>164</v>
      </c>
      <c r="K200" s="1" t="s">
        <v>164</v>
      </c>
      <c r="L200" s="1" t="s">
        <v>164</v>
      </c>
      <c r="M200" s="1" t="s">
        <v>164</v>
      </c>
      <c r="N200" s="1" t="s">
        <v>164</v>
      </c>
      <c r="O200" s="1" t="s">
        <v>164</v>
      </c>
      <c r="T200" s="514" t="s">
        <v>385</v>
      </c>
      <c r="U200" s="333">
        <v>202300000000012</v>
      </c>
      <c r="V200" s="339" t="s">
        <v>385</v>
      </c>
      <c r="W200" s="409">
        <f>+SUMIFS('[1]SIIF Cierre 31 Enero de 2024'!$P$4:$P$749,'[1]SIIF Cierre 31 Enero de 2024'!$A$4:$A$749,$B200,'[1]SIIF Cierre 31 Enero de 2024'!$B$4:$B$749,$C200,'[1]SIIF Cierre 31 Enero de 2024'!$C$4:$C$749,$D200)/1000000</f>
        <v>13247.880693999999</v>
      </c>
      <c r="X200" s="394"/>
      <c r="Y200" s="394">
        <f>+SUMIFS('[1]SIIF Cierre 31 Enero de 2024'!$R$4:$R$749,'[1]SIIF Cierre 31 Enero de 2024'!$A$4:$A$749,$B200,'[1]SIIF Cierre 31 Enero de 2024'!$B$4:$B$749,$C200,'[1]SIIF Cierre 31 Enero de 2024'!$C$4:$C$749,$D200)/1000000</f>
        <v>0</v>
      </c>
      <c r="Z200" s="394"/>
      <c r="AA200" s="394">
        <f>+SUMIFS('[1]SIIF Cierre 31 Enero de 2024'!$Q$4:$Q$749,'[1]SIIF Cierre 31 Enero de 2024'!$A$4:$A$749,$B200,'[1]SIIF Cierre 31 Enero de 2024'!$B$4:$B$749,$C200,'[1]SIIF Cierre 31 Enero de 2024'!$C$4:$C$749,$D200)/1000000</f>
        <v>0</v>
      </c>
      <c r="AB200" s="394"/>
      <c r="AC200" s="394"/>
      <c r="AD200" s="467">
        <f>W200-Y200+AA200</f>
        <v>13247.880693999999</v>
      </c>
      <c r="AE200" s="409">
        <f>+SUMIFS('[1]SIIF Cierre 31 Enero de 2024'!$T$4:$T$749,'[1]SIIF Cierre 31 Enero de 2024'!$A$4:$A$749,$B200,'[1]SIIF Cierre 31 Enero de 2024'!$B$4:$B$749,$C200,'[1]SIIF Cierre 31 Enero de 2024'!$C$4:$C$749,$D200)/1000000</f>
        <v>0</v>
      </c>
      <c r="AF200" s="409">
        <f>AD200-AE200</f>
        <v>13247.880693999999</v>
      </c>
      <c r="AG200" s="476">
        <f>+SUMIFS('[1]SIIF Cierre 31 Enero de 2024'!$W$4:$W$749,'[1]SIIF Cierre 31 Enero de 2024'!$A$4:$A$749,$B200,'[1]SIIF Cierre 31 Enero de 2024'!$B$4:$B$749,$C200,'[1]SIIF Cierre 31 Enero de 2024'!$C$4:$C$749,$D200,'[1]SIIF Cierre 31 Enero de 2024'!$D$4:$D$749,$E200,'[1]SIIF Cierre 31 Enero de 2024'!$E$4:$E$749,$F200,'[1]SIIF Cierre 31 Enero de 2024'!$F$4:$F$749,$G200,'[1]SIIF Cierre 31 Enero de 2024'!$G$4:$G$749,$H200,'[1]SIIF Cierre 31 Enero de 2024'!$H$4:$H$749,$I200,'[1]SIIF Cierre 31 Enero de 2024'!$I$4:$I$749,$J200,'[1]SIIF Cierre 31 Enero de 2024'!$J$4:$J$749,$K200,'[1]SIIF Cierre 31 Enero de 2024'!$K$4:$K$749,$L200,'[1]SIIF Cierre 31 Enero de 2024'!$L$4:$L$749,$M200,'[1]SIIF Cierre 31 Enero de 2024'!$M$4:$M$749,$N200,'[1]SIIF Cierre 31 Enero de 2024'!$N$4:$N$749,$O200)/1000000</f>
        <v>730.45233800000005</v>
      </c>
      <c r="AH200" s="304">
        <f>+AG200/AD200</f>
        <v>5.5137297419263737E-2</v>
      </c>
      <c r="AI200" s="305"/>
      <c r="AJ200" s="264">
        <f>+SUMIFS('[1]Cierre Mes Anterior'!$W$4:$W$773,'[1]Cierre Mes Anterior'!$A$4:$A$773,$B200,'[1]Cierre Mes Anterior'!$B$4:$B$773,$C200,'[1]Cierre Mes Anterior'!$C$4:$C$773,$D200,'[1]Cierre Mes Anterior'!$D$4:$D$773,$E200,'[1]Cierre Mes Anterior'!$E$4:$E$773,$F200,'[1]Cierre Mes Anterior'!$F$4:$F$773,$G200,'[1]Cierre Mes Anterior'!$G$4:$G$773,$H200,'[1]Cierre Mes Anterior'!$H$4:$H$773,$I200,'[1]Cierre Mes Anterior'!$I$4:$I$773,$J200,'[1]Cierre Mes Anterior'!$J$4:$J$773,$K200,'[1]Cierre Mes Anterior'!$K$4:$K$773,$L200,'[1]Cierre Mes Anterior'!$L$4:$L$773,$M200,'[1]Cierre Mes Anterior'!$M$4:$M$773,$N200,'[1]Cierre Mes Anterior'!$N$4:$N$773,$O200)/1000000</f>
        <v>0</v>
      </c>
      <c r="AK200" s="267">
        <f>+AG200-AJ200</f>
        <v>730.45233800000005</v>
      </c>
      <c r="AL200" s="334" t="e" vm="1">
        <f t="shared" si="216"/>
        <v>#VALUE!</v>
      </c>
      <c r="AM200" s="472">
        <f>+SUMIFS('[1]SIIF Cierre 31 Enero de 2024'!$X$4:$X$749,'[1]SIIF Cierre 31 Enero de 2024'!$A$4:$A$749,$B200,'[1]SIIF Cierre 31 Enero de 2024'!$B$4:$B$749,$C200,'[1]SIIF Cierre 31 Enero de 2024'!$C$4:$C$749,$D200,'[1]SIIF Cierre 31 Enero de 2024'!$D$4:$D$749,$E200,'[1]SIIF Cierre 31 Enero de 2024'!$E$4:$E$749,$F200,'[1]SIIF Cierre 31 Enero de 2024'!$F$4:$F$749,$G200,'[1]SIIF Cierre 31 Enero de 2024'!$G$4:$G$749,$H200,'[1]SIIF Cierre 31 Enero de 2024'!$H$4:$H$749,$I200,'[1]SIIF Cierre 31 Enero de 2024'!$I$4:$I$749,$J200,'[1]SIIF Cierre 31 Enero de 2024'!$J$4:$J$749,$K200,'[1]SIIF Cierre 31 Enero de 2024'!$K$4:$K$749,$L200,'[1]SIIF Cierre 31 Enero de 2024'!$L$4:$L$749,$M200,'[1]SIIF Cierre 31 Enero de 2024'!$M$4:$M$749,$N200,'[1]SIIF Cierre 31 Enero de 2024'!$N$4:$N$749,$O200)/1000000</f>
        <v>0</v>
      </c>
      <c r="AN200" s="304">
        <f>+AM200/AD200</f>
        <v>0</v>
      </c>
      <c r="AO200" s="305"/>
      <c r="AP200" s="264">
        <f>+SUMIFS('[1]Cierre Mes Anterior'!$X$4:$X$773,'[1]Cierre Mes Anterior'!$A$4:$A$773,$B200,'[1]Cierre Mes Anterior'!$B$4:$B$773,$C200,'[1]Cierre Mes Anterior'!$C$4:$C$773,$D200,'[1]Cierre Mes Anterior'!$D$4:$D$773,$E200,'[1]Cierre Mes Anterior'!$E$4:$E$773,$F200,'[1]Cierre Mes Anterior'!$F$4:$F$773,$G200,'[1]Cierre Mes Anterior'!$G$4:$G$773,$H200,'[1]Cierre Mes Anterior'!$H$4:$H$773,$I200,'[1]Cierre Mes Anterior'!$I$4:$I$773,$J200,'[1]Cierre Mes Anterior'!$J$4:$J$773,$K200,'[1]Cierre Mes Anterior'!$K$4:$K$773,$L200,'[1]Cierre Mes Anterior'!$L$4:$L$773,$M200,'[1]Cierre Mes Anterior'!$M$4:$M$773,$N200,'[1]Cierre Mes Anterior'!$N$4:$N$773,$O200)/1000000</f>
        <v>0</v>
      </c>
      <c r="AQ200" s="267">
        <f>+AM200-AP200</f>
        <v>0</v>
      </c>
      <c r="AR200" s="172" t="e">
        <f t="shared" si="219"/>
        <v>#N/A</v>
      </c>
      <c r="AS200" s="472">
        <f>+SUMIFS('[1]SIIF Cierre 31 Enero de 2024'!$Z$4:$Z$749,'[1]SIIF Cierre 31 Enero de 2024'!$A$4:$A$749,$B200,'[1]SIIF Cierre 31 Enero de 2024'!$B$4:$B$749,$C200,'[1]SIIF Cierre 31 Enero de 2024'!$C$4:$C$749,$D200,'[1]SIIF Cierre 31 Enero de 2024'!$D$4:$D$749,$E200,'[1]SIIF Cierre 31 Enero de 2024'!$E$4:$E$749,$F200,'[1]SIIF Cierre 31 Enero de 2024'!$F$4:$F$749,$G200,'[1]SIIF Cierre 31 Enero de 2024'!$G$4:$G$749,$H200,'[1]SIIF Cierre 31 Enero de 2024'!$H$4:$H$749,$I200,'[1]SIIF Cierre 31 Enero de 2024'!$I$4:$I$749,$J200,'[1]SIIF Cierre 31 Enero de 2024'!$J$4:$J$749,$K200,'[1]SIIF Cierre 31 Enero de 2024'!$K$4:$K$749,$L200,'[1]SIIF Cierre 31 Enero de 2024'!$L$4:$L$749,$M200,'[1]SIIF Cierre 31 Enero de 2024'!$M$4:$M$749,$N200,'[1]SIIF Cierre 31 Enero de 2024'!$N$4:$N$749,$O200)/1000000</f>
        <v>0</v>
      </c>
      <c r="AT200" s="304">
        <f t="shared" si="220"/>
        <v>0</v>
      </c>
      <c r="AU200" s="467">
        <f>+AD200-AG200</f>
        <v>12517.428356</v>
      </c>
      <c r="AV200" s="410">
        <f>+AG200-AM200</f>
        <v>730.45233800000005</v>
      </c>
      <c r="AW200" s="424">
        <f>+AD200-AM200</f>
        <v>13247.880693999999</v>
      </c>
      <c r="AX200" s="419"/>
      <c r="AY200" s="193" t="e">
        <f>AD200*AR200</f>
        <v>#N/A</v>
      </c>
      <c r="AZ200" s="174" t="e">
        <f>IF(AND(AY200=0,AM200&gt;AY200),1,IFERROR(AM200/AY200,1))</f>
        <v>#N/A</v>
      </c>
      <c r="BA200" s="138"/>
      <c r="BB200" s="340"/>
      <c r="BC200" s="341"/>
      <c r="BD200" s="341"/>
      <c r="BE200" s="341"/>
      <c r="BF200" s="341"/>
      <c r="BG200" s="341"/>
      <c r="BH200" s="341"/>
      <c r="BI200" s="341"/>
      <c r="BJ200" s="341"/>
      <c r="BK200" s="341"/>
      <c r="BL200" s="341"/>
      <c r="BM200" s="341"/>
      <c r="BO200" s="270"/>
      <c r="BP200" s="270"/>
      <c r="BQ200" s="270"/>
      <c r="BR200" s="270"/>
      <c r="BS200" s="270"/>
      <c r="BT200" s="306"/>
      <c r="BU200" s="270"/>
      <c r="BV200" s="270"/>
      <c r="BW200" s="306"/>
      <c r="BX200" s="270"/>
      <c r="BY200" s="306"/>
      <c r="BZ200" s="270"/>
    </row>
    <row r="201" spans="2:78" ht="67.5" customHeight="1">
      <c r="B201" s="1" t="s">
        <v>188</v>
      </c>
      <c r="C201" s="1" t="s">
        <v>298</v>
      </c>
      <c r="D201" s="515" t="s">
        <v>386</v>
      </c>
      <c r="E201" s="1" t="s">
        <v>176</v>
      </c>
      <c r="F201" s="1" t="s">
        <v>164</v>
      </c>
      <c r="G201" s="1" t="s">
        <v>164</v>
      </c>
      <c r="H201" s="1" t="s">
        <v>164</v>
      </c>
      <c r="I201" s="1" t="s">
        <v>164</v>
      </c>
      <c r="J201" s="1" t="s">
        <v>164</v>
      </c>
      <c r="K201" s="1" t="s">
        <v>164</v>
      </c>
      <c r="L201" s="1" t="s">
        <v>164</v>
      </c>
      <c r="M201" s="1" t="s">
        <v>164</v>
      </c>
      <c r="N201" s="1" t="s">
        <v>164</v>
      </c>
      <c r="O201" s="1" t="s">
        <v>164</v>
      </c>
      <c r="T201" s="514" t="s">
        <v>271</v>
      </c>
      <c r="U201" s="333" t="s">
        <v>272</v>
      </c>
      <c r="V201" s="339" t="s">
        <v>271</v>
      </c>
      <c r="W201" s="409">
        <f>+SUMIFS('[1]SIIF Cierre 31 Enero de 2024'!$P$4:$P$749,'[1]SIIF Cierre 31 Enero de 2024'!$A$4:$A$749,$B201,'[1]SIIF Cierre 31 Enero de 2024'!$B$4:$B$749,$C201,'[1]SIIF Cierre 31 Enero de 2024'!$C$4:$C$749,$D201)/1000000</f>
        <v>9237.1352380000008</v>
      </c>
      <c r="X201" s="394"/>
      <c r="Y201" s="394">
        <f>+SUMIFS('[1]SIIF Cierre 31 Enero de 2024'!$R$4:$R$749,'[1]SIIF Cierre 31 Enero de 2024'!$A$4:$A$749,$B201,'[1]SIIF Cierre 31 Enero de 2024'!$B$4:$B$749,$C201,'[1]SIIF Cierre 31 Enero de 2024'!$C$4:$C$749,$D201)/1000000</f>
        <v>0</v>
      </c>
      <c r="Z201" s="394"/>
      <c r="AA201" s="394">
        <f>+SUMIFS('[1]SIIF Cierre 31 Enero de 2024'!$Q$4:$Q$749,'[1]SIIF Cierre 31 Enero de 2024'!$A$4:$A$749,$B201,'[1]SIIF Cierre 31 Enero de 2024'!$B$4:$B$749,$C201,'[1]SIIF Cierre 31 Enero de 2024'!$C$4:$C$749,$D201)/1000000</f>
        <v>0</v>
      </c>
      <c r="AB201" s="394"/>
      <c r="AC201" s="394"/>
      <c r="AD201" s="467">
        <f>W201-Y201+AA201</f>
        <v>9237.1352380000008</v>
      </c>
      <c r="AE201" s="409">
        <f>+SUMIFS('[1]SIIF Cierre 31 Enero de 2024'!$T$4:$T$749,'[1]SIIF Cierre 31 Enero de 2024'!$A$4:$A$749,$B201,'[1]SIIF Cierre 31 Enero de 2024'!$B$4:$B$749,$C201,'[1]SIIF Cierre 31 Enero de 2024'!$C$4:$C$749,$D201)/1000000</f>
        <v>0</v>
      </c>
      <c r="AF201" s="409">
        <f>AD201-AE201</f>
        <v>9237.1352380000008</v>
      </c>
      <c r="AG201" s="476">
        <f>+SUMIFS('[1]SIIF Cierre 31 Enero de 2024'!$W$4:$W$749,'[1]SIIF Cierre 31 Enero de 2024'!$A$4:$A$749,$B201,'[1]SIIF Cierre 31 Enero de 2024'!$B$4:$B$749,$C201,'[1]SIIF Cierre 31 Enero de 2024'!$C$4:$C$749,$D201,'[1]SIIF Cierre 31 Enero de 2024'!$D$4:$D$749,$E201,'[1]SIIF Cierre 31 Enero de 2024'!$E$4:$E$749,$F201,'[1]SIIF Cierre 31 Enero de 2024'!$F$4:$F$749,$G201,'[1]SIIF Cierre 31 Enero de 2024'!$G$4:$G$749,$H201,'[1]SIIF Cierre 31 Enero de 2024'!$H$4:$H$749,$I201,'[1]SIIF Cierre 31 Enero de 2024'!$I$4:$I$749,$J201,'[1]SIIF Cierre 31 Enero de 2024'!$J$4:$J$749,$K201,'[1]SIIF Cierre 31 Enero de 2024'!$K$4:$K$749,$L201,'[1]SIIF Cierre 31 Enero de 2024'!$L$4:$L$749,$M201,'[1]SIIF Cierre 31 Enero de 2024'!$M$4:$M$749,$N201,'[1]SIIF Cierre 31 Enero de 2024'!$N$4:$N$749,$O201)/1000000</f>
        <v>2404.5403580000002</v>
      </c>
      <c r="AH201" s="304">
        <f>+AG201/AD201</f>
        <v>0.26031234750230037</v>
      </c>
      <c r="AI201" s="305"/>
      <c r="AJ201" s="264">
        <f>+SUMIFS('[1]Cierre Mes Anterior'!$W$4:$W$773,'[1]Cierre Mes Anterior'!$A$4:$A$773,$B201,'[1]Cierre Mes Anterior'!$B$4:$B$773,$C201,'[1]Cierre Mes Anterior'!$C$4:$C$773,$D201,'[1]Cierre Mes Anterior'!$D$4:$D$773,$E201,'[1]Cierre Mes Anterior'!$E$4:$E$773,$F201,'[1]Cierre Mes Anterior'!$F$4:$F$773,$G201,'[1]Cierre Mes Anterior'!$G$4:$G$773,$H201,'[1]Cierre Mes Anterior'!$H$4:$H$773,$I201,'[1]Cierre Mes Anterior'!$I$4:$I$773,$J201,'[1]Cierre Mes Anterior'!$J$4:$J$773,$K201,'[1]Cierre Mes Anterior'!$K$4:$K$773,$L201,'[1]Cierre Mes Anterior'!$L$4:$L$773,$M201,'[1]Cierre Mes Anterior'!$M$4:$M$773,$N201,'[1]Cierre Mes Anterior'!$N$4:$N$773,$O201)/1000000</f>
        <v>0</v>
      </c>
      <c r="AK201" s="267">
        <f>+AG201-AJ201</f>
        <v>2404.5403580000002</v>
      </c>
      <c r="AL201" s="334" t="e" vm="1">
        <f t="shared" si="216"/>
        <v>#VALUE!</v>
      </c>
      <c r="AM201" s="472">
        <f>+SUMIFS('[1]SIIF Cierre 31 Enero de 2024'!$X$4:$X$749,'[1]SIIF Cierre 31 Enero de 2024'!$A$4:$A$749,$B201,'[1]SIIF Cierre 31 Enero de 2024'!$B$4:$B$749,$C201,'[1]SIIF Cierre 31 Enero de 2024'!$C$4:$C$749,$D201,'[1]SIIF Cierre 31 Enero de 2024'!$D$4:$D$749,$E201,'[1]SIIF Cierre 31 Enero de 2024'!$E$4:$E$749,$F201,'[1]SIIF Cierre 31 Enero de 2024'!$F$4:$F$749,$G201,'[1]SIIF Cierre 31 Enero de 2024'!$G$4:$G$749,$H201,'[1]SIIF Cierre 31 Enero de 2024'!$H$4:$H$749,$I201,'[1]SIIF Cierre 31 Enero de 2024'!$I$4:$I$749,$J201,'[1]SIIF Cierre 31 Enero de 2024'!$J$4:$J$749,$K201,'[1]SIIF Cierre 31 Enero de 2024'!$K$4:$K$749,$L201,'[1]SIIF Cierre 31 Enero de 2024'!$L$4:$L$749,$M201,'[1]SIIF Cierre 31 Enero de 2024'!$M$4:$M$749,$N201,'[1]SIIF Cierre 31 Enero de 2024'!$N$4:$N$749,$O201)/1000000</f>
        <v>0</v>
      </c>
      <c r="AN201" s="304">
        <f>+AM201/AD201</f>
        <v>0</v>
      </c>
      <c r="AO201" s="305"/>
      <c r="AP201" s="264">
        <f>+SUMIFS('[1]Cierre Mes Anterior'!$X$4:$X$773,'[1]Cierre Mes Anterior'!$A$4:$A$773,$B201,'[1]Cierre Mes Anterior'!$B$4:$B$773,$C201,'[1]Cierre Mes Anterior'!$C$4:$C$773,$D201,'[1]Cierre Mes Anterior'!$D$4:$D$773,$E201,'[1]Cierre Mes Anterior'!$E$4:$E$773,$F201,'[1]Cierre Mes Anterior'!$F$4:$F$773,$G201,'[1]Cierre Mes Anterior'!$G$4:$G$773,$H201,'[1]Cierre Mes Anterior'!$H$4:$H$773,$I201,'[1]Cierre Mes Anterior'!$I$4:$I$773,$J201,'[1]Cierre Mes Anterior'!$J$4:$J$773,$K201,'[1]Cierre Mes Anterior'!$K$4:$K$773,$L201,'[1]Cierre Mes Anterior'!$L$4:$L$773,$M201,'[1]Cierre Mes Anterior'!$M$4:$M$773,$N201,'[1]Cierre Mes Anterior'!$N$4:$N$773,$O201)/1000000</f>
        <v>0</v>
      </c>
      <c r="AQ201" s="267">
        <f>+AM201-AP201</f>
        <v>0</v>
      </c>
      <c r="AR201" s="172" t="e">
        <f t="shared" si="219"/>
        <v>#N/A</v>
      </c>
      <c r="AS201" s="472">
        <f>+SUMIFS('[1]SIIF Cierre 31 Enero de 2024'!$Z$4:$Z$749,'[1]SIIF Cierre 31 Enero de 2024'!$A$4:$A$749,$B201,'[1]SIIF Cierre 31 Enero de 2024'!$B$4:$B$749,$C201,'[1]SIIF Cierre 31 Enero de 2024'!$C$4:$C$749,$D201,'[1]SIIF Cierre 31 Enero de 2024'!$D$4:$D$749,$E201,'[1]SIIF Cierre 31 Enero de 2024'!$E$4:$E$749,$F201,'[1]SIIF Cierre 31 Enero de 2024'!$F$4:$F$749,$G201,'[1]SIIF Cierre 31 Enero de 2024'!$G$4:$G$749,$H201,'[1]SIIF Cierre 31 Enero de 2024'!$H$4:$H$749,$I201,'[1]SIIF Cierre 31 Enero de 2024'!$I$4:$I$749,$J201,'[1]SIIF Cierre 31 Enero de 2024'!$J$4:$J$749,$K201,'[1]SIIF Cierre 31 Enero de 2024'!$K$4:$K$749,$L201,'[1]SIIF Cierre 31 Enero de 2024'!$L$4:$L$749,$M201,'[1]SIIF Cierre 31 Enero de 2024'!$M$4:$M$749,$N201,'[1]SIIF Cierre 31 Enero de 2024'!$N$4:$N$749,$O201)/1000000</f>
        <v>0</v>
      </c>
      <c r="AT201" s="304">
        <f t="shared" si="220"/>
        <v>0</v>
      </c>
      <c r="AU201" s="467">
        <f>+AD201-AG201</f>
        <v>6832.5948800000006</v>
      </c>
      <c r="AV201" s="410">
        <f>+AG201-AM201</f>
        <v>2404.5403580000002</v>
      </c>
      <c r="AW201" s="424">
        <f>+AD201-AM201</f>
        <v>9237.1352380000008</v>
      </c>
      <c r="AX201" s="419"/>
      <c r="AY201" s="193" t="e">
        <f>AD201*AR201</f>
        <v>#N/A</v>
      </c>
      <c r="AZ201" s="174" t="e">
        <f>IF(AND(AY201=0,AM201&gt;AY201),1,IFERROR(AM201/AY201,1))</f>
        <v>#N/A</v>
      </c>
      <c r="BA201" s="138"/>
      <c r="BB201" s="340"/>
      <c r="BC201" s="341"/>
      <c r="BD201" s="341"/>
      <c r="BE201" s="341"/>
      <c r="BF201" s="341"/>
      <c r="BG201" s="341"/>
      <c r="BH201" s="341"/>
      <c r="BI201" s="341"/>
      <c r="BJ201" s="341"/>
      <c r="BK201" s="341"/>
      <c r="BL201" s="341"/>
      <c r="BM201" s="341"/>
      <c r="BO201" s="270"/>
      <c r="BP201" s="270"/>
      <c r="BQ201" s="270"/>
      <c r="BR201" s="270"/>
      <c r="BS201" s="270"/>
      <c r="BT201" s="306"/>
      <c r="BU201" s="270"/>
      <c r="BV201" s="270"/>
      <c r="BW201" s="306"/>
      <c r="BX201" s="270"/>
      <c r="BY201" s="306"/>
      <c r="BZ201" s="270"/>
    </row>
    <row r="202" spans="2:78" ht="67.5" customHeight="1">
      <c r="B202" s="1" t="s">
        <v>188</v>
      </c>
      <c r="C202" s="1" t="s">
        <v>298</v>
      </c>
      <c r="D202" s="505" t="s">
        <v>387</v>
      </c>
      <c r="E202" s="1" t="s">
        <v>176</v>
      </c>
      <c r="F202" s="1" t="s">
        <v>164</v>
      </c>
      <c r="G202" s="1" t="s">
        <v>164</v>
      </c>
      <c r="H202" s="1" t="s">
        <v>164</v>
      </c>
      <c r="I202" s="1" t="s">
        <v>164</v>
      </c>
      <c r="J202" s="1" t="s">
        <v>164</v>
      </c>
      <c r="K202" s="1" t="s">
        <v>164</v>
      </c>
      <c r="L202" s="1" t="s">
        <v>164</v>
      </c>
      <c r="M202" s="1" t="s">
        <v>164</v>
      </c>
      <c r="N202" s="1" t="s">
        <v>164</v>
      </c>
      <c r="O202" s="1" t="s">
        <v>164</v>
      </c>
      <c r="T202" s="514" t="s">
        <v>388</v>
      </c>
      <c r="U202" s="333">
        <v>202300000000329</v>
      </c>
      <c r="V202" s="339" t="s">
        <v>388</v>
      </c>
      <c r="W202" s="409">
        <f>+SUMIFS('[1]SIIF Cierre 31 Enero de 2024'!$P$4:$P$749,'[1]SIIF Cierre 31 Enero de 2024'!$A$4:$A$749,$B202,'[1]SIIF Cierre 31 Enero de 2024'!$B$4:$B$749,$C202,'[1]SIIF Cierre 31 Enero de 2024'!$C$4:$C$749,$D202)/1000000</f>
        <v>6143.2781999999997</v>
      </c>
      <c r="X202" s="394">
        <f>1500-1500</f>
        <v>0</v>
      </c>
      <c r="Y202" s="394">
        <f>+SUMIFS('[1]SIIF Cierre 31 Enero de 2024'!$R$4:$R$749,'[1]SIIF Cierre 31 Enero de 2024'!$A$4:$A$749,$B202,'[1]SIIF Cierre 31 Enero de 2024'!$B$4:$B$749,$C202,'[1]SIIF Cierre 31 Enero de 2024'!$C$4:$C$749,$D202)/1000000</f>
        <v>0</v>
      </c>
      <c r="Z202" s="394"/>
      <c r="AA202" s="394">
        <f>+SUMIFS('[1]SIIF Cierre 31 Enero de 2024'!$Q$4:$Q$749,'[1]SIIF Cierre 31 Enero de 2024'!$A$4:$A$749,$B202,'[1]SIIF Cierre 31 Enero de 2024'!$B$4:$B$749,$C202,'[1]SIIF Cierre 31 Enero de 2024'!$C$4:$C$749,$D202)/1000000</f>
        <v>0</v>
      </c>
      <c r="AB202" s="394"/>
      <c r="AC202" s="394"/>
      <c r="AD202" s="467">
        <f>W202-Y202+AA202</f>
        <v>6143.2781999999997</v>
      </c>
      <c r="AE202" s="409">
        <f>+SUMIFS('[1]SIIF Cierre 31 Enero de 2024'!$T$4:$T$749,'[1]SIIF Cierre 31 Enero de 2024'!$A$4:$A$749,$B202,'[1]SIIF Cierre 31 Enero de 2024'!$B$4:$B$749,$C202,'[1]SIIF Cierre 31 Enero de 2024'!$C$4:$C$749,$D202)/1000000</f>
        <v>0</v>
      </c>
      <c r="AF202" s="409">
        <f>AD202-AE202</f>
        <v>6143.2781999999997</v>
      </c>
      <c r="AG202" s="476">
        <f>+SUMIFS('[1]SIIF Cierre 31 Enero de 2024'!$W$4:$W$749,'[1]SIIF Cierre 31 Enero de 2024'!$A$4:$A$749,$B202,'[1]SIIF Cierre 31 Enero de 2024'!$B$4:$B$749,$C202,'[1]SIIF Cierre 31 Enero de 2024'!$C$4:$C$749,$D202,'[1]SIIF Cierre 31 Enero de 2024'!$D$4:$D$749,$E202,'[1]SIIF Cierre 31 Enero de 2024'!$E$4:$E$749,$F202,'[1]SIIF Cierre 31 Enero de 2024'!$F$4:$F$749,$G202,'[1]SIIF Cierre 31 Enero de 2024'!$G$4:$G$749,$H202,'[1]SIIF Cierre 31 Enero de 2024'!$H$4:$H$749,$I202,'[1]SIIF Cierre 31 Enero de 2024'!$I$4:$I$749,$J202,'[1]SIIF Cierre 31 Enero de 2024'!$J$4:$J$749,$K202,'[1]SIIF Cierre 31 Enero de 2024'!$K$4:$K$749,$L202,'[1]SIIF Cierre 31 Enero de 2024'!$L$4:$L$749,$M202,'[1]SIIF Cierre 31 Enero de 2024'!$M$4:$M$749,$N202,'[1]SIIF Cierre 31 Enero de 2024'!$N$4:$N$749,$O202)/1000000</f>
        <v>948.31735700000002</v>
      </c>
      <c r="AH202" s="304">
        <f>+AG202/AD202</f>
        <v>0.15436666322550721</v>
      </c>
      <c r="AI202" s="305"/>
      <c r="AJ202" s="264">
        <f>+SUMIFS('[1]Cierre Mes Anterior'!$W$4:$W$773,'[1]Cierre Mes Anterior'!$A$4:$A$773,$B202,'[1]Cierre Mes Anterior'!$B$4:$B$773,$C202,'[1]Cierre Mes Anterior'!$C$4:$C$773,$D202,'[1]Cierre Mes Anterior'!$D$4:$D$773,$E202,'[1]Cierre Mes Anterior'!$E$4:$E$773,$F202,'[1]Cierre Mes Anterior'!$F$4:$F$773,$G202,'[1]Cierre Mes Anterior'!$G$4:$G$773,$H202,'[1]Cierre Mes Anterior'!$H$4:$H$773,$I202,'[1]Cierre Mes Anterior'!$I$4:$I$773,$J202,'[1]Cierre Mes Anterior'!$J$4:$J$773,$K202,'[1]Cierre Mes Anterior'!$K$4:$K$773,$L202,'[1]Cierre Mes Anterior'!$L$4:$L$773,$M202,'[1]Cierre Mes Anterior'!$M$4:$M$773,$N202,'[1]Cierre Mes Anterior'!$N$4:$N$773,$O202)/1000000</f>
        <v>0</v>
      </c>
      <c r="AK202" s="267">
        <f>+AG202-AJ202</f>
        <v>948.31735700000002</v>
      </c>
      <c r="AL202" s="334" t="e" vm="1">
        <f t="shared" si="216"/>
        <v>#VALUE!</v>
      </c>
      <c r="AM202" s="472">
        <f>+SUMIFS('[1]SIIF Cierre 31 Enero de 2024'!$X$4:$X$749,'[1]SIIF Cierre 31 Enero de 2024'!$A$4:$A$749,$B202,'[1]SIIF Cierre 31 Enero de 2024'!$B$4:$B$749,$C202,'[1]SIIF Cierre 31 Enero de 2024'!$C$4:$C$749,$D202,'[1]SIIF Cierre 31 Enero de 2024'!$D$4:$D$749,$E202,'[1]SIIF Cierre 31 Enero de 2024'!$E$4:$E$749,$F202,'[1]SIIF Cierre 31 Enero de 2024'!$F$4:$F$749,$G202,'[1]SIIF Cierre 31 Enero de 2024'!$G$4:$G$749,$H202,'[1]SIIF Cierre 31 Enero de 2024'!$H$4:$H$749,$I202,'[1]SIIF Cierre 31 Enero de 2024'!$I$4:$I$749,$J202,'[1]SIIF Cierre 31 Enero de 2024'!$J$4:$J$749,$K202,'[1]SIIF Cierre 31 Enero de 2024'!$K$4:$K$749,$L202,'[1]SIIF Cierre 31 Enero de 2024'!$L$4:$L$749,$M202,'[1]SIIF Cierre 31 Enero de 2024'!$M$4:$M$749,$N202,'[1]SIIF Cierre 31 Enero de 2024'!$N$4:$N$749,$O202)/1000000</f>
        <v>0</v>
      </c>
      <c r="AN202" s="304">
        <f>+AM202/AD202</f>
        <v>0</v>
      </c>
      <c r="AO202" s="305"/>
      <c r="AP202" s="264">
        <f>+SUMIFS('[1]Cierre Mes Anterior'!$X$4:$X$773,'[1]Cierre Mes Anterior'!$A$4:$A$773,$B202,'[1]Cierre Mes Anterior'!$B$4:$B$773,$C202,'[1]Cierre Mes Anterior'!$C$4:$C$773,$D202,'[1]Cierre Mes Anterior'!$D$4:$D$773,$E202,'[1]Cierre Mes Anterior'!$E$4:$E$773,$F202,'[1]Cierre Mes Anterior'!$F$4:$F$773,$G202,'[1]Cierre Mes Anterior'!$G$4:$G$773,$H202,'[1]Cierre Mes Anterior'!$H$4:$H$773,$I202,'[1]Cierre Mes Anterior'!$I$4:$I$773,$J202,'[1]Cierre Mes Anterior'!$J$4:$J$773,$K202,'[1]Cierre Mes Anterior'!$K$4:$K$773,$L202,'[1]Cierre Mes Anterior'!$L$4:$L$773,$M202,'[1]Cierre Mes Anterior'!$M$4:$M$773,$N202,'[1]Cierre Mes Anterior'!$N$4:$N$773,$O202)/1000000</f>
        <v>0</v>
      </c>
      <c r="AQ202" s="267">
        <f>+AM202-AP202</f>
        <v>0</v>
      </c>
      <c r="AR202" s="172" t="e">
        <f t="shared" si="219"/>
        <v>#N/A</v>
      </c>
      <c r="AS202" s="472">
        <f>+SUMIFS('[1]SIIF Cierre 31 Enero de 2024'!$Z$4:$Z$749,'[1]SIIF Cierre 31 Enero de 2024'!$A$4:$A$749,$B202,'[1]SIIF Cierre 31 Enero de 2024'!$B$4:$B$749,$C202,'[1]SIIF Cierre 31 Enero de 2024'!$C$4:$C$749,$D202,'[1]SIIF Cierre 31 Enero de 2024'!$D$4:$D$749,$E202,'[1]SIIF Cierre 31 Enero de 2024'!$E$4:$E$749,$F202,'[1]SIIF Cierre 31 Enero de 2024'!$F$4:$F$749,$G202,'[1]SIIF Cierre 31 Enero de 2024'!$G$4:$G$749,$H202,'[1]SIIF Cierre 31 Enero de 2024'!$H$4:$H$749,$I202,'[1]SIIF Cierre 31 Enero de 2024'!$I$4:$I$749,$J202,'[1]SIIF Cierre 31 Enero de 2024'!$J$4:$J$749,$K202,'[1]SIIF Cierre 31 Enero de 2024'!$K$4:$K$749,$L202,'[1]SIIF Cierre 31 Enero de 2024'!$L$4:$L$749,$M202,'[1]SIIF Cierre 31 Enero de 2024'!$M$4:$M$749,$N202,'[1]SIIF Cierre 31 Enero de 2024'!$N$4:$N$749,$O202)/1000000</f>
        <v>0</v>
      </c>
      <c r="AT202" s="304">
        <f t="shared" si="220"/>
        <v>0</v>
      </c>
      <c r="AU202" s="467">
        <f>+AD202-AG202</f>
        <v>5194.9608429999998</v>
      </c>
      <c r="AV202" s="410">
        <f>+AG202-AM202</f>
        <v>948.31735700000002</v>
      </c>
      <c r="AW202" s="424">
        <f>+AD202-AM202</f>
        <v>6143.2781999999997</v>
      </c>
      <c r="AX202" s="419"/>
      <c r="AY202" s="193" t="e">
        <f>AD202*AR202</f>
        <v>#N/A</v>
      </c>
      <c r="AZ202" s="174" t="e">
        <f>IF(AND(AY202=0,AM202&gt;AY202),1,IFERROR(AM202/AY202,1))</f>
        <v>#N/A</v>
      </c>
      <c r="BA202" s="138"/>
      <c r="BB202" s="340"/>
      <c r="BC202" s="341"/>
      <c r="BD202" s="341"/>
      <c r="BE202" s="341"/>
      <c r="BF202" s="341"/>
      <c r="BG202" s="341"/>
      <c r="BH202" s="341"/>
      <c r="BI202" s="341"/>
      <c r="BJ202" s="341"/>
      <c r="BK202" s="341"/>
      <c r="BL202" s="341"/>
      <c r="BM202" s="341"/>
      <c r="BO202" s="270"/>
      <c r="BP202" s="270"/>
      <c r="BQ202" s="270"/>
      <c r="BR202" s="270"/>
      <c r="BS202" s="270"/>
      <c r="BT202" s="306"/>
      <c r="BU202" s="270"/>
      <c r="BV202" s="270"/>
      <c r="BW202" s="306"/>
      <c r="BX202" s="270"/>
      <c r="BY202" s="306"/>
      <c r="BZ202" s="270"/>
    </row>
    <row r="203" spans="2:78" ht="122.25" customHeight="1">
      <c r="B203" s="1" t="s">
        <v>188</v>
      </c>
      <c r="C203" s="1" t="s">
        <v>298</v>
      </c>
      <c r="D203" s="505" t="s">
        <v>389</v>
      </c>
      <c r="E203" s="1" t="s">
        <v>176</v>
      </c>
      <c r="F203" s="1" t="s">
        <v>164</v>
      </c>
      <c r="G203" s="1" t="s">
        <v>164</v>
      </c>
      <c r="H203" s="1" t="s">
        <v>164</v>
      </c>
      <c r="I203" s="1" t="s">
        <v>164</v>
      </c>
      <c r="J203" s="1" t="s">
        <v>164</v>
      </c>
      <c r="K203" s="1" t="s">
        <v>164</v>
      </c>
      <c r="L203" s="1" t="s">
        <v>164</v>
      </c>
      <c r="M203" s="1" t="s">
        <v>164</v>
      </c>
      <c r="N203" s="1" t="s">
        <v>164</v>
      </c>
      <c r="O203" s="1" t="s">
        <v>164</v>
      </c>
      <c r="T203" s="514" t="s">
        <v>390</v>
      </c>
      <c r="U203" s="333">
        <v>202300000000237</v>
      </c>
      <c r="V203" s="283" t="s">
        <v>390</v>
      </c>
      <c r="W203" s="409">
        <f>+SUMIFS('[1]SIIF Cierre 31 Enero de 2024'!$P$4:$P$749,'[1]SIIF Cierre 31 Enero de 2024'!$A$4:$A$749,$B203,'[1]SIIF Cierre 31 Enero de 2024'!$B$4:$B$749,$C203,'[1]SIIF Cierre 31 Enero de 2024'!$C$4:$C$749,$D203)/1000000</f>
        <v>18912.861156999999</v>
      </c>
      <c r="X203" s="394">
        <v>0</v>
      </c>
      <c r="Y203" s="394">
        <f>+SUMIFS('[1]SIIF Cierre 31 Enero de 2024'!$R$4:$R$749,'[1]SIIF Cierre 31 Enero de 2024'!$A$4:$A$749,$B203,'[1]SIIF Cierre 31 Enero de 2024'!$B$4:$B$749,$C203,'[1]SIIF Cierre 31 Enero de 2024'!$C$4:$C$749,$D203)/1000000</f>
        <v>0</v>
      </c>
      <c r="Z203" s="394"/>
      <c r="AA203" s="394">
        <f>+SUMIFS('[1]SIIF Cierre 31 Enero de 2024'!$Q$4:$Q$749,'[1]SIIF Cierre 31 Enero de 2024'!$A$4:$A$749,$B203,'[1]SIIF Cierre 31 Enero de 2024'!$B$4:$B$749,$C203,'[1]SIIF Cierre 31 Enero de 2024'!$C$4:$C$749,$D203)/1000000</f>
        <v>0</v>
      </c>
      <c r="AB203" s="394"/>
      <c r="AC203" s="394"/>
      <c r="AD203" s="467">
        <f t="shared" ref="AD203" si="226">W203-Y203+AA203</f>
        <v>18912.861156999999</v>
      </c>
      <c r="AE203" s="409">
        <f>+SUMIFS('[1]SIIF Cierre 31 Enero de 2024'!$T$4:$T$749,'[1]SIIF Cierre 31 Enero de 2024'!$A$4:$A$749,$B203,'[1]SIIF Cierre 31 Enero de 2024'!$B$4:$B$749,$C203,'[1]SIIF Cierre 31 Enero de 2024'!$C$4:$C$749,$D203)/1000000</f>
        <v>0</v>
      </c>
      <c r="AF203" s="409">
        <f t="shared" ref="AF203" si="227">AD203-AE203</f>
        <v>18912.861156999999</v>
      </c>
      <c r="AG203" s="476">
        <f>+SUMIFS('[1]SIIF Cierre 31 Enero de 2024'!$W$4:$W$749,'[1]SIIF Cierre 31 Enero de 2024'!$A$4:$A$749,$B203,'[1]SIIF Cierre 31 Enero de 2024'!$B$4:$B$749,$C203,'[1]SIIF Cierre 31 Enero de 2024'!$C$4:$C$749,$D203,'[1]SIIF Cierre 31 Enero de 2024'!$D$4:$D$749,$E203,'[1]SIIF Cierre 31 Enero de 2024'!$E$4:$E$749,$F203,'[1]SIIF Cierre 31 Enero de 2024'!$F$4:$F$749,$G203,'[1]SIIF Cierre 31 Enero de 2024'!$G$4:$G$749,$H203,'[1]SIIF Cierre 31 Enero de 2024'!$H$4:$H$749,$I203,'[1]SIIF Cierre 31 Enero de 2024'!$I$4:$I$749,$J203,'[1]SIIF Cierre 31 Enero de 2024'!$J$4:$J$749,$K203,'[1]SIIF Cierre 31 Enero de 2024'!$K$4:$K$749,$L203,'[1]SIIF Cierre 31 Enero de 2024'!$L$4:$L$749,$M203,'[1]SIIF Cierre 31 Enero de 2024'!$M$4:$M$749,$N203,'[1]SIIF Cierre 31 Enero de 2024'!$N$4:$N$749,$O203)/1000000</f>
        <v>986.51410999999996</v>
      </c>
      <c r="AH203" s="304">
        <f t="shared" ref="AH203" si="228">+AG203/AD203</f>
        <v>5.2161018991823606E-2</v>
      </c>
      <c r="AI203" s="305"/>
      <c r="AJ203" s="264">
        <f>+SUMIFS('[1]Cierre Mes Anterior'!$W$4:$W$773,'[1]Cierre Mes Anterior'!$A$4:$A$773,$B203,'[1]Cierre Mes Anterior'!$B$4:$B$773,$C203,'[1]Cierre Mes Anterior'!$C$4:$C$773,$D203,'[1]Cierre Mes Anterior'!$D$4:$D$773,$E203,'[1]Cierre Mes Anterior'!$E$4:$E$773,$F203,'[1]Cierre Mes Anterior'!$F$4:$F$773,$G203,'[1]Cierre Mes Anterior'!$G$4:$G$773,$H203,'[1]Cierre Mes Anterior'!$H$4:$H$773,$I203,'[1]Cierre Mes Anterior'!$I$4:$I$773,$J203,'[1]Cierre Mes Anterior'!$J$4:$J$773,$K203,'[1]Cierre Mes Anterior'!$K$4:$K$773,$L203,'[1]Cierre Mes Anterior'!$L$4:$L$773,$M203,'[1]Cierre Mes Anterior'!$M$4:$M$773,$N203,'[1]Cierre Mes Anterior'!$N$4:$N$773,$O203)/1000000</f>
        <v>0</v>
      </c>
      <c r="AK203" s="267">
        <f t="shared" ref="AK203" si="229">+AG203-AJ203</f>
        <v>986.51410999999996</v>
      </c>
      <c r="AL203" s="334" t="e" vm="1">
        <f t="shared" si="216"/>
        <v>#VALUE!</v>
      </c>
      <c r="AM203" s="472">
        <f>+SUMIFS('[1]SIIF Cierre 31 Enero de 2024'!$X$4:$X$749,'[1]SIIF Cierre 31 Enero de 2024'!$A$4:$A$749,$B203,'[1]SIIF Cierre 31 Enero de 2024'!$B$4:$B$749,$C203,'[1]SIIF Cierre 31 Enero de 2024'!$C$4:$C$749,$D203,'[1]SIIF Cierre 31 Enero de 2024'!$D$4:$D$749,$E203,'[1]SIIF Cierre 31 Enero de 2024'!$E$4:$E$749,$F203,'[1]SIIF Cierre 31 Enero de 2024'!$F$4:$F$749,$G203,'[1]SIIF Cierre 31 Enero de 2024'!$G$4:$G$749,$H203,'[1]SIIF Cierre 31 Enero de 2024'!$H$4:$H$749,$I203,'[1]SIIF Cierre 31 Enero de 2024'!$I$4:$I$749,$J203,'[1]SIIF Cierre 31 Enero de 2024'!$J$4:$J$749,$K203,'[1]SIIF Cierre 31 Enero de 2024'!$K$4:$K$749,$L203,'[1]SIIF Cierre 31 Enero de 2024'!$L$4:$L$749,$M203,'[1]SIIF Cierre 31 Enero de 2024'!$M$4:$M$749,$N203,'[1]SIIF Cierre 31 Enero de 2024'!$N$4:$N$749,$O203)/1000000</f>
        <v>0</v>
      </c>
      <c r="AN203" s="304">
        <f t="shared" ref="AN203" si="230">+AM203/AD203</f>
        <v>0</v>
      </c>
      <c r="AO203" s="305"/>
      <c r="AP203" s="264">
        <f>+SUMIFS('[1]Cierre Mes Anterior'!$X$4:$X$773,'[1]Cierre Mes Anterior'!$A$4:$A$773,$B203,'[1]Cierre Mes Anterior'!$B$4:$B$773,$C203,'[1]Cierre Mes Anterior'!$C$4:$C$773,$D203,'[1]Cierre Mes Anterior'!$D$4:$D$773,$E203,'[1]Cierre Mes Anterior'!$E$4:$E$773,$F203,'[1]Cierre Mes Anterior'!$F$4:$F$773,$G203,'[1]Cierre Mes Anterior'!$G$4:$G$773,$H203,'[1]Cierre Mes Anterior'!$H$4:$H$773,$I203,'[1]Cierre Mes Anterior'!$I$4:$I$773,$J203,'[1]Cierre Mes Anterior'!$J$4:$J$773,$K203,'[1]Cierre Mes Anterior'!$K$4:$K$773,$L203,'[1]Cierre Mes Anterior'!$L$4:$L$773,$M203,'[1]Cierre Mes Anterior'!$M$4:$M$773,$N203,'[1]Cierre Mes Anterior'!$N$4:$N$773,$O203)/1000000</f>
        <v>0</v>
      </c>
      <c r="AQ203" s="267">
        <f t="shared" ref="AQ203" si="231">+AM203-AP203</f>
        <v>0</v>
      </c>
      <c r="AR203" s="172" t="e">
        <f t="shared" si="219"/>
        <v>#N/A</v>
      </c>
      <c r="AS203" s="472">
        <f>+SUMIFS('[1]SIIF Cierre 31 Enero de 2024'!$Z$4:$Z$749,'[1]SIIF Cierre 31 Enero de 2024'!$A$4:$A$749,$B203,'[1]SIIF Cierre 31 Enero de 2024'!$B$4:$B$749,$C203,'[1]SIIF Cierre 31 Enero de 2024'!$C$4:$C$749,$D203,'[1]SIIF Cierre 31 Enero de 2024'!$D$4:$D$749,$E203,'[1]SIIF Cierre 31 Enero de 2024'!$E$4:$E$749,$F203,'[1]SIIF Cierre 31 Enero de 2024'!$F$4:$F$749,$G203,'[1]SIIF Cierre 31 Enero de 2024'!$G$4:$G$749,$H203,'[1]SIIF Cierre 31 Enero de 2024'!$H$4:$H$749,$I203,'[1]SIIF Cierre 31 Enero de 2024'!$I$4:$I$749,$J203,'[1]SIIF Cierre 31 Enero de 2024'!$J$4:$J$749,$K203,'[1]SIIF Cierre 31 Enero de 2024'!$K$4:$K$749,$L203,'[1]SIIF Cierre 31 Enero de 2024'!$L$4:$L$749,$M203,'[1]SIIF Cierre 31 Enero de 2024'!$M$4:$M$749,$N203,'[1]SIIF Cierre 31 Enero de 2024'!$N$4:$N$749,$O203)/1000000</f>
        <v>0</v>
      </c>
      <c r="AT203" s="304">
        <f t="shared" si="220"/>
        <v>0</v>
      </c>
      <c r="AU203" s="467">
        <f t="shared" ref="AU203" si="232">+AD203-AG203</f>
        <v>17926.347046999999</v>
      </c>
      <c r="AV203" s="410">
        <f t="shared" ref="AV203" si="233">+AG203-AM203</f>
        <v>986.51410999999996</v>
      </c>
      <c r="AW203" s="424">
        <f t="shared" ref="AW203" si="234">+AD203-AM203</f>
        <v>18912.861156999999</v>
      </c>
      <c r="AX203" s="419"/>
      <c r="AY203" s="193" t="e">
        <f t="shared" ref="AY203" si="235">AD203*AR203</f>
        <v>#N/A</v>
      </c>
      <c r="AZ203" s="174" t="e">
        <f t="shared" ref="AZ203" si="236">IF(AND(AY203=0,AM203&gt;AY203),1,IFERROR(AM203/AY203,1))</f>
        <v>#N/A</v>
      </c>
      <c r="BA203" s="138"/>
      <c r="BB203" s="277"/>
      <c r="BC203" s="270"/>
      <c r="BD203" s="270"/>
      <c r="BE203" s="270"/>
      <c r="BF203" s="270"/>
      <c r="BG203" s="270"/>
      <c r="BH203" s="270"/>
      <c r="BI203" s="270"/>
      <c r="BJ203" s="270"/>
      <c r="BK203" s="270"/>
      <c r="BL203" s="270"/>
      <c r="BM203" s="270"/>
      <c r="BO203" s="270"/>
      <c r="BP203" s="270"/>
      <c r="BQ203" s="270"/>
      <c r="BR203" s="270"/>
      <c r="BS203" s="270"/>
      <c r="BT203" s="306"/>
      <c r="BU203" s="270"/>
      <c r="BV203" s="270"/>
      <c r="BW203" s="306"/>
      <c r="BX203" s="270"/>
      <c r="BY203" s="306"/>
      <c r="BZ203" s="270"/>
    </row>
    <row r="204" spans="2:78" ht="122.25" customHeight="1" thickBot="1">
      <c r="B204" s="1" t="s">
        <v>188</v>
      </c>
      <c r="C204" s="1" t="s">
        <v>298</v>
      </c>
      <c r="D204" s="505" t="s">
        <v>391</v>
      </c>
      <c r="E204" s="1" t="s">
        <v>176</v>
      </c>
      <c r="F204" s="1" t="s">
        <v>164</v>
      </c>
      <c r="G204" s="1" t="s">
        <v>164</v>
      </c>
      <c r="H204" s="1" t="s">
        <v>164</v>
      </c>
      <c r="I204" s="1" t="s">
        <v>164</v>
      </c>
      <c r="J204" s="1" t="s">
        <v>164</v>
      </c>
      <c r="K204" s="1" t="s">
        <v>164</v>
      </c>
      <c r="L204" s="1" t="s">
        <v>164</v>
      </c>
      <c r="M204" s="1" t="s">
        <v>164</v>
      </c>
      <c r="N204" s="1" t="s">
        <v>164</v>
      </c>
      <c r="O204" s="1" t="s">
        <v>164</v>
      </c>
      <c r="T204" s="514" t="s">
        <v>392</v>
      </c>
      <c r="U204" s="333">
        <v>202300000000364</v>
      </c>
      <c r="V204" s="283" t="s">
        <v>392</v>
      </c>
      <c r="W204" s="409">
        <f>+SUMIFS('[1]SIIF Cierre 31 Enero de 2024'!$P$4:$P$749,'[1]SIIF Cierre 31 Enero de 2024'!$A$4:$A$749,$B204,'[1]SIIF Cierre 31 Enero de 2024'!$B$4:$B$749,$C204,'[1]SIIF Cierre 31 Enero de 2024'!$C$4:$C$749,$D204)/1000000</f>
        <v>60701.843999999997</v>
      </c>
      <c r="X204" s="394">
        <v>0</v>
      </c>
      <c r="Y204" s="394">
        <f>+SUMIFS('[1]SIIF Cierre 31 Enero de 2024'!$R$4:$R$749,'[1]SIIF Cierre 31 Enero de 2024'!$A$4:$A$749,$B204,'[1]SIIF Cierre 31 Enero de 2024'!$B$4:$B$749,$C204,'[1]SIIF Cierre 31 Enero de 2024'!$C$4:$C$749,$D204)/1000000</f>
        <v>0</v>
      </c>
      <c r="Z204" s="394"/>
      <c r="AA204" s="394">
        <f>+SUMIFS('[1]SIIF Cierre 31 Enero de 2024'!$Q$4:$Q$749,'[1]SIIF Cierre 31 Enero de 2024'!$A$4:$A$749,$B204,'[1]SIIF Cierre 31 Enero de 2024'!$B$4:$B$749,$C204,'[1]SIIF Cierre 31 Enero de 2024'!$C$4:$C$749,$D204)/1000000</f>
        <v>0</v>
      </c>
      <c r="AB204" s="394"/>
      <c r="AC204" s="394"/>
      <c r="AD204" s="467">
        <f t="shared" si="212"/>
        <v>60701.843999999997</v>
      </c>
      <c r="AE204" s="409">
        <f>+SUMIFS('[1]SIIF Cierre 31 Enero de 2024'!$T$4:$T$749,'[1]SIIF Cierre 31 Enero de 2024'!$A$4:$A$749,$B204,'[1]SIIF Cierre 31 Enero de 2024'!$B$4:$B$749,$C204,'[1]SIIF Cierre 31 Enero de 2024'!$C$4:$C$749,$D204)/1000000</f>
        <v>0</v>
      </c>
      <c r="AF204" s="409">
        <f t="shared" si="213"/>
        <v>60701.843999999997</v>
      </c>
      <c r="AG204" s="476">
        <f>+SUMIFS('[1]SIIF Cierre 31 Enero de 2024'!$W$4:$W$749,'[1]SIIF Cierre 31 Enero de 2024'!$A$4:$A$749,$B204,'[1]SIIF Cierre 31 Enero de 2024'!$B$4:$B$749,$C204,'[1]SIIF Cierre 31 Enero de 2024'!$C$4:$C$749,$D204,'[1]SIIF Cierre 31 Enero de 2024'!$D$4:$D$749,$E204,'[1]SIIF Cierre 31 Enero de 2024'!$E$4:$E$749,$F204,'[1]SIIF Cierre 31 Enero de 2024'!$F$4:$F$749,$G204,'[1]SIIF Cierre 31 Enero de 2024'!$G$4:$G$749,$H204,'[1]SIIF Cierre 31 Enero de 2024'!$H$4:$H$749,$I204,'[1]SIIF Cierre 31 Enero de 2024'!$I$4:$I$749,$J204,'[1]SIIF Cierre 31 Enero de 2024'!$J$4:$J$749,$K204,'[1]SIIF Cierre 31 Enero de 2024'!$K$4:$K$749,$L204,'[1]SIIF Cierre 31 Enero de 2024'!$L$4:$L$749,$M204,'[1]SIIF Cierre 31 Enero de 2024'!$M$4:$M$749,$N204,'[1]SIIF Cierre 31 Enero de 2024'!$N$4:$N$749,$O204)/1000000</f>
        <v>875.1</v>
      </c>
      <c r="AH204" s="304">
        <f t="shared" si="214"/>
        <v>1.4416366000347536E-2</v>
      </c>
      <c r="AI204" s="305"/>
      <c r="AJ204" s="264">
        <f>+SUMIFS('[1]Cierre Mes Anterior'!$W$4:$W$773,'[1]Cierre Mes Anterior'!$A$4:$A$773,$B204,'[1]Cierre Mes Anterior'!$B$4:$B$773,$C204,'[1]Cierre Mes Anterior'!$C$4:$C$773,$D204,'[1]Cierre Mes Anterior'!$D$4:$D$773,$E204,'[1]Cierre Mes Anterior'!$E$4:$E$773,$F204,'[1]Cierre Mes Anterior'!$F$4:$F$773,$G204,'[1]Cierre Mes Anterior'!$G$4:$G$773,$H204,'[1]Cierre Mes Anterior'!$H$4:$H$773,$I204,'[1]Cierre Mes Anterior'!$I$4:$I$773,$J204,'[1]Cierre Mes Anterior'!$J$4:$J$773,$K204,'[1]Cierre Mes Anterior'!$K$4:$K$773,$L204,'[1]Cierre Mes Anterior'!$L$4:$L$773,$M204,'[1]Cierre Mes Anterior'!$M$4:$M$773,$N204,'[1]Cierre Mes Anterior'!$N$4:$N$773,$O204)/1000000</f>
        <v>0</v>
      </c>
      <c r="AK204" s="267">
        <f t="shared" si="215"/>
        <v>875.1</v>
      </c>
      <c r="AL204" s="334" t="e" vm="1">
        <f t="shared" si="216"/>
        <v>#VALUE!</v>
      </c>
      <c r="AM204" s="472">
        <f>+SUMIFS('[1]SIIF Cierre 31 Enero de 2024'!$X$4:$X$749,'[1]SIIF Cierre 31 Enero de 2024'!$A$4:$A$749,$B204,'[1]SIIF Cierre 31 Enero de 2024'!$B$4:$B$749,$C204,'[1]SIIF Cierre 31 Enero de 2024'!$C$4:$C$749,$D204,'[1]SIIF Cierre 31 Enero de 2024'!$D$4:$D$749,$E204,'[1]SIIF Cierre 31 Enero de 2024'!$E$4:$E$749,$F204,'[1]SIIF Cierre 31 Enero de 2024'!$F$4:$F$749,$G204,'[1]SIIF Cierre 31 Enero de 2024'!$G$4:$G$749,$H204,'[1]SIIF Cierre 31 Enero de 2024'!$H$4:$H$749,$I204,'[1]SIIF Cierre 31 Enero de 2024'!$I$4:$I$749,$J204,'[1]SIIF Cierre 31 Enero de 2024'!$J$4:$J$749,$K204,'[1]SIIF Cierre 31 Enero de 2024'!$K$4:$K$749,$L204,'[1]SIIF Cierre 31 Enero de 2024'!$L$4:$L$749,$M204,'[1]SIIF Cierre 31 Enero de 2024'!$M$4:$M$749,$N204,'[1]SIIF Cierre 31 Enero de 2024'!$N$4:$N$749,$O204)/1000000</f>
        <v>0</v>
      </c>
      <c r="AN204" s="304">
        <f t="shared" si="217"/>
        <v>0</v>
      </c>
      <c r="AO204" s="305"/>
      <c r="AP204" s="264">
        <f>+SUMIFS('[1]Cierre Mes Anterior'!$X$4:$X$773,'[1]Cierre Mes Anterior'!$A$4:$A$773,$B204,'[1]Cierre Mes Anterior'!$B$4:$B$773,$C204,'[1]Cierre Mes Anterior'!$C$4:$C$773,$D204,'[1]Cierre Mes Anterior'!$D$4:$D$773,$E204,'[1]Cierre Mes Anterior'!$E$4:$E$773,$F204,'[1]Cierre Mes Anterior'!$F$4:$F$773,$G204,'[1]Cierre Mes Anterior'!$G$4:$G$773,$H204,'[1]Cierre Mes Anterior'!$H$4:$H$773,$I204,'[1]Cierre Mes Anterior'!$I$4:$I$773,$J204,'[1]Cierre Mes Anterior'!$J$4:$J$773,$K204,'[1]Cierre Mes Anterior'!$K$4:$K$773,$L204,'[1]Cierre Mes Anterior'!$L$4:$L$773,$M204,'[1]Cierre Mes Anterior'!$M$4:$M$773,$N204,'[1]Cierre Mes Anterior'!$N$4:$N$773,$O204)/1000000</f>
        <v>0</v>
      </c>
      <c r="AQ204" s="267">
        <f t="shared" si="218"/>
        <v>0</v>
      </c>
      <c r="AR204" s="172" t="e">
        <f t="shared" si="219"/>
        <v>#N/A</v>
      </c>
      <c r="AS204" s="472">
        <f>+SUMIFS('[1]SIIF Cierre 31 Enero de 2024'!$Z$4:$Z$749,'[1]SIIF Cierre 31 Enero de 2024'!$A$4:$A$749,$B204,'[1]SIIF Cierre 31 Enero de 2024'!$B$4:$B$749,$C204,'[1]SIIF Cierre 31 Enero de 2024'!$C$4:$C$749,$D204,'[1]SIIF Cierre 31 Enero de 2024'!$D$4:$D$749,$E204,'[1]SIIF Cierre 31 Enero de 2024'!$E$4:$E$749,$F204,'[1]SIIF Cierre 31 Enero de 2024'!$F$4:$F$749,$G204,'[1]SIIF Cierre 31 Enero de 2024'!$G$4:$G$749,$H204,'[1]SIIF Cierre 31 Enero de 2024'!$H$4:$H$749,$I204,'[1]SIIF Cierre 31 Enero de 2024'!$I$4:$I$749,$J204,'[1]SIIF Cierre 31 Enero de 2024'!$J$4:$J$749,$K204,'[1]SIIF Cierre 31 Enero de 2024'!$K$4:$K$749,$L204,'[1]SIIF Cierre 31 Enero de 2024'!$L$4:$L$749,$M204,'[1]SIIF Cierre 31 Enero de 2024'!$M$4:$M$749,$N204,'[1]SIIF Cierre 31 Enero de 2024'!$N$4:$N$749,$O204)/1000000</f>
        <v>0</v>
      </c>
      <c r="AT204" s="304">
        <f t="shared" si="220"/>
        <v>0</v>
      </c>
      <c r="AU204" s="467">
        <f t="shared" si="221"/>
        <v>59826.743999999999</v>
      </c>
      <c r="AV204" s="410">
        <f t="shared" si="222"/>
        <v>875.1</v>
      </c>
      <c r="AW204" s="424">
        <f t="shared" si="223"/>
        <v>60701.843999999997</v>
      </c>
      <c r="AX204" s="419"/>
      <c r="AY204" s="193" t="e">
        <f t="shared" si="224"/>
        <v>#N/A</v>
      </c>
      <c r="AZ204" s="174" t="e">
        <f t="shared" si="225"/>
        <v>#N/A</v>
      </c>
      <c r="BA204" s="138"/>
      <c r="BB204" s="277"/>
      <c r="BC204" s="270"/>
      <c r="BD204" s="270"/>
      <c r="BE204" s="270"/>
      <c r="BF204" s="270"/>
      <c r="BG204" s="270"/>
      <c r="BH204" s="270"/>
      <c r="BI204" s="270"/>
      <c r="BJ204" s="270"/>
      <c r="BK204" s="270"/>
      <c r="BL204" s="270"/>
      <c r="BM204" s="270"/>
      <c r="BO204" s="270"/>
      <c r="BP204" s="270"/>
      <c r="BQ204" s="270"/>
      <c r="BR204" s="270"/>
      <c r="BS204" s="270"/>
      <c r="BT204" s="306"/>
      <c r="BU204" s="270"/>
      <c r="BV204" s="270"/>
      <c r="BW204" s="306"/>
      <c r="BX204" s="270"/>
      <c r="BY204" s="306"/>
      <c r="BZ204" s="270"/>
    </row>
    <row r="205" spans="2:78" ht="24.75" customHeight="1" thickBot="1">
      <c r="N205" s="155"/>
      <c r="O205" s="155"/>
      <c r="P205" s="155"/>
      <c r="Q205" s="155"/>
      <c r="R205" s="155"/>
      <c r="S205" s="155"/>
      <c r="T205" s="158" t="s">
        <v>78</v>
      </c>
      <c r="U205" s="441"/>
      <c r="V205" s="158" t="s">
        <v>78</v>
      </c>
      <c r="W205" s="387">
        <f t="shared" ref="W205:AG205" si="237">SUM(W196:W204)</f>
        <v>156949.70000000001</v>
      </c>
      <c r="X205" s="387">
        <f t="shared" si="237"/>
        <v>0</v>
      </c>
      <c r="Y205" s="387">
        <f t="shared" si="237"/>
        <v>0</v>
      </c>
      <c r="Z205" s="387">
        <f t="shared" si="237"/>
        <v>0</v>
      </c>
      <c r="AA205" s="387">
        <f t="shared" si="237"/>
        <v>0</v>
      </c>
      <c r="AB205" s="387">
        <f t="shared" si="237"/>
        <v>0</v>
      </c>
      <c r="AC205" s="387">
        <f t="shared" si="237"/>
        <v>0</v>
      </c>
      <c r="AD205" s="457">
        <f t="shared" si="237"/>
        <v>156949.70000000001</v>
      </c>
      <c r="AE205" s="387">
        <f t="shared" si="237"/>
        <v>0</v>
      </c>
      <c r="AF205" s="387">
        <f t="shared" si="237"/>
        <v>156949.70000000001</v>
      </c>
      <c r="AG205" s="457">
        <f t="shared" si="237"/>
        <v>12198.465934</v>
      </c>
      <c r="AH205" s="169">
        <f t="shared" si="214"/>
        <v>7.7722136034665879E-2</v>
      </c>
      <c r="AI205" s="288"/>
      <c r="AJ205" s="387">
        <f>SUM(AJ196:AJ204)</f>
        <v>0</v>
      </c>
      <c r="AK205" s="387">
        <f>SUM(AK196:AK204)</f>
        <v>12198.465934</v>
      </c>
      <c r="AL205" s="334" t="e" vm="1">
        <f t="shared" si="216"/>
        <v>#VALUE!</v>
      </c>
      <c r="AM205" s="457">
        <f>SUM(AM196:AM204)</f>
        <v>0</v>
      </c>
      <c r="AN205" s="186">
        <f t="shared" si="217"/>
        <v>0</v>
      </c>
      <c r="AO205" s="290"/>
      <c r="AP205" s="387">
        <f>SUM(AP196:AP204)</f>
        <v>0</v>
      </c>
      <c r="AQ205" s="387">
        <f>SUM(AQ196:AQ204)</f>
        <v>0</v>
      </c>
      <c r="AR205" s="172" t="e">
        <f t="shared" si="219"/>
        <v>#N/A</v>
      </c>
      <c r="AS205" s="457">
        <f>SUM(AS196:AS204)</f>
        <v>0</v>
      </c>
      <c r="AT205" s="186">
        <f t="shared" si="220"/>
        <v>0</v>
      </c>
      <c r="AU205" s="457">
        <f>SUM(AU196:AU204)</f>
        <v>144751.234066</v>
      </c>
      <c r="AV205" s="387">
        <f>SUM(AV196:AV204)</f>
        <v>12198.465934</v>
      </c>
      <c r="AW205" s="387">
        <f>SUM(AW196:AW204)</f>
        <v>156949.70000000001</v>
      </c>
      <c r="AX205" s="418"/>
      <c r="AY205" s="190" t="e">
        <f>SUM(AY196:AY204)</f>
        <v>#N/A</v>
      </c>
      <c r="AZ205" s="174" t="e">
        <f t="shared" si="225"/>
        <v>#N/A</v>
      </c>
      <c r="BA205" s="138"/>
      <c r="BB205" s="342"/>
      <c r="BC205" s="342"/>
      <c r="BD205" s="342"/>
      <c r="BE205" s="342"/>
      <c r="BF205" s="342"/>
      <c r="BG205" s="342"/>
      <c r="BH205" s="342"/>
      <c r="BI205" s="342"/>
      <c r="BJ205" s="342"/>
      <c r="BK205" s="342"/>
      <c r="BL205" s="342"/>
      <c r="BM205" s="342"/>
      <c r="BO205" s="342"/>
      <c r="BP205" s="342"/>
      <c r="BQ205" s="342"/>
      <c r="BR205" s="342"/>
      <c r="BS205" s="342"/>
      <c r="BT205" s="342"/>
      <c r="BU205" s="342"/>
      <c r="BV205" s="342"/>
      <c r="BW205" s="342"/>
      <c r="BX205" s="342"/>
      <c r="BY205" s="342"/>
      <c r="BZ205" s="342"/>
    </row>
    <row r="206" spans="2:78" ht="9.75" customHeight="1">
      <c r="T206" s="143"/>
      <c r="U206" s="431"/>
      <c r="V206" s="144"/>
      <c r="W206" s="143"/>
      <c r="X206" s="143"/>
      <c r="Y206" s="143"/>
      <c r="Z206" s="143"/>
      <c r="AA206" s="143"/>
      <c r="AB206" s="143"/>
      <c r="AC206" s="143"/>
      <c r="AD206" s="425"/>
      <c r="AE206" s="143"/>
      <c r="AF206" s="143"/>
      <c r="AG206" s="425"/>
      <c r="AH206" s="145"/>
      <c r="AI206" s="146"/>
      <c r="AJ206" s="146"/>
      <c r="AK206" s="146"/>
      <c r="AL206" s="139"/>
      <c r="AM206" s="425"/>
      <c r="AN206" s="343"/>
      <c r="AO206" s="146"/>
      <c r="AP206" s="146"/>
      <c r="AQ206" s="146"/>
      <c r="AR206" s="139"/>
      <c r="AS206" s="425"/>
      <c r="AT206" s="343"/>
      <c r="AU206" s="425"/>
      <c r="AV206" s="380"/>
      <c r="AW206" s="380"/>
      <c r="AX206" s="380"/>
      <c r="AY206" s="146"/>
      <c r="AZ206" s="146"/>
      <c r="BA206" s="138"/>
      <c r="BB206" s="344"/>
      <c r="BC206" s="344"/>
      <c r="BD206" s="344"/>
      <c r="BE206" s="344"/>
      <c r="BF206" s="344"/>
      <c r="BG206" s="344"/>
      <c r="BH206" s="344"/>
      <c r="BI206" s="344"/>
      <c r="BJ206" s="344"/>
      <c r="BK206" s="344"/>
      <c r="BL206" s="344"/>
      <c r="BM206" s="344"/>
      <c r="BO206" s="344"/>
      <c r="BP206" s="344"/>
      <c r="BQ206" s="344"/>
      <c r="BR206" s="344"/>
      <c r="BS206" s="344"/>
      <c r="BT206" s="344"/>
      <c r="BU206" s="344"/>
      <c r="BV206" s="344"/>
      <c r="BW206" s="344"/>
      <c r="BX206" s="344"/>
      <c r="BY206" s="344"/>
      <c r="BZ206" s="344"/>
    </row>
    <row r="207" spans="2:78" ht="23.25" customHeight="1">
      <c r="T207" s="552" t="s">
        <v>273</v>
      </c>
      <c r="U207" s="552"/>
      <c r="V207" s="552"/>
      <c r="W207" s="552"/>
      <c r="X207" s="552"/>
      <c r="Y207" s="552"/>
      <c r="Z207" s="552"/>
      <c r="AA207" s="552"/>
      <c r="AB207" s="552"/>
      <c r="AC207" s="552"/>
      <c r="AD207" s="552"/>
      <c r="AE207" s="552"/>
      <c r="AF207" s="552"/>
      <c r="AG207" s="552"/>
      <c r="AH207" s="552"/>
      <c r="AI207" s="552"/>
      <c r="AJ207" s="552"/>
      <c r="AK207" s="552"/>
      <c r="AL207" s="552"/>
      <c r="AM207" s="552"/>
      <c r="AN207" s="552"/>
      <c r="AO207" s="552"/>
      <c r="AP207" s="552"/>
      <c r="AQ207" s="552"/>
      <c r="AR207" s="552"/>
      <c r="AS207" s="241"/>
      <c r="AT207" s="241"/>
      <c r="AU207" s="425"/>
      <c r="AV207" s="380"/>
      <c r="AW207" s="380"/>
      <c r="AX207" s="380"/>
      <c r="AY207" s="146"/>
      <c r="AZ207" s="146"/>
      <c r="BA207" s="138"/>
      <c r="BB207" s="344"/>
      <c r="BC207" s="344"/>
      <c r="BD207" s="344"/>
      <c r="BE207" s="344"/>
      <c r="BF207" s="344"/>
      <c r="BG207" s="344"/>
      <c r="BH207" s="344"/>
      <c r="BI207" s="344"/>
      <c r="BJ207" s="344"/>
      <c r="BK207" s="344"/>
      <c r="BL207" s="344"/>
      <c r="BM207" s="344"/>
      <c r="BO207" s="344"/>
      <c r="BP207" s="344"/>
      <c r="BQ207" s="344"/>
      <c r="BR207" s="344"/>
      <c r="BS207" s="344"/>
      <c r="BT207" s="344"/>
      <c r="BU207" s="344"/>
      <c r="BV207" s="344"/>
      <c r="BW207" s="344"/>
      <c r="BX207" s="344"/>
      <c r="BY207" s="344"/>
      <c r="BZ207" s="344"/>
    </row>
    <row r="208" spans="2:78" ht="10.5" customHeight="1" thickBot="1">
      <c r="T208" s="143"/>
      <c r="U208" s="431"/>
      <c r="V208" s="144"/>
      <c r="W208" s="143"/>
      <c r="X208" s="143"/>
      <c r="Y208" s="143"/>
      <c r="Z208" s="143"/>
      <c r="AA208" s="143"/>
      <c r="AB208" s="143"/>
      <c r="AC208" s="143"/>
      <c r="AD208" s="425"/>
      <c r="AE208" s="143"/>
      <c r="AF208" s="143"/>
      <c r="AG208" s="425"/>
      <c r="AH208" s="145"/>
      <c r="AI208" s="146"/>
      <c r="AJ208" s="146"/>
      <c r="AK208" s="146"/>
      <c r="AL208" s="139"/>
      <c r="AM208" s="425"/>
      <c r="AN208" s="145"/>
      <c r="AO208" s="146"/>
      <c r="AP208" s="146"/>
      <c r="AQ208" s="146"/>
      <c r="AR208" s="139"/>
      <c r="AS208" s="425"/>
      <c r="AT208" s="145"/>
      <c r="AU208" s="425"/>
      <c r="AV208" s="380"/>
      <c r="AW208" s="380"/>
      <c r="AX208" s="380"/>
      <c r="AY208" s="146"/>
      <c r="AZ208" s="146"/>
      <c r="BA208" s="138"/>
      <c r="BB208" s="344"/>
      <c r="BC208" s="344"/>
      <c r="BD208" s="344"/>
      <c r="BE208" s="344"/>
      <c r="BF208" s="344"/>
      <c r="BG208" s="344"/>
      <c r="BH208" s="344"/>
      <c r="BI208" s="344"/>
      <c r="BJ208" s="344"/>
      <c r="BK208" s="344"/>
      <c r="BL208" s="344"/>
      <c r="BM208" s="344"/>
      <c r="BO208" s="344"/>
      <c r="BP208" s="344"/>
      <c r="BQ208" s="344"/>
      <c r="BR208" s="344"/>
      <c r="BS208" s="344"/>
      <c r="BT208" s="344"/>
      <c r="BU208" s="344"/>
      <c r="BV208" s="344"/>
      <c r="BW208" s="344"/>
      <c r="BX208" s="344"/>
      <c r="BY208" s="344"/>
      <c r="BZ208" s="344"/>
    </row>
    <row r="209" spans="1:78" ht="51" customHeight="1" thickBot="1">
      <c r="B209" s="152"/>
      <c r="C209" s="230"/>
      <c r="D209" s="230"/>
      <c r="E209" s="230"/>
      <c r="F209" s="230"/>
      <c r="G209" s="230"/>
      <c r="H209" s="230"/>
      <c r="I209" s="230"/>
      <c r="J209" s="230"/>
      <c r="K209" s="230"/>
      <c r="L209" s="230"/>
      <c r="M209" s="230"/>
      <c r="N209" s="230"/>
      <c r="O209" s="230"/>
      <c r="P209" s="230"/>
      <c r="Q209" s="230"/>
      <c r="R209" s="230"/>
      <c r="S209" s="230"/>
      <c r="T209" s="157" t="s">
        <v>125</v>
      </c>
      <c r="U209" s="440"/>
      <c r="V209" s="157" t="s">
        <v>125</v>
      </c>
      <c r="W209" s="158" t="s">
        <v>441</v>
      </c>
      <c r="X209" s="158" t="s">
        <v>127</v>
      </c>
      <c r="Y209" s="158" t="s">
        <v>128</v>
      </c>
      <c r="Z209" s="158" t="s">
        <v>129</v>
      </c>
      <c r="AA209" s="158" t="s">
        <v>130</v>
      </c>
      <c r="AB209" s="158" t="s">
        <v>131</v>
      </c>
      <c r="AC209" s="157" t="s">
        <v>132</v>
      </c>
      <c r="AD209" s="453" t="s">
        <v>442</v>
      </c>
      <c r="AE209" s="157" t="s">
        <v>443</v>
      </c>
      <c r="AF209" s="157" t="s">
        <v>135</v>
      </c>
      <c r="AG209" s="453" t="s">
        <v>0</v>
      </c>
      <c r="AH209" s="159" t="s">
        <v>136</v>
      </c>
      <c r="AI209" s="160" t="s">
        <v>137</v>
      </c>
      <c r="AJ209" s="160" t="s">
        <v>138</v>
      </c>
      <c r="AK209" s="160" t="s">
        <v>139</v>
      </c>
      <c r="AL209" s="161" t="s">
        <v>140</v>
      </c>
      <c r="AM209" s="453" t="s">
        <v>141</v>
      </c>
      <c r="AN209" s="159" t="s">
        <v>142</v>
      </c>
      <c r="AO209" s="160"/>
      <c r="AP209" s="256" t="s">
        <v>144</v>
      </c>
      <c r="AQ209" s="256" t="s">
        <v>145</v>
      </c>
      <c r="AR209" s="284" t="s">
        <v>146</v>
      </c>
      <c r="AS209" s="453" t="s">
        <v>295</v>
      </c>
      <c r="AT209" s="159" t="s">
        <v>296</v>
      </c>
      <c r="AU209" s="453" t="s">
        <v>147</v>
      </c>
      <c r="AV209" s="381" t="s">
        <v>148</v>
      </c>
      <c r="AW209" s="381" t="s">
        <v>149</v>
      </c>
      <c r="AX209" s="422"/>
      <c r="AY209" s="162" t="s">
        <v>151</v>
      </c>
      <c r="AZ209" s="163" t="s">
        <v>152</v>
      </c>
      <c r="BA209" s="138"/>
      <c r="BB209" s="345"/>
      <c r="BC209" s="345"/>
      <c r="BD209" s="345"/>
      <c r="BE209" s="345"/>
      <c r="BF209" s="345"/>
      <c r="BG209" s="345"/>
      <c r="BH209" s="345"/>
      <c r="BI209" s="345"/>
      <c r="BJ209" s="345"/>
      <c r="BK209" s="345"/>
      <c r="BL209" s="345"/>
      <c r="BM209" s="345"/>
      <c r="BO209" s="345"/>
      <c r="BP209" s="345"/>
      <c r="BQ209" s="345"/>
      <c r="BR209" s="345"/>
      <c r="BS209" s="345"/>
      <c r="BT209" s="345"/>
      <c r="BU209" s="345"/>
      <c r="BV209" s="345"/>
      <c r="BW209" s="345"/>
      <c r="BX209" s="345"/>
      <c r="BY209" s="345"/>
      <c r="BZ209" s="345"/>
    </row>
    <row r="210" spans="1:78" ht="21" customHeight="1" thickBot="1">
      <c r="B210" s="1" t="s">
        <v>190</v>
      </c>
      <c r="C210" s="1" t="s">
        <v>299</v>
      </c>
      <c r="D210" s="1" t="s">
        <v>164</v>
      </c>
      <c r="E210" s="1" t="s">
        <v>165</v>
      </c>
      <c r="F210" s="1" t="s">
        <v>164</v>
      </c>
      <c r="G210" s="1" t="s">
        <v>164</v>
      </c>
      <c r="H210" s="1" t="s">
        <v>164</v>
      </c>
      <c r="I210" s="1" t="s">
        <v>164</v>
      </c>
      <c r="J210" s="1" t="s">
        <v>164</v>
      </c>
      <c r="K210" s="1" t="s">
        <v>164</v>
      </c>
      <c r="L210" s="1" t="s">
        <v>164</v>
      </c>
      <c r="M210" s="1" t="s">
        <v>164</v>
      </c>
      <c r="N210" s="1" t="s">
        <v>164</v>
      </c>
      <c r="O210" s="1" t="s">
        <v>164</v>
      </c>
      <c r="T210" s="158" t="s">
        <v>166</v>
      </c>
      <c r="U210" s="441"/>
      <c r="V210" s="158" t="s">
        <v>166</v>
      </c>
      <c r="W210" s="387">
        <f>SUM(W211:W215)</f>
        <v>32963.587648000001</v>
      </c>
      <c r="X210" s="188">
        <f>SUM(X211:X215)</f>
        <v>0</v>
      </c>
      <c r="Y210" s="188">
        <f>SUM(Y211:Y215)</f>
        <v>0</v>
      </c>
      <c r="Z210" s="188"/>
      <c r="AA210" s="188">
        <f t="shared" ref="AA210:AF210" si="238">SUM(AA211:AA215)</f>
        <v>0</v>
      </c>
      <c r="AB210" s="188">
        <f t="shared" si="238"/>
        <v>0</v>
      </c>
      <c r="AC210" s="188">
        <f t="shared" si="238"/>
        <v>0</v>
      </c>
      <c r="AD210" s="457">
        <f t="shared" si="238"/>
        <v>32963.587648000001</v>
      </c>
      <c r="AE210" s="387">
        <f t="shared" si="238"/>
        <v>1807.903</v>
      </c>
      <c r="AF210" s="387">
        <f t="shared" si="238"/>
        <v>31155.684648000002</v>
      </c>
      <c r="AG210" s="457">
        <f>SUM(AG211:AG215)</f>
        <v>2613.9295425599998</v>
      </c>
      <c r="AH210" s="169">
        <f t="shared" ref="AH210:AH220" si="239">+AG210/AD210</f>
        <v>7.9297483346555411E-2</v>
      </c>
      <c r="AI210" s="244"/>
      <c r="AJ210" s="326">
        <f>SUM(AJ211:AJ214)</f>
        <v>0</v>
      </c>
      <c r="AK210" s="326">
        <f>SUM(AK211:AK214)</f>
        <v>2613.9295425599998</v>
      </c>
      <c r="AL210" s="334" t="e" vm="1">
        <f t="shared" ref="AL210:AL220" si="240">HLOOKUP((HLOOKUP($W$1,$BB$8:$BM$8,1,FALSE)),$BB$8:$BM$314,BN210,FALSE)</f>
        <v>#VALUE!</v>
      </c>
      <c r="AM210" s="475">
        <f>SUM(AM211:AM215)</f>
        <v>1121.7395934200001</v>
      </c>
      <c r="AN210" s="336">
        <f t="shared" ref="AN210:AN220" si="241">+AM210/AD210</f>
        <v>3.4029657372202309E-2</v>
      </c>
      <c r="AO210" s="223"/>
      <c r="AP210" s="326">
        <f>SUM(AP211:AP214)</f>
        <v>0</v>
      </c>
      <c r="AQ210" s="326">
        <f>SUM(AQ211:AQ214)</f>
        <v>1121.7395934200001</v>
      </c>
      <c r="AR210" s="172" t="e">
        <f t="shared" ref="AR210:AR220" si="242">HLOOKUP((HLOOKUP($W$1,$BO$8:$BZ$8,1,FALSE)),$BO$8:$BZ$314,BN210,FALSE)</f>
        <v>#N/A</v>
      </c>
      <c r="AS210" s="475">
        <f>SUM(AS211:AS215)</f>
        <v>1114.87580342</v>
      </c>
      <c r="AT210" s="336">
        <f t="shared" ref="AT210:AT220" si="243">+AS210/AD210</f>
        <v>3.3821433981189933E-2</v>
      </c>
      <c r="AU210" s="457">
        <f>SUM(AU211:AU215)</f>
        <v>30349.658105439998</v>
      </c>
      <c r="AV210" s="387">
        <f>SUM(AV211:AV215)</f>
        <v>1492.18994914</v>
      </c>
      <c r="AW210" s="389">
        <f>SUM(AW211:AW215)</f>
        <v>31841.848054579998</v>
      </c>
      <c r="AX210" s="418"/>
      <c r="AY210" s="190" t="e">
        <f>SUM(AY211:AY214)</f>
        <v>#N/A</v>
      </c>
      <c r="AZ210" s="174" t="e">
        <f>IF(AND(AY210=0,AM210&gt;AY210),1,IFERROR(AM210/AY210,1))</f>
        <v>#N/A</v>
      </c>
      <c r="BA210" s="138"/>
      <c r="BB210" s="346"/>
      <c r="BC210" s="346"/>
      <c r="BD210" s="346"/>
      <c r="BE210" s="346"/>
      <c r="BF210" s="346"/>
      <c r="BG210" s="346"/>
      <c r="BH210" s="346"/>
      <c r="BI210" s="346"/>
      <c r="BJ210" s="346"/>
      <c r="BK210" s="346"/>
      <c r="BL210" s="346"/>
      <c r="BM210" s="346"/>
      <c r="BO210" s="346"/>
      <c r="BP210" s="346"/>
      <c r="BQ210" s="346"/>
      <c r="BR210" s="346"/>
      <c r="BS210" s="346"/>
      <c r="BT210" s="346"/>
      <c r="BU210" s="346"/>
      <c r="BV210" s="346"/>
      <c r="BW210" s="346"/>
      <c r="BX210" s="346"/>
      <c r="BY210" s="346"/>
      <c r="BZ210" s="346"/>
    </row>
    <row r="211" spans="1:78" ht="21" customHeight="1">
      <c r="B211" s="1" t="s">
        <v>190</v>
      </c>
      <c r="C211" s="1" t="s">
        <v>299</v>
      </c>
      <c r="D211" s="1" t="s">
        <v>164</v>
      </c>
      <c r="E211" s="1" t="s">
        <v>165</v>
      </c>
      <c r="F211" s="1">
        <v>1</v>
      </c>
      <c r="G211" s="1" t="s">
        <v>164</v>
      </c>
      <c r="H211" s="1" t="s">
        <v>164</v>
      </c>
      <c r="I211" s="1" t="s">
        <v>164</v>
      </c>
      <c r="J211" s="1" t="s">
        <v>164</v>
      </c>
      <c r="K211" s="1" t="s">
        <v>164</v>
      </c>
      <c r="L211" s="1" t="s">
        <v>164</v>
      </c>
      <c r="M211" s="1" t="s">
        <v>164</v>
      </c>
      <c r="N211" s="1" t="s">
        <v>164</v>
      </c>
      <c r="O211" s="1" t="s">
        <v>164</v>
      </c>
      <c r="T211" s="327" t="s">
        <v>203</v>
      </c>
      <c r="U211" s="447"/>
      <c r="V211" s="177" t="s">
        <v>203</v>
      </c>
      <c r="W211" s="386">
        <f>(+SUMIFS('[1]SIIF Cierre 31 Enero de 2024'!$P$4:$P$749,'[1]SIIF Cierre 31 Enero de 2024'!$A$4:$A$749,$B211,'[1]SIIF Cierre 31 Enero de 2024'!$B$4:$B$749,$C211,'[1]SIIF Cierre 31 Enero de 2024'!$C$4:$C$749,$D211,'[1]SIIF Cierre 31 Enero de 2024'!$D$4:$D$749,$E211,'[1]SIIF Cierre 31 Enero de 2024'!$E$4:$E$749,$F211,'[1]SIIF Cierre 31 Enero de 2024'!$F$4:$F$749,$G211,'[1]SIIF Cierre 31 Enero de 2024'!$G$4:$G$749,$H211,'[1]SIIF Cierre 31 Enero de 2024'!$H$4:$H$749,$I211,'[1]SIIF Cierre 31 Enero de 2024'!$I$4:$I$749,$J211,'[1]SIIF Cierre 31 Enero de 2024'!$J$4:$J$749,$K211,'[1]SIIF Cierre 31 Enero de 2024'!$K$4:$K$749,$L211,'[1]SIIF Cierre 31 Enero de 2024'!$L$4:$L$749,$M211,'[1]SIIF Cierre 31 Enero de 2024'!$M$4:$M$749,$N211,'[1]SIIF Cierre 31 Enero de 2024'!$N$4:$N$749,$O211)/1000000)</f>
        <v>26395.102999999999</v>
      </c>
      <c r="X211" s="326"/>
      <c r="Y211" s="386">
        <f>(+SUMIFS('[1]SIIF Cierre 31 Enero de 2024'!$R$4:$R$749,'[1]SIIF Cierre 31 Enero de 2024'!$A$4:$A$749,$B211,'[1]SIIF Cierre 31 Enero de 2024'!$B$4:$B$749,$C211,'[1]SIIF Cierre 31 Enero de 2024'!$C$4:$C$749,$D211,'[1]SIIF Cierre 31 Enero de 2024'!$D$4:$D$749,$E211,'[1]SIIF Cierre 31 Enero de 2024'!$E$4:$E$749,$F211,'[1]SIIF Cierre 31 Enero de 2024'!$F$4:$F$749,$G211,'[1]SIIF Cierre 31 Enero de 2024'!$G$4:$G$749,$H211,'[1]SIIF Cierre 31 Enero de 2024'!$H$4:$H$749,$I211,'[1]SIIF Cierre 31 Enero de 2024'!$I$4:$I$749,$J211,'[1]SIIF Cierre 31 Enero de 2024'!$J$4:$J$749,$K211,'[1]SIIF Cierre 31 Enero de 2024'!$K$4:$K$749,$L211,'[1]SIIF Cierre 31 Enero de 2024'!$L$4:$L$749,$M211,'[1]SIIF Cierre 31 Enero de 2024'!$M$4:$M$749,$N211,'[1]SIIF Cierre 31 Enero de 2024'!$N$4:$N$749,$O211)/1000000)</f>
        <v>0</v>
      </c>
      <c r="Z211" s="347"/>
      <c r="AA211" s="386">
        <f>(+SUMIFS('[1]SIIF Cierre 31 Enero de 2024'!$Q$4:$Q$749,'[1]SIIF Cierre 31 Enero de 2024'!$A$4:$A$749,$B211,'[1]SIIF Cierre 31 Enero de 2024'!$B$4:$B$749,$C211,'[1]SIIF Cierre 31 Enero de 2024'!$C$4:$C$749,$D211,'[1]SIIF Cierre 31 Enero de 2024'!$D$4:$D$749,$E211,'[1]SIIF Cierre 31 Enero de 2024'!$E$4:$E$749,$F211,'[1]SIIF Cierre 31 Enero de 2024'!$F$4:$F$749,$G211,'[1]SIIF Cierre 31 Enero de 2024'!$G$4:$G$749,$H211,'[1]SIIF Cierre 31 Enero de 2024'!$H$4:$H$749,$I211,'[1]SIIF Cierre 31 Enero de 2024'!$I$4:$I$749,$J211,'[1]SIIF Cierre 31 Enero de 2024'!$J$4:$J$749,$K211,'[1]SIIF Cierre 31 Enero de 2024'!$K$4:$K$749,$L211,'[1]SIIF Cierre 31 Enero de 2024'!$L$4:$L$749,$M211,'[1]SIIF Cierre 31 Enero de 2024'!$M$4:$M$749,$N211,'[1]SIIF Cierre 31 Enero de 2024'!$N$4:$N$749,$O211)/1000000)</f>
        <v>0</v>
      </c>
      <c r="AB211" s="326"/>
      <c r="AC211" s="326"/>
      <c r="AD211" s="456">
        <f>W211-Y211+AA211</f>
        <v>26395.102999999999</v>
      </c>
      <c r="AE211" s="386">
        <f>(+SUMIFS('[1]SIIF Cierre 31 Enero de 2024'!$T$4:$T$749,'[1]SIIF Cierre 31 Enero de 2024'!$A$4:$A$749,$B211,'[1]SIIF Cierre 31 Enero de 2024'!$B$4:$B$749,$C211,'[1]SIIF Cierre 31 Enero de 2024'!$C$4:$C$749,$D211,'[1]SIIF Cierre 31 Enero de 2024'!$D$4:$D$749,$E211,'[1]SIIF Cierre 31 Enero de 2024'!$E$4:$E$749,$F211,'[1]SIIF Cierre 31 Enero de 2024'!$F$4:$F$749,$G211,'[1]SIIF Cierre 31 Enero de 2024'!$G$4:$G$749,$H211,'[1]SIIF Cierre 31 Enero de 2024'!$H$4:$H$749,$I211,'[1]SIIF Cierre 31 Enero de 2024'!$I$4:$I$749,$J211,'[1]SIIF Cierre 31 Enero de 2024'!$J$4:$J$749,$K211,'[1]SIIF Cierre 31 Enero de 2024'!$K$4:$K$749,$L211,'[1]SIIF Cierre 31 Enero de 2024'!$L$4:$L$749,$M211,'[1]SIIF Cierre 31 Enero de 2024'!$M$4:$M$749,$N211,'[1]SIIF Cierre 31 Enero de 2024'!$N$4:$N$749,$O211)/1000000)</f>
        <v>1807.903</v>
      </c>
      <c r="AF211" s="386">
        <f>AD211-AE211</f>
        <v>24587.200000000001</v>
      </c>
      <c r="AG211" s="456">
        <f>+SUMIFS('[1]SIIF Cierre 31 Enero de 2024'!$W$4:$W$749,'[1]SIIF Cierre 31 Enero de 2024'!$A$4:$A$749,$B211,'[1]SIIF Cierre 31 Enero de 2024'!$B$4:$B$749,$C211,'[1]SIIF Cierre 31 Enero de 2024'!$C$4:$C$749,$D211,'[1]SIIF Cierre 31 Enero de 2024'!$D$4:$D$749,$E211,'[1]SIIF Cierre 31 Enero de 2024'!$E$4:$E$749,$F211,'[1]SIIF Cierre 31 Enero de 2024'!$F$4:$F$749,$G211,'[1]SIIF Cierre 31 Enero de 2024'!$G$4:$G$749,$H211,'[1]SIIF Cierre 31 Enero de 2024'!$H$4:$H$749,$I211,'[1]SIIF Cierre 31 Enero de 2024'!$I$4:$I$749,$J211,'[1]SIIF Cierre 31 Enero de 2024'!$J$4:$J$749,$K211,'[1]SIIF Cierre 31 Enero de 2024'!$K$4:$K$749,$L211,'[1]SIIF Cierre 31 Enero de 2024'!$L$4:$L$749,$M211,'[1]SIIF Cierre 31 Enero de 2024'!$M$4:$M$749,$N211,'[1]SIIF Cierre 31 Enero de 2024'!$N$4:$N$749,$O211)/1000000</f>
        <v>1030.95892</v>
      </c>
      <c r="AH211" s="180">
        <f t="shared" si="239"/>
        <v>3.9058719338962232E-2</v>
      </c>
      <c r="AI211" s="223"/>
      <c r="AJ211" s="179">
        <f>+SUMIFS('[1]Cierre Mes Anterior'!$W$4:$W$773,'[1]Cierre Mes Anterior'!$A$4:$A$773,$B211,'[1]Cierre Mes Anterior'!$B$4:$B$773,$C211,'[1]Cierre Mes Anterior'!$C$4:$C$773,$D211,'[1]Cierre Mes Anterior'!$D$4:$D$773,$E211,'[1]Cierre Mes Anterior'!$E$4:$E$773,$F211,'[1]Cierre Mes Anterior'!$F$4:$F$773,$G211,'[1]Cierre Mes Anterior'!$G$4:$G$773,$H211,'[1]Cierre Mes Anterior'!$H$4:$H$773,$I211,'[1]Cierre Mes Anterior'!$I$4:$I$773,$J211,'[1]Cierre Mes Anterior'!$J$4:$J$773,$K211,'[1]Cierre Mes Anterior'!$K$4:$K$773,$L211,'[1]Cierre Mes Anterior'!$L$4:$L$773,$M211,'[1]Cierre Mes Anterior'!$M$4:$M$773,$N211,'[1]Cierre Mes Anterior'!$N$4:$N$773,$O211)/1000000</f>
        <v>0</v>
      </c>
      <c r="AK211" s="179">
        <f>+AG211-AJ211</f>
        <v>1030.95892</v>
      </c>
      <c r="AL211" s="334" t="e" vm="1">
        <f t="shared" si="240"/>
        <v>#VALUE!</v>
      </c>
      <c r="AM211" s="456">
        <f>+SUMIFS('[1]SIIF Cierre 31 Enero de 2024'!$X$4:$X$749,'[1]SIIF Cierre 31 Enero de 2024'!$A$4:$A$749,$B211,'[1]SIIF Cierre 31 Enero de 2024'!$B$4:$B$749,$C211,'[1]SIIF Cierre 31 Enero de 2024'!$C$4:$C$749,$D211,'[1]SIIF Cierre 31 Enero de 2024'!$D$4:$D$749,$E211,'[1]SIIF Cierre 31 Enero de 2024'!$E$4:$E$749,$F211,'[1]SIIF Cierre 31 Enero de 2024'!$F$4:$F$749,$G211,'[1]SIIF Cierre 31 Enero de 2024'!$G$4:$G$749,$H211,'[1]SIIF Cierre 31 Enero de 2024'!$H$4:$H$749,$I211,'[1]SIIF Cierre 31 Enero de 2024'!$I$4:$I$749,$J211,'[1]SIIF Cierre 31 Enero de 2024'!$J$4:$J$749,$K211,'[1]SIIF Cierre 31 Enero de 2024'!$K$4:$K$749,$L211,'[1]SIIF Cierre 31 Enero de 2024'!$L$4:$L$749,$M211,'[1]SIIF Cierre 31 Enero de 2024'!$M$4:$M$749,$N211,'[1]SIIF Cierre 31 Enero de 2024'!$N$4:$N$749,$O211)/1000000</f>
        <v>1030.95892</v>
      </c>
      <c r="AN211" s="180">
        <f t="shared" si="241"/>
        <v>3.9058719338962232E-2</v>
      </c>
      <c r="AO211" s="223"/>
      <c r="AP211" s="179">
        <f>+SUMIFS('[1]Cierre Mes Anterior'!$X$4:$X$773,'[1]Cierre Mes Anterior'!$A$4:$A$773,$B211,'[1]Cierre Mes Anterior'!$B$4:$B$773,$C211,'[1]Cierre Mes Anterior'!$C$4:$C$773,$D211,'[1]Cierre Mes Anterior'!$D$4:$D$773,$E211,'[1]Cierre Mes Anterior'!$E$4:$E$773,$F211,'[1]Cierre Mes Anterior'!$F$4:$F$773,$G211,'[1]Cierre Mes Anterior'!$G$4:$G$773,$H211,'[1]Cierre Mes Anterior'!$H$4:$H$773,$I211,'[1]Cierre Mes Anterior'!$I$4:$I$773,$J211,'[1]Cierre Mes Anterior'!$J$4:$J$773,$K211,'[1]Cierre Mes Anterior'!$K$4:$K$773,$L211,'[1]Cierre Mes Anterior'!$L$4:$L$773,$M211,'[1]Cierre Mes Anterior'!$M$4:$M$773,$N211,'[1]Cierre Mes Anterior'!$N$4:$N$773,$O211)/1000000</f>
        <v>0</v>
      </c>
      <c r="AQ211" s="179">
        <f>+AM211-AP211</f>
        <v>1030.95892</v>
      </c>
      <c r="AR211" s="172" t="e">
        <f t="shared" si="242"/>
        <v>#N/A</v>
      </c>
      <c r="AS211" s="456">
        <f>+SUMIFS('[1]SIIF Cierre 31 Enero de 2024'!$Z$4:$Z$749,'[1]SIIF Cierre 31 Enero de 2024'!$A$4:$A$749,$B211,'[1]SIIF Cierre 31 Enero de 2024'!$B$4:$B$749,$C211,'[1]SIIF Cierre 31 Enero de 2024'!$C$4:$C$749,$D211,'[1]SIIF Cierre 31 Enero de 2024'!$D$4:$D$749,$E211,'[1]SIIF Cierre 31 Enero de 2024'!$E$4:$E$749,$F211,'[1]SIIF Cierre 31 Enero de 2024'!$F$4:$F$749,$G211,'[1]SIIF Cierre 31 Enero de 2024'!$G$4:$G$749,$H211,'[1]SIIF Cierre 31 Enero de 2024'!$H$4:$H$749,$I211,'[1]SIIF Cierre 31 Enero de 2024'!$I$4:$I$749,$J211,'[1]SIIF Cierre 31 Enero de 2024'!$J$4:$J$749,$K211,'[1]SIIF Cierre 31 Enero de 2024'!$K$4:$K$749,$L211,'[1]SIIF Cierre 31 Enero de 2024'!$L$4:$L$749,$M211,'[1]SIIF Cierre 31 Enero de 2024'!$M$4:$M$749,$N211,'[1]SIIF Cierre 31 Enero de 2024'!$N$4:$N$749,$O211)/1000000</f>
        <v>1030.95892</v>
      </c>
      <c r="AT211" s="180">
        <f t="shared" si="243"/>
        <v>3.9058719338962232E-2</v>
      </c>
      <c r="AU211" s="456">
        <f>+AD211-AG211</f>
        <v>25364.144079999998</v>
      </c>
      <c r="AV211" s="384">
        <f>+AG211-AM211</f>
        <v>0</v>
      </c>
      <c r="AW211" s="385">
        <f t="shared" ref="AW211:AW218" si="244">+AD211-AM211</f>
        <v>25364.144079999998</v>
      </c>
      <c r="AX211" s="423"/>
      <c r="AY211" s="193" t="e">
        <f>AD211*AR211</f>
        <v>#N/A</v>
      </c>
      <c r="AZ211" s="174" t="e">
        <f>IF(AND(AY211=0,AM211&gt;AY211),1,IFERROR(AM211/AY211,1))</f>
        <v>#N/A</v>
      </c>
      <c r="BA211" s="138"/>
      <c r="BB211" s="270"/>
      <c r="BC211" s="270"/>
      <c r="BD211" s="270"/>
      <c r="BE211" s="270"/>
      <c r="BF211" s="270"/>
      <c r="BG211" s="270"/>
      <c r="BH211" s="270"/>
      <c r="BI211" s="270"/>
      <c r="BJ211" s="270"/>
      <c r="BK211" s="270"/>
      <c r="BL211" s="270"/>
      <c r="BM211" s="270"/>
      <c r="BO211" s="270"/>
      <c r="BP211" s="270"/>
      <c r="BQ211" s="270"/>
      <c r="BR211" s="270"/>
      <c r="BS211" s="270"/>
      <c r="BT211" s="270"/>
      <c r="BU211" s="270"/>
      <c r="BV211" s="270"/>
      <c r="BW211" s="270"/>
      <c r="BX211" s="270"/>
      <c r="BY211" s="270"/>
      <c r="BZ211" s="270"/>
    </row>
    <row r="212" spans="1:78" ht="21" customHeight="1">
      <c r="B212" s="1" t="s">
        <v>190</v>
      </c>
      <c r="C212" s="1" t="s">
        <v>299</v>
      </c>
      <c r="D212" s="1" t="s">
        <v>164</v>
      </c>
      <c r="E212" s="1" t="s">
        <v>165</v>
      </c>
      <c r="F212" s="1">
        <v>2</v>
      </c>
      <c r="G212" s="1" t="s">
        <v>164</v>
      </c>
      <c r="H212" s="1" t="s">
        <v>164</v>
      </c>
      <c r="I212" s="1" t="s">
        <v>164</v>
      </c>
      <c r="J212" s="1" t="s">
        <v>164</v>
      </c>
      <c r="K212" s="1" t="s">
        <v>164</v>
      </c>
      <c r="L212" s="1" t="s">
        <v>164</v>
      </c>
      <c r="M212" s="1" t="s">
        <v>164</v>
      </c>
      <c r="N212" s="1" t="s">
        <v>164</v>
      </c>
      <c r="O212" s="1" t="s">
        <v>164</v>
      </c>
      <c r="T212" s="327" t="s">
        <v>168</v>
      </c>
      <c r="U212" s="447"/>
      <c r="V212" s="177" t="s">
        <v>168</v>
      </c>
      <c r="W212" s="386">
        <f>(+SUMIFS('[1]SIIF Cierre 31 Enero de 2024'!$P$4:$P$749,'[1]SIIF Cierre 31 Enero de 2024'!$A$4:$A$749,$B212,'[1]SIIF Cierre 31 Enero de 2024'!$B$4:$B$749,$C212,'[1]SIIF Cierre 31 Enero de 2024'!$C$4:$C$749,$D212,'[1]SIIF Cierre 31 Enero de 2024'!$D$4:$D$749,$E212,'[1]SIIF Cierre 31 Enero de 2024'!$E$4:$E$749,$F212,'[1]SIIF Cierre 31 Enero de 2024'!$F$4:$F$749,$G212,'[1]SIIF Cierre 31 Enero de 2024'!$G$4:$G$749,$H212,'[1]SIIF Cierre 31 Enero de 2024'!$H$4:$H$749,$I212,'[1]SIIF Cierre 31 Enero de 2024'!$I$4:$I$749,$J212,'[1]SIIF Cierre 31 Enero de 2024'!$J$4:$J$749,$K212,'[1]SIIF Cierre 31 Enero de 2024'!$K$4:$K$749,$L212,'[1]SIIF Cierre 31 Enero de 2024'!$L$4:$L$749,$M212,'[1]SIIF Cierre 31 Enero de 2024'!$M$4:$M$749,$N212,'[1]SIIF Cierre 31 Enero de 2024'!$N$4:$N$749,$O212)/1000000)</f>
        <v>4055.7</v>
      </c>
      <c r="X212" s="326"/>
      <c r="Y212" s="386">
        <f>(+SUMIFS('[1]SIIF Cierre 31 Enero de 2024'!$R$4:$R$749,'[1]SIIF Cierre 31 Enero de 2024'!$A$4:$A$749,$B212,'[1]SIIF Cierre 31 Enero de 2024'!$B$4:$B$749,$C212,'[1]SIIF Cierre 31 Enero de 2024'!$C$4:$C$749,$D212,'[1]SIIF Cierre 31 Enero de 2024'!$D$4:$D$749,$E212,'[1]SIIF Cierre 31 Enero de 2024'!$E$4:$E$749,$F212,'[1]SIIF Cierre 31 Enero de 2024'!$F$4:$F$749,$G212,'[1]SIIF Cierre 31 Enero de 2024'!$G$4:$G$749,$H212,'[1]SIIF Cierre 31 Enero de 2024'!$H$4:$H$749,$I212,'[1]SIIF Cierre 31 Enero de 2024'!$I$4:$I$749,$J212,'[1]SIIF Cierre 31 Enero de 2024'!$J$4:$J$749,$K212,'[1]SIIF Cierre 31 Enero de 2024'!$K$4:$K$749,$L212,'[1]SIIF Cierre 31 Enero de 2024'!$L$4:$L$749,$M212,'[1]SIIF Cierre 31 Enero de 2024'!$M$4:$M$749,$N212,'[1]SIIF Cierre 31 Enero de 2024'!$N$4:$N$749,$O212)/1000000)</f>
        <v>0</v>
      </c>
      <c r="Z212" s="326"/>
      <c r="AA212" s="386">
        <f>(+SUMIFS('[1]SIIF Cierre 31 Enero de 2024'!$Q$4:$Q$749,'[1]SIIF Cierre 31 Enero de 2024'!$A$4:$A$749,$B212,'[1]SIIF Cierre 31 Enero de 2024'!$B$4:$B$749,$C212,'[1]SIIF Cierre 31 Enero de 2024'!$C$4:$C$749,$D212,'[1]SIIF Cierre 31 Enero de 2024'!$D$4:$D$749,$E212,'[1]SIIF Cierre 31 Enero de 2024'!$E$4:$E$749,$F212,'[1]SIIF Cierre 31 Enero de 2024'!$F$4:$F$749,$G212,'[1]SIIF Cierre 31 Enero de 2024'!$G$4:$G$749,$H212,'[1]SIIF Cierre 31 Enero de 2024'!$H$4:$H$749,$I212,'[1]SIIF Cierre 31 Enero de 2024'!$I$4:$I$749,$J212,'[1]SIIF Cierre 31 Enero de 2024'!$J$4:$J$749,$K212,'[1]SIIF Cierre 31 Enero de 2024'!$K$4:$K$749,$L212,'[1]SIIF Cierre 31 Enero de 2024'!$L$4:$L$749,$M212,'[1]SIIF Cierre 31 Enero de 2024'!$M$4:$M$749,$N212,'[1]SIIF Cierre 31 Enero de 2024'!$N$4:$N$749,$O212)/1000000)</f>
        <v>0</v>
      </c>
      <c r="AB212" s="326"/>
      <c r="AC212" s="326"/>
      <c r="AD212" s="456">
        <f>W212-Y212+AA212</f>
        <v>4055.7</v>
      </c>
      <c r="AE212" s="386">
        <f>(+SUMIFS('[1]SIIF Cierre 31 Enero de 2024'!$T$4:$T$749,'[1]SIIF Cierre 31 Enero de 2024'!$A$4:$A$749,$B212,'[1]SIIF Cierre 31 Enero de 2024'!$B$4:$B$749,$C212,'[1]SIIF Cierre 31 Enero de 2024'!$C$4:$C$749,$D212,'[1]SIIF Cierre 31 Enero de 2024'!$D$4:$D$749,$E212,'[1]SIIF Cierre 31 Enero de 2024'!$E$4:$E$749,$F212,'[1]SIIF Cierre 31 Enero de 2024'!$F$4:$F$749,$G212,'[1]SIIF Cierre 31 Enero de 2024'!$G$4:$G$749,$H212,'[1]SIIF Cierre 31 Enero de 2024'!$H$4:$H$749,$I212,'[1]SIIF Cierre 31 Enero de 2024'!$I$4:$I$749,$J212,'[1]SIIF Cierre 31 Enero de 2024'!$J$4:$J$749,$K212,'[1]SIIF Cierre 31 Enero de 2024'!$K$4:$K$749,$L212,'[1]SIIF Cierre 31 Enero de 2024'!$L$4:$L$749,$M212,'[1]SIIF Cierre 31 Enero de 2024'!$M$4:$M$749,$N212,'[1]SIIF Cierre 31 Enero de 2024'!$N$4:$N$749,$O212)/1000000)</f>
        <v>0</v>
      </c>
      <c r="AF212" s="386">
        <f>AD212-AE212</f>
        <v>4055.7</v>
      </c>
      <c r="AG212" s="456">
        <f>+SUMIFS('[1]SIIF Cierre 31 Enero de 2024'!$W$4:$W$749,'[1]SIIF Cierre 31 Enero de 2024'!$A$4:$A$749,$B212,'[1]SIIF Cierre 31 Enero de 2024'!$B$4:$B$749,$C212,'[1]SIIF Cierre 31 Enero de 2024'!$C$4:$C$749,$D212,'[1]SIIF Cierre 31 Enero de 2024'!$D$4:$D$749,$E212,'[1]SIIF Cierre 31 Enero de 2024'!$E$4:$E$749,$F212,'[1]SIIF Cierre 31 Enero de 2024'!$F$4:$F$749,$G212,'[1]SIIF Cierre 31 Enero de 2024'!$G$4:$G$749,$H212,'[1]SIIF Cierre 31 Enero de 2024'!$H$4:$H$749,$I212,'[1]SIIF Cierre 31 Enero de 2024'!$I$4:$I$749,$J212,'[1]SIIF Cierre 31 Enero de 2024'!$J$4:$J$749,$K212,'[1]SIIF Cierre 31 Enero de 2024'!$K$4:$K$749,$L212,'[1]SIIF Cierre 31 Enero de 2024'!$L$4:$L$749,$M212,'[1]SIIF Cierre 31 Enero de 2024'!$M$4:$M$749,$N212,'[1]SIIF Cierre 31 Enero de 2024'!$N$4:$N$749,$O212)/1000000</f>
        <v>1582.29205656</v>
      </c>
      <c r="AH212" s="180">
        <f t="shared" si="239"/>
        <v>0.39014031031881058</v>
      </c>
      <c r="AI212" s="223"/>
      <c r="AJ212" s="179">
        <f>+SUMIFS('[1]Cierre Mes Anterior'!$W$4:$W$773,'[1]Cierre Mes Anterior'!$A$4:$A$773,$B212,'[1]Cierre Mes Anterior'!$B$4:$B$773,$C212,'[1]Cierre Mes Anterior'!$C$4:$C$773,$D212,'[1]Cierre Mes Anterior'!$D$4:$D$773,$E212,'[1]Cierre Mes Anterior'!$E$4:$E$773,$F212,'[1]Cierre Mes Anterior'!$F$4:$F$773,$G212,'[1]Cierre Mes Anterior'!$G$4:$G$773,$H212,'[1]Cierre Mes Anterior'!$H$4:$H$773,$I212,'[1]Cierre Mes Anterior'!$I$4:$I$773,$J212,'[1]Cierre Mes Anterior'!$J$4:$J$773,$K212,'[1]Cierre Mes Anterior'!$K$4:$K$773,$L212,'[1]Cierre Mes Anterior'!$L$4:$L$773,$M212,'[1]Cierre Mes Anterior'!$M$4:$M$773,$N212,'[1]Cierre Mes Anterior'!$N$4:$N$773,$O212)/1000000</f>
        <v>0</v>
      </c>
      <c r="AK212" s="179">
        <f>+AG212-AJ212</f>
        <v>1582.29205656</v>
      </c>
      <c r="AL212" s="334" t="e" vm="1">
        <f t="shared" si="240"/>
        <v>#VALUE!</v>
      </c>
      <c r="AM212" s="456">
        <f>+SUMIFS('[1]SIIF Cierre 31 Enero de 2024'!$X$4:$X$749,'[1]SIIF Cierre 31 Enero de 2024'!$A$4:$A$749,$B212,'[1]SIIF Cierre 31 Enero de 2024'!$B$4:$B$749,$C212,'[1]SIIF Cierre 31 Enero de 2024'!$C$4:$C$749,$D212,'[1]SIIF Cierre 31 Enero de 2024'!$D$4:$D$749,$E212,'[1]SIIF Cierre 31 Enero de 2024'!$E$4:$E$749,$F212,'[1]SIIF Cierre 31 Enero de 2024'!$F$4:$F$749,$G212,'[1]SIIF Cierre 31 Enero de 2024'!$G$4:$G$749,$H212,'[1]SIIF Cierre 31 Enero de 2024'!$H$4:$H$749,$I212,'[1]SIIF Cierre 31 Enero de 2024'!$I$4:$I$749,$J212,'[1]SIIF Cierre 31 Enero de 2024'!$J$4:$J$749,$K212,'[1]SIIF Cierre 31 Enero de 2024'!$K$4:$K$749,$L212,'[1]SIIF Cierre 31 Enero de 2024'!$L$4:$L$749,$M212,'[1]SIIF Cierre 31 Enero de 2024'!$M$4:$M$749,$N212,'[1]SIIF Cierre 31 Enero de 2024'!$N$4:$N$749,$O212)/1000000</f>
        <v>90.102107419999996</v>
      </c>
      <c r="AN212" s="180">
        <f t="shared" si="241"/>
        <v>2.2216166733239638E-2</v>
      </c>
      <c r="AO212" s="223"/>
      <c r="AP212" s="179">
        <f>+SUMIFS('[1]Cierre Mes Anterior'!$X$4:$X$773,'[1]Cierre Mes Anterior'!$A$4:$A$773,$B212,'[1]Cierre Mes Anterior'!$B$4:$B$773,$C212,'[1]Cierre Mes Anterior'!$C$4:$C$773,$D212,'[1]Cierre Mes Anterior'!$D$4:$D$773,$E212,'[1]Cierre Mes Anterior'!$E$4:$E$773,$F212,'[1]Cierre Mes Anterior'!$F$4:$F$773,$G212,'[1]Cierre Mes Anterior'!$G$4:$G$773,$H212,'[1]Cierre Mes Anterior'!$H$4:$H$773,$I212,'[1]Cierre Mes Anterior'!$I$4:$I$773,$J212,'[1]Cierre Mes Anterior'!$J$4:$J$773,$K212,'[1]Cierre Mes Anterior'!$K$4:$K$773,$L212,'[1]Cierre Mes Anterior'!$L$4:$L$773,$M212,'[1]Cierre Mes Anterior'!$M$4:$M$773,$N212,'[1]Cierre Mes Anterior'!$N$4:$N$773,$O212)/1000000</f>
        <v>0</v>
      </c>
      <c r="AQ212" s="179">
        <f>+AM212-AP212</f>
        <v>90.102107419999996</v>
      </c>
      <c r="AR212" s="172" t="e">
        <f t="shared" si="242"/>
        <v>#N/A</v>
      </c>
      <c r="AS212" s="456">
        <f>+SUMIFS('[1]SIIF Cierre 31 Enero de 2024'!$Z$4:$Z$749,'[1]SIIF Cierre 31 Enero de 2024'!$A$4:$A$749,$B212,'[1]SIIF Cierre 31 Enero de 2024'!$B$4:$B$749,$C212,'[1]SIIF Cierre 31 Enero de 2024'!$C$4:$C$749,$D212,'[1]SIIF Cierre 31 Enero de 2024'!$D$4:$D$749,$E212,'[1]SIIF Cierre 31 Enero de 2024'!$E$4:$E$749,$F212,'[1]SIIF Cierre 31 Enero de 2024'!$F$4:$F$749,$G212,'[1]SIIF Cierre 31 Enero de 2024'!$G$4:$G$749,$H212,'[1]SIIF Cierre 31 Enero de 2024'!$H$4:$H$749,$I212,'[1]SIIF Cierre 31 Enero de 2024'!$I$4:$I$749,$J212,'[1]SIIF Cierre 31 Enero de 2024'!$J$4:$J$749,$K212,'[1]SIIF Cierre 31 Enero de 2024'!$K$4:$K$749,$L212,'[1]SIIF Cierre 31 Enero de 2024'!$L$4:$L$749,$M212,'[1]SIIF Cierre 31 Enero de 2024'!$M$4:$M$749,$N212,'[1]SIIF Cierre 31 Enero de 2024'!$N$4:$N$749,$O212)/1000000</f>
        <v>83.238317420000001</v>
      </c>
      <c r="AT212" s="180">
        <f t="shared" si="243"/>
        <v>2.0523785639963509E-2</v>
      </c>
      <c r="AU212" s="456">
        <f>+AD212-AG212</f>
        <v>2473.4079434400001</v>
      </c>
      <c r="AV212" s="384">
        <f>+AG212-AM212</f>
        <v>1492.18994914</v>
      </c>
      <c r="AW212" s="385">
        <f t="shared" si="244"/>
        <v>3965.59789258</v>
      </c>
      <c r="AX212" s="423"/>
      <c r="AY212" s="193" t="e">
        <f>AD212*AR212</f>
        <v>#N/A</v>
      </c>
      <c r="AZ212" s="174" t="e">
        <f>IF(AND(AY212=0,AM212&gt;AY212),1,IFERROR(AM212/AY212,1))</f>
        <v>#N/A</v>
      </c>
      <c r="BA212" s="138"/>
      <c r="BB212" s="270"/>
      <c r="BC212" s="270"/>
      <c r="BD212" s="270"/>
      <c r="BE212" s="270"/>
      <c r="BF212" s="270"/>
      <c r="BG212" s="270"/>
      <c r="BH212" s="270"/>
      <c r="BI212" s="270"/>
      <c r="BJ212" s="270"/>
      <c r="BK212" s="270"/>
      <c r="BL212" s="270"/>
      <c r="BM212" s="270"/>
      <c r="BO212" s="270"/>
      <c r="BP212" s="270"/>
      <c r="BQ212" s="270"/>
      <c r="BR212" s="270"/>
      <c r="BS212" s="270"/>
      <c r="BT212" s="270"/>
      <c r="BU212" s="270"/>
      <c r="BV212" s="270"/>
      <c r="BW212" s="270"/>
      <c r="BX212" s="270"/>
      <c r="BY212" s="270"/>
      <c r="BZ212" s="270"/>
    </row>
    <row r="213" spans="1:78" ht="20.25" customHeight="1">
      <c r="B213" s="1" t="s">
        <v>190</v>
      </c>
      <c r="C213" s="1" t="s">
        <v>299</v>
      </c>
      <c r="D213" s="1" t="s">
        <v>164</v>
      </c>
      <c r="E213" s="1" t="s">
        <v>165</v>
      </c>
      <c r="F213" s="1">
        <v>3</v>
      </c>
      <c r="G213" s="1" t="s">
        <v>164</v>
      </c>
      <c r="H213" s="1" t="s">
        <v>164</v>
      </c>
      <c r="I213" s="1" t="s">
        <v>164</v>
      </c>
      <c r="J213" s="1" t="s">
        <v>164</v>
      </c>
      <c r="K213" s="1" t="s">
        <v>164</v>
      </c>
      <c r="L213" s="1" t="s">
        <v>164</v>
      </c>
      <c r="M213" s="1" t="s">
        <v>164</v>
      </c>
      <c r="N213" s="1" t="s">
        <v>164</v>
      </c>
      <c r="O213" s="1" t="s">
        <v>164</v>
      </c>
      <c r="T213" s="327" t="s">
        <v>169</v>
      </c>
      <c r="U213" s="447"/>
      <c r="V213" s="177" t="s">
        <v>169</v>
      </c>
      <c r="W213" s="386">
        <f>(+SUMIFS('[1]SIIF Cierre 31 Enero de 2024'!$P$4:$P$749,'[1]SIIF Cierre 31 Enero de 2024'!$A$4:$A$749,$B213,'[1]SIIF Cierre 31 Enero de 2024'!$B$4:$B$749,$C213,'[1]SIIF Cierre 31 Enero de 2024'!$C$4:$C$749,$D213,'[1]SIIF Cierre 31 Enero de 2024'!$D$4:$D$749,$E213,'[1]SIIF Cierre 31 Enero de 2024'!$E$4:$E$749,$F213,'[1]SIIF Cierre 31 Enero de 2024'!$F$4:$F$749,$G213,'[1]SIIF Cierre 31 Enero de 2024'!$G$4:$G$749,$H213,'[1]SIIF Cierre 31 Enero de 2024'!$H$4:$H$749,$I213,'[1]SIIF Cierre 31 Enero de 2024'!$I$4:$I$749,$J213,'[1]SIIF Cierre 31 Enero de 2024'!$J$4:$J$749,$K213,'[1]SIIF Cierre 31 Enero de 2024'!$K$4:$K$749,$L213,'[1]SIIF Cierre 31 Enero de 2024'!$L$4:$L$749,$M213,'[1]SIIF Cierre 31 Enero de 2024'!$M$4:$M$749,$N213,'[1]SIIF Cierre 31 Enero de 2024'!$N$4:$N$749,$O213)/1000000)</f>
        <v>2313.9846480000001</v>
      </c>
      <c r="X213" s="326"/>
      <c r="Y213" s="386">
        <f>(+SUMIFS('[1]SIIF Cierre 31 Enero de 2024'!$R$4:$R$749,'[1]SIIF Cierre 31 Enero de 2024'!$A$4:$A$749,$B213,'[1]SIIF Cierre 31 Enero de 2024'!$B$4:$B$749,$C213,'[1]SIIF Cierre 31 Enero de 2024'!$C$4:$C$749,$D213,'[1]SIIF Cierre 31 Enero de 2024'!$D$4:$D$749,$E213,'[1]SIIF Cierre 31 Enero de 2024'!$E$4:$E$749,$F213,'[1]SIIF Cierre 31 Enero de 2024'!$F$4:$F$749,$G213,'[1]SIIF Cierre 31 Enero de 2024'!$G$4:$G$749,$H213,'[1]SIIF Cierre 31 Enero de 2024'!$H$4:$H$749,$I213,'[1]SIIF Cierre 31 Enero de 2024'!$I$4:$I$749,$J213,'[1]SIIF Cierre 31 Enero de 2024'!$J$4:$J$749,$K213,'[1]SIIF Cierre 31 Enero de 2024'!$K$4:$K$749,$L213,'[1]SIIF Cierre 31 Enero de 2024'!$L$4:$L$749,$M213,'[1]SIIF Cierre 31 Enero de 2024'!$M$4:$M$749,$N213,'[1]SIIF Cierre 31 Enero de 2024'!$N$4:$N$749,$O213)/1000000)</f>
        <v>0</v>
      </c>
      <c r="Z213" s="347"/>
      <c r="AA213" s="386">
        <f>(+SUMIFS('[1]SIIF Cierre 31 Enero de 2024'!$Q$4:$Q$749,'[1]SIIF Cierre 31 Enero de 2024'!$A$4:$A$749,$B213,'[1]SIIF Cierre 31 Enero de 2024'!$B$4:$B$749,$C213,'[1]SIIF Cierre 31 Enero de 2024'!$C$4:$C$749,$D213,'[1]SIIF Cierre 31 Enero de 2024'!$D$4:$D$749,$E213,'[1]SIIF Cierre 31 Enero de 2024'!$E$4:$E$749,$F213,'[1]SIIF Cierre 31 Enero de 2024'!$F$4:$F$749,$G213,'[1]SIIF Cierre 31 Enero de 2024'!$G$4:$G$749,$H213,'[1]SIIF Cierre 31 Enero de 2024'!$H$4:$H$749,$I213,'[1]SIIF Cierre 31 Enero de 2024'!$I$4:$I$749,$J213,'[1]SIIF Cierre 31 Enero de 2024'!$J$4:$J$749,$K213,'[1]SIIF Cierre 31 Enero de 2024'!$K$4:$K$749,$L213,'[1]SIIF Cierre 31 Enero de 2024'!$L$4:$L$749,$M213,'[1]SIIF Cierre 31 Enero de 2024'!$M$4:$M$749,$N213,'[1]SIIF Cierre 31 Enero de 2024'!$N$4:$N$749,$O213)/1000000)</f>
        <v>0</v>
      </c>
      <c r="AB213" s="326"/>
      <c r="AC213" s="326"/>
      <c r="AD213" s="456">
        <f>W213-Y213+AA213</f>
        <v>2313.9846480000001</v>
      </c>
      <c r="AE213" s="386">
        <f>(+SUMIFS('[1]SIIF Cierre 31 Enero de 2024'!$T$4:$T$749,'[1]SIIF Cierre 31 Enero de 2024'!$A$4:$A$749,$B213,'[1]SIIF Cierre 31 Enero de 2024'!$B$4:$B$749,$C213,'[1]SIIF Cierre 31 Enero de 2024'!$C$4:$C$749,$D213,'[1]SIIF Cierre 31 Enero de 2024'!$D$4:$D$749,$E213,'[1]SIIF Cierre 31 Enero de 2024'!$E$4:$E$749,$F213,'[1]SIIF Cierre 31 Enero de 2024'!$F$4:$F$749,$G213,'[1]SIIF Cierre 31 Enero de 2024'!$G$4:$G$749,$H213,'[1]SIIF Cierre 31 Enero de 2024'!$H$4:$H$749,$I213,'[1]SIIF Cierre 31 Enero de 2024'!$I$4:$I$749,$J213,'[1]SIIF Cierre 31 Enero de 2024'!$J$4:$J$749,$K213,'[1]SIIF Cierre 31 Enero de 2024'!$K$4:$K$749,$L213,'[1]SIIF Cierre 31 Enero de 2024'!$L$4:$L$749,$M213,'[1]SIIF Cierre 31 Enero de 2024'!$M$4:$M$749,$N213,'[1]SIIF Cierre 31 Enero de 2024'!$N$4:$N$749,$O213)/1000000)</f>
        <v>0</v>
      </c>
      <c r="AF213" s="386">
        <f>AD213-AE213</f>
        <v>2313.9846480000001</v>
      </c>
      <c r="AG213" s="456">
        <f>+SUMIFS('[1]SIIF Cierre 31 Enero de 2024'!$W$4:$W$749,'[1]SIIF Cierre 31 Enero de 2024'!$A$4:$A$749,$B213,'[1]SIIF Cierre 31 Enero de 2024'!$B$4:$B$749,$C213,'[1]SIIF Cierre 31 Enero de 2024'!$C$4:$C$749,$D213,'[1]SIIF Cierre 31 Enero de 2024'!$D$4:$D$749,$E213,'[1]SIIF Cierre 31 Enero de 2024'!$E$4:$E$749,$F213,'[1]SIIF Cierre 31 Enero de 2024'!$F$4:$F$749,$G213,'[1]SIIF Cierre 31 Enero de 2024'!$G$4:$G$749,$H213,'[1]SIIF Cierre 31 Enero de 2024'!$H$4:$H$749,$I213,'[1]SIIF Cierre 31 Enero de 2024'!$I$4:$I$749,$J213,'[1]SIIF Cierre 31 Enero de 2024'!$J$4:$J$749,$K213,'[1]SIIF Cierre 31 Enero de 2024'!$K$4:$K$749,$L213,'[1]SIIF Cierre 31 Enero de 2024'!$L$4:$L$749,$M213,'[1]SIIF Cierre 31 Enero de 2024'!$M$4:$M$749,$N213,'[1]SIIF Cierre 31 Enero de 2024'!$N$4:$N$749,$O213)/1000000</f>
        <v>0.678566</v>
      </c>
      <c r="AH213" s="180">
        <f t="shared" si="239"/>
        <v>2.9324567930322758E-4</v>
      </c>
      <c r="AI213" s="223"/>
      <c r="AJ213" s="179">
        <f>+SUMIFS('[1]Cierre Mes Anterior'!$W$4:$W$773,'[1]Cierre Mes Anterior'!$A$4:$A$773,$B213,'[1]Cierre Mes Anterior'!$B$4:$B$773,$C213,'[1]Cierre Mes Anterior'!$C$4:$C$773,$D213,'[1]Cierre Mes Anterior'!$D$4:$D$773,$E213,'[1]Cierre Mes Anterior'!$E$4:$E$773,$F213,'[1]Cierre Mes Anterior'!$F$4:$F$773,$G213,'[1]Cierre Mes Anterior'!$G$4:$G$773,$H213,'[1]Cierre Mes Anterior'!$H$4:$H$773,$I213,'[1]Cierre Mes Anterior'!$I$4:$I$773,$J213,'[1]Cierre Mes Anterior'!$J$4:$J$773,$K213,'[1]Cierre Mes Anterior'!$K$4:$K$773,$L213,'[1]Cierre Mes Anterior'!$L$4:$L$773,$M213,'[1]Cierre Mes Anterior'!$M$4:$M$773,$N213,'[1]Cierre Mes Anterior'!$N$4:$N$773,$O213)/1000000</f>
        <v>0</v>
      </c>
      <c r="AK213" s="179">
        <f>+AG213-AJ213</f>
        <v>0.678566</v>
      </c>
      <c r="AL213" s="334" t="e" vm="1">
        <f t="shared" si="240"/>
        <v>#VALUE!</v>
      </c>
      <c r="AM213" s="456">
        <f>+SUMIFS('[1]SIIF Cierre 31 Enero de 2024'!$X$4:$X$749,'[1]SIIF Cierre 31 Enero de 2024'!$A$4:$A$749,$B213,'[1]SIIF Cierre 31 Enero de 2024'!$B$4:$B$749,$C213,'[1]SIIF Cierre 31 Enero de 2024'!$C$4:$C$749,$D213,'[1]SIIF Cierre 31 Enero de 2024'!$D$4:$D$749,$E213,'[1]SIIF Cierre 31 Enero de 2024'!$E$4:$E$749,$F213,'[1]SIIF Cierre 31 Enero de 2024'!$F$4:$F$749,$G213,'[1]SIIF Cierre 31 Enero de 2024'!$G$4:$G$749,$H213,'[1]SIIF Cierre 31 Enero de 2024'!$H$4:$H$749,$I213,'[1]SIIF Cierre 31 Enero de 2024'!$I$4:$I$749,$J213,'[1]SIIF Cierre 31 Enero de 2024'!$J$4:$J$749,$K213,'[1]SIIF Cierre 31 Enero de 2024'!$K$4:$K$749,$L213,'[1]SIIF Cierre 31 Enero de 2024'!$L$4:$L$749,$M213,'[1]SIIF Cierre 31 Enero de 2024'!$M$4:$M$749,$N213,'[1]SIIF Cierre 31 Enero de 2024'!$N$4:$N$749,$O213)/1000000</f>
        <v>0.678566</v>
      </c>
      <c r="AN213" s="180">
        <f t="shared" si="241"/>
        <v>2.9324567930322758E-4</v>
      </c>
      <c r="AO213" s="223"/>
      <c r="AP213" s="179">
        <f>+SUMIFS('[1]Cierre Mes Anterior'!$X$4:$X$773,'[1]Cierre Mes Anterior'!$A$4:$A$773,$B213,'[1]Cierre Mes Anterior'!$B$4:$B$773,$C213,'[1]Cierre Mes Anterior'!$C$4:$C$773,$D213,'[1]Cierre Mes Anterior'!$D$4:$D$773,$E213,'[1]Cierre Mes Anterior'!$E$4:$E$773,$F213,'[1]Cierre Mes Anterior'!$F$4:$F$773,$G213,'[1]Cierre Mes Anterior'!$G$4:$G$773,$H213,'[1]Cierre Mes Anterior'!$H$4:$H$773,$I213,'[1]Cierre Mes Anterior'!$I$4:$I$773,$J213,'[1]Cierre Mes Anterior'!$J$4:$J$773,$K213,'[1]Cierre Mes Anterior'!$K$4:$K$773,$L213,'[1]Cierre Mes Anterior'!$L$4:$L$773,$M213,'[1]Cierre Mes Anterior'!$M$4:$M$773,$N213,'[1]Cierre Mes Anterior'!$N$4:$N$773,$O213)/1000000</f>
        <v>0</v>
      </c>
      <c r="AQ213" s="179">
        <f>+AM213-AP213</f>
        <v>0.678566</v>
      </c>
      <c r="AR213" s="172" t="e">
        <f t="shared" si="242"/>
        <v>#N/A</v>
      </c>
      <c r="AS213" s="456">
        <f>+SUMIFS('[1]SIIF Cierre 31 Enero de 2024'!$Z$4:$Z$749,'[1]SIIF Cierre 31 Enero de 2024'!$A$4:$A$749,$B213,'[1]SIIF Cierre 31 Enero de 2024'!$B$4:$B$749,$C213,'[1]SIIF Cierre 31 Enero de 2024'!$C$4:$C$749,$D213,'[1]SIIF Cierre 31 Enero de 2024'!$D$4:$D$749,$E213,'[1]SIIF Cierre 31 Enero de 2024'!$E$4:$E$749,$F213,'[1]SIIF Cierre 31 Enero de 2024'!$F$4:$F$749,$G213,'[1]SIIF Cierre 31 Enero de 2024'!$G$4:$G$749,$H213,'[1]SIIF Cierre 31 Enero de 2024'!$H$4:$H$749,$I213,'[1]SIIF Cierre 31 Enero de 2024'!$I$4:$I$749,$J213,'[1]SIIF Cierre 31 Enero de 2024'!$J$4:$J$749,$K213,'[1]SIIF Cierre 31 Enero de 2024'!$K$4:$K$749,$L213,'[1]SIIF Cierre 31 Enero de 2024'!$L$4:$L$749,$M213,'[1]SIIF Cierre 31 Enero de 2024'!$M$4:$M$749,$N213,'[1]SIIF Cierre 31 Enero de 2024'!$N$4:$N$749,$O213)/1000000</f>
        <v>0.678566</v>
      </c>
      <c r="AT213" s="180">
        <f t="shared" si="243"/>
        <v>2.9324567930322758E-4</v>
      </c>
      <c r="AU213" s="456">
        <f>+AD213-AG213</f>
        <v>2313.3060820000001</v>
      </c>
      <c r="AV213" s="384">
        <f>+AG213-AM213</f>
        <v>0</v>
      </c>
      <c r="AW213" s="385">
        <f t="shared" si="244"/>
        <v>2313.3060820000001</v>
      </c>
      <c r="AX213" s="423"/>
      <c r="AY213" s="193" t="e">
        <f>AD213*AR213</f>
        <v>#N/A</v>
      </c>
      <c r="AZ213" s="174" t="e">
        <f>IF(AND(AY213=0,AM213&gt;AY213),1,IFERROR(AM213/AY213,1))</f>
        <v>#N/A</v>
      </c>
      <c r="BA213" s="138"/>
      <c r="BB213" s="270"/>
      <c r="BC213" s="270"/>
      <c r="BD213" s="270"/>
      <c r="BE213" s="270"/>
      <c r="BF213" s="270"/>
      <c r="BG213" s="270"/>
      <c r="BH213" s="270"/>
      <c r="BI213" s="270"/>
      <c r="BJ213" s="270"/>
      <c r="BK213" s="270"/>
      <c r="BL213" s="270"/>
      <c r="BM213" s="270"/>
      <c r="BO213" s="270"/>
      <c r="BP213" s="270"/>
      <c r="BQ213" s="270"/>
      <c r="BR213" s="270"/>
      <c r="BS213" s="270"/>
      <c r="BT213" s="270"/>
      <c r="BU213" s="270"/>
      <c r="BV213" s="270"/>
      <c r="BW213" s="270"/>
      <c r="BX213" s="270"/>
      <c r="BY213" s="270"/>
      <c r="BZ213" s="270"/>
    </row>
    <row r="214" spans="1:78" ht="19.5" hidden="1" customHeight="1">
      <c r="B214" s="1" t="s">
        <v>190</v>
      </c>
      <c r="C214" s="1" t="s">
        <v>299</v>
      </c>
      <c r="D214" s="1" t="s">
        <v>164</v>
      </c>
      <c r="E214" s="1" t="s">
        <v>165</v>
      </c>
      <c r="F214" s="1">
        <v>5</v>
      </c>
      <c r="G214" s="1" t="s">
        <v>164</v>
      </c>
      <c r="H214" s="1" t="s">
        <v>164</v>
      </c>
      <c r="I214" s="1" t="s">
        <v>164</v>
      </c>
      <c r="J214" s="1" t="s">
        <v>164</v>
      </c>
      <c r="K214" s="1" t="s">
        <v>164</v>
      </c>
      <c r="L214" s="1" t="s">
        <v>164</v>
      </c>
      <c r="M214" s="1" t="s">
        <v>164</v>
      </c>
      <c r="N214" s="1" t="s">
        <v>164</v>
      </c>
      <c r="O214" s="1" t="s">
        <v>164</v>
      </c>
      <c r="T214" s="327" t="s">
        <v>264</v>
      </c>
      <c r="U214" s="447"/>
      <c r="V214" s="177" t="s">
        <v>264</v>
      </c>
      <c r="W214" s="386">
        <f>(+SUMIFS('[1]SIIF Cierre 31 Enero de 2024'!$P$4:$P$749,'[1]SIIF Cierre 31 Enero de 2024'!$A$4:$A$749,$B214,'[1]SIIF Cierre 31 Enero de 2024'!$B$4:$B$749,$C214,'[1]SIIF Cierre 31 Enero de 2024'!$C$4:$C$749,$D214,'[1]SIIF Cierre 31 Enero de 2024'!$D$4:$D$749,$E214,'[1]SIIF Cierre 31 Enero de 2024'!$E$4:$E$749,$F214,'[1]SIIF Cierre 31 Enero de 2024'!$F$4:$F$749,$G214,'[1]SIIF Cierre 31 Enero de 2024'!$G$4:$G$749,$H214,'[1]SIIF Cierre 31 Enero de 2024'!$H$4:$H$749,$I214,'[1]SIIF Cierre 31 Enero de 2024'!$I$4:$I$749,$J214,'[1]SIIF Cierre 31 Enero de 2024'!$J$4:$J$749,$K214,'[1]SIIF Cierre 31 Enero de 2024'!$K$4:$K$749,$L214,'[1]SIIF Cierre 31 Enero de 2024'!$L$4:$L$749,$M214,'[1]SIIF Cierre 31 Enero de 2024'!$M$4:$M$749,$N214,'[1]SIIF Cierre 31 Enero de 2024'!$N$4:$N$749,$O214)/1000000)</f>
        <v>0</v>
      </c>
      <c r="X214" s="326">
        <v>0</v>
      </c>
      <c r="Y214" s="386">
        <f>(+SUMIFS('[1]SIIF Cierre 31 Enero de 2024'!$R$4:$R$749,'[1]SIIF Cierre 31 Enero de 2024'!$A$4:$A$749,$B214,'[1]SIIF Cierre 31 Enero de 2024'!$B$4:$B$749,$C214,'[1]SIIF Cierre 31 Enero de 2024'!$C$4:$C$749,$D214,'[1]SIIF Cierre 31 Enero de 2024'!$D$4:$D$749,$E214,'[1]SIIF Cierre 31 Enero de 2024'!$E$4:$E$749,$F214,'[1]SIIF Cierre 31 Enero de 2024'!$F$4:$F$749,$G214,'[1]SIIF Cierre 31 Enero de 2024'!$G$4:$G$749,$H214,'[1]SIIF Cierre 31 Enero de 2024'!$H$4:$H$749,$I214,'[1]SIIF Cierre 31 Enero de 2024'!$I$4:$I$749,$J214,'[1]SIIF Cierre 31 Enero de 2024'!$J$4:$J$749,$K214,'[1]SIIF Cierre 31 Enero de 2024'!$K$4:$K$749,$L214,'[1]SIIF Cierre 31 Enero de 2024'!$L$4:$L$749,$M214,'[1]SIIF Cierre 31 Enero de 2024'!$M$4:$M$749,$N214,'[1]SIIF Cierre 31 Enero de 2024'!$N$4:$N$749,$O214)/1000000)</f>
        <v>0</v>
      </c>
      <c r="Z214" s="326"/>
      <c r="AA214" s="386">
        <f>(+SUMIFS('[1]SIIF Cierre 31 Enero de 2024'!$Q$4:$Q$749,'[1]SIIF Cierre 31 Enero de 2024'!$A$4:$A$749,$B214,'[1]SIIF Cierre 31 Enero de 2024'!$B$4:$B$749,$C214,'[1]SIIF Cierre 31 Enero de 2024'!$C$4:$C$749,$D214,'[1]SIIF Cierre 31 Enero de 2024'!$D$4:$D$749,$E214,'[1]SIIF Cierre 31 Enero de 2024'!$E$4:$E$749,$F214,'[1]SIIF Cierre 31 Enero de 2024'!$F$4:$F$749,$G214,'[1]SIIF Cierre 31 Enero de 2024'!$G$4:$G$749,$H214,'[1]SIIF Cierre 31 Enero de 2024'!$H$4:$H$749,$I214,'[1]SIIF Cierre 31 Enero de 2024'!$I$4:$I$749,$J214,'[1]SIIF Cierre 31 Enero de 2024'!$J$4:$J$749,$K214,'[1]SIIF Cierre 31 Enero de 2024'!$K$4:$K$749,$L214,'[1]SIIF Cierre 31 Enero de 2024'!$L$4:$L$749,$M214,'[1]SIIF Cierre 31 Enero de 2024'!$M$4:$M$749,$N214,'[1]SIIF Cierre 31 Enero de 2024'!$N$4:$N$749,$O214)/1000000)</f>
        <v>0</v>
      </c>
      <c r="AB214" s="326"/>
      <c r="AC214" s="326"/>
      <c r="AD214" s="456">
        <f>W214-Y214+AA214</f>
        <v>0</v>
      </c>
      <c r="AE214" s="386">
        <f>(+SUMIFS('[1]SIIF Cierre 31 Enero de 2024'!$T$4:$T$749,'[1]SIIF Cierre 31 Enero de 2024'!$A$4:$A$749,$B214,'[1]SIIF Cierre 31 Enero de 2024'!$B$4:$B$749,$C214,'[1]SIIF Cierre 31 Enero de 2024'!$C$4:$C$749,$D214,'[1]SIIF Cierre 31 Enero de 2024'!$D$4:$D$749,$E214,'[1]SIIF Cierre 31 Enero de 2024'!$E$4:$E$749,$F214,'[1]SIIF Cierre 31 Enero de 2024'!$F$4:$F$749,$G214,'[1]SIIF Cierre 31 Enero de 2024'!$G$4:$G$749,$H214,'[1]SIIF Cierre 31 Enero de 2024'!$H$4:$H$749,$I214,'[1]SIIF Cierre 31 Enero de 2024'!$I$4:$I$749,$J214,'[1]SIIF Cierre 31 Enero de 2024'!$J$4:$J$749,$K214,'[1]SIIF Cierre 31 Enero de 2024'!$K$4:$K$749,$L214,'[1]SIIF Cierre 31 Enero de 2024'!$L$4:$L$749,$M214,'[1]SIIF Cierre 31 Enero de 2024'!$M$4:$M$749,$N214,'[1]SIIF Cierre 31 Enero de 2024'!$N$4:$N$749,$O214)/1000000)</f>
        <v>0</v>
      </c>
      <c r="AF214" s="394">
        <f>AD214-AE214</f>
        <v>0</v>
      </c>
      <c r="AG214" s="456">
        <f>+SUMIFS('[1]SIIF Cierre 31 Enero de 2024'!$W$4:$W$749,'[1]SIIF Cierre 31 Enero de 2024'!$A$4:$A$749,$B214,'[1]SIIF Cierre 31 Enero de 2024'!$B$4:$B$749,$C214,'[1]SIIF Cierre 31 Enero de 2024'!$C$4:$C$749,$D214,'[1]SIIF Cierre 31 Enero de 2024'!$D$4:$D$749,$E214,'[1]SIIF Cierre 31 Enero de 2024'!$E$4:$E$749,$F214,'[1]SIIF Cierre 31 Enero de 2024'!$F$4:$F$749,$G214,'[1]SIIF Cierre 31 Enero de 2024'!$G$4:$G$749,$H214,'[1]SIIF Cierre 31 Enero de 2024'!$H$4:$H$749,$I214,'[1]SIIF Cierre 31 Enero de 2024'!$I$4:$I$749,$J214,'[1]SIIF Cierre 31 Enero de 2024'!$J$4:$J$749,$K214,'[1]SIIF Cierre 31 Enero de 2024'!$K$4:$K$749,$L214,'[1]SIIF Cierre 31 Enero de 2024'!$L$4:$L$749,$M214,'[1]SIIF Cierre 31 Enero de 2024'!$M$4:$M$749,$N214,'[1]SIIF Cierre 31 Enero de 2024'!$N$4:$N$749,$O214)/1000000</f>
        <v>0</v>
      </c>
      <c r="AH214" s="180" t="e">
        <f t="shared" si="239"/>
        <v>#DIV/0!</v>
      </c>
      <c r="AI214" s="223"/>
      <c r="AJ214" s="223"/>
      <c r="AK214" s="223"/>
      <c r="AL214" s="334" t="e" vm="1">
        <f t="shared" si="240"/>
        <v>#VALUE!</v>
      </c>
      <c r="AM214" s="456">
        <f>+SUMIFS('[1]SIIF Cierre 31 Enero de 2024'!$X$4:$X$749,'[1]SIIF Cierre 31 Enero de 2024'!$A$4:$A$749,$B214,'[1]SIIF Cierre 31 Enero de 2024'!$B$4:$B$749,$C214,'[1]SIIF Cierre 31 Enero de 2024'!$C$4:$C$749,$D214,'[1]SIIF Cierre 31 Enero de 2024'!$D$4:$D$749,$E214,'[1]SIIF Cierre 31 Enero de 2024'!$E$4:$E$749,$F214,'[1]SIIF Cierre 31 Enero de 2024'!$F$4:$F$749,$G214,'[1]SIIF Cierre 31 Enero de 2024'!$G$4:$G$749,$H214,'[1]SIIF Cierre 31 Enero de 2024'!$H$4:$H$749,$I214,'[1]SIIF Cierre 31 Enero de 2024'!$I$4:$I$749,$J214,'[1]SIIF Cierre 31 Enero de 2024'!$J$4:$J$749,$K214,'[1]SIIF Cierre 31 Enero de 2024'!$K$4:$K$749,$L214,'[1]SIIF Cierre 31 Enero de 2024'!$L$4:$L$749,$M214,'[1]SIIF Cierre 31 Enero de 2024'!$M$4:$M$749,$N214,'[1]SIIF Cierre 31 Enero de 2024'!$N$4:$N$749,$O214)/1000000</f>
        <v>0</v>
      </c>
      <c r="AN214" s="180" t="e">
        <f t="shared" si="241"/>
        <v>#DIV/0!</v>
      </c>
      <c r="AO214" s="223"/>
      <c r="AP214" s="223"/>
      <c r="AQ214" s="223"/>
      <c r="AR214" s="172" t="e">
        <f t="shared" si="242"/>
        <v>#N/A</v>
      </c>
      <c r="AS214" s="456">
        <f>+SUMIFS('[1]SIIF Cierre 31 Enero de 2024'!$Z$4:$Z$749,'[1]SIIF Cierre 31 Enero de 2024'!$A$4:$A$749,$B214,'[1]SIIF Cierre 31 Enero de 2024'!$B$4:$B$749,$C214,'[1]SIIF Cierre 31 Enero de 2024'!$C$4:$C$749,$D214,'[1]SIIF Cierre 31 Enero de 2024'!$D$4:$D$749,$E214,'[1]SIIF Cierre 31 Enero de 2024'!$E$4:$E$749,$F214,'[1]SIIF Cierre 31 Enero de 2024'!$F$4:$F$749,$G214,'[1]SIIF Cierre 31 Enero de 2024'!$G$4:$G$749,$H214,'[1]SIIF Cierre 31 Enero de 2024'!$H$4:$H$749,$I214,'[1]SIIF Cierre 31 Enero de 2024'!$I$4:$I$749,$J214,'[1]SIIF Cierre 31 Enero de 2024'!$J$4:$J$749,$K214,'[1]SIIF Cierre 31 Enero de 2024'!$K$4:$K$749,$L214,'[1]SIIF Cierre 31 Enero de 2024'!$L$4:$L$749,$M214,'[1]SIIF Cierre 31 Enero de 2024'!$M$4:$M$749,$N214,'[1]SIIF Cierre 31 Enero de 2024'!$N$4:$N$749,$O214)/1000000</f>
        <v>0</v>
      </c>
      <c r="AT214" s="180" t="e">
        <f t="shared" si="243"/>
        <v>#DIV/0!</v>
      </c>
      <c r="AU214" s="456">
        <f>+AD214-AG214</f>
        <v>0</v>
      </c>
      <c r="AV214" s="384">
        <f>+AG214-AM214</f>
        <v>0</v>
      </c>
      <c r="AW214" s="385">
        <f t="shared" si="244"/>
        <v>0</v>
      </c>
      <c r="AX214" s="423"/>
      <c r="AY214" s="181" t="e">
        <f>AD214*AR214</f>
        <v>#N/A</v>
      </c>
      <c r="AZ214" s="174" t="e">
        <f>+AM214/AY214</f>
        <v>#N/A</v>
      </c>
      <c r="BA214" s="138"/>
      <c r="BB214" s="270"/>
      <c r="BC214" s="270"/>
      <c r="BD214" s="270"/>
      <c r="BE214" s="270"/>
      <c r="BF214" s="270"/>
      <c r="BG214" s="270"/>
      <c r="BH214" s="270"/>
      <c r="BI214" s="270"/>
      <c r="BJ214" s="270"/>
      <c r="BK214" s="270"/>
      <c r="BL214" s="270"/>
      <c r="BM214" s="270"/>
      <c r="BO214" s="270"/>
      <c r="BP214" s="270"/>
      <c r="BQ214" s="270"/>
      <c r="BR214" s="270"/>
      <c r="BS214" s="270"/>
      <c r="BT214" s="270"/>
      <c r="BU214" s="270"/>
      <c r="BV214" s="270"/>
      <c r="BW214" s="270"/>
      <c r="BX214" s="270"/>
      <c r="BY214" s="270"/>
      <c r="BZ214" s="270"/>
    </row>
    <row r="215" spans="1:78" ht="35.25" customHeight="1" thickBot="1">
      <c r="B215" s="1" t="s">
        <v>190</v>
      </c>
      <c r="C215" s="1" t="s">
        <v>299</v>
      </c>
      <c r="D215" s="1" t="s">
        <v>164</v>
      </c>
      <c r="E215" s="1" t="s">
        <v>165</v>
      </c>
      <c r="F215" s="1">
        <v>8</v>
      </c>
      <c r="G215" s="1" t="s">
        <v>164</v>
      </c>
      <c r="H215" s="1" t="s">
        <v>164</v>
      </c>
      <c r="I215" s="1" t="s">
        <v>164</v>
      </c>
      <c r="J215" s="1" t="s">
        <v>164</v>
      </c>
      <c r="K215" s="1" t="s">
        <v>164</v>
      </c>
      <c r="L215" s="1" t="s">
        <v>164</v>
      </c>
      <c r="M215" s="1" t="s">
        <v>164</v>
      </c>
      <c r="N215" s="1" t="s">
        <v>164</v>
      </c>
      <c r="O215" s="1" t="s">
        <v>164</v>
      </c>
      <c r="T215" s="177" t="s">
        <v>171</v>
      </c>
      <c r="U215" s="448"/>
      <c r="V215" s="177" t="s">
        <v>171</v>
      </c>
      <c r="W215" s="386">
        <f>(+SUMIFS('[1]SIIF Cierre 31 Enero de 2024'!$P$4:$P$749,'[1]SIIF Cierre 31 Enero de 2024'!$A$4:$A$749,$B215,'[1]SIIF Cierre 31 Enero de 2024'!$B$4:$B$749,$C215,'[1]SIIF Cierre 31 Enero de 2024'!$C$4:$C$749,$D215,'[1]SIIF Cierre 31 Enero de 2024'!$D$4:$D$749,$E215,'[1]SIIF Cierre 31 Enero de 2024'!$E$4:$E$749,$F215,'[1]SIIF Cierre 31 Enero de 2024'!$F$4:$F$749,$G215,'[1]SIIF Cierre 31 Enero de 2024'!$G$4:$G$749,$H215,'[1]SIIF Cierre 31 Enero de 2024'!$H$4:$H$749,$I215,'[1]SIIF Cierre 31 Enero de 2024'!$I$4:$I$749,$J215,'[1]SIIF Cierre 31 Enero de 2024'!$J$4:$J$749,$K215,'[1]SIIF Cierre 31 Enero de 2024'!$K$4:$K$749,$L215,'[1]SIIF Cierre 31 Enero de 2024'!$L$4:$L$749,$M215,'[1]SIIF Cierre 31 Enero de 2024'!$M$4:$M$749,$N215,'[1]SIIF Cierre 31 Enero de 2024'!$N$4:$N$749,$O215)/1000000)</f>
        <v>198.8</v>
      </c>
      <c r="X215" s="326"/>
      <c r="Y215" s="386">
        <f>(+SUMIFS('[1]SIIF Cierre 31 Enero de 2024'!$R$4:$R$749,'[1]SIIF Cierre 31 Enero de 2024'!$A$4:$A$749,$B215,'[1]SIIF Cierre 31 Enero de 2024'!$B$4:$B$749,$C215,'[1]SIIF Cierre 31 Enero de 2024'!$C$4:$C$749,$D215,'[1]SIIF Cierre 31 Enero de 2024'!$D$4:$D$749,$E215,'[1]SIIF Cierre 31 Enero de 2024'!$E$4:$E$749,$F215,'[1]SIIF Cierre 31 Enero de 2024'!$F$4:$F$749,$G215,'[1]SIIF Cierre 31 Enero de 2024'!$G$4:$G$749,$H215,'[1]SIIF Cierre 31 Enero de 2024'!$H$4:$H$749,$I215,'[1]SIIF Cierre 31 Enero de 2024'!$I$4:$I$749,$J215,'[1]SIIF Cierre 31 Enero de 2024'!$J$4:$J$749,$K215,'[1]SIIF Cierre 31 Enero de 2024'!$K$4:$K$749,$L215,'[1]SIIF Cierre 31 Enero de 2024'!$L$4:$L$749,$M215,'[1]SIIF Cierre 31 Enero de 2024'!$M$4:$M$749,$N215,'[1]SIIF Cierre 31 Enero de 2024'!$N$4:$N$749,$O215)/1000000)</f>
        <v>0</v>
      </c>
      <c r="Z215" s="326"/>
      <c r="AA215" s="386">
        <f>(+SUMIFS('[1]SIIF Cierre 31 Enero de 2024'!$Q$4:$Q$749,'[1]SIIF Cierre 31 Enero de 2024'!$A$4:$A$749,$B215,'[1]SIIF Cierre 31 Enero de 2024'!$B$4:$B$749,$C215,'[1]SIIF Cierre 31 Enero de 2024'!$C$4:$C$749,$D215,'[1]SIIF Cierre 31 Enero de 2024'!$D$4:$D$749,$E215,'[1]SIIF Cierre 31 Enero de 2024'!$E$4:$E$749,$F215,'[1]SIIF Cierre 31 Enero de 2024'!$F$4:$F$749,$G215,'[1]SIIF Cierre 31 Enero de 2024'!$G$4:$G$749,$H215,'[1]SIIF Cierre 31 Enero de 2024'!$H$4:$H$749,$I215,'[1]SIIF Cierre 31 Enero de 2024'!$I$4:$I$749,$J215,'[1]SIIF Cierre 31 Enero de 2024'!$J$4:$J$749,$K215,'[1]SIIF Cierre 31 Enero de 2024'!$K$4:$K$749,$L215,'[1]SIIF Cierre 31 Enero de 2024'!$L$4:$L$749,$M215,'[1]SIIF Cierre 31 Enero de 2024'!$M$4:$M$749,$N215,'[1]SIIF Cierre 31 Enero de 2024'!$N$4:$N$749,$O215)/1000000)</f>
        <v>0</v>
      </c>
      <c r="AB215" s="326"/>
      <c r="AC215" s="326"/>
      <c r="AD215" s="456">
        <f>W215-Y215+AA215</f>
        <v>198.8</v>
      </c>
      <c r="AE215" s="386">
        <f>(+SUMIFS('[1]SIIF Cierre 31 Enero de 2024'!$T$4:$T$749,'[1]SIIF Cierre 31 Enero de 2024'!$A$4:$A$749,$B215,'[1]SIIF Cierre 31 Enero de 2024'!$B$4:$B$749,$C215,'[1]SIIF Cierre 31 Enero de 2024'!$C$4:$C$749,$D215,'[1]SIIF Cierre 31 Enero de 2024'!$D$4:$D$749,$E215,'[1]SIIF Cierre 31 Enero de 2024'!$E$4:$E$749,$F215,'[1]SIIF Cierre 31 Enero de 2024'!$F$4:$F$749,$G215,'[1]SIIF Cierre 31 Enero de 2024'!$G$4:$G$749,$H215,'[1]SIIF Cierre 31 Enero de 2024'!$H$4:$H$749,$I215,'[1]SIIF Cierre 31 Enero de 2024'!$I$4:$I$749,$J215,'[1]SIIF Cierre 31 Enero de 2024'!$J$4:$J$749,$K215,'[1]SIIF Cierre 31 Enero de 2024'!$K$4:$K$749,$L215,'[1]SIIF Cierre 31 Enero de 2024'!$L$4:$L$749,$M215,'[1]SIIF Cierre 31 Enero de 2024'!$M$4:$M$749,$N215,'[1]SIIF Cierre 31 Enero de 2024'!$N$4:$N$749,$O215)/1000000)</f>
        <v>0</v>
      </c>
      <c r="AF215" s="386">
        <f>AD215-AE215</f>
        <v>198.8</v>
      </c>
      <c r="AG215" s="456">
        <f>+SUMIFS('[1]SIIF Cierre 31 Enero de 2024'!$W$4:$W$749,'[1]SIIF Cierre 31 Enero de 2024'!$A$4:$A$749,$B215,'[1]SIIF Cierre 31 Enero de 2024'!$B$4:$B$749,$C215,'[1]SIIF Cierre 31 Enero de 2024'!$C$4:$C$749,$D215,'[1]SIIF Cierre 31 Enero de 2024'!$D$4:$D$749,$E215,'[1]SIIF Cierre 31 Enero de 2024'!$E$4:$E$749,$F215,'[1]SIIF Cierre 31 Enero de 2024'!$F$4:$F$749,$G215,'[1]SIIF Cierre 31 Enero de 2024'!$G$4:$G$749,$H215,'[1]SIIF Cierre 31 Enero de 2024'!$H$4:$H$749,$I215,'[1]SIIF Cierre 31 Enero de 2024'!$I$4:$I$749,$J215,'[1]SIIF Cierre 31 Enero de 2024'!$J$4:$J$749,$K215,'[1]SIIF Cierre 31 Enero de 2024'!$K$4:$K$749,$L215,'[1]SIIF Cierre 31 Enero de 2024'!$L$4:$L$749,$M215,'[1]SIIF Cierre 31 Enero de 2024'!$M$4:$M$749,$N215,'[1]SIIF Cierre 31 Enero de 2024'!$N$4:$N$749,$O215)/1000000</f>
        <v>0</v>
      </c>
      <c r="AH215" s="180">
        <f t="shared" si="239"/>
        <v>0</v>
      </c>
      <c r="AI215" s="223"/>
      <c r="AJ215" s="223"/>
      <c r="AK215" s="223"/>
      <c r="AL215" s="334" t="e" vm="1">
        <f t="shared" si="240"/>
        <v>#VALUE!</v>
      </c>
      <c r="AM215" s="456">
        <f>+SUMIFS('[1]SIIF Cierre 31 Enero de 2024'!$X$4:$X$749,'[1]SIIF Cierre 31 Enero de 2024'!$A$4:$A$749,$B215,'[1]SIIF Cierre 31 Enero de 2024'!$B$4:$B$749,$C215,'[1]SIIF Cierre 31 Enero de 2024'!$C$4:$C$749,$D215,'[1]SIIF Cierre 31 Enero de 2024'!$D$4:$D$749,$E215,'[1]SIIF Cierre 31 Enero de 2024'!$E$4:$E$749,$F215,'[1]SIIF Cierre 31 Enero de 2024'!$F$4:$F$749,$G215,'[1]SIIF Cierre 31 Enero de 2024'!$G$4:$G$749,$H215,'[1]SIIF Cierre 31 Enero de 2024'!$H$4:$H$749,$I215,'[1]SIIF Cierre 31 Enero de 2024'!$I$4:$I$749,$J215,'[1]SIIF Cierre 31 Enero de 2024'!$J$4:$J$749,$K215,'[1]SIIF Cierre 31 Enero de 2024'!$K$4:$K$749,$L215,'[1]SIIF Cierre 31 Enero de 2024'!$L$4:$L$749,$M215,'[1]SIIF Cierre 31 Enero de 2024'!$M$4:$M$749,$N215,'[1]SIIF Cierre 31 Enero de 2024'!$N$4:$N$749,$O215)/1000000</f>
        <v>0</v>
      </c>
      <c r="AN215" s="180">
        <f t="shared" si="241"/>
        <v>0</v>
      </c>
      <c r="AO215" s="223"/>
      <c r="AP215" s="223"/>
      <c r="AQ215" s="223"/>
      <c r="AR215" s="172" t="e">
        <f t="shared" si="242"/>
        <v>#N/A</v>
      </c>
      <c r="AS215" s="456">
        <f>+SUMIFS('[1]SIIF Cierre 31 Enero de 2024'!$Z$4:$Z$749,'[1]SIIF Cierre 31 Enero de 2024'!$A$4:$A$749,$B215,'[1]SIIF Cierre 31 Enero de 2024'!$B$4:$B$749,$C215,'[1]SIIF Cierre 31 Enero de 2024'!$C$4:$C$749,$D215,'[1]SIIF Cierre 31 Enero de 2024'!$D$4:$D$749,$E215,'[1]SIIF Cierre 31 Enero de 2024'!$E$4:$E$749,$F215,'[1]SIIF Cierre 31 Enero de 2024'!$F$4:$F$749,$G215,'[1]SIIF Cierre 31 Enero de 2024'!$G$4:$G$749,$H215,'[1]SIIF Cierre 31 Enero de 2024'!$H$4:$H$749,$I215,'[1]SIIF Cierre 31 Enero de 2024'!$I$4:$I$749,$J215,'[1]SIIF Cierre 31 Enero de 2024'!$J$4:$J$749,$K215,'[1]SIIF Cierre 31 Enero de 2024'!$K$4:$K$749,$L215,'[1]SIIF Cierre 31 Enero de 2024'!$L$4:$L$749,$M215,'[1]SIIF Cierre 31 Enero de 2024'!$M$4:$M$749,$N215,'[1]SIIF Cierre 31 Enero de 2024'!$N$4:$N$749,$O215)/1000000</f>
        <v>0</v>
      </c>
      <c r="AT215" s="180">
        <f t="shared" si="243"/>
        <v>0</v>
      </c>
      <c r="AU215" s="456">
        <f>+AD215-AG215</f>
        <v>198.8</v>
      </c>
      <c r="AV215" s="384">
        <f>+AG215-AM215</f>
        <v>0</v>
      </c>
      <c r="AW215" s="385">
        <f t="shared" si="244"/>
        <v>198.8</v>
      </c>
      <c r="AX215" s="423"/>
      <c r="AY215" s="181" t="e">
        <f>AD215*AR215</f>
        <v>#N/A</v>
      </c>
      <c r="AZ215" s="174" t="e">
        <f>+AM215/AY215</f>
        <v>#N/A</v>
      </c>
      <c r="BA215" s="138"/>
      <c r="BB215" s="270"/>
      <c r="BC215" s="270"/>
      <c r="BD215" s="270"/>
      <c r="BE215" s="270"/>
      <c r="BF215" s="270"/>
      <c r="BG215" s="270"/>
      <c r="BH215" s="270"/>
      <c r="BI215" s="270"/>
      <c r="BJ215" s="270"/>
      <c r="BK215" s="270"/>
      <c r="BL215" s="270"/>
      <c r="BM215" s="270"/>
      <c r="BO215" s="270"/>
      <c r="BP215" s="270"/>
      <c r="BQ215" s="270"/>
      <c r="BR215" s="270"/>
      <c r="BS215" s="270"/>
      <c r="BT215" s="270"/>
      <c r="BU215" s="270"/>
      <c r="BV215" s="270"/>
      <c r="BW215" s="270"/>
      <c r="BX215" s="270"/>
      <c r="BY215" s="270"/>
      <c r="BZ215" s="270"/>
    </row>
    <row r="216" spans="1:78" ht="27.75" customHeight="1" thickBot="1">
      <c r="A216" s="184"/>
      <c r="B216" s="1" t="s">
        <v>190</v>
      </c>
      <c r="C216" s="1" t="s">
        <v>299</v>
      </c>
      <c r="D216" s="184" t="s">
        <v>164</v>
      </c>
      <c r="E216" s="184" t="s">
        <v>172</v>
      </c>
      <c r="F216" s="184" t="s">
        <v>164</v>
      </c>
      <c r="G216" s="184" t="s">
        <v>164</v>
      </c>
      <c r="H216" s="184" t="s">
        <v>164</v>
      </c>
      <c r="I216" s="184" t="s">
        <v>164</v>
      </c>
      <c r="J216" s="184" t="s">
        <v>164</v>
      </c>
      <c r="K216" s="184" t="s">
        <v>164</v>
      </c>
      <c r="L216" s="184" t="s">
        <v>164</v>
      </c>
      <c r="M216" s="184" t="s">
        <v>164</v>
      </c>
      <c r="N216" s="184" t="s">
        <v>164</v>
      </c>
      <c r="O216" s="184" t="s">
        <v>164</v>
      </c>
      <c r="P216" s="184"/>
      <c r="Q216" s="184"/>
      <c r="R216" s="184"/>
      <c r="S216" s="184"/>
      <c r="T216" s="185" t="s">
        <v>173</v>
      </c>
      <c r="U216" s="185"/>
      <c r="V216" s="185" t="s">
        <v>173</v>
      </c>
      <c r="W216" s="387">
        <f>SUM(W217:W218)</f>
        <v>0</v>
      </c>
      <c r="X216" s="387">
        <f>SUM(X217:X218)</f>
        <v>0</v>
      </c>
      <c r="Y216" s="387">
        <f>SUM(Y217:Y218)</f>
        <v>0</v>
      </c>
      <c r="Z216" s="387"/>
      <c r="AA216" s="387">
        <f>SUM(AA217:AA218)</f>
        <v>0</v>
      </c>
      <c r="AB216" s="387">
        <f>SUM(AB217:AB218)</f>
        <v>0</v>
      </c>
      <c r="AC216" s="387"/>
      <c r="AD216" s="457">
        <f>SUM(AD217:AD218)</f>
        <v>0</v>
      </c>
      <c r="AE216" s="387">
        <f>SUM(AE217:AE218)</f>
        <v>0</v>
      </c>
      <c r="AF216" s="387">
        <f>SUM(AF217:AF218)</f>
        <v>0</v>
      </c>
      <c r="AG216" s="457">
        <f>SUM(AG217:AG218)</f>
        <v>0</v>
      </c>
      <c r="AH216" s="186" t="e">
        <f>+AG216/AD216</f>
        <v>#DIV/0!</v>
      </c>
      <c r="AI216" s="187" t="e">
        <f>+AG216/AF216</f>
        <v>#DIV/0!</v>
      </c>
      <c r="AJ216" s="188">
        <f>SUM(AJ217:AJ218)</f>
        <v>0</v>
      </c>
      <c r="AK216" s="188">
        <f>SUM(AK217:AK218)</f>
        <v>0</v>
      </c>
      <c r="AL216" s="240" t="e" vm="1">
        <f t="shared" si="240"/>
        <v>#VALUE!</v>
      </c>
      <c r="AM216" s="457">
        <f>SUM(AM217:AM218)</f>
        <v>0</v>
      </c>
      <c r="AN216" s="186" t="e">
        <f t="shared" si="241"/>
        <v>#DIV/0!</v>
      </c>
      <c r="AO216" s="189" t="e">
        <f>+AM216/AF216</f>
        <v>#DIV/0!</v>
      </c>
      <c r="AP216" s="188">
        <f>SUM(AP217:AP218)</f>
        <v>0</v>
      </c>
      <c r="AQ216" s="188">
        <f>SUM(AQ217:AQ218)</f>
        <v>0</v>
      </c>
      <c r="AR216" s="194" t="e">
        <f t="shared" si="242"/>
        <v>#N/A</v>
      </c>
      <c r="AS216" s="457">
        <f>SUM(AS217:AS218)</f>
        <v>0</v>
      </c>
      <c r="AT216" s="186" t="e">
        <f t="shared" si="243"/>
        <v>#DIV/0!</v>
      </c>
      <c r="AU216" s="457">
        <f>SUM(AU217:AU218)</f>
        <v>0</v>
      </c>
      <c r="AV216" s="387">
        <f>SUM(AV217:AV218)</f>
        <v>0</v>
      </c>
      <c r="AW216" s="387">
        <f t="shared" si="244"/>
        <v>0</v>
      </c>
      <c r="AX216" s="387">
        <f>+AF216-AG216</f>
        <v>0</v>
      </c>
      <c r="AY216" s="190" t="e">
        <f>AY297</f>
        <v>#N/A</v>
      </c>
      <c r="AZ216" s="174" t="e">
        <f>IF(AND(AY216=0,AM216&gt;AY216),1,IFERROR(AM216/AY216,1))</f>
        <v>#N/A</v>
      </c>
      <c r="BA216" s="138"/>
      <c r="BB216" s="342"/>
      <c r="BC216" s="342"/>
      <c r="BD216" s="342"/>
      <c r="BE216" s="342"/>
      <c r="BF216" s="342"/>
      <c r="BG216" s="342"/>
      <c r="BH216" s="342"/>
      <c r="BI216" s="342"/>
      <c r="BJ216" s="342"/>
      <c r="BK216" s="342"/>
      <c r="BL216" s="342"/>
      <c r="BM216" s="342"/>
      <c r="BN216" s="348"/>
      <c r="BO216" s="342"/>
      <c r="BP216" s="342"/>
      <c r="BQ216" s="342"/>
      <c r="BR216" s="342"/>
      <c r="BS216" s="342"/>
      <c r="BT216" s="342"/>
      <c r="BU216" s="342"/>
      <c r="BV216" s="342"/>
      <c r="BW216" s="342"/>
      <c r="BX216" s="342"/>
      <c r="BY216" s="342"/>
      <c r="BZ216" s="342"/>
    </row>
    <row r="217" spans="1:78" ht="21.75" hidden="1" customHeight="1" thickBot="1">
      <c r="A217" s="184"/>
      <c r="B217" s="1" t="s">
        <v>190</v>
      </c>
      <c r="C217" s="1" t="s">
        <v>299</v>
      </c>
      <c r="D217" s="184" t="s">
        <v>204</v>
      </c>
      <c r="E217" s="184" t="s">
        <v>172</v>
      </c>
      <c r="F217" s="184" t="s">
        <v>164</v>
      </c>
      <c r="G217" s="184" t="s">
        <v>164</v>
      </c>
      <c r="H217" s="184" t="s">
        <v>164</v>
      </c>
      <c r="I217" s="184" t="s">
        <v>164</v>
      </c>
      <c r="J217" s="184" t="s">
        <v>164</v>
      </c>
      <c r="K217" s="184" t="s">
        <v>164</v>
      </c>
      <c r="L217" s="184" t="s">
        <v>164</v>
      </c>
      <c r="M217" s="184" t="s">
        <v>164</v>
      </c>
      <c r="N217" s="184" t="s">
        <v>164</v>
      </c>
      <c r="O217" s="184" t="s">
        <v>164</v>
      </c>
      <c r="P217" s="184"/>
      <c r="Q217" s="184"/>
      <c r="R217" s="184"/>
      <c r="S217" s="184"/>
      <c r="T217" s="191" t="s">
        <v>174</v>
      </c>
      <c r="U217" s="434"/>
      <c r="V217" s="191" t="s">
        <v>174</v>
      </c>
      <c r="W217" s="388">
        <f>(+SUMIFS('[1]SIIF Cierre 31 Enero de 2024'!$P$4:$P$749,'[1]SIIF Cierre 31 Enero de 2024'!$A$4:$A$749,$B217,'[1]SIIF Cierre 31 Enero de 2024'!$B$4:$B$749,$C217,'[1]SIIF Cierre 31 Enero de 2024'!$C$4:$C$749,$D217,'[1]SIIF Cierre 31 Enero de 2024'!$D$4:$D$749,$E217,'[1]SIIF Cierre 31 Enero de 2024'!$E$4:$E$749,$F217,'[1]SIIF Cierre 31 Enero de 2024'!$F$4:$F$749,$G217,'[1]SIIF Cierre 31 Enero de 2024'!$G$4:$G$749,$H217,'[1]SIIF Cierre 31 Enero de 2024'!$H$4:$H$749,$I217,'[1]SIIF Cierre 31 Enero de 2024'!$I$4:$I$749,$J217,'[1]SIIF Cierre 31 Enero de 2024'!$J$4:$J$749,$K217,'[1]SIIF Cierre 31 Enero de 2024'!$K$4:$K$749,$L217,'[1]SIIF Cierre 31 Enero de 2024'!$L$4:$L$749,$M217,'[1]SIIF Cierre 31 Enero de 2024'!$M$4:$M$749,$N217,'[1]SIIF Cierre 31 Enero de 2024'!$N$4:$N$749,$O217)/1000000)</f>
        <v>0</v>
      </c>
      <c r="X217" s="388">
        <v>0</v>
      </c>
      <c r="Y217" s="386">
        <f>(+SUMIFS('[1]SIIF Cierre 31 Enero de 2024'!$R$4:$R$749,'[1]SIIF Cierre 31 Enero de 2024'!$A$4:$A$749,$B217,'[1]SIIF Cierre 31 Enero de 2024'!$B$4:$B$749,$C217,'[1]SIIF Cierre 31 Enero de 2024'!$C$4:$C$749,$D217,'[1]SIIF Cierre 31 Enero de 2024'!$D$4:$D$749,$E217,'[1]SIIF Cierre 31 Enero de 2024'!$E$4:$E$749,$F217,'[1]SIIF Cierre 31 Enero de 2024'!$F$4:$F$749,$G217,'[1]SIIF Cierre 31 Enero de 2024'!$G$4:$G$749,$H217,'[1]SIIF Cierre 31 Enero de 2024'!$H$4:$H$749,$I217,'[1]SIIF Cierre 31 Enero de 2024'!$I$4:$I$749,$J217,'[1]SIIF Cierre 31 Enero de 2024'!$J$4:$J$749,$K217,'[1]SIIF Cierre 31 Enero de 2024'!$K$4:$K$749,$L217,'[1]SIIF Cierre 31 Enero de 2024'!$L$4:$L$749,$M217,'[1]SIIF Cierre 31 Enero de 2024'!$M$4:$M$749,$N217,'[1]SIIF Cierre 31 Enero de 2024'!$N$4:$N$749,$O217)/1000000)</f>
        <v>0</v>
      </c>
      <c r="Z217" s="384"/>
      <c r="AA217" s="386">
        <f>(+SUMIFS('[1]SIIF Cierre 31 Enero de 2024'!$Q$4:$Q$749,'[1]SIIF Cierre 31 Enero de 2024'!$A$4:$A$749,$B217,'[1]SIIF Cierre 31 Enero de 2024'!$B$4:$B$749,$C217,'[1]SIIF Cierre 31 Enero de 2024'!$C$4:$C$749,$D217,'[1]SIIF Cierre 31 Enero de 2024'!$D$4:$D$749,$E217,'[1]SIIF Cierre 31 Enero de 2024'!$E$4:$E$749,$F217,'[1]SIIF Cierre 31 Enero de 2024'!$F$4:$F$749,$G217,'[1]SIIF Cierre 31 Enero de 2024'!$G$4:$G$749,$H217,'[1]SIIF Cierre 31 Enero de 2024'!$H$4:$H$749,$I217,'[1]SIIF Cierre 31 Enero de 2024'!$I$4:$I$749,$J217,'[1]SIIF Cierre 31 Enero de 2024'!$J$4:$J$749,$K217,'[1]SIIF Cierre 31 Enero de 2024'!$K$4:$K$749,$L217,'[1]SIIF Cierre 31 Enero de 2024'!$L$4:$L$749,$M217,'[1]SIIF Cierre 31 Enero de 2024'!$M$4:$M$749,$N217,'[1]SIIF Cierre 31 Enero de 2024'!$N$4:$N$749,$O217)/1000000)</f>
        <v>0</v>
      </c>
      <c r="AB217" s="386"/>
      <c r="AC217" s="384"/>
      <c r="AD217" s="456">
        <f>W217-Y217+AA217</f>
        <v>0</v>
      </c>
      <c r="AE217" s="388">
        <f>(+SUMIFS('[1]SIIF Cierre 31 Enero de 2024'!$T$4:$T$749,'[1]SIIF Cierre 31 Enero de 2024'!$A$4:$A$749,$B217,'[1]SIIF Cierre 31 Enero de 2024'!$B$4:$B$749,$C217,'[1]SIIF Cierre 31 Enero de 2024'!$C$4:$C$749,$D217,'[1]SIIF Cierre 31 Enero de 2024'!$D$4:$D$749,$E217,'[1]SIIF Cierre 31 Enero de 2024'!$E$4:$E$749,$F217,'[1]SIIF Cierre 31 Enero de 2024'!$F$4:$F$749,$G217,'[1]SIIF Cierre 31 Enero de 2024'!$G$4:$G$749,$H217,'[1]SIIF Cierre 31 Enero de 2024'!$H$4:$H$749,$I217,'[1]SIIF Cierre 31 Enero de 2024'!$I$4:$I$749,$J217,'[1]SIIF Cierre 31 Enero de 2024'!$J$4:$J$749,$K217,'[1]SIIF Cierre 31 Enero de 2024'!$K$4:$K$749,$L217,'[1]SIIF Cierre 31 Enero de 2024'!$L$4:$L$749,$M217,'[1]SIIF Cierre 31 Enero de 2024'!$M$4:$M$749,$N217,'[1]SIIF Cierre 31 Enero de 2024'!$N$4:$N$749,$O217)/1000000)</f>
        <v>0</v>
      </c>
      <c r="AF217" s="386">
        <f>AD217-AE217</f>
        <v>0</v>
      </c>
      <c r="AG217" s="458">
        <f>+SUMIFS('[1]SIIF Cierre 31 Enero de 2024'!$W$4:$W$749,'[1]SIIF Cierre 31 Enero de 2024'!$A$4:$A$749,$B217,'[1]SIIF Cierre 31 Enero de 2024'!$B$4:$B$749,$C217,'[1]SIIF Cierre 31 Enero de 2024'!$C$4:$C$749,$D217,'[1]SIIF Cierre 31 Enero de 2024'!$D$4:$D$749,$E217,'[1]SIIF Cierre 31 Enero de 2024'!$E$4:$E$749,$F217,'[1]SIIF Cierre 31 Enero de 2024'!$F$4:$F$749,$G217,'[1]SIIF Cierre 31 Enero de 2024'!$G$4:$G$749,$H217,'[1]SIIF Cierre 31 Enero de 2024'!$H$4:$H$749,$I217,'[1]SIIF Cierre 31 Enero de 2024'!$I$4:$I$749,$J217,'[1]SIIF Cierre 31 Enero de 2024'!$J$4:$J$749,$K217,'[1]SIIF Cierre 31 Enero de 2024'!$K$4:$K$749,$L217,'[1]SIIF Cierre 31 Enero de 2024'!$L$4:$L$749,$M217,'[1]SIIF Cierre 31 Enero de 2024'!$M$4:$M$749,$N217,'[1]SIIF Cierre 31 Enero de 2024'!$N$4:$N$749,$O217)/1000000</f>
        <v>0</v>
      </c>
      <c r="AH217" s="328" t="e">
        <f>+AG217/AD217</f>
        <v>#DIV/0!</v>
      </c>
      <c r="AI217" s="187" t="e">
        <f>+AG217/AF217</f>
        <v>#DIV/0!</v>
      </c>
      <c r="AJ217" s="192">
        <f>+SUMIFS('[1]Cierre Mes Anterior'!$W$4:$W$773,'[1]Cierre Mes Anterior'!$A$4:$A$773,$B217,'[1]Cierre Mes Anterior'!$B$4:$B$773,$C217,'[1]Cierre Mes Anterior'!$C$4:$C$773,$D217,'[1]Cierre Mes Anterior'!$D$4:$D$773,$E217,'[1]Cierre Mes Anterior'!$E$4:$E$773,$F217,'[1]Cierre Mes Anterior'!$F$4:$F$773,$G217,'[1]Cierre Mes Anterior'!$G$4:$G$773,$H217,'[1]Cierre Mes Anterior'!$H$4:$H$773,$I217,'[1]Cierre Mes Anterior'!$I$4:$I$773,$J217,'[1]Cierre Mes Anterior'!$J$4:$J$773,$K217,'[1]Cierre Mes Anterior'!$K$4:$K$773,$L217,'[1]Cierre Mes Anterior'!$L$4:$L$773,$M217,'[1]Cierre Mes Anterior'!$M$4:$M$773,$N217,'[1]Cierre Mes Anterior'!$N$4:$N$773,$O217)/1000000</f>
        <v>0</v>
      </c>
      <c r="AK217" s="179">
        <f>+AG217-AJ217</f>
        <v>0</v>
      </c>
      <c r="AL217" s="194" t="e" vm="1">
        <f t="shared" si="240"/>
        <v>#VALUE!</v>
      </c>
      <c r="AM217" s="458">
        <f>+SUMIFS('[1]SIIF Cierre 31 Enero de 2024'!$X$4:$X$749,'[1]SIIF Cierre 31 Enero de 2024'!$A$4:$A$749,$B217,'[1]SIIF Cierre 31 Enero de 2024'!$B$4:$B$749,$C217,'[1]SIIF Cierre 31 Enero de 2024'!$C$4:$C$749,$D217,'[1]SIIF Cierre 31 Enero de 2024'!$D$4:$D$749,$E217,'[1]SIIF Cierre 31 Enero de 2024'!$E$4:$E$749,$F217,'[1]SIIF Cierre 31 Enero de 2024'!$F$4:$F$749,$G217,'[1]SIIF Cierre 31 Enero de 2024'!$G$4:$G$749,$H217,'[1]SIIF Cierre 31 Enero de 2024'!$H$4:$H$749,$I217,'[1]SIIF Cierre 31 Enero de 2024'!$I$4:$I$749,$J217,'[1]SIIF Cierre 31 Enero de 2024'!$J$4:$J$749,$K217,'[1]SIIF Cierre 31 Enero de 2024'!$K$4:$K$749,$L217,'[1]SIIF Cierre 31 Enero de 2024'!$L$4:$L$749,$M217,'[1]SIIF Cierre 31 Enero de 2024'!$M$4:$M$749,$N217,'[1]SIIF Cierre 31 Enero de 2024'!$N$4:$N$749,$O217)/1000000</f>
        <v>0</v>
      </c>
      <c r="AN217" s="180" t="e">
        <f t="shared" si="241"/>
        <v>#DIV/0!</v>
      </c>
      <c r="AO217" s="189" t="e">
        <f>+AM217/AF217</f>
        <v>#DIV/0!</v>
      </c>
      <c r="AP217" s="192">
        <f>+SUMIFS('[1]Cierre Mes Anterior'!$X$4:$X$773,'[1]Cierre Mes Anterior'!$A$4:$A$773,$B217,'[1]Cierre Mes Anterior'!$B$4:$B$773,$C217,'[1]Cierre Mes Anterior'!$C$4:$C$773,$D217,'[1]Cierre Mes Anterior'!$D$4:$D$773,$E217,'[1]Cierre Mes Anterior'!$E$4:$E$773,$F217,'[1]Cierre Mes Anterior'!$F$4:$F$773,$G217,'[1]Cierre Mes Anterior'!$G$4:$G$773,$H217,'[1]Cierre Mes Anterior'!$H$4:$H$773,$I217,'[1]Cierre Mes Anterior'!$I$4:$I$773,$J217,'[1]Cierre Mes Anterior'!$J$4:$J$773,$K217,'[1]Cierre Mes Anterior'!$K$4:$K$773,$L217,'[1]Cierre Mes Anterior'!$L$4:$L$773,$M217,'[1]Cierre Mes Anterior'!$M$4:$M$773,$N217,'[1]Cierre Mes Anterior'!$N$4:$N$773,$O217)/1000000</f>
        <v>0</v>
      </c>
      <c r="AQ217" s="179">
        <f>+AM217-AP217</f>
        <v>0</v>
      </c>
      <c r="AR217" s="194" t="e">
        <f t="shared" si="242"/>
        <v>#N/A</v>
      </c>
      <c r="AS217" s="458">
        <f>+SUMIFS('[1]SIIF Cierre 31 Enero de 2024'!$Z$4:$Z$749,'[1]SIIF Cierre 31 Enero de 2024'!$A$4:$A$749,$B217,'[1]SIIF Cierre 31 Enero de 2024'!$B$4:$B$749,$C217,'[1]SIIF Cierre 31 Enero de 2024'!$C$4:$C$749,$D217,'[1]SIIF Cierre 31 Enero de 2024'!$D$4:$D$749,$E217,'[1]SIIF Cierre 31 Enero de 2024'!$E$4:$E$749,$F217,'[1]SIIF Cierre 31 Enero de 2024'!$F$4:$F$749,$G217,'[1]SIIF Cierre 31 Enero de 2024'!$G$4:$G$749,$H217,'[1]SIIF Cierre 31 Enero de 2024'!$H$4:$H$749,$I217,'[1]SIIF Cierre 31 Enero de 2024'!$I$4:$I$749,$J217,'[1]SIIF Cierre 31 Enero de 2024'!$J$4:$J$749,$K217,'[1]SIIF Cierre 31 Enero de 2024'!$K$4:$K$749,$L217,'[1]SIIF Cierre 31 Enero de 2024'!$L$4:$L$749,$M217,'[1]SIIF Cierre 31 Enero de 2024'!$M$4:$M$749,$N217,'[1]SIIF Cierre 31 Enero de 2024'!$N$4:$N$749,$O217)/1000000</f>
        <v>0</v>
      </c>
      <c r="AT217" s="180" t="e">
        <f t="shared" si="243"/>
        <v>#DIV/0!</v>
      </c>
      <c r="AU217" s="456">
        <f>+AD217-AG217</f>
        <v>0</v>
      </c>
      <c r="AV217" s="384">
        <f>+AG217-AM217</f>
        <v>0</v>
      </c>
      <c r="AW217" s="385">
        <f t="shared" si="244"/>
        <v>0</v>
      </c>
      <c r="AX217" s="386">
        <f>+AF217-AG217</f>
        <v>0</v>
      </c>
      <c r="AY217" s="193" t="e">
        <f>AD217*AR217</f>
        <v>#N/A</v>
      </c>
      <c r="AZ217" s="174" t="e">
        <f>IF(AND(AY217=0,AM217&gt;AY217),1,IFERROR(AM217/AY217,1))</f>
        <v>#N/A</v>
      </c>
      <c r="BA217" s="138"/>
      <c r="BB217" s="349"/>
      <c r="BC217" s="349"/>
      <c r="BD217" s="349"/>
      <c r="BE217" s="349"/>
      <c r="BF217" s="349"/>
      <c r="BG217" s="349"/>
      <c r="BH217" s="349"/>
      <c r="BI217" s="349"/>
      <c r="BJ217" s="349"/>
      <c r="BK217" s="349"/>
      <c r="BL217" s="349"/>
      <c r="BM217" s="349"/>
      <c r="BN217" s="348"/>
      <c r="BO217" s="349"/>
      <c r="BP217" s="349"/>
      <c r="BQ217" s="349"/>
      <c r="BR217" s="349"/>
      <c r="BS217" s="349"/>
      <c r="BT217" s="349"/>
      <c r="BU217" s="349"/>
      <c r="BV217" s="349"/>
      <c r="BW217" s="349"/>
      <c r="BX217" s="349"/>
      <c r="BY217" s="349"/>
      <c r="BZ217" s="349"/>
    </row>
    <row r="218" spans="1:78" ht="21.75" customHeight="1" thickBot="1">
      <c r="A218" s="184"/>
      <c r="B218" s="1" t="s">
        <v>190</v>
      </c>
      <c r="C218" s="1" t="s">
        <v>299</v>
      </c>
      <c r="D218" s="184" t="s">
        <v>205</v>
      </c>
      <c r="E218" s="184" t="s">
        <v>172</v>
      </c>
      <c r="F218" s="184" t="s">
        <v>164</v>
      </c>
      <c r="G218" s="184" t="s">
        <v>164</v>
      </c>
      <c r="H218" s="184" t="s">
        <v>164</v>
      </c>
      <c r="I218" s="184" t="s">
        <v>164</v>
      </c>
      <c r="J218" s="184" t="s">
        <v>164</v>
      </c>
      <c r="K218" s="184" t="s">
        <v>164</v>
      </c>
      <c r="L218" s="184" t="s">
        <v>164</v>
      </c>
      <c r="M218" s="184" t="s">
        <v>164</v>
      </c>
      <c r="N218" s="184" t="s">
        <v>164</v>
      </c>
      <c r="O218" s="184" t="s">
        <v>164</v>
      </c>
      <c r="P218" s="184"/>
      <c r="Q218" s="184"/>
      <c r="R218" s="184"/>
      <c r="S218" s="184"/>
      <c r="T218" s="191" t="s">
        <v>175</v>
      </c>
      <c r="U218" s="434"/>
      <c r="V218" s="191" t="s">
        <v>175</v>
      </c>
      <c r="W218" s="388">
        <f>(+SUMIFS('[1]SIIF Cierre 31 Enero de 2024'!$P$4:$P$749,'[1]SIIF Cierre 31 Enero de 2024'!$A$4:$A$749,$B218,'[1]SIIF Cierre 31 Enero de 2024'!$B$4:$B$749,$C218,'[1]SIIF Cierre 31 Enero de 2024'!$C$4:$C$749,$D218,'[1]SIIF Cierre 31 Enero de 2024'!$D$4:$D$749,$E218,'[1]SIIF Cierre 31 Enero de 2024'!$E$4:$E$749,$F218,'[1]SIIF Cierre 31 Enero de 2024'!$F$4:$F$749,$G218,'[1]SIIF Cierre 31 Enero de 2024'!$G$4:$G$749,$H218,'[1]SIIF Cierre 31 Enero de 2024'!$H$4:$H$749,$I218,'[1]SIIF Cierre 31 Enero de 2024'!$I$4:$I$749,$J218,'[1]SIIF Cierre 31 Enero de 2024'!$J$4:$J$749,$K218,'[1]SIIF Cierre 31 Enero de 2024'!$K$4:$K$749,$L218,'[1]SIIF Cierre 31 Enero de 2024'!$L$4:$L$749,$M218,'[1]SIIF Cierre 31 Enero de 2024'!$M$4:$M$749,$N218,'[1]SIIF Cierre 31 Enero de 2024'!$N$4:$N$749,$O218)/1000000)</f>
        <v>0</v>
      </c>
      <c r="X218" s="388">
        <v>0</v>
      </c>
      <c r="Y218" s="386">
        <f>(+SUMIFS('[1]SIIF Cierre 31 Enero de 2024'!$R$4:$R$749,'[1]SIIF Cierre 31 Enero de 2024'!$A$4:$A$749,$B218,'[1]SIIF Cierre 31 Enero de 2024'!$B$4:$B$749,$C218,'[1]SIIF Cierre 31 Enero de 2024'!$C$4:$C$749,$D218,'[1]SIIF Cierre 31 Enero de 2024'!$D$4:$D$749,$E218,'[1]SIIF Cierre 31 Enero de 2024'!$E$4:$E$749,$F218,'[1]SIIF Cierre 31 Enero de 2024'!$F$4:$F$749,$G218,'[1]SIIF Cierre 31 Enero de 2024'!$G$4:$G$749,$H218,'[1]SIIF Cierre 31 Enero de 2024'!$H$4:$H$749,$I218,'[1]SIIF Cierre 31 Enero de 2024'!$I$4:$I$749,$J218,'[1]SIIF Cierre 31 Enero de 2024'!$J$4:$J$749,$K218,'[1]SIIF Cierre 31 Enero de 2024'!$K$4:$K$749,$L218,'[1]SIIF Cierre 31 Enero de 2024'!$L$4:$L$749,$M218,'[1]SIIF Cierre 31 Enero de 2024'!$M$4:$M$749,$N218,'[1]SIIF Cierre 31 Enero de 2024'!$N$4:$N$749,$O218)/1000000)</f>
        <v>0</v>
      </c>
      <c r="Z218" s="384"/>
      <c r="AA218" s="386">
        <f>(+SUMIFS('[1]SIIF Cierre 31 Enero de 2024'!$Q$4:$Q$749,'[1]SIIF Cierre 31 Enero de 2024'!$A$4:$A$749,$B218,'[1]SIIF Cierre 31 Enero de 2024'!$B$4:$B$749,$C218,'[1]SIIF Cierre 31 Enero de 2024'!$C$4:$C$749,$D218,'[1]SIIF Cierre 31 Enero de 2024'!$D$4:$D$749,$E218,'[1]SIIF Cierre 31 Enero de 2024'!$E$4:$E$749,$F218,'[1]SIIF Cierre 31 Enero de 2024'!$F$4:$F$749,$G218,'[1]SIIF Cierre 31 Enero de 2024'!$G$4:$G$749,$H218,'[1]SIIF Cierre 31 Enero de 2024'!$H$4:$H$749,$I218,'[1]SIIF Cierre 31 Enero de 2024'!$I$4:$I$749,$J218,'[1]SIIF Cierre 31 Enero de 2024'!$J$4:$J$749,$K218,'[1]SIIF Cierre 31 Enero de 2024'!$K$4:$K$749,$L218,'[1]SIIF Cierre 31 Enero de 2024'!$L$4:$L$749,$M218,'[1]SIIF Cierre 31 Enero de 2024'!$M$4:$M$749,$N218,'[1]SIIF Cierre 31 Enero de 2024'!$N$4:$N$749,$O218)/1000000)</f>
        <v>0</v>
      </c>
      <c r="AB218" s="388"/>
      <c r="AC218" s="384"/>
      <c r="AD218" s="456">
        <f>W218-Y218+AA218</f>
        <v>0</v>
      </c>
      <c r="AE218" s="388">
        <f>(+SUMIFS('[1]SIIF Cierre 31 Enero de 2024'!$T$4:$T$749,'[1]SIIF Cierre 31 Enero de 2024'!$A$4:$A$749,$B218,'[1]SIIF Cierre 31 Enero de 2024'!$B$4:$B$749,$C218,'[1]SIIF Cierre 31 Enero de 2024'!$C$4:$C$749,$D218,'[1]SIIF Cierre 31 Enero de 2024'!$D$4:$D$749,$E218,'[1]SIIF Cierre 31 Enero de 2024'!$E$4:$E$749,$F218,'[1]SIIF Cierre 31 Enero de 2024'!$F$4:$F$749,$G218,'[1]SIIF Cierre 31 Enero de 2024'!$G$4:$G$749,$H218,'[1]SIIF Cierre 31 Enero de 2024'!$H$4:$H$749,$I218,'[1]SIIF Cierre 31 Enero de 2024'!$I$4:$I$749,$J218,'[1]SIIF Cierre 31 Enero de 2024'!$J$4:$J$749,$K218,'[1]SIIF Cierre 31 Enero de 2024'!$K$4:$K$749,$L218,'[1]SIIF Cierre 31 Enero de 2024'!$L$4:$L$749,$M218,'[1]SIIF Cierre 31 Enero de 2024'!$M$4:$M$749,$N218,'[1]SIIF Cierre 31 Enero de 2024'!$N$4:$N$749,$O218)/1000000)</f>
        <v>0</v>
      </c>
      <c r="AF218" s="386">
        <f>AD218-AE218</f>
        <v>0</v>
      </c>
      <c r="AG218" s="458">
        <f>+SUMIFS('[1]SIIF Cierre 31 Enero de 2024'!$W$4:$W$749,'[1]SIIF Cierre 31 Enero de 2024'!$A$4:$A$749,$B218,'[1]SIIF Cierre 31 Enero de 2024'!$B$4:$B$749,$C218,'[1]SIIF Cierre 31 Enero de 2024'!$C$4:$C$749,$D218,'[1]SIIF Cierre 31 Enero de 2024'!$D$4:$D$749,$E218,'[1]SIIF Cierre 31 Enero de 2024'!$E$4:$E$749,$F218,'[1]SIIF Cierre 31 Enero de 2024'!$F$4:$F$749,$G218,'[1]SIIF Cierre 31 Enero de 2024'!$G$4:$G$749,$H218,'[1]SIIF Cierre 31 Enero de 2024'!$H$4:$H$749,$I218,'[1]SIIF Cierre 31 Enero de 2024'!$I$4:$I$749,$J218,'[1]SIIF Cierre 31 Enero de 2024'!$J$4:$J$749,$K218,'[1]SIIF Cierre 31 Enero de 2024'!$K$4:$K$749,$L218,'[1]SIIF Cierre 31 Enero de 2024'!$L$4:$L$749,$M218,'[1]SIIF Cierre 31 Enero de 2024'!$M$4:$M$749,$N218,'[1]SIIF Cierre 31 Enero de 2024'!$N$4:$N$749,$O218)/1000000</f>
        <v>0</v>
      </c>
      <c r="AH218" s="178" t="e">
        <f>+AG218/AD218</f>
        <v>#DIV/0!</v>
      </c>
      <c r="AI218" s="187" t="e">
        <f>+AG218/AF218</f>
        <v>#DIV/0!</v>
      </c>
      <c r="AJ218" s="192">
        <f>+SUMIFS('[1]Cierre Mes Anterior'!$W$4:$W$773,'[1]Cierre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K218" s="179">
        <f>+AG218-AJ218</f>
        <v>0</v>
      </c>
      <c r="AL218" s="240" t="e" vm="1">
        <f t="shared" si="240"/>
        <v>#VALUE!</v>
      </c>
      <c r="AM218" s="456">
        <f>+SUMIFS('[1]SIIF Cierre 31 Enero de 2024'!$X$4:$X$749,'[1]SIIF Cierre 31 Enero de 2024'!$A$4:$A$749,$B218,'[1]SIIF Cierre 31 Enero de 2024'!$B$4:$B$749,$C218,'[1]SIIF Cierre 31 Enero de 2024'!$C$4:$C$749,$D218,'[1]SIIF Cierre 31 Enero de 2024'!$D$4:$D$749,$E218,'[1]SIIF Cierre 31 Enero de 2024'!$E$4:$E$749,$F218,'[1]SIIF Cierre 31 Enero de 2024'!$F$4:$F$749,$G218,'[1]SIIF Cierre 31 Enero de 2024'!$G$4:$G$749,$H218,'[1]SIIF Cierre 31 Enero de 2024'!$H$4:$H$749,$I218,'[1]SIIF Cierre 31 Enero de 2024'!$I$4:$I$749,$J218,'[1]SIIF Cierre 31 Enero de 2024'!$J$4:$J$749,$K218,'[1]SIIF Cierre 31 Enero de 2024'!$K$4:$K$749,$L218,'[1]SIIF Cierre 31 Enero de 2024'!$L$4:$L$749,$M218,'[1]SIIF Cierre 31 Enero de 2024'!$M$4:$M$749,$N218,'[1]SIIF Cierre 31 Enero de 2024'!$N$4:$N$749,$O218)/1000000</f>
        <v>0</v>
      </c>
      <c r="AN218" s="180" t="e">
        <f t="shared" si="241"/>
        <v>#DIV/0!</v>
      </c>
      <c r="AO218" s="189" t="e">
        <f>+AM218/AF218</f>
        <v>#DIV/0!</v>
      </c>
      <c r="AP218" s="192">
        <f>+SUMIFS('[1]Cierre Mes Anterior'!$X$4:$X$773,'[1]Cierre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Q218" s="179">
        <f>+AM218-AP218</f>
        <v>0</v>
      </c>
      <c r="AR218" s="194" t="e">
        <f t="shared" si="242"/>
        <v>#N/A</v>
      </c>
      <c r="AS218" s="456">
        <f>+SUMIFS('[1]SIIF Cierre 31 Enero de 2024'!$Z$4:$Z$749,'[1]SIIF Cierre 31 Enero de 2024'!$A$4:$A$749,$B218,'[1]SIIF Cierre 31 Enero de 2024'!$B$4:$B$749,$C218,'[1]SIIF Cierre 31 Enero de 2024'!$C$4:$C$749,$D218,'[1]SIIF Cierre 31 Enero de 2024'!$D$4:$D$749,$E218,'[1]SIIF Cierre 31 Enero de 2024'!$E$4:$E$749,$F218,'[1]SIIF Cierre 31 Enero de 2024'!$F$4:$F$749,$G218,'[1]SIIF Cierre 31 Enero de 2024'!$G$4:$G$749,$H218,'[1]SIIF Cierre 31 Enero de 2024'!$H$4:$H$749,$I218,'[1]SIIF Cierre 31 Enero de 2024'!$I$4:$I$749,$J218,'[1]SIIF Cierre 31 Enero de 2024'!$J$4:$J$749,$K218,'[1]SIIF Cierre 31 Enero de 2024'!$K$4:$K$749,$L218,'[1]SIIF Cierre 31 Enero de 2024'!$L$4:$L$749,$M218,'[1]SIIF Cierre 31 Enero de 2024'!$M$4:$M$749,$N218,'[1]SIIF Cierre 31 Enero de 2024'!$N$4:$N$749,$O218)/1000000</f>
        <v>0</v>
      </c>
      <c r="AT218" s="180" t="e">
        <f t="shared" si="243"/>
        <v>#DIV/0!</v>
      </c>
      <c r="AU218" s="456">
        <f>+AD218-AG218</f>
        <v>0</v>
      </c>
      <c r="AV218" s="384">
        <f>+AG218-AM218</f>
        <v>0</v>
      </c>
      <c r="AW218" s="385">
        <f t="shared" si="244"/>
        <v>0</v>
      </c>
      <c r="AX218" s="386">
        <f>+AF218-AG218</f>
        <v>0</v>
      </c>
      <c r="AY218" s="193" t="e">
        <f>AD218*AR218</f>
        <v>#N/A</v>
      </c>
      <c r="AZ218" s="174" t="e">
        <f>IF(AND(AY218=0,AM218&gt;AY218),1,IFERROR(AM218/AY218,1))</f>
        <v>#N/A</v>
      </c>
      <c r="BA218" s="138"/>
      <c r="BB218" s="349"/>
      <c r="BC218" s="349"/>
      <c r="BD218" s="349"/>
      <c r="BE218" s="349"/>
      <c r="BF218" s="349"/>
      <c r="BG218" s="349"/>
      <c r="BH218" s="349"/>
      <c r="BI218" s="349"/>
      <c r="BJ218" s="349"/>
      <c r="BK218" s="349"/>
      <c r="BL218" s="349"/>
      <c r="BM218" s="349"/>
      <c r="BN218" s="348"/>
      <c r="BO218" s="349"/>
      <c r="BP218" s="349"/>
      <c r="BQ218" s="349"/>
      <c r="BR218" s="349"/>
      <c r="BS218" s="349"/>
      <c r="BT218" s="349"/>
      <c r="BU218" s="349"/>
      <c r="BV218" s="349"/>
      <c r="BW218" s="349"/>
      <c r="BX218" s="349"/>
      <c r="BY218" s="349"/>
      <c r="BZ218" s="349"/>
    </row>
    <row r="219" spans="1:78" ht="21" customHeight="1" thickBot="1">
      <c r="B219" s="1" t="s">
        <v>190</v>
      </c>
      <c r="C219" s="1" t="s">
        <v>299</v>
      </c>
      <c r="D219" s="1" t="s">
        <v>164</v>
      </c>
      <c r="E219" s="1" t="s">
        <v>176</v>
      </c>
      <c r="F219" s="1" t="s">
        <v>164</v>
      </c>
      <c r="G219" s="1" t="s">
        <v>164</v>
      </c>
      <c r="H219" s="1" t="s">
        <v>164</v>
      </c>
      <c r="I219" s="1" t="s">
        <v>164</v>
      </c>
      <c r="J219" s="1" t="s">
        <v>164</v>
      </c>
      <c r="K219" s="1" t="s">
        <v>164</v>
      </c>
      <c r="L219" s="1" t="s">
        <v>164</v>
      </c>
      <c r="M219" s="1" t="s">
        <v>164</v>
      </c>
      <c r="N219" s="1" t="s">
        <v>164</v>
      </c>
      <c r="O219" s="1" t="s">
        <v>164</v>
      </c>
      <c r="T219" s="158" t="s">
        <v>177</v>
      </c>
      <c r="U219" s="441"/>
      <c r="V219" s="158" t="s">
        <v>177</v>
      </c>
      <c r="W219" s="387">
        <f t="shared" ref="W219:AG219" si="245">W227</f>
        <v>14770.701333999999</v>
      </c>
      <c r="X219" s="188">
        <f t="shared" si="245"/>
        <v>0</v>
      </c>
      <c r="Y219" s="188">
        <f t="shared" si="245"/>
        <v>0</v>
      </c>
      <c r="Z219" s="188"/>
      <c r="AA219" s="188">
        <f t="shared" si="245"/>
        <v>0</v>
      </c>
      <c r="AB219" s="188">
        <f t="shared" si="245"/>
        <v>0</v>
      </c>
      <c r="AC219" s="188">
        <f t="shared" si="245"/>
        <v>0</v>
      </c>
      <c r="AD219" s="457">
        <f t="shared" si="245"/>
        <v>14770.701333999999</v>
      </c>
      <c r="AE219" s="387">
        <f>AE227</f>
        <v>0</v>
      </c>
      <c r="AF219" s="387">
        <f>AF227</f>
        <v>14770.701333999999</v>
      </c>
      <c r="AG219" s="457">
        <f t="shared" si="245"/>
        <v>1231.1841019999999</v>
      </c>
      <c r="AH219" s="169">
        <f t="shared" si="239"/>
        <v>8.3353124144890378E-2</v>
      </c>
      <c r="AI219" s="244"/>
      <c r="AJ219" s="326" t="e">
        <f>AJ227</f>
        <v>#REF!</v>
      </c>
      <c r="AK219" s="326" t="e">
        <f>AK227</f>
        <v>#REF!</v>
      </c>
      <c r="AL219" s="334" t="e" vm="1">
        <f t="shared" si="240"/>
        <v>#VALUE!</v>
      </c>
      <c r="AM219" s="475">
        <f>AM227</f>
        <v>0</v>
      </c>
      <c r="AN219" s="336">
        <f t="shared" si="241"/>
        <v>0</v>
      </c>
      <c r="AO219" s="223"/>
      <c r="AP219" s="326" t="e">
        <f>AP227</f>
        <v>#REF!</v>
      </c>
      <c r="AQ219" s="326" t="e">
        <f>AQ227</f>
        <v>#REF!</v>
      </c>
      <c r="AR219" s="172" t="e">
        <f t="shared" si="242"/>
        <v>#N/A</v>
      </c>
      <c r="AS219" s="475">
        <f>AS227</f>
        <v>0</v>
      </c>
      <c r="AT219" s="336">
        <f t="shared" si="243"/>
        <v>0</v>
      </c>
      <c r="AU219" s="457">
        <f>AU227</f>
        <v>13539.517231999998</v>
      </c>
      <c r="AV219" s="387">
        <f>AV227</f>
        <v>1231.1841019999999</v>
      </c>
      <c r="AW219" s="389">
        <f>AW227</f>
        <v>14770.701333999999</v>
      </c>
      <c r="AX219" s="418"/>
      <c r="AY219" s="190" t="e">
        <f>AY227</f>
        <v>#N/A</v>
      </c>
      <c r="AZ219" s="174" t="e">
        <f>IF(AND(AY219=0,AM219&gt;AY219),1,IFERROR(AM219/AY219,1))</f>
        <v>#N/A</v>
      </c>
      <c r="BA219" s="138"/>
      <c r="BB219" s="342"/>
      <c r="BC219" s="342"/>
      <c r="BD219" s="342"/>
      <c r="BE219" s="342"/>
      <c r="BF219" s="342"/>
      <c r="BG219" s="342"/>
      <c r="BH219" s="342"/>
      <c r="BI219" s="342"/>
      <c r="BJ219" s="342"/>
      <c r="BK219" s="342"/>
      <c r="BL219" s="342"/>
      <c r="BM219" s="342"/>
      <c r="BO219" s="342"/>
      <c r="BP219" s="342"/>
      <c r="BQ219" s="342"/>
      <c r="BR219" s="342"/>
      <c r="BS219" s="342"/>
      <c r="BT219" s="342"/>
      <c r="BU219" s="342"/>
      <c r="BV219" s="342"/>
      <c r="BW219" s="342"/>
      <c r="BX219" s="342"/>
      <c r="BY219" s="342"/>
      <c r="BZ219" s="342"/>
    </row>
    <row r="220" spans="1:78" ht="24.75" customHeight="1" thickBot="1">
      <c r="B220" s="1" t="s">
        <v>190</v>
      </c>
      <c r="C220" s="1" t="s">
        <v>299</v>
      </c>
      <c r="D220" s="1" t="s">
        <v>164</v>
      </c>
      <c r="E220" s="1" t="s">
        <v>164</v>
      </c>
      <c r="F220" s="1" t="s">
        <v>164</v>
      </c>
      <c r="G220" s="1" t="s">
        <v>164</v>
      </c>
      <c r="H220" s="1" t="s">
        <v>164</v>
      </c>
      <c r="I220" s="1" t="s">
        <v>164</v>
      </c>
      <c r="J220" s="1" t="s">
        <v>164</v>
      </c>
      <c r="K220" s="1" t="s">
        <v>164</v>
      </c>
      <c r="L220" s="1" t="s">
        <v>164</v>
      </c>
      <c r="M220" s="1" t="s">
        <v>164</v>
      </c>
      <c r="N220" s="1" t="s">
        <v>164</v>
      </c>
      <c r="O220" s="1" t="s">
        <v>164</v>
      </c>
      <c r="T220" s="158" t="s">
        <v>206</v>
      </c>
      <c r="U220" s="441"/>
      <c r="V220" s="158" t="s">
        <v>206</v>
      </c>
      <c r="W220" s="387">
        <f>+W219+W210+W216</f>
        <v>47734.288981999998</v>
      </c>
      <c r="X220" s="387">
        <f t="shared" ref="X220:AC220" si="246">+X219+X210+X216</f>
        <v>0</v>
      </c>
      <c r="Y220" s="387">
        <f t="shared" si="246"/>
        <v>0</v>
      </c>
      <c r="Z220" s="387">
        <f t="shared" si="246"/>
        <v>0</v>
      </c>
      <c r="AA220" s="387">
        <f t="shared" si="246"/>
        <v>0</v>
      </c>
      <c r="AB220" s="387">
        <f t="shared" si="246"/>
        <v>0</v>
      </c>
      <c r="AC220" s="387">
        <f t="shared" si="246"/>
        <v>0</v>
      </c>
      <c r="AD220" s="457">
        <f>+AD219+AD210+AD216</f>
        <v>47734.288981999998</v>
      </c>
      <c r="AE220" s="387">
        <f>+AE219+AE210+AE216</f>
        <v>1807.903</v>
      </c>
      <c r="AF220" s="387">
        <f>+AF219+AF210+AF216</f>
        <v>45926.385982</v>
      </c>
      <c r="AG220" s="457">
        <f>+AG219+AG210+AG216</f>
        <v>3845.1136445599996</v>
      </c>
      <c r="AH220" s="169">
        <f t="shared" si="239"/>
        <v>8.055244409338419E-2</v>
      </c>
      <c r="AI220" s="278"/>
      <c r="AJ220" s="188" t="e">
        <f>+AJ219+AJ210</f>
        <v>#REF!</v>
      </c>
      <c r="AK220" s="188" t="e">
        <f>+AK219+AK210</f>
        <v>#REF!</v>
      </c>
      <c r="AL220" s="334" t="e" vm="1">
        <f t="shared" si="240"/>
        <v>#VALUE!</v>
      </c>
      <c r="AM220" s="457">
        <f>+AM219+AM210+AM216</f>
        <v>1121.7395934200001</v>
      </c>
      <c r="AN220" s="186">
        <f t="shared" si="241"/>
        <v>2.3499660670403912E-2</v>
      </c>
      <c r="AO220" s="279"/>
      <c r="AP220" s="188" t="e">
        <f>+AP219+AP210</f>
        <v>#REF!</v>
      </c>
      <c r="AQ220" s="188" t="e">
        <f>+AQ219+AQ210</f>
        <v>#REF!</v>
      </c>
      <c r="AR220" s="172" t="e">
        <f t="shared" si="242"/>
        <v>#N/A</v>
      </c>
      <c r="AS220" s="457">
        <f>+AS219+AS210+AS216</f>
        <v>1114.87580342</v>
      </c>
      <c r="AT220" s="186">
        <f t="shared" si="243"/>
        <v>2.3355869065953945E-2</v>
      </c>
      <c r="AU220" s="457">
        <f>+AU219+AU210+AU216</f>
        <v>43889.17533744</v>
      </c>
      <c r="AV220" s="387">
        <f>+AV219+AV210+AV216</f>
        <v>2723.3740511400001</v>
      </c>
      <c r="AW220" s="389">
        <f>+AW219+AW210</f>
        <v>46612.549388579995</v>
      </c>
      <c r="AX220" s="418"/>
      <c r="AY220" s="190" t="e">
        <f>+AY219+AY210</f>
        <v>#N/A</v>
      </c>
      <c r="AZ220" s="174" t="e">
        <f>IF(AND(AY220=0,AM220&gt;AY220),1,IFERROR(AM220/AY220,1))</f>
        <v>#N/A</v>
      </c>
      <c r="BA220" s="138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</row>
    <row r="221" spans="1:78" ht="22.5">
      <c r="T221" s="143"/>
      <c r="U221" s="431"/>
      <c r="V221" s="144"/>
      <c r="W221" s="201"/>
      <c r="X221" s="201"/>
      <c r="Y221" s="201"/>
      <c r="Z221" s="201"/>
      <c r="AA221" s="201"/>
      <c r="AB221" s="201"/>
      <c r="AC221" s="201"/>
      <c r="AD221" s="425">
        <f>+AD210*1000000</f>
        <v>32963587648</v>
      </c>
      <c r="AE221" s="201"/>
      <c r="AF221" s="201"/>
      <c r="AG221" s="459"/>
      <c r="AH221" s="216"/>
      <c r="AI221" s="202"/>
      <c r="AJ221" s="202"/>
      <c r="AK221" s="202"/>
      <c r="AL221" s="203"/>
      <c r="AM221" s="459"/>
      <c r="AN221" s="216"/>
      <c r="AO221" s="202"/>
      <c r="AP221" s="202"/>
      <c r="AQ221" s="202"/>
      <c r="AR221" s="203"/>
      <c r="AS221" s="459"/>
      <c r="AT221" s="216"/>
      <c r="AU221" s="459"/>
      <c r="AV221" s="390"/>
      <c r="AW221" s="380"/>
      <c r="AX221" s="380"/>
      <c r="AY221" s="146"/>
      <c r="AZ221" s="146"/>
      <c r="BA221" s="138"/>
      <c r="BB221" s="344"/>
      <c r="BC221" s="344"/>
      <c r="BD221" s="344"/>
      <c r="BE221" s="344"/>
      <c r="BF221" s="344"/>
      <c r="BG221" s="344"/>
      <c r="BH221" s="344"/>
      <c r="BI221" s="344"/>
      <c r="BJ221" s="344"/>
      <c r="BK221" s="344"/>
      <c r="BL221" s="344"/>
      <c r="BM221" s="344"/>
      <c r="BO221" s="344"/>
      <c r="BP221" s="344"/>
      <c r="BQ221" s="344"/>
      <c r="BR221" s="344"/>
      <c r="BS221" s="344"/>
      <c r="BT221" s="344"/>
      <c r="BU221" s="344"/>
      <c r="BV221" s="344"/>
      <c r="BW221" s="344"/>
      <c r="BX221" s="344"/>
      <c r="BY221" s="344"/>
      <c r="BZ221" s="344"/>
    </row>
    <row r="222" spans="1:78" ht="12.75" customHeight="1" thickBot="1">
      <c r="T222" s="143"/>
      <c r="U222" s="431"/>
      <c r="V222" s="144"/>
      <c r="W222" s="143"/>
      <c r="X222" s="143"/>
      <c r="Y222" s="143"/>
      <c r="Z222" s="143"/>
      <c r="AA222" s="143"/>
      <c r="AB222" s="143"/>
      <c r="AC222" s="143"/>
      <c r="AD222" s="425"/>
      <c r="AE222" s="143"/>
      <c r="AF222" s="143"/>
      <c r="AG222" s="425"/>
      <c r="AH222" s="145"/>
      <c r="AI222" s="146"/>
      <c r="AJ222" s="146"/>
      <c r="AK222" s="146"/>
      <c r="AL222" s="139"/>
      <c r="AM222" s="425"/>
      <c r="AN222" s="145"/>
      <c r="AO222" s="146"/>
      <c r="AP222" s="146"/>
      <c r="AQ222" s="146"/>
      <c r="AR222" s="139"/>
      <c r="AS222" s="425"/>
      <c r="AT222" s="145"/>
      <c r="AU222" s="425"/>
      <c r="AV222" s="380"/>
      <c r="AW222" s="380"/>
      <c r="AX222" s="380"/>
      <c r="AY222" s="146"/>
      <c r="AZ222" s="146"/>
      <c r="BA222" s="138"/>
      <c r="BB222" s="344"/>
      <c r="BC222" s="344"/>
      <c r="BD222" s="344"/>
      <c r="BE222" s="344"/>
      <c r="BF222" s="344"/>
      <c r="BG222" s="344"/>
      <c r="BH222" s="344"/>
      <c r="BI222" s="344"/>
      <c r="BJ222" s="344"/>
      <c r="BK222" s="344"/>
      <c r="BL222" s="344"/>
      <c r="BM222" s="344"/>
      <c r="BO222" s="344"/>
      <c r="BP222" s="344"/>
      <c r="BQ222" s="344"/>
      <c r="BR222" s="344"/>
      <c r="BS222" s="344"/>
      <c r="BT222" s="344"/>
      <c r="BU222" s="344"/>
      <c r="BV222" s="344"/>
      <c r="BW222" s="344"/>
      <c r="BX222" s="344"/>
      <c r="BY222" s="344"/>
      <c r="BZ222" s="344"/>
    </row>
    <row r="223" spans="1:78" ht="51" customHeight="1" thickBot="1">
      <c r="B223" s="152"/>
      <c r="C223" s="230"/>
      <c r="D223" s="230"/>
      <c r="E223" s="230"/>
      <c r="F223" s="230"/>
      <c r="G223" s="230"/>
      <c r="H223" s="230"/>
      <c r="I223" s="230"/>
      <c r="J223" s="230"/>
      <c r="K223" s="230"/>
      <c r="L223" s="230"/>
      <c r="M223" s="230"/>
      <c r="N223" s="230"/>
      <c r="O223" s="230"/>
      <c r="P223" s="230"/>
      <c r="Q223" s="230"/>
      <c r="R223" s="230"/>
      <c r="S223" s="230"/>
      <c r="T223" s="157" t="s">
        <v>125</v>
      </c>
      <c r="U223" s="440"/>
      <c r="V223" s="157" t="s">
        <v>125</v>
      </c>
      <c r="W223" s="158" t="s">
        <v>441</v>
      </c>
      <c r="X223" s="158" t="s">
        <v>127</v>
      </c>
      <c r="Y223" s="158" t="s">
        <v>128</v>
      </c>
      <c r="Z223" s="158" t="s">
        <v>129</v>
      </c>
      <c r="AA223" s="158" t="s">
        <v>130</v>
      </c>
      <c r="AB223" s="158" t="s">
        <v>131</v>
      </c>
      <c r="AC223" s="157" t="s">
        <v>132</v>
      </c>
      <c r="AD223" s="453" t="s">
        <v>442</v>
      </c>
      <c r="AE223" s="157" t="s">
        <v>443</v>
      </c>
      <c r="AF223" s="157" t="s">
        <v>135</v>
      </c>
      <c r="AG223" s="453" t="s">
        <v>0</v>
      </c>
      <c r="AH223" s="159" t="s">
        <v>136</v>
      </c>
      <c r="AI223" s="160" t="s">
        <v>137</v>
      </c>
      <c r="AJ223" s="160" t="s">
        <v>138</v>
      </c>
      <c r="AK223" s="160" t="s">
        <v>139</v>
      </c>
      <c r="AL223" s="161" t="s">
        <v>140</v>
      </c>
      <c r="AM223" s="453" t="s">
        <v>141</v>
      </c>
      <c r="AN223" s="159" t="s">
        <v>142</v>
      </c>
      <c r="AO223" s="160"/>
      <c r="AP223" s="256" t="s">
        <v>144</v>
      </c>
      <c r="AQ223" s="256" t="s">
        <v>145</v>
      </c>
      <c r="AR223" s="284" t="s">
        <v>146</v>
      </c>
      <c r="AS223" s="453" t="s">
        <v>295</v>
      </c>
      <c r="AT223" s="159" t="s">
        <v>296</v>
      </c>
      <c r="AU223" s="453" t="s">
        <v>147</v>
      </c>
      <c r="AV223" s="381" t="s">
        <v>148</v>
      </c>
      <c r="AW223" s="381" t="s">
        <v>149</v>
      </c>
      <c r="AX223" s="422"/>
      <c r="AY223" s="162" t="s">
        <v>151</v>
      </c>
      <c r="AZ223" s="163" t="s">
        <v>152</v>
      </c>
      <c r="BA223" s="138"/>
      <c r="BB223" s="350"/>
      <c r="BC223" s="345"/>
      <c r="BD223" s="345"/>
      <c r="BE223" s="345"/>
      <c r="BF223" s="345"/>
      <c r="BG223" s="345"/>
      <c r="BH223" s="345"/>
      <c r="BI223" s="345"/>
      <c r="BJ223" s="345"/>
      <c r="BK223" s="345"/>
      <c r="BL223" s="345"/>
      <c r="BM223" s="345"/>
      <c r="BO223" s="345"/>
      <c r="BP223" s="345"/>
      <c r="BQ223" s="345"/>
      <c r="BR223" s="345"/>
      <c r="BS223" s="345"/>
      <c r="BT223" s="345"/>
      <c r="BU223" s="345"/>
      <c r="BV223" s="345"/>
      <c r="BW223" s="345"/>
      <c r="BX223" s="345"/>
      <c r="BY223" s="345"/>
      <c r="BZ223" s="345"/>
    </row>
    <row r="224" spans="1:78" ht="156.75" customHeight="1">
      <c r="B224" s="167" t="s">
        <v>190</v>
      </c>
      <c r="C224" s="1" t="s">
        <v>299</v>
      </c>
      <c r="D224" s="505" t="s">
        <v>393</v>
      </c>
      <c r="E224" s="1" t="s">
        <v>176</v>
      </c>
      <c r="F224" s="1" t="s">
        <v>164</v>
      </c>
      <c r="G224" s="1" t="s">
        <v>164</v>
      </c>
      <c r="H224" s="1" t="s">
        <v>164</v>
      </c>
      <c r="I224" s="1" t="s">
        <v>164</v>
      </c>
      <c r="J224" s="1" t="s">
        <v>164</v>
      </c>
      <c r="K224" s="1" t="s">
        <v>164</v>
      </c>
      <c r="L224" s="1" t="s">
        <v>164</v>
      </c>
      <c r="M224" s="1" t="s">
        <v>164</v>
      </c>
      <c r="N224" s="1" t="s">
        <v>164</v>
      </c>
      <c r="O224" s="1" t="s">
        <v>164</v>
      </c>
      <c r="T224" s="511" t="s">
        <v>394</v>
      </c>
      <c r="U224" s="333">
        <v>202300000000336</v>
      </c>
      <c r="V224" s="351" t="s">
        <v>394</v>
      </c>
      <c r="W224" s="394">
        <f>+SUMIFS('[1]SIIF Cierre 31 Enero de 2024'!$P$4:$P$749,'[1]SIIF Cierre 31 Enero de 2024'!$A$4:$A$749,$B224,'[1]SIIF Cierre 31 Enero de 2024'!$B$4:$B$749,$C224,'[1]SIIF Cierre 31 Enero de 2024'!$C$4:$C$749,$D224)/1000000</f>
        <v>9576.7013339999994</v>
      </c>
      <c r="X224" s="394">
        <f>9663-8555-1108</f>
        <v>0</v>
      </c>
      <c r="Y224" s="394">
        <f>+SUMIFS('[1]SIIF Cierre 31 Enero de 2024'!$R$4:$R$749,'[1]SIIF Cierre 31 Enero de 2024'!$A$4:$A$749,$B224,'[1]SIIF Cierre 31 Enero de 2024'!$B$4:$B$749,$C224,'[1]SIIF Cierre 31 Enero de 2024'!$C$4:$C$749,$D224)/1000000</f>
        <v>0</v>
      </c>
      <c r="Z224" s="394"/>
      <c r="AA224" s="394">
        <f>+SUMIFS('[1]SIIF Cierre 31 Enero de 2024'!$Q$4:$Q$749,'[1]SIIF Cierre 31 Enero de 2024'!$A$4:$A$749,$B224,'[1]SIIF Cierre 31 Enero de 2024'!$B$4:$B$749,$C224,'[1]SIIF Cierre 31 Enero de 2024'!$C$4:$C$749,$D224)/1000000</f>
        <v>0</v>
      </c>
      <c r="AB224" s="394"/>
      <c r="AC224" s="394">
        <f>+AA224+AB224</f>
        <v>0</v>
      </c>
      <c r="AD224" s="462">
        <f>W224-Y224+AA224</f>
        <v>9576.7013339999994</v>
      </c>
      <c r="AE224" s="394">
        <f>+SUMIFS('[1]SIIF Cierre 31 Enero de 2024'!$T$4:$T$749,'[1]SIIF Cierre 31 Enero de 2024'!$A$4:$A$749,$B224,'[1]SIIF Cierre 31 Enero de 2024'!$B$4:$B$749,$C224,'[1]SIIF Cierre 31 Enero de 2024'!$C$4:$C$749,$D224)/1000000</f>
        <v>0</v>
      </c>
      <c r="AF224" s="394">
        <f>AD224-AE224</f>
        <v>9576.7013339999994</v>
      </c>
      <c r="AG224" s="471">
        <f>+SUMIFS('[1]SIIF Cierre 31 Enero de 2024'!$W$4:$W$749,'[1]SIIF Cierre 31 Enero de 2024'!$A$4:$A$749,$B224,'[1]SIIF Cierre 31 Enero de 2024'!$B$4:$B$749,$C224,'[1]SIIF Cierre 31 Enero de 2024'!$C$4:$C$749,$D224,'[1]SIIF Cierre 31 Enero de 2024'!$D$4:$D$749,$E224,'[1]SIIF Cierre 31 Enero de 2024'!$E$4:$E$749,$F224,'[1]SIIF Cierre 31 Enero de 2024'!$F$4:$F$749,$G224,'[1]SIIF Cierre 31 Enero de 2024'!$G$4:$G$749,$H224,'[1]SIIF Cierre 31 Enero de 2024'!$H$4:$H$749,$I224,'[1]SIIF Cierre 31 Enero de 2024'!$I$4:$I$749,$J224,'[1]SIIF Cierre 31 Enero de 2024'!$J$4:$J$749,$K224,'[1]SIIF Cierre 31 Enero de 2024'!$K$4:$K$749,$L224,'[1]SIIF Cierre 31 Enero de 2024'!$L$4:$L$749,$M224,'[1]SIIF Cierre 31 Enero de 2024'!$M$4:$M$749,$N224,'[1]SIIF Cierre 31 Enero de 2024'!$N$4:$N$749,$O224)/1000000</f>
        <v>446.433333</v>
      </c>
      <c r="AH224" s="265">
        <f>+AG224/AD224</f>
        <v>4.66166081023155E-2</v>
      </c>
      <c r="AI224" s="266"/>
      <c r="AJ224" s="264">
        <f>+SUMIFS('[1]Cierre Mes Anterior'!$W$4:$W$773,'[1]Cierre Mes Anterior'!$A$4:$A$773,$B224,'[1]Cierre Mes Anterior'!$B$4:$B$773,$C224,'[1]Cierre Mes Anterior'!$C$4:$C$773,$D224,'[1]Cierre Mes Anterior'!$D$4:$D$773,$E224,'[1]Cierre Mes Anterior'!$E$4:$E$773,$F224,'[1]Cierre Mes Anterior'!$F$4:$F$773,$G224,'[1]Cierre Mes Anterior'!$G$4:$G$773,$H224,'[1]Cierre Mes Anterior'!$H$4:$H$773,$I224,'[1]Cierre Mes Anterior'!$I$4:$I$773,$J224,'[1]Cierre Mes Anterior'!$J$4:$J$773,$K224,'[1]Cierre Mes Anterior'!$K$4:$K$773,$L224,'[1]Cierre Mes Anterior'!$L$4:$L$773,$M224,'[1]Cierre Mes Anterior'!$M$4:$M$773,$N224,'[1]Cierre Mes Anterior'!$N$4:$N$773,$O224)/1000000</f>
        <v>0</v>
      </c>
      <c r="AK224" s="267">
        <f>+AG224-AJ224</f>
        <v>446.433333</v>
      </c>
      <c r="AL224" s="334" t="e" vm="1">
        <f>HLOOKUP((HLOOKUP($W$1,$BB$8:$BM$8,1,FALSE)),$BB$8:$BM$314,BN224,FALSE)</f>
        <v>#VALUE!</v>
      </c>
      <c r="AM224" s="472">
        <f>+SUMIFS('[1]SIIF Cierre 31 Enero de 2024'!$X$4:$X$749,'[1]SIIF Cierre 31 Enero de 2024'!$A$4:$A$749,$B224,'[1]SIIF Cierre 31 Enero de 2024'!$B$4:$B$749,$C224,'[1]SIIF Cierre 31 Enero de 2024'!$C$4:$C$749,$D224,'[1]SIIF Cierre 31 Enero de 2024'!$D$4:$D$749,$E224,'[1]SIIF Cierre 31 Enero de 2024'!$E$4:$E$749,$F224,'[1]SIIF Cierre 31 Enero de 2024'!$F$4:$F$749,$G224,'[1]SIIF Cierre 31 Enero de 2024'!$G$4:$G$749,$H224,'[1]SIIF Cierre 31 Enero de 2024'!$H$4:$H$749,$I224,'[1]SIIF Cierre 31 Enero de 2024'!$I$4:$I$749,$J224,'[1]SIIF Cierre 31 Enero de 2024'!$J$4:$J$749,$K224,'[1]SIIF Cierre 31 Enero de 2024'!$K$4:$K$749,$L224,'[1]SIIF Cierre 31 Enero de 2024'!$L$4:$L$749,$M224,'[1]SIIF Cierre 31 Enero de 2024'!$M$4:$M$749,$N224,'[1]SIIF Cierre 31 Enero de 2024'!$N$4:$N$749,$O224)/1000000</f>
        <v>0</v>
      </c>
      <c r="AN224" s="265">
        <f>+AM224/AD224</f>
        <v>0</v>
      </c>
      <c r="AO224" s="266"/>
      <c r="AP224" s="264">
        <f>+SUMIFS('[1]Cierre Mes Anterior'!$X$4:$X$773,'[1]Cierre Mes Anterior'!$A$4:$A$773,$B224,'[1]Cierre Mes Anterior'!$B$4:$B$773,$C224,'[1]Cierre Mes Anterior'!$C$4:$C$773,$D224,'[1]Cierre Mes Anterior'!$D$4:$D$773,$E224,'[1]Cierre Mes Anterior'!$E$4:$E$773,$F224,'[1]Cierre Mes Anterior'!$F$4:$F$773,$G224,'[1]Cierre Mes Anterior'!$G$4:$G$773,$H224,'[1]Cierre Mes Anterior'!$H$4:$H$773,$I224,'[1]Cierre Mes Anterior'!$I$4:$I$773,$J224,'[1]Cierre Mes Anterior'!$J$4:$J$773,$K224,'[1]Cierre Mes Anterior'!$K$4:$K$773,$L224,'[1]Cierre Mes Anterior'!$L$4:$L$773,$M224,'[1]Cierre Mes Anterior'!$M$4:$M$773,$N224,'[1]Cierre Mes Anterior'!$N$4:$N$773,$O224)/1000000</f>
        <v>0</v>
      </c>
      <c r="AQ224" s="267">
        <f>+AM224-AP224</f>
        <v>0</v>
      </c>
      <c r="AR224" s="172" t="e">
        <f>HLOOKUP((HLOOKUP($W$1,$BO$8:$BZ$8,1,FALSE)),$BO$8:$BZ$314,BN224,FALSE)</f>
        <v>#N/A</v>
      </c>
      <c r="AS224" s="472">
        <f>+SUMIFS('[1]SIIF Cierre 31 Enero de 2024'!$Z$4:$Z$749,'[1]SIIF Cierre 31 Enero de 2024'!$A$4:$A$749,$B224,'[1]SIIF Cierre 31 Enero de 2024'!$B$4:$B$749,$C224,'[1]SIIF Cierre 31 Enero de 2024'!$C$4:$C$749,$D224,'[1]SIIF Cierre 31 Enero de 2024'!$D$4:$D$749,$E224,'[1]SIIF Cierre 31 Enero de 2024'!$E$4:$E$749,$F224,'[1]SIIF Cierre 31 Enero de 2024'!$F$4:$F$749,$G224,'[1]SIIF Cierre 31 Enero de 2024'!$G$4:$G$749,$H224,'[1]SIIF Cierre 31 Enero de 2024'!$H$4:$H$749,$I224,'[1]SIIF Cierre 31 Enero de 2024'!$I$4:$I$749,$J224,'[1]SIIF Cierre 31 Enero de 2024'!$J$4:$J$749,$K224,'[1]SIIF Cierre 31 Enero de 2024'!$K$4:$K$749,$L224,'[1]SIIF Cierre 31 Enero de 2024'!$L$4:$L$749,$M224,'[1]SIIF Cierre 31 Enero de 2024'!$M$4:$M$749,$N224,'[1]SIIF Cierre 31 Enero de 2024'!$N$4:$N$749,$O224)/1000000</f>
        <v>0</v>
      </c>
      <c r="AT224" s="265">
        <f>+AS224/AD224</f>
        <v>0</v>
      </c>
      <c r="AU224" s="462">
        <f>+AD224-AG224</f>
        <v>9130.2680009999985</v>
      </c>
      <c r="AV224" s="395">
        <f>+AG224-AM224</f>
        <v>446.433333</v>
      </c>
      <c r="AW224" s="416">
        <f>+AD224-AM224</f>
        <v>9576.7013339999994</v>
      </c>
      <c r="AX224" s="420"/>
      <c r="AY224" s="193" t="e">
        <f>AD224*AR224</f>
        <v>#N/A</v>
      </c>
      <c r="AZ224" s="174" t="e">
        <f>IF(AND(AY224=0,AM224&gt;AY224),1,IFERROR(AM224/AY224,1))</f>
        <v>#N/A</v>
      </c>
      <c r="BA224" s="138"/>
      <c r="BB224" s="277"/>
      <c r="BC224" s="270"/>
      <c r="BD224" s="270"/>
      <c r="BE224" s="270"/>
      <c r="BF224" s="270"/>
      <c r="BG224" s="270"/>
      <c r="BH224" s="270"/>
      <c r="BI224" s="270"/>
      <c r="BJ224" s="270"/>
      <c r="BK224" s="270"/>
      <c r="BL224" s="270"/>
      <c r="BM224" s="270"/>
      <c r="BO224" s="270"/>
      <c r="BP224" s="270"/>
      <c r="BQ224" s="270"/>
      <c r="BR224" s="270"/>
      <c r="BS224" s="270"/>
      <c r="BT224" s="335"/>
      <c r="BU224" s="270"/>
      <c r="BV224" s="270"/>
      <c r="BW224" s="335"/>
      <c r="BX224" s="270"/>
      <c r="BY224" s="335"/>
      <c r="BZ224" s="270"/>
    </row>
    <row r="225" spans="1:78" ht="81" customHeight="1">
      <c r="B225" s="167" t="s">
        <v>190</v>
      </c>
      <c r="C225" s="1" t="s">
        <v>299</v>
      </c>
      <c r="D225" s="517" t="s">
        <v>395</v>
      </c>
      <c r="E225" s="1" t="s">
        <v>176</v>
      </c>
      <c r="F225" s="1" t="s">
        <v>164</v>
      </c>
      <c r="G225" s="1" t="s">
        <v>164</v>
      </c>
      <c r="H225" s="1" t="s">
        <v>164</v>
      </c>
      <c r="I225" s="1" t="s">
        <v>164</v>
      </c>
      <c r="J225" s="1" t="s">
        <v>164</v>
      </c>
      <c r="K225" s="1" t="s">
        <v>164</v>
      </c>
      <c r="L225" s="1" t="s">
        <v>164</v>
      </c>
      <c r="M225" s="1" t="s">
        <v>164</v>
      </c>
      <c r="N225" s="1" t="s">
        <v>164</v>
      </c>
      <c r="O225" s="1" t="s">
        <v>164</v>
      </c>
      <c r="T225" s="511" t="s">
        <v>396</v>
      </c>
      <c r="U225" s="333">
        <v>202300000000337</v>
      </c>
      <c r="V225" s="351" t="s">
        <v>396</v>
      </c>
      <c r="W225" s="394">
        <f>+SUMIFS('[1]SIIF Cierre 31 Enero de 2024'!$P$4:$P$749,'[1]SIIF Cierre 31 Enero de 2024'!$A$4:$A$749,$B225,'[1]SIIF Cierre 31 Enero de 2024'!$B$4:$B$749,$C225,'[1]SIIF Cierre 31 Enero de 2024'!$C$4:$C$749,$D225)/1000000</f>
        <v>4700</v>
      </c>
      <c r="X225" s="394">
        <v>0</v>
      </c>
      <c r="Y225" s="394">
        <f>+SUMIFS('[1]SIIF Cierre 31 Enero de 2024'!$R$4:$R$749,'[1]SIIF Cierre 31 Enero de 2024'!$A$4:$A$749,$B225,'[1]SIIF Cierre 31 Enero de 2024'!$B$4:$B$749,$C225,'[1]SIIF Cierre 31 Enero de 2024'!$C$4:$C$749,$D225)/1000000</f>
        <v>0</v>
      </c>
      <c r="Z225" s="394"/>
      <c r="AA225" s="394">
        <f>+SUMIFS('[1]SIIF Cierre 31 Enero de 2024'!$Q$4:$Q$749,'[1]SIIF Cierre 31 Enero de 2024'!$A$4:$A$749,$B225,'[1]SIIF Cierre 31 Enero de 2024'!$B$4:$B$749,$C225,'[1]SIIF Cierre 31 Enero de 2024'!$C$4:$C$749,$D225)/1000000</f>
        <v>0</v>
      </c>
      <c r="AB225" s="394"/>
      <c r="AC225" s="394">
        <f>+AA225+AB225</f>
        <v>0</v>
      </c>
      <c r="AD225" s="462">
        <f>W225-Y225+AA225</f>
        <v>4700</v>
      </c>
      <c r="AE225" s="394">
        <f>+SUMIFS('[1]SIIF Cierre 31 Enero de 2024'!$T$4:$T$749,'[1]SIIF Cierre 31 Enero de 2024'!$A$4:$A$749,$B225,'[1]SIIF Cierre 31 Enero de 2024'!$B$4:$B$749,$C225,'[1]SIIF Cierre 31 Enero de 2024'!$C$4:$C$749,$D225)/1000000</f>
        <v>0</v>
      </c>
      <c r="AF225" s="394">
        <f>AD225-AE225</f>
        <v>4700</v>
      </c>
      <c r="AG225" s="471">
        <f>+SUMIFS('[1]SIIF Cierre 31 Enero de 2024'!$W$4:$W$749,'[1]SIIF Cierre 31 Enero de 2024'!$A$4:$A$749,$B225,'[1]SIIF Cierre 31 Enero de 2024'!$B$4:$B$749,$C225,'[1]SIIF Cierre 31 Enero de 2024'!$C$4:$C$749,$D225,'[1]SIIF Cierre 31 Enero de 2024'!$D$4:$D$749,$E225,'[1]SIIF Cierre 31 Enero de 2024'!$E$4:$E$749,$F225,'[1]SIIF Cierre 31 Enero de 2024'!$F$4:$F$749,$G225,'[1]SIIF Cierre 31 Enero de 2024'!$G$4:$G$749,$H225,'[1]SIIF Cierre 31 Enero de 2024'!$H$4:$H$749,$I225,'[1]SIIF Cierre 31 Enero de 2024'!$I$4:$I$749,$J225,'[1]SIIF Cierre 31 Enero de 2024'!$J$4:$J$749,$K225,'[1]SIIF Cierre 31 Enero de 2024'!$K$4:$K$749,$L225,'[1]SIIF Cierre 31 Enero de 2024'!$L$4:$L$749,$M225,'[1]SIIF Cierre 31 Enero de 2024'!$M$4:$M$749,$N225,'[1]SIIF Cierre 31 Enero de 2024'!$N$4:$N$749,$O225)/1000000</f>
        <v>784.75076899999999</v>
      </c>
      <c r="AH225" s="265">
        <f>+AG225/AD225</f>
        <v>0.16696824872340427</v>
      </c>
      <c r="AI225" s="266"/>
      <c r="AJ225" s="264">
        <f>+SUMIFS('[1]Cierre Mes Anterior'!$W$4:$W$773,'[1]Cierre Mes Anterior'!$A$4:$A$773,$B225,'[1]Cierre Mes Anterior'!$B$4:$B$773,$C225,'[1]Cierre Mes Anterior'!$C$4:$C$773,$D225,'[1]Cierre Mes Anterior'!$D$4:$D$773,$E225,'[1]Cierre Mes Anterior'!$E$4:$E$773,$F225,'[1]Cierre Mes Anterior'!$F$4:$F$773,$G225,'[1]Cierre Mes Anterior'!$G$4:$G$773,$H225,'[1]Cierre Mes Anterior'!$H$4:$H$773,$I225,'[1]Cierre Mes Anterior'!$I$4:$I$773,$J225,'[1]Cierre Mes Anterior'!$J$4:$J$773,$K225,'[1]Cierre Mes Anterior'!$K$4:$K$773,$L225,'[1]Cierre Mes Anterior'!$L$4:$L$773,$M225,'[1]Cierre Mes Anterior'!$M$4:$M$773,$N225,'[1]Cierre Mes Anterior'!$N$4:$N$773,$O225)/1000000</f>
        <v>0</v>
      </c>
      <c r="AK225" s="267">
        <f>+AG225-AJ225</f>
        <v>784.75076899999999</v>
      </c>
      <c r="AL225" s="334" t="e" vm="1">
        <f>HLOOKUP((HLOOKUP($W$1,$BB$8:$BM$8,1,FALSE)),$BB$8:$BM$314,BN225,FALSE)</f>
        <v>#VALUE!</v>
      </c>
      <c r="AM225" s="472">
        <f>+SUMIFS('[1]SIIF Cierre 31 Enero de 2024'!$X$4:$X$749,'[1]SIIF Cierre 31 Enero de 2024'!$A$4:$A$749,$B225,'[1]SIIF Cierre 31 Enero de 2024'!$B$4:$B$749,$C225,'[1]SIIF Cierre 31 Enero de 2024'!$C$4:$C$749,$D225,'[1]SIIF Cierre 31 Enero de 2024'!$D$4:$D$749,$E225,'[1]SIIF Cierre 31 Enero de 2024'!$E$4:$E$749,$F225,'[1]SIIF Cierre 31 Enero de 2024'!$F$4:$F$749,$G225,'[1]SIIF Cierre 31 Enero de 2024'!$G$4:$G$749,$H225,'[1]SIIF Cierre 31 Enero de 2024'!$H$4:$H$749,$I225,'[1]SIIF Cierre 31 Enero de 2024'!$I$4:$I$749,$J225,'[1]SIIF Cierre 31 Enero de 2024'!$J$4:$J$749,$K225,'[1]SIIF Cierre 31 Enero de 2024'!$K$4:$K$749,$L225,'[1]SIIF Cierre 31 Enero de 2024'!$L$4:$L$749,$M225,'[1]SIIF Cierre 31 Enero de 2024'!$M$4:$M$749,$N225,'[1]SIIF Cierre 31 Enero de 2024'!$N$4:$N$749,$O225)/1000000</f>
        <v>0</v>
      </c>
      <c r="AN225" s="265">
        <f>+AM225/AD225</f>
        <v>0</v>
      </c>
      <c r="AO225" s="266"/>
      <c r="AP225" s="264">
        <f>+SUMIFS('[1]Cierre Mes Anterior'!$X$4:$X$773,'[1]Cierre Mes Anterior'!$A$4:$A$773,$B225,'[1]Cierre Mes Anterior'!$B$4:$B$773,$C225,'[1]Cierre Mes Anterior'!$C$4:$C$773,$D225,'[1]Cierre Mes Anterior'!$D$4:$D$773,$E225,'[1]Cierre Mes Anterior'!$E$4:$E$773,$F225,'[1]Cierre Mes Anterior'!$F$4:$F$773,$G225,'[1]Cierre Mes Anterior'!$G$4:$G$773,$H225,'[1]Cierre Mes Anterior'!$H$4:$H$773,$I225,'[1]Cierre Mes Anterior'!$I$4:$I$773,$J225,'[1]Cierre Mes Anterior'!$J$4:$J$773,$K225,'[1]Cierre Mes Anterior'!$K$4:$K$773,$L225,'[1]Cierre Mes Anterior'!$L$4:$L$773,$M225,'[1]Cierre Mes Anterior'!$M$4:$M$773,$N225,'[1]Cierre Mes Anterior'!$N$4:$N$773,$O225)/1000000</f>
        <v>0</v>
      </c>
      <c r="AQ225" s="267">
        <f>+AM225-AP225</f>
        <v>0</v>
      </c>
      <c r="AR225" s="172" t="e">
        <f>HLOOKUP((HLOOKUP($W$1,$BO$8:$BZ$8,1,FALSE)),$BO$8:$BZ$314,BN225,FALSE)</f>
        <v>#N/A</v>
      </c>
      <c r="AS225" s="472">
        <f>+SUMIFS('[1]SIIF Cierre 31 Enero de 2024'!$Z$4:$Z$749,'[1]SIIF Cierre 31 Enero de 2024'!$A$4:$A$749,$B225,'[1]SIIF Cierre 31 Enero de 2024'!$B$4:$B$749,$C225,'[1]SIIF Cierre 31 Enero de 2024'!$C$4:$C$749,$D225,'[1]SIIF Cierre 31 Enero de 2024'!$D$4:$D$749,$E225,'[1]SIIF Cierre 31 Enero de 2024'!$E$4:$E$749,$F225,'[1]SIIF Cierre 31 Enero de 2024'!$F$4:$F$749,$G225,'[1]SIIF Cierre 31 Enero de 2024'!$G$4:$G$749,$H225,'[1]SIIF Cierre 31 Enero de 2024'!$H$4:$H$749,$I225,'[1]SIIF Cierre 31 Enero de 2024'!$I$4:$I$749,$J225,'[1]SIIF Cierre 31 Enero de 2024'!$J$4:$J$749,$K225,'[1]SIIF Cierre 31 Enero de 2024'!$K$4:$K$749,$L225,'[1]SIIF Cierre 31 Enero de 2024'!$L$4:$L$749,$M225,'[1]SIIF Cierre 31 Enero de 2024'!$M$4:$M$749,$N225,'[1]SIIF Cierre 31 Enero de 2024'!$N$4:$N$749,$O225)/1000000</f>
        <v>0</v>
      </c>
      <c r="AT225" s="265">
        <f>+AS225/AD225</f>
        <v>0</v>
      </c>
      <c r="AU225" s="462">
        <f>+AD225-AG225</f>
        <v>3915.2492309999998</v>
      </c>
      <c r="AV225" s="395">
        <f>+AG225-AM225</f>
        <v>784.75076899999999</v>
      </c>
      <c r="AW225" s="416">
        <f>+AD225-AM225</f>
        <v>4700</v>
      </c>
      <c r="AX225" s="420"/>
      <c r="AY225" s="193" t="e">
        <f>AD225*AR225</f>
        <v>#N/A</v>
      </c>
      <c r="AZ225" s="174" t="e">
        <f>IF(AND(AY225=0,AM225&gt;AY225),1,IFERROR(AM225/AY225,1))</f>
        <v>#N/A</v>
      </c>
      <c r="BA225" s="138"/>
      <c r="BB225" s="277"/>
      <c r="BC225" s="270"/>
      <c r="BD225" s="270"/>
      <c r="BE225" s="270"/>
      <c r="BF225" s="270"/>
      <c r="BG225" s="270"/>
      <c r="BH225" s="270"/>
      <c r="BI225" s="270"/>
      <c r="BJ225" s="270"/>
      <c r="BK225" s="270"/>
      <c r="BL225" s="270"/>
      <c r="BM225" s="270"/>
      <c r="BO225" s="270"/>
      <c r="BP225" s="270"/>
      <c r="BQ225" s="270"/>
      <c r="BR225" s="270"/>
      <c r="BS225" s="270"/>
      <c r="BT225" s="335"/>
      <c r="BU225" s="270"/>
      <c r="BV225" s="270"/>
      <c r="BW225" s="335"/>
      <c r="BX225" s="270"/>
      <c r="BY225" s="335"/>
      <c r="BZ225" s="270"/>
    </row>
    <row r="226" spans="1:78" ht="121.5" customHeight="1">
      <c r="B226" s="167" t="s">
        <v>190</v>
      </c>
      <c r="C226" s="1" t="s">
        <v>299</v>
      </c>
      <c r="D226" s="505" t="s">
        <v>386</v>
      </c>
      <c r="E226" s="1" t="s">
        <v>176</v>
      </c>
      <c r="F226" s="1" t="s">
        <v>164</v>
      </c>
      <c r="G226" s="1" t="s">
        <v>164</v>
      </c>
      <c r="H226" s="1" t="s">
        <v>164</v>
      </c>
      <c r="I226" s="1" t="s">
        <v>164</v>
      </c>
      <c r="J226" s="1" t="s">
        <v>164</v>
      </c>
      <c r="K226" s="1" t="s">
        <v>164</v>
      </c>
      <c r="L226" s="1" t="s">
        <v>164</v>
      </c>
      <c r="M226" s="1" t="s">
        <v>164</v>
      </c>
      <c r="N226" s="1" t="s">
        <v>164</v>
      </c>
      <c r="O226" s="1" t="s">
        <v>164</v>
      </c>
      <c r="T226" s="511" t="s">
        <v>397</v>
      </c>
      <c r="U226" s="333">
        <v>202300000000346</v>
      </c>
      <c r="V226" s="351" t="s">
        <v>397</v>
      </c>
      <c r="W226" s="394">
        <f>+SUMIFS('[1]SIIF Cierre 31 Enero de 2024'!$P$4:$P$749,'[1]SIIF Cierre 31 Enero de 2024'!$A$4:$A$749,$B226,'[1]SIIF Cierre 31 Enero de 2024'!$B$4:$B$749,$C226,'[1]SIIF Cierre 31 Enero de 2024'!$C$4:$C$749,$D226)/1000000</f>
        <v>494</v>
      </c>
      <c r="X226" s="394">
        <f>370-370</f>
        <v>0</v>
      </c>
      <c r="Y226" s="394">
        <f>+SUMIFS('[1]SIIF Cierre 31 Enero de 2024'!$R$4:$R$749,'[1]SIIF Cierre 31 Enero de 2024'!$A$4:$A$749,$B226,'[1]SIIF Cierre 31 Enero de 2024'!$B$4:$B$749,$C226,'[1]SIIF Cierre 31 Enero de 2024'!$C$4:$C$749,$D226)/1000000</f>
        <v>0</v>
      </c>
      <c r="Z226" s="394"/>
      <c r="AA226" s="394">
        <f>+SUMIFS('[1]SIIF Cierre 31 Enero de 2024'!$Q$4:$Q$749,'[1]SIIF Cierre 31 Enero de 2024'!$A$4:$A$749,$B226,'[1]SIIF Cierre 31 Enero de 2024'!$B$4:$B$749,$C226,'[1]SIIF Cierre 31 Enero de 2024'!$C$4:$C$749,$D226)/1000000</f>
        <v>0</v>
      </c>
      <c r="AB226" s="394"/>
      <c r="AC226" s="394">
        <f>+AA226+AB226</f>
        <v>0</v>
      </c>
      <c r="AD226" s="462">
        <f>W226-Y226+AA226</f>
        <v>494</v>
      </c>
      <c r="AE226" s="394">
        <f>+SUMIFS('[1]SIIF Cierre 31 Enero de 2024'!$T$4:$T$749,'[1]SIIF Cierre 31 Enero de 2024'!$A$4:$A$749,$B226,'[1]SIIF Cierre 31 Enero de 2024'!$B$4:$B$749,$C226,'[1]SIIF Cierre 31 Enero de 2024'!$C$4:$C$749,$D226)/1000000</f>
        <v>0</v>
      </c>
      <c r="AF226" s="394">
        <f>AD226-AE226</f>
        <v>494</v>
      </c>
      <c r="AG226" s="471">
        <f>+SUMIFS('[1]SIIF Cierre 31 Enero de 2024'!$W$4:$W$749,'[1]SIIF Cierre 31 Enero de 2024'!$A$4:$A$749,$B226,'[1]SIIF Cierre 31 Enero de 2024'!$B$4:$B$749,$C226,'[1]SIIF Cierre 31 Enero de 2024'!$C$4:$C$749,$D226,'[1]SIIF Cierre 31 Enero de 2024'!$D$4:$D$749,$E226,'[1]SIIF Cierre 31 Enero de 2024'!$E$4:$E$749,$F226,'[1]SIIF Cierre 31 Enero de 2024'!$F$4:$F$749,$G226,'[1]SIIF Cierre 31 Enero de 2024'!$G$4:$G$749,$H226,'[1]SIIF Cierre 31 Enero de 2024'!$H$4:$H$749,$I226,'[1]SIIF Cierre 31 Enero de 2024'!$I$4:$I$749,$J226,'[1]SIIF Cierre 31 Enero de 2024'!$J$4:$J$749,$K226,'[1]SIIF Cierre 31 Enero de 2024'!$K$4:$K$749,$L226,'[1]SIIF Cierre 31 Enero de 2024'!$L$4:$L$749,$M226,'[1]SIIF Cierre 31 Enero de 2024'!$M$4:$M$749,$N226,'[1]SIIF Cierre 31 Enero de 2024'!$N$4:$N$749,$O226)/1000000</f>
        <v>0</v>
      </c>
      <c r="AH226" s="265">
        <f>+AG226/AD226</f>
        <v>0</v>
      </c>
      <c r="AI226" s="266"/>
      <c r="AJ226" s="264">
        <f>+SUMIFS('[1]Cierre Mes Anterior'!$W$4:$W$773,'[1]Cierre Mes Anterior'!$A$4:$A$773,$B226,'[1]Cierre Mes Anterior'!$B$4:$B$773,$C226,'[1]Cierre Mes Anterior'!$C$4:$C$773,$D226,'[1]Cierre Mes Anterior'!$D$4:$D$773,$E226,'[1]Cierre Mes Anterior'!$E$4:$E$773,$F226,'[1]Cierre Mes Anterior'!$F$4:$F$773,$G226,'[1]Cierre Mes Anterior'!$G$4:$G$773,$H226,'[1]Cierre Mes Anterior'!$H$4:$H$773,$I226,'[1]Cierre Mes Anterior'!$I$4:$I$773,$J226,'[1]Cierre Mes Anterior'!$J$4:$J$773,$K226,'[1]Cierre Mes Anterior'!$K$4:$K$773,$L226,'[1]Cierre Mes Anterior'!$L$4:$L$773,$M226,'[1]Cierre Mes Anterior'!$M$4:$M$773,$N226,'[1]Cierre Mes Anterior'!$N$4:$N$773,$O226)/1000000</f>
        <v>0</v>
      </c>
      <c r="AK226" s="267">
        <f>+AG226-AJ226</f>
        <v>0</v>
      </c>
      <c r="AL226" s="334" t="e" vm="1">
        <f>HLOOKUP((HLOOKUP($W$1,$BB$8:$BM$8,1,FALSE)),$BB$8:$BM$314,BN226,FALSE)</f>
        <v>#VALUE!</v>
      </c>
      <c r="AM226" s="472">
        <f>+SUMIFS('[1]SIIF Cierre 31 Enero de 2024'!$X$4:$X$749,'[1]SIIF Cierre 31 Enero de 2024'!$A$4:$A$749,$B226,'[1]SIIF Cierre 31 Enero de 2024'!$B$4:$B$749,$C226,'[1]SIIF Cierre 31 Enero de 2024'!$C$4:$C$749,$D226,'[1]SIIF Cierre 31 Enero de 2024'!$D$4:$D$749,$E226,'[1]SIIF Cierre 31 Enero de 2024'!$E$4:$E$749,$F226,'[1]SIIF Cierre 31 Enero de 2024'!$F$4:$F$749,$G226,'[1]SIIF Cierre 31 Enero de 2024'!$G$4:$G$749,$H226,'[1]SIIF Cierre 31 Enero de 2024'!$H$4:$H$749,$I226,'[1]SIIF Cierre 31 Enero de 2024'!$I$4:$I$749,$J226,'[1]SIIF Cierre 31 Enero de 2024'!$J$4:$J$749,$K226,'[1]SIIF Cierre 31 Enero de 2024'!$K$4:$K$749,$L226,'[1]SIIF Cierre 31 Enero de 2024'!$L$4:$L$749,$M226,'[1]SIIF Cierre 31 Enero de 2024'!$M$4:$M$749,$N226,'[1]SIIF Cierre 31 Enero de 2024'!$N$4:$N$749,$O226)/1000000</f>
        <v>0</v>
      </c>
      <c r="AN226" s="265">
        <f>+AM226/AD226</f>
        <v>0</v>
      </c>
      <c r="AO226" s="266"/>
      <c r="AP226" s="264">
        <f>+SUMIFS('[1]Cierre Mes Anterior'!$X$4:$X$773,'[1]Cierre Mes Anterior'!$A$4:$A$773,$B226,'[1]Cierre Mes Anterior'!$B$4:$B$773,$C226,'[1]Cierre Mes Anterior'!$C$4:$C$773,$D226,'[1]Cierre Mes Anterior'!$D$4:$D$773,$E226,'[1]Cierre Mes Anterior'!$E$4:$E$773,$F226,'[1]Cierre Mes Anterior'!$F$4:$F$773,$G226,'[1]Cierre Mes Anterior'!$G$4:$G$773,$H226,'[1]Cierre Mes Anterior'!$H$4:$H$773,$I226,'[1]Cierre Mes Anterior'!$I$4:$I$773,$J226,'[1]Cierre Mes Anterior'!$J$4:$J$773,$K226,'[1]Cierre Mes Anterior'!$K$4:$K$773,$L226,'[1]Cierre Mes Anterior'!$L$4:$L$773,$M226,'[1]Cierre Mes Anterior'!$M$4:$M$773,$N226,'[1]Cierre Mes Anterior'!$N$4:$N$773,$O226)/1000000</f>
        <v>0</v>
      </c>
      <c r="AQ226" s="267">
        <f>+AM226-AP226</f>
        <v>0</v>
      </c>
      <c r="AR226" s="172" t="e">
        <f>HLOOKUP((HLOOKUP($W$1,$BO$8:$BZ$8,1,FALSE)),$BO$8:$BZ$314,BN226,FALSE)</f>
        <v>#N/A</v>
      </c>
      <c r="AS226" s="472">
        <f>+SUMIFS('[1]SIIF Cierre 31 Enero de 2024'!$Z$4:$Z$749,'[1]SIIF Cierre 31 Enero de 2024'!$A$4:$A$749,$B226,'[1]SIIF Cierre 31 Enero de 2024'!$B$4:$B$749,$C226,'[1]SIIF Cierre 31 Enero de 2024'!$C$4:$C$749,$D226,'[1]SIIF Cierre 31 Enero de 2024'!$D$4:$D$749,$E226,'[1]SIIF Cierre 31 Enero de 2024'!$E$4:$E$749,$F226,'[1]SIIF Cierre 31 Enero de 2024'!$F$4:$F$749,$G226,'[1]SIIF Cierre 31 Enero de 2024'!$G$4:$G$749,$H226,'[1]SIIF Cierre 31 Enero de 2024'!$H$4:$H$749,$I226,'[1]SIIF Cierre 31 Enero de 2024'!$I$4:$I$749,$J226,'[1]SIIF Cierre 31 Enero de 2024'!$J$4:$J$749,$K226,'[1]SIIF Cierre 31 Enero de 2024'!$K$4:$K$749,$L226,'[1]SIIF Cierre 31 Enero de 2024'!$L$4:$L$749,$M226,'[1]SIIF Cierre 31 Enero de 2024'!$M$4:$M$749,$N226,'[1]SIIF Cierre 31 Enero de 2024'!$N$4:$N$749,$O226)/1000000</f>
        <v>0</v>
      </c>
      <c r="AT226" s="265">
        <f>+AS226/AD226</f>
        <v>0</v>
      </c>
      <c r="AU226" s="462">
        <f>+AD226-AG226</f>
        <v>494</v>
      </c>
      <c r="AV226" s="395">
        <f>+AG226-AM226</f>
        <v>0</v>
      </c>
      <c r="AW226" s="416">
        <f>+AD226-AM226</f>
        <v>494</v>
      </c>
      <c r="AX226" s="420"/>
      <c r="AY226" s="193" t="e">
        <f>AD226*AR226</f>
        <v>#N/A</v>
      </c>
      <c r="AZ226" s="174" t="e">
        <f>IF(AND(AY226=0,AM226&gt;AY226),1,IFERROR(AM226/AY226,1))</f>
        <v>#N/A</v>
      </c>
      <c r="BA226" s="138"/>
      <c r="BB226" s="277"/>
      <c r="BC226" s="270"/>
      <c r="BD226" s="270"/>
      <c r="BE226" s="270"/>
      <c r="BF226" s="270"/>
      <c r="BG226" s="270"/>
      <c r="BH226" s="270"/>
      <c r="BI226" s="270"/>
      <c r="BJ226" s="270"/>
      <c r="BK226" s="270"/>
      <c r="BL226" s="270"/>
      <c r="BM226" s="270"/>
      <c r="BO226" s="270"/>
      <c r="BP226" s="270"/>
      <c r="BQ226" s="270"/>
      <c r="BR226" s="270"/>
      <c r="BS226" s="270"/>
      <c r="BT226" s="335"/>
      <c r="BU226" s="270"/>
      <c r="BV226" s="270"/>
      <c r="BW226" s="335"/>
      <c r="BX226" s="270"/>
      <c r="BY226" s="335"/>
      <c r="BZ226" s="270"/>
    </row>
    <row r="227" spans="1:78" ht="24.75" customHeight="1" thickBot="1">
      <c r="B227" s="167"/>
      <c r="D227" s="352"/>
      <c r="N227" s="197"/>
      <c r="O227" s="197"/>
      <c r="P227" s="197"/>
      <c r="Q227" s="197"/>
      <c r="R227" s="197"/>
      <c r="S227" s="197"/>
      <c r="T227" s="158" t="s">
        <v>77</v>
      </c>
      <c r="U227" s="441"/>
      <c r="V227" s="158" t="s">
        <v>77</v>
      </c>
      <c r="W227" s="387">
        <f t="shared" ref="W227:AG227" si="247">+SUM(W224:W226)</f>
        <v>14770.701333999999</v>
      </c>
      <c r="X227" s="387">
        <f t="shared" si="247"/>
        <v>0</v>
      </c>
      <c r="Y227" s="387">
        <f t="shared" si="247"/>
        <v>0</v>
      </c>
      <c r="Z227" s="387">
        <f t="shared" si="247"/>
        <v>0</v>
      </c>
      <c r="AA227" s="387">
        <f t="shared" si="247"/>
        <v>0</v>
      </c>
      <c r="AB227" s="387">
        <f t="shared" si="247"/>
        <v>0</v>
      </c>
      <c r="AC227" s="387">
        <f t="shared" si="247"/>
        <v>0</v>
      </c>
      <c r="AD227" s="457">
        <f t="shared" si="247"/>
        <v>14770.701333999999</v>
      </c>
      <c r="AE227" s="387">
        <f t="shared" si="247"/>
        <v>0</v>
      </c>
      <c r="AF227" s="387">
        <f t="shared" si="247"/>
        <v>14770.701333999999</v>
      </c>
      <c r="AG227" s="457">
        <f t="shared" si="247"/>
        <v>1231.1841019999999</v>
      </c>
      <c r="AH227" s="169">
        <f>+AG227/AD227</f>
        <v>8.3353124144890378E-2</v>
      </c>
      <c r="AI227" s="278"/>
      <c r="AJ227" s="188" t="e">
        <f>+SUM(#REF!)</f>
        <v>#REF!</v>
      </c>
      <c r="AK227" s="188" t="e">
        <f>+SUM(#REF!)</f>
        <v>#REF!</v>
      </c>
      <c r="AL227" s="334" t="e" vm="1">
        <f>HLOOKUP((HLOOKUP($W$1,$BB$8:$BM$8,1,FALSE)),$BB$8:$BM$314,BN227,FALSE)</f>
        <v>#VALUE!</v>
      </c>
      <c r="AM227" s="457">
        <f>+SUM(AM224:AM226)</f>
        <v>0</v>
      </c>
      <c r="AN227" s="186">
        <f>+AM227/AD227</f>
        <v>0</v>
      </c>
      <c r="AO227" s="279"/>
      <c r="AP227" s="188" t="e">
        <f>+SUM(#REF!)</f>
        <v>#REF!</v>
      </c>
      <c r="AQ227" s="188" t="e">
        <f>+SUM(#REF!)</f>
        <v>#REF!</v>
      </c>
      <c r="AR227" s="172" t="e">
        <f>HLOOKUP((HLOOKUP($W$1,$BO$8:$BZ$8,1,FALSE)),$BO$8:$BZ$314,BN227,FALSE)</f>
        <v>#N/A</v>
      </c>
      <c r="AS227" s="457">
        <f>+SUM(AS224:AS226)</f>
        <v>0</v>
      </c>
      <c r="AT227" s="186">
        <f>+AS227/AD227</f>
        <v>0</v>
      </c>
      <c r="AU227" s="457">
        <f>+SUM(AU224:AU226)</f>
        <v>13539.517231999998</v>
      </c>
      <c r="AV227" s="387">
        <f>+SUM(AV224:AV226)</f>
        <v>1231.1841019999999</v>
      </c>
      <c r="AW227" s="387">
        <f>+SUM(AW224:AW226)</f>
        <v>14770.701333999999</v>
      </c>
      <c r="AX227" s="387">
        <f>+SUM(AX224:AX226)</f>
        <v>0</v>
      </c>
      <c r="AY227" s="387" t="e">
        <f>+SUM(AY224:AY226)</f>
        <v>#N/A</v>
      </c>
      <c r="AZ227" s="174" t="e">
        <f>IF(AND(AY227=0,AM227&gt;AY227),1,IFERROR(AM227/AY227,1))</f>
        <v>#N/A</v>
      </c>
      <c r="BA227" s="138"/>
      <c r="BB227" s="280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</row>
    <row r="228" spans="1:78" ht="24.75" customHeight="1">
      <c r="T228" s="353"/>
      <c r="U228" s="449"/>
      <c r="V228" s="353"/>
      <c r="W228" s="426"/>
      <c r="X228" s="354"/>
      <c r="Y228" s="354"/>
      <c r="Z228" s="354"/>
      <c r="AA228" s="354"/>
      <c r="AB228" s="354"/>
      <c r="AC228" s="354"/>
      <c r="AD228" s="477"/>
      <c r="AE228" s="426"/>
      <c r="AF228" s="426"/>
      <c r="AG228" s="477"/>
      <c r="AH228" s="355"/>
      <c r="AI228" s="356"/>
      <c r="AJ228" s="354"/>
      <c r="AK228" s="354"/>
      <c r="AL228" s="357"/>
      <c r="AM228" s="477"/>
      <c r="AN228" s="358"/>
      <c r="AO228" s="359"/>
      <c r="AP228" s="354"/>
      <c r="AQ228" s="354"/>
      <c r="AR228" s="357"/>
      <c r="AS228" s="477"/>
      <c r="AT228" s="358"/>
      <c r="AU228" s="477"/>
      <c r="AV228" s="426"/>
      <c r="AW228" s="426"/>
      <c r="AX228" s="426"/>
      <c r="AY228" s="360"/>
      <c r="AZ228" s="361"/>
      <c r="BA228" s="138"/>
      <c r="BB228" s="269"/>
      <c r="BC228" s="301"/>
      <c r="BD228" s="301"/>
      <c r="BE228" s="301"/>
      <c r="BF228" s="301"/>
      <c r="BG228" s="301"/>
      <c r="BH228" s="301"/>
      <c r="BI228" s="301"/>
      <c r="BJ228" s="301"/>
      <c r="BK228" s="301"/>
      <c r="BL228" s="301"/>
      <c r="BM228" s="301"/>
      <c r="BO228" s="301"/>
      <c r="BP228" s="301"/>
      <c r="BQ228" s="301"/>
      <c r="BR228" s="301"/>
      <c r="BS228" s="301"/>
      <c r="BT228" s="301"/>
      <c r="BU228" s="301"/>
      <c r="BV228" s="301"/>
      <c r="BW228" s="301"/>
      <c r="BX228" s="301"/>
      <c r="BY228" s="301"/>
      <c r="BZ228" s="301"/>
    </row>
    <row r="229" spans="1:78" ht="9.75" customHeight="1">
      <c r="T229" s="143"/>
      <c r="U229" s="431"/>
      <c r="V229" s="144"/>
      <c r="W229" s="143"/>
      <c r="X229" s="143"/>
      <c r="Y229" s="143"/>
      <c r="Z229" s="143"/>
      <c r="AA229" s="143"/>
      <c r="AB229" s="143"/>
      <c r="AC229" s="143"/>
      <c r="AD229" s="425"/>
      <c r="AE229" s="143"/>
      <c r="AF229" s="143"/>
      <c r="AG229" s="425"/>
      <c r="AH229" s="145"/>
      <c r="AI229" s="146"/>
      <c r="AJ229" s="146"/>
      <c r="AK229" s="146"/>
      <c r="AL229" s="139"/>
      <c r="AM229" s="425"/>
      <c r="AN229" s="145"/>
      <c r="AO229" s="146"/>
      <c r="AP229" s="146"/>
      <c r="AQ229" s="146"/>
      <c r="AR229" s="139"/>
      <c r="AS229" s="425"/>
      <c r="AT229" s="145"/>
      <c r="AU229" s="425"/>
      <c r="AV229" s="380"/>
      <c r="AW229" s="380"/>
      <c r="AX229" s="380"/>
      <c r="AY229" s="146"/>
      <c r="AZ229" s="146"/>
      <c r="BA229" s="138"/>
      <c r="BB229" s="277"/>
      <c r="BC229" s="270"/>
      <c r="BD229" s="270"/>
      <c r="BE229" s="270"/>
      <c r="BF229" s="270"/>
      <c r="BG229" s="270"/>
      <c r="BH229" s="270"/>
      <c r="BI229" s="270"/>
      <c r="BJ229" s="270"/>
      <c r="BK229" s="270"/>
      <c r="BL229" s="270"/>
      <c r="BM229" s="270"/>
      <c r="BO229" s="270"/>
      <c r="BP229" s="270"/>
      <c r="BQ229" s="270"/>
      <c r="BR229" s="270"/>
      <c r="BS229" s="270"/>
      <c r="BT229" s="270"/>
      <c r="BU229" s="270"/>
      <c r="BV229" s="270"/>
      <c r="BW229" s="270"/>
      <c r="BX229" s="270"/>
      <c r="BY229" s="270"/>
      <c r="BZ229" s="270"/>
    </row>
    <row r="230" spans="1:78" ht="22.5" customHeight="1">
      <c r="T230" s="552" t="s">
        <v>274</v>
      </c>
      <c r="U230" s="552"/>
      <c r="V230" s="552"/>
      <c r="W230" s="552"/>
      <c r="X230" s="552"/>
      <c r="Y230" s="552"/>
      <c r="Z230" s="552"/>
      <c r="AA230" s="552"/>
      <c r="AB230" s="552"/>
      <c r="AC230" s="552"/>
      <c r="AD230" s="552"/>
      <c r="AE230" s="552"/>
      <c r="AF230" s="552"/>
      <c r="AG230" s="552"/>
      <c r="AH230" s="552"/>
      <c r="AI230" s="552"/>
      <c r="AJ230" s="552"/>
      <c r="AK230" s="552"/>
      <c r="AL230" s="552"/>
      <c r="AM230" s="552"/>
      <c r="AN230" s="552"/>
      <c r="AO230" s="552"/>
      <c r="AP230" s="552"/>
      <c r="AQ230" s="552"/>
      <c r="AR230" s="552"/>
      <c r="AS230" s="552"/>
      <c r="AT230" s="552"/>
      <c r="AU230" s="552"/>
      <c r="AV230" s="552"/>
      <c r="AW230" s="380"/>
      <c r="AX230" s="380"/>
      <c r="AY230" s="146"/>
      <c r="AZ230" s="146"/>
      <c r="BA230" s="138"/>
      <c r="BB230" s="277"/>
      <c r="BC230" s="270"/>
      <c r="BD230" s="270"/>
      <c r="BE230" s="270"/>
      <c r="BF230" s="270"/>
      <c r="BG230" s="270"/>
      <c r="BH230" s="270"/>
      <c r="BI230" s="270"/>
      <c r="BJ230" s="270"/>
      <c r="BK230" s="270"/>
      <c r="BL230" s="270"/>
      <c r="BM230" s="270"/>
      <c r="BO230" s="270"/>
      <c r="BP230" s="270"/>
      <c r="BQ230" s="270"/>
      <c r="BR230" s="270"/>
      <c r="BS230" s="270"/>
      <c r="BT230" s="270"/>
      <c r="BU230" s="270"/>
      <c r="BV230" s="270"/>
      <c r="BW230" s="270"/>
      <c r="BX230" s="270"/>
      <c r="BY230" s="270"/>
      <c r="BZ230" s="270"/>
    </row>
    <row r="231" spans="1:78" ht="9.75" customHeight="1" thickBot="1">
      <c r="T231" s="143"/>
      <c r="U231" s="431"/>
      <c r="V231" s="144"/>
      <c r="W231" s="143"/>
      <c r="X231" s="143"/>
      <c r="Y231" s="143"/>
      <c r="Z231" s="143"/>
      <c r="AA231" s="143"/>
      <c r="AB231" s="143"/>
      <c r="AC231" s="143"/>
      <c r="AD231" s="425"/>
      <c r="AE231" s="143"/>
      <c r="AF231" s="143"/>
      <c r="AG231" s="425"/>
      <c r="AH231" s="145"/>
      <c r="AI231" s="146"/>
      <c r="AJ231" s="146"/>
      <c r="AK231" s="146"/>
      <c r="AL231" s="139"/>
      <c r="AM231" s="425"/>
      <c r="AN231" s="145"/>
      <c r="AO231" s="146"/>
      <c r="AP231" s="146"/>
      <c r="AQ231" s="146"/>
      <c r="AR231" s="139"/>
      <c r="AS231" s="425"/>
      <c r="AT231" s="145"/>
      <c r="AU231" s="425"/>
      <c r="AV231" s="380"/>
      <c r="AW231" s="380"/>
      <c r="AX231" s="380"/>
      <c r="AY231" s="146"/>
      <c r="AZ231" s="146"/>
      <c r="BA231" s="138"/>
      <c r="BB231" s="277"/>
      <c r="BC231" s="270"/>
      <c r="BD231" s="270"/>
      <c r="BE231" s="270"/>
      <c r="BF231" s="270"/>
      <c r="BG231" s="270"/>
      <c r="BH231" s="270"/>
      <c r="BI231" s="270"/>
      <c r="BJ231" s="270"/>
      <c r="BK231" s="270"/>
      <c r="BL231" s="270"/>
      <c r="BM231" s="270"/>
      <c r="BO231" s="270"/>
      <c r="BP231" s="270"/>
      <c r="BQ231" s="270"/>
      <c r="BR231" s="270"/>
      <c r="BS231" s="270"/>
      <c r="BT231" s="270"/>
      <c r="BU231" s="270"/>
      <c r="BV231" s="270"/>
      <c r="BW231" s="270"/>
      <c r="BX231" s="270"/>
      <c r="BY231" s="270"/>
      <c r="BZ231" s="270"/>
    </row>
    <row r="232" spans="1:78" ht="51" customHeight="1" thickBot="1">
      <c r="B232" s="152"/>
      <c r="C232" s="230"/>
      <c r="D232" s="230"/>
      <c r="E232" s="230"/>
      <c r="F232" s="230"/>
      <c r="G232" s="230"/>
      <c r="H232" s="230"/>
      <c r="I232" s="230"/>
      <c r="J232" s="230"/>
      <c r="K232" s="230"/>
      <c r="L232" s="230"/>
      <c r="M232" s="230"/>
      <c r="N232" s="230"/>
      <c r="O232" s="230"/>
      <c r="P232" s="230"/>
      <c r="Q232" s="230"/>
      <c r="R232" s="230"/>
      <c r="S232" s="230"/>
      <c r="T232" s="157" t="s">
        <v>125</v>
      </c>
      <c r="U232" s="440"/>
      <c r="V232" s="157" t="s">
        <v>125</v>
      </c>
      <c r="W232" s="158" t="s">
        <v>441</v>
      </c>
      <c r="X232" s="158" t="s">
        <v>127</v>
      </c>
      <c r="Y232" s="158" t="s">
        <v>128</v>
      </c>
      <c r="Z232" s="158" t="s">
        <v>129</v>
      </c>
      <c r="AA232" s="158" t="s">
        <v>130</v>
      </c>
      <c r="AB232" s="158" t="s">
        <v>131</v>
      </c>
      <c r="AC232" s="157" t="s">
        <v>132</v>
      </c>
      <c r="AD232" s="453" t="s">
        <v>442</v>
      </c>
      <c r="AE232" s="157" t="s">
        <v>443</v>
      </c>
      <c r="AF232" s="157" t="s">
        <v>135</v>
      </c>
      <c r="AG232" s="453" t="s">
        <v>0</v>
      </c>
      <c r="AH232" s="159" t="s">
        <v>136</v>
      </c>
      <c r="AI232" s="160" t="s">
        <v>137</v>
      </c>
      <c r="AJ232" s="160" t="s">
        <v>138</v>
      </c>
      <c r="AK232" s="160" t="s">
        <v>139</v>
      </c>
      <c r="AL232" s="161" t="s">
        <v>140</v>
      </c>
      <c r="AM232" s="453" t="s">
        <v>141</v>
      </c>
      <c r="AN232" s="159" t="s">
        <v>142</v>
      </c>
      <c r="AO232" s="160"/>
      <c r="AP232" s="256" t="s">
        <v>144</v>
      </c>
      <c r="AQ232" s="256" t="s">
        <v>145</v>
      </c>
      <c r="AR232" s="284" t="s">
        <v>146</v>
      </c>
      <c r="AS232" s="453" t="s">
        <v>295</v>
      </c>
      <c r="AT232" s="159" t="s">
        <v>296</v>
      </c>
      <c r="AU232" s="453" t="s">
        <v>147</v>
      </c>
      <c r="AV232" s="381" t="s">
        <v>148</v>
      </c>
      <c r="AW232" s="381" t="s">
        <v>149</v>
      </c>
      <c r="AX232" s="422"/>
      <c r="AY232" s="162" t="s">
        <v>151</v>
      </c>
      <c r="AZ232" s="163" t="s">
        <v>152</v>
      </c>
      <c r="BA232" s="138"/>
      <c r="BB232" s="164"/>
      <c r="BC232" s="166"/>
      <c r="BD232" s="166"/>
      <c r="BE232" s="166"/>
      <c r="BF232" s="166"/>
      <c r="BG232" s="166"/>
      <c r="BH232" s="166"/>
      <c r="BI232" s="166"/>
      <c r="BJ232" s="166"/>
      <c r="BK232" s="166"/>
      <c r="BL232" s="166"/>
      <c r="BM232" s="166"/>
      <c r="BN232" s="362"/>
      <c r="BO232" s="166"/>
      <c r="BP232" s="166"/>
      <c r="BQ232" s="166"/>
      <c r="BR232" s="166"/>
      <c r="BS232" s="166"/>
      <c r="BT232" s="166"/>
      <c r="BU232" s="166"/>
      <c r="BV232" s="166"/>
      <c r="BW232" s="166"/>
      <c r="BX232" s="166"/>
      <c r="BY232" s="166"/>
      <c r="BZ232" s="166"/>
    </row>
    <row r="233" spans="1:78" ht="24" customHeight="1" thickBot="1">
      <c r="B233" s="1" t="s">
        <v>192</v>
      </c>
      <c r="C233" s="1" t="s">
        <v>300</v>
      </c>
      <c r="D233" s="1" t="s">
        <v>164</v>
      </c>
      <c r="E233" s="1" t="s">
        <v>165</v>
      </c>
      <c r="F233" s="1" t="s">
        <v>164</v>
      </c>
      <c r="G233" s="1" t="s">
        <v>164</v>
      </c>
      <c r="H233" s="1" t="s">
        <v>164</v>
      </c>
      <c r="I233" s="1" t="s">
        <v>164</v>
      </c>
      <c r="J233" s="1" t="s">
        <v>164</v>
      </c>
      <c r="K233" s="1" t="s">
        <v>164</v>
      </c>
      <c r="L233" s="1" t="s">
        <v>164</v>
      </c>
      <c r="M233" s="1" t="s">
        <v>164</v>
      </c>
      <c r="N233" s="1" t="s">
        <v>164</v>
      </c>
      <c r="O233" s="1" t="s">
        <v>164</v>
      </c>
      <c r="T233" s="158" t="s">
        <v>166</v>
      </c>
      <c r="U233" s="441"/>
      <c r="V233" s="158" t="s">
        <v>166</v>
      </c>
      <c r="W233" s="387">
        <f>SUM(W234:W238)</f>
        <v>25668.576000000001</v>
      </c>
      <c r="X233" s="188">
        <f t="shared" ref="X233:AC233" si="248">SUM(X234:X237)</f>
        <v>0</v>
      </c>
      <c r="Y233" s="387">
        <f>SUM(Y234:Z238)</f>
        <v>0</v>
      </c>
      <c r="Z233" s="387"/>
      <c r="AA233" s="387">
        <f>SUM(AA234:AA238)</f>
        <v>0</v>
      </c>
      <c r="AB233" s="387">
        <f t="shared" si="248"/>
        <v>0</v>
      </c>
      <c r="AC233" s="387">
        <f t="shared" si="248"/>
        <v>0</v>
      </c>
      <c r="AD233" s="457">
        <f>SUM(AD234:AD238)</f>
        <v>25668.576000000001</v>
      </c>
      <c r="AE233" s="387">
        <f>SUM(AE234:AE238)</f>
        <v>0</v>
      </c>
      <c r="AF233" s="387">
        <f>SUM(AF234:AF238)</f>
        <v>25668.576000000001</v>
      </c>
      <c r="AG233" s="457">
        <f>SUM(AG234:AG238)</f>
        <v>7650.2934979500005</v>
      </c>
      <c r="AH233" s="169">
        <f t="shared" ref="AH233:AH243" si="249">+AG233/AD233</f>
        <v>0.29804121186738214</v>
      </c>
      <c r="AI233" s="244"/>
      <c r="AJ233" s="326">
        <f>SUM(AJ234:AJ237)</f>
        <v>0</v>
      </c>
      <c r="AK233" s="326">
        <f>SUM(AK234:AK237)</f>
        <v>7650.2934979500005</v>
      </c>
      <c r="AL233" s="334" t="e" vm="1">
        <f t="shared" ref="AL233:AL243" si="250">HLOOKUP((HLOOKUP($W$1,$BB$8:$BM$8,1,FALSE)),$BB$8:$BM$314,BN233,FALSE)</f>
        <v>#VALUE!</v>
      </c>
      <c r="AM233" s="475">
        <f>SUM(AM234:AM238)</f>
        <v>709.72046795000006</v>
      </c>
      <c r="AN233" s="336">
        <f t="shared" ref="AN233:AN243" si="251">+AM233/AD233</f>
        <v>2.7649389975898938E-2</v>
      </c>
      <c r="AO233" s="223"/>
      <c r="AP233" s="326">
        <f>SUM(AP234:AP237)</f>
        <v>0</v>
      </c>
      <c r="AQ233" s="326">
        <f>SUM(AQ234:AQ237)</f>
        <v>709.72046795000006</v>
      </c>
      <c r="AR233" s="172" t="e">
        <f t="shared" ref="AR233:AR243" si="252">HLOOKUP((HLOOKUP($W$1,$BO$8:$BZ$8,1,FALSE)),$BO$8:$BZ$314,BN233,FALSE)</f>
        <v>#N/A</v>
      </c>
      <c r="AS233" s="475">
        <f>SUM(AS234:AS238)</f>
        <v>689.00314194999999</v>
      </c>
      <c r="AT233" s="336">
        <f t="shared" ref="AT233:AT243" si="253">+AS233/AD233</f>
        <v>2.6842281470931616E-2</v>
      </c>
      <c r="AU233" s="457">
        <f>SUM(AU234:AU238)</f>
        <v>18018.282502049999</v>
      </c>
      <c r="AV233" s="387">
        <f>SUM(AV234:AV238)</f>
        <v>6940.5730299999996</v>
      </c>
      <c r="AW233" s="389">
        <f>SUM(AW234:AW238)</f>
        <v>24958.855532050002</v>
      </c>
      <c r="AX233" s="418"/>
      <c r="AY233" s="190" t="e">
        <f>SUM(AY234:AY237)</f>
        <v>#N/A</v>
      </c>
      <c r="AZ233" s="174" t="e">
        <f t="shared" ref="AZ233:AZ243" si="254">IF(AND(AY233=0,AM233&gt;AY233),1,IFERROR(AM233/AY233,1))</f>
        <v>#N/A</v>
      </c>
      <c r="BA233" s="138"/>
      <c r="BB233" s="342"/>
      <c r="BC233" s="342"/>
      <c r="BD233" s="342"/>
      <c r="BE233" s="342"/>
      <c r="BF233" s="342"/>
      <c r="BG233" s="342"/>
      <c r="BH233" s="342"/>
      <c r="BI233" s="342"/>
      <c r="BJ233" s="342"/>
      <c r="BK233" s="342"/>
      <c r="BL233" s="342"/>
      <c r="BM233" s="342"/>
      <c r="BO233" s="342"/>
      <c r="BP233" s="342"/>
      <c r="BQ233" s="342"/>
      <c r="BR233" s="342"/>
      <c r="BS233" s="342"/>
      <c r="BT233" s="342"/>
      <c r="BU233" s="342"/>
      <c r="BV233" s="342"/>
      <c r="BW233" s="342"/>
      <c r="BX233" s="342"/>
      <c r="BY233" s="342"/>
      <c r="BZ233" s="342"/>
    </row>
    <row r="234" spans="1:78" ht="20.25" customHeight="1">
      <c r="B234" s="1" t="s">
        <v>192</v>
      </c>
      <c r="C234" s="1" t="s">
        <v>300</v>
      </c>
      <c r="D234" s="1" t="s">
        <v>164</v>
      </c>
      <c r="E234" s="1" t="s">
        <v>165</v>
      </c>
      <c r="F234" s="1">
        <v>1</v>
      </c>
      <c r="G234" s="1" t="s">
        <v>164</v>
      </c>
      <c r="H234" s="1" t="s">
        <v>164</v>
      </c>
      <c r="I234" s="1" t="s">
        <v>164</v>
      </c>
      <c r="J234" s="1" t="s">
        <v>164</v>
      </c>
      <c r="K234" s="1" t="s">
        <v>164</v>
      </c>
      <c r="L234" s="1" t="s">
        <v>164</v>
      </c>
      <c r="M234" s="1" t="s">
        <v>164</v>
      </c>
      <c r="N234" s="1" t="s">
        <v>164</v>
      </c>
      <c r="O234" s="1" t="s">
        <v>164</v>
      </c>
      <c r="T234" s="327" t="s">
        <v>203</v>
      </c>
      <c r="U234" s="447"/>
      <c r="V234" s="177" t="s">
        <v>203</v>
      </c>
      <c r="W234" s="386">
        <f>(+SUMIFS('[1]SIIF Cierre 31 Enero de 2024'!$P$4:$P$749,'[1]SIIF Cierre 31 Enero de 2024'!$A$4:$A$749,$B234,'[1]SIIF Cierre 31 Enero de 2024'!$B$4:$B$749,$C234,'[1]SIIF Cierre 31 Enero de 2024'!$C$4:$C$749,$D234,'[1]SIIF Cierre 31 Enero de 2024'!$D$4:$D$749,$E234,'[1]SIIF Cierre 31 Enero de 2024'!$E$4:$E$749,$F234,'[1]SIIF Cierre 31 Enero de 2024'!$F$4:$F$749,$G234,'[1]SIIF Cierre 31 Enero de 2024'!$G$4:$G$749,$H234,'[1]SIIF Cierre 31 Enero de 2024'!$H$4:$H$749,$I234,'[1]SIIF Cierre 31 Enero de 2024'!$I$4:$I$749,$J234,'[1]SIIF Cierre 31 Enero de 2024'!$J$4:$J$749,$K234,'[1]SIIF Cierre 31 Enero de 2024'!$K$4:$K$749,$L234,'[1]SIIF Cierre 31 Enero de 2024'!$L$4:$L$749,$M234,'[1]SIIF Cierre 31 Enero de 2024'!$M$4:$M$749,$N234,'[1]SIIF Cierre 31 Enero de 2024'!$N$4:$N$749,$O234)/1000000)</f>
        <v>9768.3760000000002</v>
      </c>
      <c r="X234" s="326">
        <v>0</v>
      </c>
      <c r="Y234" s="386">
        <f>(+SUMIFS('[1]SIIF Cierre 31 Enero de 2024'!$R$4:$R$749,'[1]SIIF Cierre 31 Enero de 2024'!$A$4:$A$749,$B234,'[1]SIIF Cierre 31 Enero de 2024'!$B$4:$B$749,$C234,'[1]SIIF Cierre 31 Enero de 2024'!$C$4:$C$749,$D234,'[1]SIIF Cierre 31 Enero de 2024'!$D$4:$D$749,$E234,'[1]SIIF Cierre 31 Enero de 2024'!$E$4:$E$749,$F234,'[1]SIIF Cierre 31 Enero de 2024'!$F$4:$F$749,$G234,'[1]SIIF Cierre 31 Enero de 2024'!$G$4:$G$749,$H234,'[1]SIIF Cierre 31 Enero de 2024'!$H$4:$H$749,$I234,'[1]SIIF Cierre 31 Enero de 2024'!$I$4:$I$749,$J234,'[1]SIIF Cierre 31 Enero de 2024'!$J$4:$J$749,$K234,'[1]SIIF Cierre 31 Enero de 2024'!$K$4:$K$749,$L234,'[1]SIIF Cierre 31 Enero de 2024'!$L$4:$L$749,$M234,'[1]SIIF Cierre 31 Enero de 2024'!$M$4:$M$749,$N234,'[1]SIIF Cierre 31 Enero de 2024'!$N$4:$N$749,$O234)/1000000)</f>
        <v>0</v>
      </c>
      <c r="Z234" s="326"/>
      <c r="AA234" s="386">
        <f>(+SUMIFS('[1]SIIF Cierre 31 Enero de 2024'!$Q$4:$Q$749,'[1]SIIF Cierre 31 Enero de 2024'!$A$4:$A$749,$B234,'[1]SIIF Cierre 31 Enero de 2024'!$B$4:$B$749,$C234,'[1]SIIF Cierre 31 Enero de 2024'!$C$4:$C$749,$D234,'[1]SIIF Cierre 31 Enero de 2024'!$D$4:$D$749,$E234,'[1]SIIF Cierre 31 Enero de 2024'!$E$4:$E$749,$F234,'[1]SIIF Cierre 31 Enero de 2024'!$F$4:$F$749,$G234,'[1]SIIF Cierre 31 Enero de 2024'!$G$4:$G$749,$H234,'[1]SIIF Cierre 31 Enero de 2024'!$H$4:$H$749,$I234,'[1]SIIF Cierre 31 Enero de 2024'!$I$4:$I$749,$J234,'[1]SIIF Cierre 31 Enero de 2024'!$J$4:$J$749,$K234,'[1]SIIF Cierre 31 Enero de 2024'!$K$4:$K$749,$L234,'[1]SIIF Cierre 31 Enero de 2024'!$L$4:$L$749,$M234,'[1]SIIF Cierre 31 Enero de 2024'!$M$4:$M$749,$N234,'[1]SIIF Cierre 31 Enero de 2024'!$N$4:$N$749,$O234)/1000000)</f>
        <v>0</v>
      </c>
      <c r="AB234" s="326"/>
      <c r="AC234" s="326"/>
      <c r="AD234" s="456">
        <f>W234-Y234+AA234</f>
        <v>9768.3760000000002</v>
      </c>
      <c r="AE234" s="386">
        <f>(+SUMIFS('[1]SIIF Cierre 31 Enero de 2024'!$T$4:$T$749,'[1]SIIF Cierre 31 Enero de 2024'!$A$4:$A$749,$B234,'[1]SIIF Cierre 31 Enero de 2024'!$B$4:$B$749,$C234,'[1]SIIF Cierre 31 Enero de 2024'!$C$4:$C$749,$D234,'[1]SIIF Cierre 31 Enero de 2024'!$D$4:$D$749,$E234,'[1]SIIF Cierre 31 Enero de 2024'!$E$4:$E$749,$F234,'[1]SIIF Cierre 31 Enero de 2024'!$F$4:$F$749,$G234,'[1]SIIF Cierre 31 Enero de 2024'!$G$4:$G$749,$H234,'[1]SIIF Cierre 31 Enero de 2024'!$H$4:$H$749,$I234,'[1]SIIF Cierre 31 Enero de 2024'!$I$4:$I$749,$J234,'[1]SIIF Cierre 31 Enero de 2024'!$J$4:$J$749,$K234,'[1]SIIF Cierre 31 Enero de 2024'!$K$4:$K$749,$L234,'[1]SIIF Cierre 31 Enero de 2024'!$L$4:$L$749,$M234,'[1]SIIF Cierre 31 Enero de 2024'!$M$4:$M$749,$N234,'[1]SIIF Cierre 31 Enero de 2024'!$N$4:$N$749,$O234)/1000000)</f>
        <v>0</v>
      </c>
      <c r="AF234" s="386">
        <f>AD234-AE234</f>
        <v>9768.3760000000002</v>
      </c>
      <c r="AG234" s="456">
        <f>+SUMIFS('[1]SIIF Cierre 31 Enero de 2024'!$W$4:$W$749,'[1]SIIF Cierre 31 Enero de 2024'!$A$4:$A$749,$B234,'[1]SIIF Cierre 31 Enero de 2024'!$B$4:$B$749,$C234,'[1]SIIF Cierre 31 Enero de 2024'!$C$4:$C$749,$D234,'[1]SIIF Cierre 31 Enero de 2024'!$D$4:$D$749,$E234,'[1]SIIF Cierre 31 Enero de 2024'!$E$4:$E$749,$F234,'[1]SIIF Cierre 31 Enero de 2024'!$F$4:$F$749,$G234,'[1]SIIF Cierre 31 Enero de 2024'!$G$4:$G$749,$H234,'[1]SIIF Cierre 31 Enero de 2024'!$H$4:$H$749,$I234,'[1]SIIF Cierre 31 Enero de 2024'!$I$4:$I$749,$J234,'[1]SIIF Cierre 31 Enero de 2024'!$J$4:$J$749,$K234,'[1]SIIF Cierre 31 Enero de 2024'!$K$4:$K$749,$L234,'[1]SIIF Cierre 31 Enero de 2024'!$L$4:$L$749,$M234,'[1]SIIF Cierre 31 Enero de 2024'!$M$4:$M$749,$N234,'[1]SIIF Cierre 31 Enero de 2024'!$N$4:$N$749,$O234)/1000000</f>
        <v>604.18802200000005</v>
      </c>
      <c r="AH234" s="180">
        <f t="shared" si="249"/>
        <v>6.1851429756594141E-2</v>
      </c>
      <c r="AI234" s="223"/>
      <c r="AJ234" s="179">
        <f>+SUMIFS('[1]Cierre Mes Anterior'!$W$4:$W$773,'[1]Cierre Mes Anterior'!$A$4:$A$773,$B234,'[1]Cierre Mes Anterior'!$B$4:$B$773,$C234,'[1]Cierre Mes Anterior'!$C$4:$C$773,$D234,'[1]Cierre Mes Anterior'!$D$4:$D$773,$E234,'[1]Cierre Mes Anterior'!$E$4:$E$773,$F234,'[1]Cierre Mes Anterior'!$F$4:$F$773,$G234,'[1]Cierre Mes Anterior'!$G$4:$G$773,$H234,'[1]Cierre Mes Anterior'!$H$4:$H$773,$I234,'[1]Cierre Mes Anterior'!$I$4:$I$773,$J234,'[1]Cierre Mes Anterior'!$J$4:$J$773,$K234,'[1]Cierre Mes Anterior'!$K$4:$K$773,$L234,'[1]Cierre Mes Anterior'!$L$4:$L$773,$M234,'[1]Cierre Mes Anterior'!$M$4:$M$773,$N234,'[1]Cierre Mes Anterior'!$N$4:$N$773,$O234)/1000000</f>
        <v>0</v>
      </c>
      <c r="AK234" s="179">
        <f>+AG234-AJ234</f>
        <v>604.18802200000005</v>
      </c>
      <c r="AL234" s="334" t="e" vm="1">
        <f t="shared" si="250"/>
        <v>#VALUE!</v>
      </c>
      <c r="AM234" s="456">
        <f>+SUMIFS('[1]SIIF Cierre 31 Enero de 2024'!$X$4:$X$749,'[1]SIIF Cierre 31 Enero de 2024'!$A$4:$A$749,$B234,'[1]SIIF Cierre 31 Enero de 2024'!$B$4:$B$749,$C234,'[1]SIIF Cierre 31 Enero de 2024'!$C$4:$C$749,$D234,'[1]SIIF Cierre 31 Enero de 2024'!$D$4:$D$749,$E234,'[1]SIIF Cierre 31 Enero de 2024'!$E$4:$E$749,$F234,'[1]SIIF Cierre 31 Enero de 2024'!$F$4:$F$749,$G234,'[1]SIIF Cierre 31 Enero de 2024'!$G$4:$G$749,$H234,'[1]SIIF Cierre 31 Enero de 2024'!$H$4:$H$749,$I234,'[1]SIIF Cierre 31 Enero de 2024'!$I$4:$I$749,$J234,'[1]SIIF Cierre 31 Enero de 2024'!$J$4:$J$749,$K234,'[1]SIIF Cierre 31 Enero de 2024'!$K$4:$K$749,$L234,'[1]SIIF Cierre 31 Enero de 2024'!$L$4:$L$749,$M234,'[1]SIIF Cierre 31 Enero de 2024'!$M$4:$M$749,$N234,'[1]SIIF Cierre 31 Enero de 2024'!$N$4:$N$749,$O234)/1000000</f>
        <v>595.82209399999999</v>
      </c>
      <c r="AN234" s="180">
        <f t="shared" si="251"/>
        <v>6.0994999987715459E-2</v>
      </c>
      <c r="AO234" s="223"/>
      <c r="AP234" s="179">
        <f>+SUMIFS('[1]Cierre Mes Anterior'!$X$4:$X$773,'[1]Cierre Mes Anterior'!$A$4:$A$773,$B234,'[1]Cierre Mes Anterior'!$B$4:$B$773,$C234,'[1]Cierre Mes Anterior'!$C$4:$C$773,$D234,'[1]Cierre Mes Anterior'!$D$4:$D$773,$E234,'[1]Cierre Mes Anterior'!$E$4:$E$773,$F234,'[1]Cierre Mes Anterior'!$F$4:$F$773,$G234,'[1]Cierre Mes Anterior'!$G$4:$G$773,$H234,'[1]Cierre Mes Anterior'!$H$4:$H$773,$I234,'[1]Cierre Mes Anterior'!$I$4:$I$773,$J234,'[1]Cierre Mes Anterior'!$J$4:$J$773,$K234,'[1]Cierre Mes Anterior'!$K$4:$K$773,$L234,'[1]Cierre Mes Anterior'!$L$4:$L$773,$M234,'[1]Cierre Mes Anterior'!$M$4:$M$773,$N234,'[1]Cierre Mes Anterior'!$N$4:$N$773,$O234)/1000000</f>
        <v>0</v>
      </c>
      <c r="AQ234" s="179">
        <f>+AM234-AP234</f>
        <v>595.82209399999999</v>
      </c>
      <c r="AR234" s="172" t="e">
        <f t="shared" si="252"/>
        <v>#N/A</v>
      </c>
      <c r="AS234" s="456">
        <f>+SUMIFS('[1]SIIF Cierre 31 Enero de 2024'!$Z$4:$Z$749,'[1]SIIF Cierre 31 Enero de 2024'!$A$4:$A$749,$B234,'[1]SIIF Cierre 31 Enero de 2024'!$B$4:$B$749,$C234,'[1]SIIF Cierre 31 Enero de 2024'!$C$4:$C$749,$D234,'[1]SIIF Cierre 31 Enero de 2024'!$D$4:$D$749,$E234,'[1]SIIF Cierre 31 Enero de 2024'!$E$4:$E$749,$F234,'[1]SIIF Cierre 31 Enero de 2024'!$F$4:$F$749,$G234,'[1]SIIF Cierre 31 Enero de 2024'!$G$4:$G$749,$H234,'[1]SIIF Cierre 31 Enero de 2024'!$H$4:$H$749,$I234,'[1]SIIF Cierre 31 Enero de 2024'!$I$4:$I$749,$J234,'[1]SIIF Cierre 31 Enero de 2024'!$J$4:$J$749,$K234,'[1]SIIF Cierre 31 Enero de 2024'!$K$4:$K$749,$L234,'[1]SIIF Cierre 31 Enero de 2024'!$L$4:$L$749,$M234,'[1]SIIF Cierre 31 Enero de 2024'!$M$4:$M$749,$N234,'[1]SIIF Cierre 31 Enero de 2024'!$N$4:$N$749,$O234)/1000000</f>
        <v>595.82209399999999</v>
      </c>
      <c r="AT234" s="180">
        <f t="shared" si="253"/>
        <v>6.0994999987715459E-2</v>
      </c>
      <c r="AU234" s="456">
        <f>+AD234-AG234</f>
        <v>9164.1879779999999</v>
      </c>
      <c r="AV234" s="384">
        <f>+AG234-AM234</f>
        <v>8.3659280000000535</v>
      </c>
      <c r="AW234" s="385">
        <f t="shared" ref="AW234:AW241" si="255">+AD234-AM234</f>
        <v>9172.553906000001</v>
      </c>
      <c r="AX234" s="423"/>
      <c r="AY234" s="193" t="e">
        <f>AD234*AR234</f>
        <v>#N/A</v>
      </c>
      <c r="AZ234" s="174" t="e">
        <f t="shared" si="254"/>
        <v>#N/A</v>
      </c>
      <c r="BA234" s="138"/>
      <c r="BB234" s="277"/>
      <c r="BC234" s="270"/>
      <c r="BD234" s="270"/>
      <c r="BE234" s="270"/>
      <c r="BF234" s="270"/>
      <c r="BG234" s="270"/>
      <c r="BH234" s="270"/>
      <c r="BI234" s="270"/>
      <c r="BJ234" s="270"/>
      <c r="BK234" s="270"/>
      <c r="BL234" s="270"/>
      <c r="BM234" s="270"/>
      <c r="BO234" s="270"/>
      <c r="BP234" s="270"/>
      <c r="BQ234" s="270"/>
      <c r="BR234" s="270"/>
      <c r="BS234" s="270"/>
      <c r="BT234" s="270"/>
      <c r="BU234" s="270"/>
      <c r="BV234" s="270"/>
      <c r="BW234" s="270"/>
      <c r="BX234" s="270"/>
      <c r="BY234" s="270"/>
      <c r="BZ234" s="270"/>
    </row>
    <row r="235" spans="1:78" ht="20.25" customHeight="1">
      <c r="B235" s="1" t="s">
        <v>192</v>
      </c>
      <c r="C235" s="1" t="s">
        <v>300</v>
      </c>
      <c r="D235" s="1" t="s">
        <v>164</v>
      </c>
      <c r="E235" s="1" t="s">
        <v>165</v>
      </c>
      <c r="F235" s="1">
        <v>2</v>
      </c>
      <c r="G235" s="1" t="s">
        <v>164</v>
      </c>
      <c r="H235" s="1" t="s">
        <v>164</v>
      </c>
      <c r="I235" s="1" t="s">
        <v>164</v>
      </c>
      <c r="J235" s="1" t="s">
        <v>164</v>
      </c>
      <c r="K235" s="1" t="s">
        <v>164</v>
      </c>
      <c r="L235" s="1" t="s">
        <v>164</v>
      </c>
      <c r="M235" s="1" t="s">
        <v>164</v>
      </c>
      <c r="N235" s="1" t="s">
        <v>164</v>
      </c>
      <c r="O235" s="1" t="s">
        <v>164</v>
      </c>
      <c r="T235" s="327" t="s">
        <v>168</v>
      </c>
      <c r="U235" s="447"/>
      <c r="V235" s="177" t="s">
        <v>168</v>
      </c>
      <c r="W235" s="386">
        <f>(+SUMIFS('[1]SIIF Cierre 31 Enero de 2024'!$P$4:$P$749,'[1]SIIF Cierre 31 Enero de 2024'!$A$4:$A$749,$B235,'[1]SIIF Cierre 31 Enero de 2024'!$B$4:$B$749,$C235,'[1]SIIF Cierre 31 Enero de 2024'!$C$4:$C$749,$D235,'[1]SIIF Cierre 31 Enero de 2024'!$D$4:$D$749,$E235,'[1]SIIF Cierre 31 Enero de 2024'!$E$4:$E$749,$F235,'[1]SIIF Cierre 31 Enero de 2024'!$F$4:$F$749,$G235,'[1]SIIF Cierre 31 Enero de 2024'!$G$4:$G$749,$H235,'[1]SIIF Cierre 31 Enero de 2024'!$H$4:$H$749,$I235,'[1]SIIF Cierre 31 Enero de 2024'!$I$4:$I$749,$J235,'[1]SIIF Cierre 31 Enero de 2024'!$J$4:$J$749,$K235,'[1]SIIF Cierre 31 Enero de 2024'!$K$4:$K$749,$L235,'[1]SIIF Cierre 31 Enero de 2024'!$L$4:$L$749,$M235,'[1]SIIF Cierre 31 Enero de 2024'!$M$4:$M$749,$N235,'[1]SIIF Cierre 31 Enero de 2024'!$N$4:$N$749,$O235)/1000000)</f>
        <v>7784.7</v>
      </c>
      <c r="X235" s="326">
        <v>0</v>
      </c>
      <c r="Y235" s="386">
        <f>(+SUMIFS('[1]SIIF Cierre 31 Enero de 2024'!$R$4:$R$749,'[1]SIIF Cierre 31 Enero de 2024'!$A$4:$A$749,$B235,'[1]SIIF Cierre 31 Enero de 2024'!$B$4:$B$749,$C235,'[1]SIIF Cierre 31 Enero de 2024'!$C$4:$C$749,$D235,'[1]SIIF Cierre 31 Enero de 2024'!$D$4:$D$749,$E235,'[1]SIIF Cierre 31 Enero de 2024'!$E$4:$E$749,$F235,'[1]SIIF Cierre 31 Enero de 2024'!$F$4:$F$749,$G235,'[1]SIIF Cierre 31 Enero de 2024'!$G$4:$G$749,$H235,'[1]SIIF Cierre 31 Enero de 2024'!$H$4:$H$749,$I235,'[1]SIIF Cierre 31 Enero de 2024'!$I$4:$I$749,$J235,'[1]SIIF Cierre 31 Enero de 2024'!$J$4:$J$749,$K235,'[1]SIIF Cierre 31 Enero de 2024'!$K$4:$K$749,$L235,'[1]SIIF Cierre 31 Enero de 2024'!$L$4:$L$749,$M235,'[1]SIIF Cierre 31 Enero de 2024'!$M$4:$M$749,$N235,'[1]SIIF Cierre 31 Enero de 2024'!$N$4:$N$749,$O235)/1000000)</f>
        <v>0</v>
      </c>
      <c r="Z235" s="326"/>
      <c r="AA235" s="386">
        <f>(+SUMIFS('[1]SIIF Cierre 31 Enero de 2024'!$Q$4:$Q$749,'[1]SIIF Cierre 31 Enero de 2024'!$A$4:$A$749,$B235,'[1]SIIF Cierre 31 Enero de 2024'!$B$4:$B$749,$C235,'[1]SIIF Cierre 31 Enero de 2024'!$C$4:$C$749,$D235,'[1]SIIF Cierre 31 Enero de 2024'!$D$4:$D$749,$E235,'[1]SIIF Cierre 31 Enero de 2024'!$E$4:$E$749,$F235,'[1]SIIF Cierre 31 Enero de 2024'!$F$4:$F$749,$G235,'[1]SIIF Cierre 31 Enero de 2024'!$G$4:$G$749,$H235,'[1]SIIF Cierre 31 Enero de 2024'!$H$4:$H$749,$I235,'[1]SIIF Cierre 31 Enero de 2024'!$I$4:$I$749,$J235,'[1]SIIF Cierre 31 Enero de 2024'!$J$4:$J$749,$K235,'[1]SIIF Cierre 31 Enero de 2024'!$K$4:$K$749,$L235,'[1]SIIF Cierre 31 Enero de 2024'!$L$4:$L$749,$M235,'[1]SIIF Cierre 31 Enero de 2024'!$M$4:$M$749,$N235,'[1]SIIF Cierre 31 Enero de 2024'!$N$4:$N$749,$O235)/1000000)</f>
        <v>0</v>
      </c>
      <c r="AB235" s="326"/>
      <c r="AC235" s="326"/>
      <c r="AD235" s="456">
        <f>W235-Y235+AA235</f>
        <v>7784.7</v>
      </c>
      <c r="AE235" s="386">
        <f>(+SUMIFS('[1]SIIF Cierre 31 Enero de 2024'!$T$4:$T$749,'[1]SIIF Cierre 31 Enero de 2024'!$A$4:$A$749,$B235,'[1]SIIF Cierre 31 Enero de 2024'!$B$4:$B$749,$C235,'[1]SIIF Cierre 31 Enero de 2024'!$C$4:$C$749,$D235,'[1]SIIF Cierre 31 Enero de 2024'!$D$4:$D$749,$E235,'[1]SIIF Cierre 31 Enero de 2024'!$E$4:$E$749,$F235,'[1]SIIF Cierre 31 Enero de 2024'!$F$4:$F$749,$G235,'[1]SIIF Cierre 31 Enero de 2024'!$G$4:$G$749,$H235,'[1]SIIF Cierre 31 Enero de 2024'!$H$4:$H$749,$I235,'[1]SIIF Cierre 31 Enero de 2024'!$I$4:$I$749,$J235,'[1]SIIF Cierre 31 Enero de 2024'!$J$4:$J$749,$K235,'[1]SIIF Cierre 31 Enero de 2024'!$K$4:$K$749,$L235,'[1]SIIF Cierre 31 Enero de 2024'!$L$4:$L$749,$M235,'[1]SIIF Cierre 31 Enero de 2024'!$M$4:$M$749,$N235,'[1]SIIF Cierre 31 Enero de 2024'!$N$4:$N$749,$O235)/1000000)</f>
        <v>0</v>
      </c>
      <c r="AF235" s="386">
        <f>AD235-AE235</f>
        <v>7784.7</v>
      </c>
      <c r="AG235" s="456">
        <f>+SUMIFS('[1]SIIF Cierre 31 Enero de 2024'!$W$4:$W$749,'[1]SIIF Cierre 31 Enero de 2024'!$A$4:$A$749,$B235,'[1]SIIF Cierre 31 Enero de 2024'!$B$4:$B$749,$C235,'[1]SIIF Cierre 31 Enero de 2024'!$C$4:$C$749,$D235,'[1]SIIF Cierre 31 Enero de 2024'!$D$4:$D$749,$E235,'[1]SIIF Cierre 31 Enero de 2024'!$E$4:$E$749,$F235,'[1]SIIF Cierre 31 Enero de 2024'!$F$4:$F$749,$G235,'[1]SIIF Cierre 31 Enero de 2024'!$G$4:$G$749,$H235,'[1]SIIF Cierre 31 Enero de 2024'!$H$4:$H$749,$I235,'[1]SIIF Cierre 31 Enero de 2024'!$I$4:$I$749,$J235,'[1]SIIF Cierre 31 Enero de 2024'!$J$4:$J$749,$K235,'[1]SIIF Cierre 31 Enero de 2024'!$K$4:$K$749,$L235,'[1]SIIF Cierre 31 Enero de 2024'!$L$4:$L$749,$M235,'[1]SIIF Cierre 31 Enero de 2024'!$M$4:$M$749,$N235,'[1]SIIF Cierre 31 Enero de 2024'!$N$4:$N$749,$O235)/1000000</f>
        <v>3067.31466095</v>
      </c>
      <c r="AH235" s="180">
        <f t="shared" si="249"/>
        <v>0.39401835150359038</v>
      </c>
      <c r="AI235" s="223"/>
      <c r="AJ235" s="179">
        <f>+SUMIFS('[1]Cierre Mes Anterior'!$W$4:$W$773,'[1]Cierre Mes Anterior'!$A$4:$A$773,$B235,'[1]Cierre Mes Anterior'!$B$4:$B$773,$C235,'[1]Cierre Mes Anterior'!$C$4:$C$773,$D235,'[1]Cierre Mes Anterior'!$D$4:$D$773,$E235,'[1]Cierre Mes Anterior'!$E$4:$E$773,$F235,'[1]Cierre Mes Anterior'!$F$4:$F$773,$G235,'[1]Cierre Mes Anterior'!$G$4:$G$773,$H235,'[1]Cierre Mes Anterior'!$H$4:$H$773,$I235,'[1]Cierre Mes Anterior'!$I$4:$I$773,$J235,'[1]Cierre Mes Anterior'!$J$4:$J$773,$K235,'[1]Cierre Mes Anterior'!$K$4:$K$773,$L235,'[1]Cierre Mes Anterior'!$L$4:$L$773,$M235,'[1]Cierre Mes Anterior'!$M$4:$M$773,$N235,'[1]Cierre Mes Anterior'!$N$4:$N$773,$O235)/1000000</f>
        <v>0</v>
      </c>
      <c r="AK235" s="179">
        <f>+AG235-AJ235</f>
        <v>3067.31466095</v>
      </c>
      <c r="AL235" s="334" t="e" vm="1">
        <f t="shared" si="250"/>
        <v>#VALUE!</v>
      </c>
      <c r="AM235" s="456">
        <f>+SUMIFS('[1]SIIF Cierre 31 Enero de 2024'!$X$4:$X$749,'[1]SIIF Cierre 31 Enero de 2024'!$A$4:$A$749,$B235,'[1]SIIF Cierre 31 Enero de 2024'!$B$4:$B$749,$C235,'[1]SIIF Cierre 31 Enero de 2024'!$C$4:$C$749,$D235,'[1]SIIF Cierre 31 Enero de 2024'!$D$4:$D$749,$E235,'[1]SIIF Cierre 31 Enero de 2024'!$E$4:$E$749,$F235,'[1]SIIF Cierre 31 Enero de 2024'!$F$4:$F$749,$G235,'[1]SIIF Cierre 31 Enero de 2024'!$G$4:$G$749,$H235,'[1]SIIF Cierre 31 Enero de 2024'!$H$4:$H$749,$I235,'[1]SIIF Cierre 31 Enero de 2024'!$I$4:$I$749,$J235,'[1]SIIF Cierre 31 Enero de 2024'!$J$4:$J$749,$K235,'[1]SIIF Cierre 31 Enero de 2024'!$K$4:$K$749,$L235,'[1]SIIF Cierre 31 Enero de 2024'!$L$4:$L$749,$M235,'[1]SIIF Cierre 31 Enero de 2024'!$M$4:$M$749,$N235,'[1]SIIF Cierre 31 Enero de 2024'!$N$4:$N$749,$O235)/1000000</f>
        <v>67.307558950000001</v>
      </c>
      <c r="AN235" s="180">
        <f t="shared" si="251"/>
        <v>8.6461339486428503E-3</v>
      </c>
      <c r="AO235" s="223"/>
      <c r="AP235" s="179">
        <f>+SUMIFS('[1]Cierre Mes Anterior'!$X$4:$X$773,'[1]Cierre Mes Anterior'!$A$4:$A$773,$B235,'[1]Cierre Mes Anterior'!$B$4:$B$773,$C235,'[1]Cierre Mes Anterior'!$C$4:$C$773,$D235,'[1]Cierre Mes Anterior'!$D$4:$D$773,$E235,'[1]Cierre Mes Anterior'!$E$4:$E$773,$F235,'[1]Cierre Mes Anterior'!$F$4:$F$773,$G235,'[1]Cierre Mes Anterior'!$G$4:$G$773,$H235,'[1]Cierre Mes Anterior'!$H$4:$H$773,$I235,'[1]Cierre Mes Anterior'!$I$4:$I$773,$J235,'[1]Cierre Mes Anterior'!$J$4:$J$773,$K235,'[1]Cierre Mes Anterior'!$K$4:$K$773,$L235,'[1]Cierre Mes Anterior'!$L$4:$L$773,$M235,'[1]Cierre Mes Anterior'!$M$4:$M$773,$N235,'[1]Cierre Mes Anterior'!$N$4:$N$773,$O235)/1000000</f>
        <v>0</v>
      </c>
      <c r="AQ235" s="179">
        <f>+AM235-AP235</f>
        <v>67.307558950000001</v>
      </c>
      <c r="AR235" s="172" t="e">
        <f t="shared" si="252"/>
        <v>#N/A</v>
      </c>
      <c r="AS235" s="456">
        <f>+SUMIFS('[1]SIIF Cierre 31 Enero de 2024'!$Z$4:$Z$749,'[1]SIIF Cierre 31 Enero de 2024'!$A$4:$A$749,$B235,'[1]SIIF Cierre 31 Enero de 2024'!$B$4:$B$749,$C235,'[1]SIIF Cierre 31 Enero de 2024'!$C$4:$C$749,$D235,'[1]SIIF Cierre 31 Enero de 2024'!$D$4:$D$749,$E235,'[1]SIIF Cierre 31 Enero de 2024'!$E$4:$E$749,$F235,'[1]SIIF Cierre 31 Enero de 2024'!$F$4:$F$749,$G235,'[1]SIIF Cierre 31 Enero de 2024'!$G$4:$G$749,$H235,'[1]SIIF Cierre 31 Enero de 2024'!$H$4:$H$749,$I235,'[1]SIIF Cierre 31 Enero de 2024'!$I$4:$I$749,$J235,'[1]SIIF Cierre 31 Enero de 2024'!$J$4:$J$749,$K235,'[1]SIIF Cierre 31 Enero de 2024'!$K$4:$K$749,$L235,'[1]SIIF Cierre 31 Enero de 2024'!$L$4:$L$749,$M235,'[1]SIIF Cierre 31 Enero de 2024'!$M$4:$M$749,$N235,'[1]SIIF Cierre 31 Enero de 2024'!$N$4:$N$749,$O235)/1000000</f>
        <v>46.808748950000002</v>
      </c>
      <c r="AT235" s="180">
        <f t="shared" si="253"/>
        <v>6.0129162267010938E-3</v>
      </c>
      <c r="AU235" s="456">
        <f>+AD235-AG235</f>
        <v>4717.3853390499999</v>
      </c>
      <c r="AV235" s="384">
        <f>+AG235-AM235</f>
        <v>3000.007102</v>
      </c>
      <c r="AW235" s="385">
        <f t="shared" si="255"/>
        <v>7717.3924410499994</v>
      </c>
      <c r="AX235" s="423"/>
      <c r="AY235" s="193" t="e">
        <f>AD235*AR235</f>
        <v>#N/A</v>
      </c>
      <c r="AZ235" s="174" t="e">
        <f t="shared" si="254"/>
        <v>#N/A</v>
      </c>
      <c r="BA235" s="138"/>
      <c r="BB235" s="277"/>
      <c r="BC235" s="270"/>
      <c r="BD235" s="270"/>
      <c r="BE235" s="270"/>
      <c r="BF235" s="270"/>
      <c r="BG235" s="270"/>
      <c r="BH235" s="270"/>
      <c r="BI235" s="270"/>
      <c r="BJ235" s="270"/>
      <c r="BK235" s="270"/>
      <c r="BL235" s="270"/>
      <c r="BM235" s="270"/>
      <c r="BO235" s="270"/>
      <c r="BP235" s="270"/>
      <c r="BQ235" s="270"/>
      <c r="BR235" s="270"/>
      <c r="BS235" s="270"/>
      <c r="BT235" s="270"/>
      <c r="BU235" s="270"/>
      <c r="BV235" s="270"/>
      <c r="BW235" s="270"/>
      <c r="BX235" s="270"/>
      <c r="BY235" s="270"/>
      <c r="BZ235" s="270"/>
    </row>
    <row r="236" spans="1:78" ht="20.25" customHeight="1">
      <c r="B236" s="1" t="s">
        <v>192</v>
      </c>
      <c r="C236" s="1" t="s">
        <v>300</v>
      </c>
      <c r="D236" s="1" t="s">
        <v>164</v>
      </c>
      <c r="E236" s="1" t="s">
        <v>165</v>
      </c>
      <c r="F236" s="1">
        <v>3</v>
      </c>
      <c r="G236" s="1" t="s">
        <v>164</v>
      </c>
      <c r="H236" s="1" t="s">
        <v>164</v>
      </c>
      <c r="I236" s="1" t="s">
        <v>164</v>
      </c>
      <c r="J236" s="1" t="s">
        <v>164</v>
      </c>
      <c r="K236" s="1" t="s">
        <v>164</v>
      </c>
      <c r="L236" s="1" t="s">
        <v>164</v>
      </c>
      <c r="M236" s="1" t="s">
        <v>164</v>
      </c>
      <c r="N236" s="1" t="s">
        <v>164</v>
      </c>
      <c r="O236" s="1" t="s">
        <v>164</v>
      </c>
      <c r="T236" s="327" t="s">
        <v>169</v>
      </c>
      <c r="U236" s="447"/>
      <c r="V236" s="177" t="s">
        <v>169</v>
      </c>
      <c r="W236" s="386">
        <f>(+SUMIFS('[1]SIIF Cierre 31 Enero de 2024'!$P$4:$P$749,'[1]SIIF Cierre 31 Enero de 2024'!$A$4:$A$749,$B236,'[1]SIIF Cierre 31 Enero de 2024'!$B$4:$B$749,$C236,'[1]SIIF Cierre 31 Enero de 2024'!$C$4:$C$749,$D236,'[1]SIIF Cierre 31 Enero de 2024'!$D$4:$D$749,$E236,'[1]SIIF Cierre 31 Enero de 2024'!$E$4:$E$749,$F236,'[1]SIIF Cierre 31 Enero de 2024'!$F$4:$F$749,$G236,'[1]SIIF Cierre 31 Enero de 2024'!$G$4:$G$749,$H236,'[1]SIIF Cierre 31 Enero de 2024'!$H$4:$H$749,$I236,'[1]SIIF Cierre 31 Enero de 2024'!$I$4:$I$749,$J236,'[1]SIIF Cierre 31 Enero de 2024'!$J$4:$J$749,$K236,'[1]SIIF Cierre 31 Enero de 2024'!$K$4:$K$749,$L236,'[1]SIIF Cierre 31 Enero de 2024'!$L$4:$L$749,$M236,'[1]SIIF Cierre 31 Enero de 2024'!$M$4:$M$749,$N236,'[1]SIIF Cierre 31 Enero de 2024'!$N$4:$N$749,$O236)/1000000)</f>
        <v>3622.3</v>
      </c>
      <c r="X236" s="326">
        <v>0</v>
      </c>
      <c r="Y236" s="386">
        <f>(+SUMIFS('[1]SIIF Cierre 31 Enero de 2024'!$R$4:$R$749,'[1]SIIF Cierre 31 Enero de 2024'!$A$4:$A$749,$B236,'[1]SIIF Cierre 31 Enero de 2024'!$B$4:$B$749,$C236,'[1]SIIF Cierre 31 Enero de 2024'!$C$4:$C$749,$D236,'[1]SIIF Cierre 31 Enero de 2024'!$D$4:$D$749,$E236,'[1]SIIF Cierre 31 Enero de 2024'!$E$4:$E$749,$F236,'[1]SIIF Cierre 31 Enero de 2024'!$F$4:$F$749,$G236,'[1]SIIF Cierre 31 Enero de 2024'!$G$4:$G$749,$H236,'[1]SIIF Cierre 31 Enero de 2024'!$H$4:$H$749,$I236,'[1]SIIF Cierre 31 Enero de 2024'!$I$4:$I$749,$J236,'[1]SIIF Cierre 31 Enero de 2024'!$J$4:$J$749,$K236,'[1]SIIF Cierre 31 Enero de 2024'!$K$4:$K$749,$L236,'[1]SIIF Cierre 31 Enero de 2024'!$L$4:$L$749,$M236,'[1]SIIF Cierre 31 Enero de 2024'!$M$4:$M$749,$N236,'[1]SIIF Cierre 31 Enero de 2024'!$N$4:$N$749,$O236)/1000000)</f>
        <v>0</v>
      </c>
      <c r="Z236" s="326"/>
      <c r="AA236" s="386">
        <f>(+SUMIFS('[1]SIIF Cierre 31 Enero de 2024'!$Q$4:$Q$749,'[1]SIIF Cierre 31 Enero de 2024'!$A$4:$A$749,$B236,'[1]SIIF Cierre 31 Enero de 2024'!$B$4:$B$749,$C236,'[1]SIIF Cierre 31 Enero de 2024'!$C$4:$C$749,$D236,'[1]SIIF Cierre 31 Enero de 2024'!$D$4:$D$749,$E236,'[1]SIIF Cierre 31 Enero de 2024'!$E$4:$E$749,$F236,'[1]SIIF Cierre 31 Enero de 2024'!$F$4:$F$749,$G236,'[1]SIIF Cierre 31 Enero de 2024'!$G$4:$G$749,$H236,'[1]SIIF Cierre 31 Enero de 2024'!$H$4:$H$749,$I236,'[1]SIIF Cierre 31 Enero de 2024'!$I$4:$I$749,$J236,'[1]SIIF Cierre 31 Enero de 2024'!$J$4:$J$749,$K236,'[1]SIIF Cierre 31 Enero de 2024'!$K$4:$K$749,$L236,'[1]SIIF Cierre 31 Enero de 2024'!$L$4:$L$749,$M236,'[1]SIIF Cierre 31 Enero de 2024'!$M$4:$M$749,$N236,'[1]SIIF Cierre 31 Enero de 2024'!$N$4:$N$749,$O236)/1000000)</f>
        <v>0</v>
      </c>
      <c r="AB236" s="326"/>
      <c r="AC236" s="326"/>
      <c r="AD236" s="456">
        <f>W236-Y236+AA236</f>
        <v>3622.3</v>
      </c>
      <c r="AE236" s="386">
        <f>(+SUMIFS('[1]SIIF Cierre 31 Enero de 2024'!$T$4:$T$749,'[1]SIIF Cierre 31 Enero de 2024'!$A$4:$A$749,$B236,'[1]SIIF Cierre 31 Enero de 2024'!$B$4:$B$749,$C236,'[1]SIIF Cierre 31 Enero de 2024'!$C$4:$C$749,$D236,'[1]SIIF Cierre 31 Enero de 2024'!$D$4:$D$749,$E236,'[1]SIIF Cierre 31 Enero de 2024'!$E$4:$E$749,$F236,'[1]SIIF Cierre 31 Enero de 2024'!$F$4:$F$749,$G236,'[1]SIIF Cierre 31 Enero de 2024'!$G$4:$G$749,$H236,'[1]SIIF Cierre 31 Enero de 2024'!$H$4:$H$749,$I236,'[1]SIIF Cierre 31 Enero de 2024'!$I$4:$I$749,$J236,'[1]SIIF Cierre 31 Enero de 2024'!$J$4:$J$749,$K236,'[1]SIIF Cierre 31 Enero de 2024'!$K$4:$K$749,$L236,'[1]SIIF Cierre 31 Enero de 2024'!$L$4:$L$749,$M236,'[1]SIIF Cierre 31 Enero de 2024'!$M$4:$M$749,$N236,'[1]SIIF Cierre 31 Enero de 2024'!$N$4:$N$749,$O236)/1000000)</f>
        <v>0</v>
      </c>
      <c r="AF236" s="386">
        <f>AD236-AE236</f>
        <v>3622.3</v>
      </c>
      <c r="AG236" s="456">
        <f>+SUMIFS('[1]SIIF Cierre 31 Enero de 2024'!$W$4:$W$749,'[1]SIIF Cierre 31 Enero de 2024'!$A$4:$A$749,$B236,'[1]SIIF Cierre 31 Enero de 2024'!$B$4:$B$749,$C236,'[1]SIIF Cierre 31 Enero de 2024'!$C$4:$C$749,$D236,'[1]SIIF Cierre 31 Enero de 2024'!$D$4:$D$749,$E236,'[1]SIIF Cierre 31 Enero de 2024'!$E$4:$E$749,$F236,'[1]SIIF Cierre 31 Enero de 2024'!$F$4:$F$749,$G236,'[1]SIIF Cierre 31 Enero de 2024'!$G$4:$G$749,$H236,'[1]SIIF Cierre 31 Enero de 2024'!$H$4:$H$749,$I236,'[1]SIIF Cierre 31 Enero de 2024'!$I$4:$I$749,$J236,'[1]SIIF Cierre 31 Enero de 2024'!$J$4:$J$749,$K236,'[1]SIIF Cierre 31 Enero de 2024'!$K$4:$K$749,$L236,'[1]SIIF Cierre 31 Enero de 2024'!$L$4:$L$749,$M236,'[1]SIIF Cierre 31 Enero de 2024'!$M$4:$M$749,$N236,'[1]SIIF Cierre 31 Enero de 2024'!$N$4:$N$749,$O236)/1000000</f>
        <v>46.590814999999999</v>
      </c>
      <c r="AH236" s="180">
        <f t="shared" si="249"/>
        <v>1.286221875603898E-2</v>
      </c>
      <c r="AI236" s="223"/>
      <c r="AJ236" s="179">
        <f>+SUMIFS('[1]Cierre Mes Anterior'!$W$4:$W$773,'[1]Cierre Mes Anterior'!$A$4:$A$773,$B236,'[1]Cierre Mes Anterior'!$B$4:$B$773,$C236,'[1]Cierre Mes Anterior'!$C$4:$C$773,$D236,'[1]Cierre Mes Anterior'!$D$4:$D$773,$E236,'[1]Cierre Mes Anterior'!$E$4:$E$773,$F236,'[1]Cierre Mes Anterior'!$F$4:$F$773,$G236,'[1]Cierre Mes Anterior'!$G$4:$G$773,$H236,'[1]Cierre Mes Anterior'!$H$4:$H$773,$I236,'[1]Cierre Mes Anterior'!$I$4:$I$773,$J236,'[1]Cierre Mes Anterior'!$J$4:$J$773,$K236,'[1]Cierre Mes Anterior'!$K$4:$K$773,$L236,'[1]Cierre Mes Anterior'!$L$4:$L$773,$M236,'[1]Cierre Mes Anterior'!$M$4:$M$773,$N236,'[1]Cierre Mes Anterior'!$N$4:$N$773,$O236)/1000000</f>
        <v>0</v>
      </c>
      <c r="AK236" s="179">
        <f>+AG236-AJ236</f>
        <v>46.590814999999999</v>
      </c>
      <c r="AL236" s="334" t="e" vm="1">
        <f t="shared" si="250"/>
        <v>#VALUE!</v>
      </c>
      <c r="AM236" s="456">
        <f>+SUMIFS('[1]SIIF Cierre 31 Enero de 2024'!$X$4:$X$749,'[1]SIIF Cierre 31 Enero de 2024'!$A$4:$A$749,$B236,'[1]SIIF Cierre 31 Enero de 2024'!$B$4:$B$749,$C236,'[1]SIIF Cierre 31 Enero de 2024'!$C$4:$C$749,$D236,'[1]SIIF Cierre 31 Enero de 2024'!$D$4:$D$749,$E236,'[1]SIIF Cierre 31 Enero de 2024'!$E$4:$E$749,$F236,'[1]SIIF Cierre 31 Enero de 2024'!$F$4:$F$749,$G236,'[1]SIIF Cierre 31 Enero de 2024'!$G$4:$G$749,$H236,'[1]SIIF Cierre 31 Enero de 2024'!$H$4:$H$749,$I236,'[1]SIIF Cierre 31 Enero de 2024'!$I$4:$I$749,$J236,'[1]SIIF Cierre 31 Enero de 2024'!$J$4:$J$749,$K236,'[1]SIIF Cierre 31 Enero de 2024'!$K$4:$K$749,$L236,'[1]SIIF Cierre 31 Enero de 2024'!$L$4:$L$749,$M236,'[1]SIIF Cierre 31 Enero de 2024'!$M$4:$M$749,$N236,'[1]SIIF Cierre 31 Enero de 2024'!$N$4:$N$749,$O236)/1000000</f>
        <v>46.590814999999999</v>
      </c>
      <c r="AN236" s="180">
        <f t="shared" si="251"/>
        <v>1.286221875603898E-2</v>
      </c>
      <c r="AO236" s="223"/>
      <c r="AP236" s="179">
        <f>+SUMIFS('[1]Cierre Mes Anterior'!$X$4:$X$773,'[1]Cierre Mes Anterior'!$A$4:$A$773,$B236,'[1]Cierre Mes Anterior'!$B$4:$B$773,$C236,'[1]Cierre Mes Anterior'!$C$4:$C$773,$D236,'[1]Cierre Mes Anterior'!$D$4:$D$773,$E236,'[1]Cierre Mes Anterior'!$E$4:$E$773,$F236,'[1]Cierre Mes Anterior'!$F$4:$F$773,$G236,'[1]Cierre Mes Anterior'!$G$4:$G$773,$H236,'[1]Cierre Mes Anterior'!$H$4:$H$773,$I236,'[1]Cierre Mes Anterior'!$I$4:$I$773,$J236,'[1]Cierre Mes Anterior'!$J$4:$J$773,$K236,'[1]Cierre Mes Anterior'!$K$4:$K$773,$L236,'[1]Cierre Mes Anterior'!$L$4:$L$773,$M236,'[1]Cierre Mes Anterior'!$M$4:$M$773,$N236,'[1]Cierre Mes Anterior'!$N$4:$N$773,$O236)/1000000</f>
        <v>0</v>
      </c>
      <c r="AQ236" s="179">
        <f>+AM236-AP236</f>
        <v>46.590814999999999</v>
      </c>
      <c r="AR236" s="172" t="e">
        <f t="shared" si="252"/>
        <v>#N/A</v>
      </c>
      <c r="AS236" s="456">
        <f>+SUMIFS('[1]SIIF Cierre 31 Enero de 2024'!$Z$4:$Z$749,'[1]SIIF Cierre 31 Enero de 2024'!$A$4:$A$749,$B236,'[1]SIIF Cierre 31 Enero de 2024'!$B$4:$B$749,$C236,'[1]SIIF Cierre 31 Enero de 2024'!$C$4:$C$749,$D236,'[1]SIIF Cierre 31 Enero de 2024'!$D$4:$D$749,$E236,'[1]SIIF Cierre 31 Enero de 2024'!$E$4:$E$749,$F236,'[1]SIIF Cierre 31 Enero de 2024'!$F$4:$F$749,$G236,'[1]SIIF Cierre 31 Enero de 2024'!$G$4:$G$749,$H236,'[1]SIIF Cierre 31 Enero de 2024'!$H$4:$H$749,$I236,'[1]SIIF Cierre 31 Enero de 2024'!$I$4:$I$749,$J236,'[1]SIIF Cierre 31 Enero de 2024'!$J$4:$J$749,$K236,'[1]SIIF Cierre 31 Enero de 2024'!$K$4:$K$749,$L236,'[1]SIIF Cierre 31 Enero de 2024'!$L$4:$L$749,$M236,'[1]SIIF Cierre 31 Enero de 2024'!$M$4:$M$749,$N236,'[1]SIIF Cierre 31 Enero de 2024'!$N$4:$N$749,$O236)/1000000</f>
        <v>46.372298999999998</v>
      </c>
      <c r="AT236" s="180">
        <f t="shared" si="253"/>
        <v>1.2801893548298042E-2</v>
      </c>
      <c r="AU236" s="456">
        <f>+AD236-AG236</f>
        <v>3575.7091850000002</v>
      </c>
      <c r="AV236" s="384">
        <f>+AG236-AM236</f>
        <v>0</v>
      </c>
      <c r="AW236" s="385">
        <f t="shared" si="255"/>
        <v>3575.7091850000002</v>
      </c>
      <c r="AX236" s="423"/>
      <c r="AY236" s="193" t="e">
        <f>AD236*AR236</f>
        <v>#N/A</v>
      </c>
      <c r="AZ236" s="174" t="e">
        <f t="shared" si="254"/>
        <v>#N/A</v>
      </c>
      <c r="BA236" s="138"/>
      <c r="BB236" s="277"/>
      <c r="BC236" s="270"/>
      <c r="BD236" s="270"/>
      <c r="BE236" s="270"/>
      <c r="BF236" s="270"/>
      <c r="BG236" s="270"/>
      <c r="BH236" s="270"/>
      <c r="BI236" s="270"/>
      <c r="BJ236" s="270"/>
      <c r="BK236" s="270"/>
      <c r="BL236" s="270"/>
      <c r="BM236" s="270"/>
      <c r="BO236" s="270"/>
      <c r="BP236" s="270"/>
      <c r="BQ236" s="270"/>
      <c r="BR236" s="270"/>
      <c r="BS236" s="270"/>
      <c r="BT236" s="270"/>
      <c r="BU236" s="270"/>
      <c r="BV236" s="270"/>
      <c r="BW236" s="270"/>
      <c r="BX236" s="270"/>
      <c r="BY236" s="270"/>
      <c r="BZ236" s="270"/>
    </row>
    <row r="237" spans="1:78" ht="20.25" customHeight="1">
      <c r="B237" s="1" t="s">
        <v>192</v>
      </c>
      <c r="C237" s="1" t="s">
        <v>300</v>
      </c>
      <c r="D237" s="1" t="s">
        <v>164</v>
      </c>
      <c r="E237" s="1" t="s">
        <v>165</v>
      </c>
      <c r="F237" s="1">
        <v>5</v>
      </c>
      <c r="G237" s="1" t="s">
        <v>164</v>
      </c>
      <c r="H237" s="1" t="s">
        <v>164</v>
      </c>
      <c r="I237" s="1" t="s">
        <v>164</v>
      </c>
      <c r="J237" s="1" t="s">
        <v>164</v>
      </c>
      <c r="K237" s="1" t="s">
        <v>164</v>
      </c>
      <c r="L237" s="1" t="s">
        <v>164</v>
      </c>
      <c r="M237" s="1" t="s">
        <v>164</v>
      </c>
      <c r="N237" s="1" t="s">
        <v>164</v>
      </c>
      <c r="O237" s="1" t="s">
        <v>164</v>
      </c>
      <c r="T237" s="327" t="s">
        <v>170</v>
      </c>
      <c r="U237" s="447"/>
      <c r="V237" s="177" t="s">
        <v>170</v>
      </c>
      <c r="W237" s="386">
        <f>(+SUMIFS('[1]SIIF Cierre 31 Enero de 2024'!$P$4:$P$749,'[1]SIIF Cierre 31 Enero de 2024'!$A$4:$A$749,$B237,'[1]SIIF Cierre 31 Enero de 2024'!$B$4:$B$749,$C237,'[1]SIIF Cierre 31 Enero de 2024'!$C$4:$C$749,$D237,'[1]SIIF Cierre 31 Enero de 2024'!$D$4:$D$749,$E237,'[1]SIIF Cierre 31 Enero de 2024'!$E$4:$E$749,$F237,'[1]SIIF Cierre 31 Enero de 2024'!$F$4:$F$749,$G237,'[1]SIIF Cierre 31 Enero de 2024'!$G$4:$G$749,$H237,'[1]SIIF Cierre 31 Enero de 2024'!$H$4:$H$749,$I237,'[1]SIIF Cierre 31 Enero de 2024'!$I$4:$I$749,$J237,'[1]SIIF Cierre 31 Enero de 2024'!$J$4:$J$749,$K237,'[1]SIIF Cierre 31 Enero de 2024'!$K$4:$K$749,$L237,'[1]SIIF Cierre 31 Enero de 2024'!$L$4:$L$749,$M237,'[1]SIIF Cierre 31 Enero de 2024'!$M$4:$M$749,$N237,'[1]SIIF Cierre 31 Enero de 2024'!$N$4:$N$749,$O237)/1000000)</f>
        <v>3932.2</v>
      </c>
      <c r="X237" s="326">
        <v>0</v>
      </c>
      <c r="Y237" s="386">
        <f>(+SUMIFS('[1]SIIF Cierre 31 Enero de 2024'!$R$4:$R$749,'[1]SIIF Cierre 31 Enero de 2024'!$A$4:$A$749,$B237,'[1]SIIF Cierre 31 Enero de 2024'!$B$4:$B$749,$C237,'[1]SIIF Cierre 31 Enero de 2024'!$C$4:$C$749,$D237,'[1]SIIF Cierre 31 Enero de 2024'!$D$4:$D$749,$E237,'[1]SIIF Cierre 31 Enero de 2024'!$E$4:$E$749,$F237,'[1]SIIF Cierre 31 Enero de 2024'!$F$4:$F$749,$G237,'[1]SIIF Cierre 31 Enero de 2024'!$G$4:$G$749,$H237,'[1]SIIF Cierre 31 Enero de 2024'!$H$4:$H$749,$I237,'[1]SIIF Cierre 31 Enero de 2024'!$I$4:$I$749,$J237,'[1]SIIF Cierre 31 Enero de 2024'!$J$4:$J$749,$K237,'[1]SIIF Cierre 31 Enero de 2024'!$K$4:$K$749,$L237,'[1]SIIF Cierre 31 Enero de 2024'!$L$4:$L$749,$M237,'[1]SIIF Cierre 31 Enero de 2024'!$M$4:$M$749,$N237,'[1]SIIF Cierre 31 Enero de 2024'!$N$4:$N$749,$O237)/1000000)</f>
        <v>0</v>
      </c>
      <c r="Z237" s="326"/>
      <c r="AA237" s="386">
        <f>(+SUMIFS('[1]SIIF Cierre 31 Enero de 2024'!$Q$4:$Q$749,'[1]SIIF Cierre 31 Enero de 2024'!$A$4:$A$749,$B237,'[1]SIIF Cierre 31 Enero de 2024'!$B$4:$B$749,$C237,'[1]SIIF Cierre 31 Enero de 2024'!$C$4:$C$749,$D237,'[1]SIIF Cierre 31 Enero de 2024'!$D$4:$D$749,$E237,'[1]SIIF Cierre 31 Enero de 2024'!$E$4:$E$749,$F237,'[1]SIIF Cierre 31 Enero de 2024'!$F$4:$F$749,$G237,'[1]SIIF Cierre 31 Enero de 2024'!$G$4:$G$749,$H237,'[1]SIIF Cierre 31 Enero de 2024'!$H$4:$H$749,$I237,'[1]SIIF Cierre 31 Enero de 2024'!$I$4:$I$749,$J237,'[1]SIIF Cierre 31 Enero de 2024'!$J$4:$J$749,$K237,'[1]SIIF Cierre 31 Enero de 2024'!$K$4:$K$749,$L237,'[1]SIIF Cierre 31 Enero de 2024'!$L$4:$L$749,$M237,'[1]SIIF Cierre 31 Enero de 2024'!$M$4:$M$749,$N237,'[1]SIIF Cierre 31 Enero de 2024'!$N$4:$N$749,$O237)/1000000)</f>
        <v>0</v>
      </c>
      <c r="AB237" s="326"/>
      <c r="AC237" s="326"/>
      <c r="AD237" s="456">
        <f>W237-Y237+AA237</f>
        <v>3932.2</v>
      </c>
      <c r="AE237" s="386">
        <f>(+SUMIFS('[1]SIIF Cierre 31 Enero de 2024'!$T$4:$T$749,'[1]SIIF Cierre 31 Enero de 2024'!$A$4:$A$749,$B237,'[1]SIIF Cierre 31 Enero de 2024'!$B$4:$B$749,$C237,'[1]SIIF Cierre 31 Enero de 2024'!$C$4:$C$749,$D237,'[1]SIIF Cierre 31 Enero de 2024'!$D$4:$D$749,$E237,'[1]SIIF Cierre 31 Enero de 2024'!$E$4:$E$749,$F237,'[1]SIIF Cierre 31 Enero de 2024'!$F$4:$F$749,$G237,'[1]SIIF Cierre 31 Enero de 2024'!$G$4:$G$749,$H237,'[1]SIIF Cierre 31 Enero de 2024'!$H$4:$H$749,$I237,'[1]SIIF Cierre 31 Enero de 2024'!$I$4:$I$749,$J237,'[1]SIIF Cierre 31 Enero de 2024'!$J$4:$J$749,$K237,'[1]SIIF Cierre 31 Enero de 2024'!$K$4:$K$749,$L237,'[1]SIIF Cierre 31 Enero de 2024'!$L$4:$L$749,$M237,'[1]SIIF Cierre 31 Enero de 2024'!$M$4:$M$749,$N237,'[1]SIIF Cierre 31 Enero de 2024'!$N$4:$N$749,$O237)/1000000)</f>
        <v>0</v>
      </c>
      <c r="AF237" s="386">
        <f>AD237-AE237</f>
        <v>3932.2</v>
      </c>
      <c r="AG237" s="456">
        <f>+SUMIFS('[1]SIIF Cierre 31 Enero de 2024'!$W$4:$W$749,'[1]SIIF Cierre 31 Enero de 2024'!$A$4:$A$749,$B237,'[1]SIIF Cierre 31 Enero de 2024'!$B$4:$B$749,$C237,'[1]SIIF Cierre 31 Enero de 2024'!$C$4:$C$749,$D237,'[1]SIIF Cierre 31 Enero de 2024'!$D$4:$D$749,$E237,'[1]SIIF Cierre 31 Enero de 2024'!$E$4:$E$749,$F237,'[1]SIIF Cierre 31 Enero de 2024'!$F$4:$F$749,$G237,'[1]SIIF Cierre 31 Enero de 2024'!$G$4:$G$749,$H237,'[1]SIIF Cierre 31 Enero de 2024'!$H$4:$H$749,$I237,'[1]SIIF Cierre 31 Enero de 2024'!$I$4:$I$749,$J237,'[1]SIIF Cierre 31 Enero de 2024'!$J$4:$J$749,$K237,'[1]SIIF Cierre 31 Enero de 2024'!$K$4:$K$749,$L237,'[1]SIIF Cierre 31 Enero de 2024'!$L$4:$L$749,$M237,'[1]SIIF Cierre 31 Enero de 2024'!$M$4:$M$749,$N237,'[1]SIIF Cierre 31 Enero de 2024'!$N$4:$N$749,$O237)/1000000</f>
        <v>3932.2</v>
      </c>
      <c r="AH237" s="180">
        <f t="shared" si="249"/>
        <v>1</v>
      </c>
      <c r="AI237" s="223"/>
      <c r="AJ237" s="179">
        <f>+SUMIFS('[1]Cierre Mes Anterior'!$W$4:$W$773,'[1]Cierre Mes Anterior'!$A$4:$A$773,$B237,'[1]Cierre Mes Anterior'!$B$4:$B$773,$C237,'[1]Cierre Mes Anterior'!$C$4:$C$773,$D237,'[1]Cierre Mes Anterior'!$D$4:$D$773,$E237,'[1]Cierre Mes Anterior'!$E$4:$E$773,$F237,'[1]Cierre Mes Anterior'!$F$4:$F$773,$G237,'[1]Cierre Mes Anterior'!$G$4:$G$773,$H237,'[1]Cierre Mes Anterior'!$H$4:$H$773,$I237,'[1]Cierre Mes Anterior'!$I$4:$I$773,$J237,'[1]Cierre Mes Anterior'!$J$4:$J$773,$K237,'[1]Cierre Mes Anterior'!$K$4:$K$773,$L237,'[1]Cierre Mes Anterior'!$L$4:$L$773,$M237,'[1]Cierre Mes Anterior'!$M$4:$M$773,$N237,'[1]Cierre Mes Anterior'!$N$4:$N$773,$O237)/1000000</f>
        <v>0</v>
      </c>
      <c r="AK237" s="179">
        <f>+AG237-AJ237</f>
        <v>3932.2</v>
      </c>
      <c r="AL237" s="334" t="e" vm="1">
        <f t="shared" si="250"/>
        <v>#VALUE!</v>
      </c>
      <c r="AM237" s="456">
        <f>+SUMIFS('[1]SIIF Cierre 31 Enero de 2024'!$X$4:$X$749,'[1]SIIF Cierre 31 Enero de 2024'!$A$4:$A$749,$B237,'[1]SIIF Cierre 31 Enero de 2024'!$B$4:$B$749,$C237,'[1]SIIF Cierre 31 Enero de 2024'!$C$4:$C$749,$D237,'[1]SIIF Cierre 31 Enero de 2024'!$D$4:$D$749,$E237,'[1]SIIF Cierre 31 Enero de 2024'!$E$4:$E$749,$F237,'[1]SIIF Cierre 31 Enero de 2024'!$F$4:$F$749,$G237,'[1]SIIF Cierre 31 Enero de 2024'!$G$4:$G$749,$H237,'[1]SIIF Cierre 31 Enero de 2024'!$H$4:$H$749,$I237,'[1]SIIF Cierre 31 Enero de 2024'!$I$4:$I$749,$J237,'[1]SIIF Cierre 31 Enero de 2024'!$J$4:$J$749,$K237,'[1]SIIF Cierre 31 Enero de 2024'!$K$4:$K$749,$L237,'[1]SIIF Cierre 31 Enero de 2024'!$L$4:$L$749,$M237,'[1]SIIF Cierre 31 Enero de 2024'!$M$4:$M$749,$N237,'[1]SIIF Cierre 31 Enero de 2024'!$N$4:$N$749,$O237)/1000000</f>
        <v>0</v>
      </c>
      <c r="AN237" s="180">
        <f t="shared" si="251"/>
        <v>0</v>
      </c>
      <c r="AO237" s="223"/>
      <c r="AP237" s="179">
        <f>+SUMIFS('[1]Cierre Mes Anterior'!$X$4:$X$773,'[1]Cierre Mes Anterior'!$A$4:$A$773,$B237,'[1]Cierre Mes Anterior'!$B$4:$B$773,$C237,'[1]Cierre Mes Anterior'!$C$4:$C$773,$D237,'[1]Cierre Mes Anterior'!$D$4:$D$773,$E237,'[1]Cierre Mes Anterior'!$E$4:$E$773,$F237,'[1]Cierre Mes Anterior'!$F$4:$F$773,$G237,'[1]Cierre Mes Anterior'!$G$4:$G$773,$H237,'[1]Cierre Mes Anterior'!$H$4:$H$773,$I237,'[1]Cierre Mes Anterior'!$I$4:$I$773,$J237,'[1]Cierre Mes Anterior'!$J$4:$J$773,$K237,'[1]Cierre Mes Anterior'!$K$4:$K$773,$L237,'[1]Cierre Mes Anterior'!$L$4:$L$773,$M237,'[1]Cierre Mes Anterior'!$M$4:$M$773,$N237,'[1]Cierre Mes Anterior'!$N$4:$N$773,$O237)/1000000</f>
        <v>0</v>
      </c>
      <c r="AQ237" s="179">
        <f>+AM237-AP237</f>
        <v>0</v>
      </c>
      <c r="AR237" s="172" t="e">
        <f t="shared" si="252"/>
        <v>#N/A</v>
      </c>
      <c r="AS237" s="456">
        <f>+SUMIFS('[1]SIIF Cierre 31 Enero de 2024'!$Z$4:$Z$749,'[1]SIIF Cierre 31 Enero de 2024'!$A$4:$A$749,$B237,'[1]SIIF Cierre 31 Enero de 2024'!$B$4:$B$749,$C237,'[1]SIIF Cierre 31 Enero de 2024'!$C$4:$C$749,$D237,'[1]SIIF Cierre 31 Enero de 2024'!$D$4:$D$749,$E237,'[1]SIIF Cierre 31 Enero de 2024'!$E$4:$E$749,$F237,'[1]SIIF Cierre 31 Enero de 2024'!$F$4:$F$749,$G237,'[1]SIIF Cierre 31 Enero de 2024'!$G$4:$G$749,$H237,'[1]SIIF Cierre 31 Enero de 2024'!$H$4:$H$749,$I237,'[1]SIIF Cierre 31 Enero de 2024'!$I$4:$I$749,$J237,'[1]SIIF Cierre 31 Enero de 2024'!$J$4:$J$749,$K237,'[1]SIIF Cierre 31 Enero de 2024'!$K$4:$K$749,$L237,'[1]SIIF Cierre 31 Enero de 2024'!$L$4:$L$749,$M237,'[1]SIIF Cierre 31 Enero de 2024'!$M$4:$M$749,$N237,'[1]SIIF Cierre 31 Enero de 2024'!$N$4:$N$749,$O237)/1000000</f>
        <v>0</v>
      </c>
      <c r="AT237" s="180">
        <f t="shared" si="253"/>
        <v>0</v>
      </c>
      <c r="AU237" s="456">
        <f>+AD237-AG237</f>
        <v>0</v>
      </c>
      <c r="AV237" s="384">
        <f>+AG237-AM237</f>
        <v>3932.2</v>
      </c>
      <c r="AW237" s="385">
        <f t="shared" si="255"/>
        <v>3932.2</v>
      </c>
      <c r="AX237" s="423"/>
      <c r="AY237" s="193" t="e">
        <f>AD237*AR237</f>
        <v>#N/A</v>
      </c>
      <c r="AZ237" s="174" t="e">
        <f t="shared" si="254"/>
        <v>#N/A</v>
      </c>
      <c r="BA237" s="138"/>
      <c r="BB237" s="277"/>
      <c r="BC237" s="270"/>
      <c r="BD237" s="270"/>
      <c r="BE237" s="270"/>
      <c r="BF237" s="270"/>
      <c r="BG237" s="270"/>
      <c r="BH237" s="270"/>
      <c r="BI237" s="270"/>
      <c r="BJ237" s="270"/>
      <c r="BK237" s="270"/>
      <c r="BL237" s="270"/>
      <c r="BM237" s="270"/>
      <c r="BO237" s="270"/>
      <c r="BP237" s="270"/>
      <c r="BQ237" s="270"/>
      <c r="BR237" s="270"/>
      <c r="BS237" s="270"/>
      <c r="BT237" s="270"/>
      <c r="BU237" s="270"/>
      <c r="BV237" s="270"/>
      <c r="BW237" s="270"/>
      <c r="BX237" s="270"/>
      <c r="BY237" s="270"/>
      <c r="BZ237" s="270"/>
    </row>
    <row r="238" spans="1:78" ht="35.25" customHeight="1" thickBot="1">
      <c r="B238" s="1" t="s">
        <v>192</v>
      </c>
      <c r="C238" s="1" t="s">
        <v>300</v>
      </c>
      <c r="D238" s="1" t="s">
        <v>164</v>
      </c>
      <c r="E238" s="1" t="s">
        <v>165</v>
      </c>
      <c r="F238" s="1">
        <v>8</v>
      </c>
      <c r="G238" s="1" t="s">
        <v>164</v>
      </c>
      <c r="H238" s="1" t="s">
        <v>164</v>
      </c>
      <c r="I238" s="1" t="s">
        <v>164</v>
      </c>
      <c r="J238" s="1" t="s">
        <v>164</v>
      </c>
      <c r="K238" s="1" t="s">
        <v>164</v>
      </c>
      <c r="L238" s="1" t="s">
        <v>164</v>
      </c>
      <c r="M238" s="1" t="s">
        <v>164</v>
      </c>
      <c r="N238" s="1" t="s">
        <v>164</v>
      </c>
      <c r="O238" s="1" t="s">
        <v>164</v>
      </c>
      <c r="T238" s="177" t="s">
        <v>171</v>
      </c>
      <c r="U238" s="448"/>
      <c r="V238" s="177" t="s">
        <v>171</v>
      </c>
      <c r="W238" s="386">
        <f>(+SUMIFS('[1]SIIF Cierre 31 Enero de 2024'!$P$4:$P$749,'[1]SIIF Cierre 31 Enero de 2024'!$A$4:$A$749,$B238,'[1]SIIF Cierre 31 Enero de 2024'!$B$4:$B$749,$C238,'[1]SIIF Cierre 31 Enero de 2024'!$C$4:$C$749,$D238,'[1]SIIF Cierre 31 Enero de 2024'!$D$4:$D$749,$E238,'[1]SIIF Cierre 31 Enero de 2024'!$E$4:$E$749,$F238,'[1]SIIF Cierre 31 Enero de 2024'!$F$4:$F$749,$G238,'[1]SIIF Cierre 31 Enero de 2024'!$G$4:$G$749,$H238,'[1]SIIF Cierre 31 Enero de 2024'!$H$4:$H$749,$I238,'[1]SIIF Cierre 31 Enero de 2024'!$I$4:$I$749,$J238,'[1]SIIF Cierre 31 Enero de 2024'!$J$4:$J$749,$K238,'[1]SIIF Cierre 31 Enero de 2024'!$K$4:$K$749,$L238,'[1]SIIF Cierre 31 Enero de 2024'!$L$4:$L$749,$M238,'[1]SIIF Cierre 31 Enero de 2024'!$M$4:$M$749,$N238,'[1]SIIF Cierre 31 Enero de 2024'!$N$4:$N$749,$O238)/1000000)</f>
        <v>561</v>
      </c>
      <c r="X238" s="326">
        <v>0</v>
      </c>
      <c r="Y238" s="386">
        <f>(+SUMIFS('[1]SIIF Cierre 31 Enero de 2024'!$R$4:$R$749,'[1]SIIF Cierre 31 Enero de 2024'!$A$4:$A$749,$B238,'[1]SIIF Cierre 31 Enero de 2024'!$B$4:$B$749,$C238,'[1]SIIF Cierre 31 Enero de 2024'!$C$4:$C$749,$D238,'[1]SIIF Cierre 31 Enero de 2024'!$D$4:$D$749,$E238,'[1]SIIF Cierre 31 Enero de 2024'!$E$4:$E$749,$F238,'[1]SIIF Cierre 31 Enero de 2024'!$F$4:$F$749,$G238,'[1]SIIF Cierre 31 Enero de 2024'!$G$4:$G$749,$H238,'[1]SIIF Cierre 31 Enero de 2024'!$H$4:$H$749,$I238,'[1]SIIF Cierre 31 Enero de 2024'!$I$4:$I$749,$J238,'[1]SIIF Cierre 31 Enero de 2024'!$J$4:$J$749,$K238,'[1]SIIF Cierre 31 Enero de 2024'!$K$4:$K$749,$L238,'[1]SIIF Cierre 31 Enero de 2024'!$L$4:$L$749,$M238,'[1]SIIF Cierre 31 Enero de 2024'!$M$4:$M$749,$N238,'[1]SIIF Cierre 31 Enero de 2024'!$N$4:$N$749,$O238)/1000000)</f>
        <v>0</v>
      </c>
      <c r="Z238" s="326"/>
      <c r="AA238" s="386">
        <f>(+SUMIFS('[1]SIIF Cierre 31 Enero de 2024'!$Q$4:$Q$749,'[1]SIIF Cierre 31 Enero de 2024'!$A$4:$A$749,$B238,'[1]SIIF Cierre 31 Enero de 2024'!$B$4:$B$749,$C238,'[1]SIIF Cierre 31 Enero de 2024'!$C$4:$C$749,$D238,'[1]SIIF Cierre 31 Enero de 2024'!$D$4:$D$749,$E238,'[1]SIIF Cierre 31 Enero de 2024'!$E$4:$E$749,$F238,'[1]SIIF Cierre 31 Enero de 2024'!$F$4:$F$749,$G238,'[1]SIIF Cierre 31 Enero de 2024'!$G$4:$G$749,$H238,'[1]SIIF Cierre 31 Enero de 2024'!$H$4:$H$749,$I238,'[1]SIIF Cierre 31 Enero de 2024'!$I$4:$I$749,$J238,'[1]SIIF Cierre 31 Enero de 2024'!$J$4:$J$749,$K238,'[1]SIIF Cierre 31 Enero de 2024'!$K$4:$K$749,$L238,'[1]SIIF Cierre 31 Enero de 2024'!$L$4:$L$749,$M238,'[1]SIIF Cierre 31 Enero de 2024'!$M$4:$M$749,$N238,'[1]SIIF Cierre 31 Enero de 2024'!$N$4:$N$749,$O238)/1000000)</f>
        <v>0</v>
      </c>
      <c r="AB238" s="326"/>
      <c r="AC238" s="326"/>
      <c r="AD238" s="456">
        <f>W238-Y238+AA238</f>
        <v>561</v>
      </c>
      <c r="AE238" s="386">
        <f>(+SUMIFS('[1]SIIF Cierre 31 Enero de 2024'!$T$4:$T$749,'[1]SIIF Cierre 31 Enero de 2024'!$A$4:$A$749,$B238,'[1]SIIF Cierre 31 Enero de 2024'!$B$4:$B$749,$C238,'[1]SIIF Cierre 31 Enero de 2024'!$C$4:$C$749,$D238,'[1]SIIF Cierre 31 Enero de 2024'!$D$4:$D$749,$E238,'[1]SIIF Cierre 31 Enero de 2024'!$E$4:$E$749,$F238,'[1]SIIF Cierre 31 Enero de 2024'!$F$4:$F$749,$G238,'[1]SIIF Cierre 31 Enero de 2024'!$G$4:$G$749,$H238,'[1]SIIF Cierre 31 Enero de 2024'!$H$4:$H$749,$I238,'[1]SIIF Cierre 31 Enero de 2024'!$I$4:$I$749,$J238,'[1]SIIF Cierre 31 Enero de 2024'!$J$4:$J$749,$K238,'[1]SIIF Cierre 31 Enero de 2024'!$K$4:$K$749,$L238,'[1]SIIF Cierre 31 Enero de 2024'!$L$4:$L$749,$M238,'[1]SIIF Cierre 31 Enero de 2024'!$M$4:$M$749,$N238,'[1]SIIF Cierre 31 Enero de 2024'!$N$4:$N$749,$O238)/1000000)</f>
        <v>0</v>
      </c>
      <c r="AF238" s="386">
        <f>AD238-AE238</f>
        <v>561</v>
      </c>
      <c r="AG238" s="456">
        <f>+SUMIFS('[1]SIIF Cierre 31 Enero de 2024'!$W$4:$W$749,'[1]SIIF Cierre 31 Enero de 2024'!$A$4:$A$749,$B238,'[1]SIIF Cierre 31 Enero de 2024'!$B$4:$B$749,$C238,'[1]SIIF Cierre 31 Enero de 2024'!$C$4:$C$749,$D238,'[1]SIIF Cierre 31 Enero de 2024'!$D$4:$D$749,$E238,'[1]SIIF Cierre 31 Enero de 2024'!$E$4:$E$749,$F238,'[1]SIIF Cierre 31 Enero de 2024'!$F$4:$F$749,$G238,'[1]SIIF Cierre 31 Enero de 2024'!$G$4:$G$749,$H238,'[1]SIIF Cierre 31 Enero de 2024'!$H$4:$H$749,$I238,'[1]SIIF Cierre 31 Enero de 2024'!$I$4:$I$749,$J238,'[1]SIIF Cierre 31 Enero de 2024'!$J$4:$J$749,$K238,'[1]SIIF Cierre 31 Enero de 2024'!$K$4:$K$749,$L238,'[1]SIIF Cierre 31 Enero de 2024'!$L$4:$L$749,$M238,'[1]SIIF Cierre 31 Enero de 2024'!$M$4:$M$749,$N238,'[1]SIIF Cierre 31 Enero de 2024'!$N$4:$N$749,$O238)/1000000</f>
        <v>0</v>
      </c>
      <c r="AH238" s="180">
        <f t="shared" si="249"/>
        <v>0</v>
      </c>
      <c r="AI238" s="223"/>
      <c r="AJ238" s="179">
        <f>+SUMIFS('[1]Cierre Mes Anterior'!$W$4:$W$773,'[1]Cierre Mes Anterior'!$A$4:$A$773,$B238,'[1]Cierre Mes Anterior'!$B$4:$B$773,$C238,'[1]Cierre Mes Anterior'!$C$4:$C$773,$D238,'[1]Cierre Mes Anterior'!$D$4:$D$773,$E238,'[1]Cierre Mes Anterior'!$E$4:$E$773,$F238,'[1]Cierre Mes Anterior'!$F$4:$F$773,$G238,'[1]Cierre Mes Anterior'!$G$4:$G$773,$H238,'[1]Cierre Mes Anterior'!$H$4:$H$773,$I238,'[1]Cierre Mes Anterior'!$I$4:$I$773,$J238,'[1]Cierre Mes Anterior'!$J$4:$J$773,$K238,'[1]Cierre Mes Anterior'!$K$4:$K$773,$L238,'[1]Cierre Mes Anterior'!$L$4:$L$773,$M238,'[1]Cierre Mes Anterior'!$M$4:$M$773,$N238,'[1]Cierre Mes Anterior'!$N$4:$N$773,$O238)/1000000</f>
        <v>0</v>
      </c>
      <c r="AK238" s="179">
        <f>+AG238-AJ238</f>
        <v>0</v>
      </c>
      <c r="AL238" s="334" t="e" vm="1">
        <f t="shared" si="250"/>
        <v>#VALUE!</v>
      </c>
      <c r="AM238" s="456">
        <f>+SUMIFS('[1]SIIF Cierre 31 Enero de 2024'!$X$4:$X$749,'[1]SIIF Cierre 31 Enero de 2024'!$A$4:$A$749,$B238,'[1]SIIF Cierre 31 Enero de 2024'!$B$4:$B$749,$C238,'[1]SIIF Cierre 31 Enero de 2024'!$C$4:$C$749,$D238,'[1]SIIF Cierre 31 Enero de 2024'!$D$4:$D$749,$E238,'[1]SIIF Cierre 31 Enero de 2024'!$E$4:$E$749,$F238,'[1]SIIF Cierre 31 Enero de 2024'!$F$4:$F$749,$G238,'[1]SIIF Cierre 31 Enero de 2024'!$G$4:$G$749,$H238,'[1]SIIF Cierre 31 Enero de 2024'!$H$4:$H$749,$I238,'[1]SIIF Cierre 31 Enero de 2024'!$I$4:$I$749,$J238,'[1]SIIF Cierre 31 Enero de 2024'!$J$4:$J$749,$K238,'[1]SIIF Cierre 31 Enero de 2024'!$K$4:$K$749,$L238,'[1]SIIF Cierre 31 Enero de 2024'!$L$4:$L$749,$M238,'[1]SIIF Cierre 31 Enero de 2024'!$M$4:$M$749,$N238,'[1]SIIF Cierre 31 Enero de 2024'!$N$4:$N$749,$O238)/1000000</f>
        <v>0</v>
      </c>
      <c r="AN238" s="180">
        <f t="shared" si="251"/>
        <v>0</v>
      </c>
      <c r="AO238" s="223"/>
      <c r="AP238" s="179">
        <f>+SUMIFS('[1]Cierre Mes Anterior'!$X$4:$X$773,'[1]Cierre Mes Anterior'!$A$4:$A$773,$B238,'[1]Cierre Mes Anterior'!$B$4:$B$773,$C238,'[1]Cierre Mes Anterior'!$C$4:$C$773,$D238,'[1]Cierre Mes Anterior'!$D$4:$D$773,$E238,'[1]Cierre Mes Anterior'!$E$4:$E$773,$F238,'[1]Cierre Mes Anterior'!$F$4:$F$773,$G238,'[1]Cierre Mes Anterior'!$G$4:$G$773,$H238,'[1]Cierre Mes Anterior'!$H$4:$H$773,$I238,'[1]Cierre Mes Anterior'!$I$4:$I$773,$J238,'[1]Cierre Mes Anterior'!$J$4:$J$773,$K238,'[1]Cierre Mes Anterior'!$K$4:$K$773,$L238,'[1]Cierre Mes Anterior'!$L$4:$L$773,$M238,'[1]Cierre Mes Anterior'!$M$4:$M$773,$N238,'[1]Cierre Mes Anterior'!$N$4:$N$773,$O238)/1000000</f>
        <v>0</v>
      </c>
      <c r="AQ238" s="179">
        <f>+AM238-AP238</f>
        <v>0</v>
      </c>
      <c r="AR238" s="172" t="e">
        <f t="shared" si="252"/>
        <v>#N/A</v>
      </c>
      <c r="AS238" s="456">
        <f>+SUMIFS('[1]SIIF Cierre 31 Enero de 2024'!$Z$4:$Z$749,'[1]SIIF Cierre 31 Enero de 2024'!$A$4:$A$749,$B238,'[1]SIIF Cierre 31 Enero de 2024'!$B$4:$B$749,$C238,'[1]SIIF Cierre 31 Enero de 2024'!$C$4:$C$749,$D238,'[1]SIIF Cierre 31 Enero de 2024'!$D$4:$D$749,$E238,'[1]SIIF Cierre 31 Enero de 2024'!$E$4:$E$749,$F238,'[1]SIIF Cierre 31 Enero de 2024'!$F$4:$F$749,$G238,'[1]SIIF Cierre 31 Enero de 2024'!$G$4:$G$749,$H238,'[1]SIIF Cierre 31 Enero de 2024'!$H$4:$H$749,$I238,'[1]SIIF Cierre 31 Enero de 2024'!$I$4:$I$749,$J238,'[1]SIIF Cierre 31 Enero de 2024'!$J$4:$J$749,$K238,'[1]SIIF Cierre 31 Enero de 2024'!$K$4:$K$749,$L238,'[1]SIIF Cierre 31 Enero de 2024'!$L$4:$L$749,$M238,'[1]SIIF Cierre 31 Enero de 2024'!$M$4:$M$749,$N238,'[1]SIIF Cierre 31 Enero de 2024'!$N$4:$N$749,$O238)/1000000</f>
        <v>0</v>
      </c>
      <c r="AT238" s="180">
        <f t="shared" si="253"/>
        <v>0</v>
      </c>
      <c r="AU238" s="456">
        <f>+AD238-AG238</f>
        <v>561</v>
      </c>
      <c r="AV238" s="384">
        <f>+AG238-AM238</f>
        <v>0</v>
      </c>
      <c r="AW238" s="385">
        <f t="shared" si="255"/>
        <v>561</v>
      </c>
      <c r="AX238" s="423"/>
      <c r="AY238" s="193" t="e">
        <f>AD238*AR238</f>
        <v>#N/A</v>
      </c>
      <c r="AZ238" s="174" t="e">
        <f t="shared" si="254"/>
        <v>#N/A</v>
      </c>
      <c r="BA238" s="138"/>
      <c r="BB238" s="340"/>
      <c r="BC238" s="341"/>
      <c r="BD238" s="341"/>
      <c r="BE238" s="341"/>
      <c r="BF238" s="341"/>
      <c r="BG238" s="341"/>
      <c r="BH238" s="341"/>
      <c r="BI238" s="341"/>
      <c r="BJ238" s="341"/>
      <c r="BK238" s="341"/>
      <c r="BL238" s="341"/>
      <c r="BM238" s="341"/>
      <c r="BN238" s="362"/>
      <c r="BO238" s="341"/>
      <c r="BP238" s="341"/>
      <c r="BQ238" s="341"/>
      <c r="BR238" s="341"/>
      <c r="BS238" s="341"/>
      <c r="BT238" s="341"/>
      <c r="BU238" s="341"/>
      <c r="BV238" s="341"/>
      <c r="BW238" s="341"/>
      <c r="BX238" s="341"/>
      <c r="BY238" s="341"/>
      <c r="BZ238" s="341"/>
    </row>
    <row r="239" spans="1:78" ht="27.75" customHeight="1" thickBot="1">
      <c r="A239" s="184"/>
      <c r="B239" s="1" t="s">
        <v>192</v>
      </c>
      <c r="C239" s="1" t="s">
        <v>300</v>
      </c>
      <c r="D239" s="184" t="s">
        <v>164</v>
      </c>
      <c r="E239" s="184" t="s">
        <v>172</v>
      </c>
      <c r="F239" s="184" t="s">
        <v>164</v>
      </c>
      <c r="G239" s="184" t="s">
        <v>164</v>
      </c>
      <c r="H239" s="184" t="s">
        <v>164</v>
      </c>
      <c r="I239" s="184" t="s">
        <v>164</v>
      </c>
      <c r="J239" s="184" t="s">
        <v>164</v>
      </c>
      <c r="K239" s="184" t="s">
        <v>164</v>
      </c>
      <c r="L239" s="184" t="s">
        <v>164</v>
      </c>
      <c r="M239" s="184" t="s">
        <v>164</v>
      </c>
      <c r="N239" s="184" t="s">
        <v>164</v>
      </c>
      <c r="O239" s="184" t="s">
        <v>164</v>
      </c>
      <c r="P239" s="184"/>
      <c r="Q239" s="184"/>
      <c r="R239" s="184"/>
      <c r="S239" s="184"/>
      <c r="T239" s="185" t="s">
        <v>173</v>
      </c>
      <c r="U239" s="185"/>
      <c r="V239" s="185" t="s">
        <v>173</v>
      </c>
      <c r="W239" s="387">
        <f>SUM(W240:W241)</f>
        <v>0</v>
      </c>
      <c r="X239" s="387">
        <f>SUM(X240:X241)</f>
        <v>0</v>
      </c>
      <c r="Y239" s="387">
        <f>SUM(Y240:Y241)</f>
        <v>0</v>
      </c>
      <c r="Z239" s="387"/>
      <c r="AA239" s="387">
        <f>SUM(AA240:AA241)</f>
        <v>0</v>
      </c>
      <c r="AB239" s="387">
        <f>SUM(AB240:AB241)</f>
        <v>0</v>
      </c>
      <c r="AC239" s="387"/>
      <c r="AD239" s="457">
        <f>SUM(AD240:AD241)</f>
        <v>0</v>
      </c>
      <c r="AE239" s="387">
        <f>SUM(AE240:AE241)</f>
        <v>0</v>
      </c>
      <c r="AF239" s="387">
        <f>SUM(AF240:AF241)</f>
        <v>0</v>
      </c>
      <c r="AG239" s="457">
        <f>SUM(AG240:AG241)</f>
        <v>0</v>
      </c>
      <c r="AH239" s="186" t="e">
        <f>+AG239/AD239</f>
        <v>#DIV/0!</v>
      </c>
      <c r="AI239" s="187" t="e">
        <f>+AG239/AF239</f>
        <v>#DIV/0!</v>
      </c>
      <c r="AJ239" s="188">
        <f>SUM(AJ240:AJ241)</f>
        <v>0</v>
      </c>
      <c r="AK239" s="188">
        <f>SUM(AK240:AK241)</f>
        <v>0</v>
      </c>
      <c r="AL239" s="240" t="e" vm="1">
        <f t="shared" si="250"/>
        <v>#VALUE!</v>
      </c>
      <c r="AM239" s="457">
        <f>SUM(AM240:AM241)</f>
        <v>0</v>
      </c>
      <c r="AN239" s="186" t="e">
        <f t="shared" si="251"/>
        <v>#DIV/0!</v>
      </c>
      <c r="AO239" s="189" t="e">
        <f>+AM239/AF239</f>
        <v>#DIV/0!</v>
      </c>
      <c r="AP239" s="188">
        <f>SUM(AP240:AP241)</f>
        <v>0</v>
      </c>
      <c r="AQ239" s="188">
        <f>SUM(AQ240:AQ241)</f>
        <v>0</v>
      </c>
      <c r="AR239" s="240" t="e">
        <f t="shared" si="252"/>
        <v>#N/A</v>
      </c>
      <c r="AS239" s="457">
        <f>SUM(AS240:AS241)</f>
        <v>0</v>
      </c>
      <c r="AT239" s="186" t="e">
        <f t="shared" si="253"/>
        <v>#DIV/0!</v>
      </c>
      <c r="AU239" s="457">
        <f>SUM(AU240:AU241)</f>
        <v>0</v>
      </c>
      <c r="AV239" s="387">
        <f>SUM(AV240:AV241)</f>
        <v>0</v>
      </c>
      <c r="AW239" s="387">
        <f t="shared" si="255"/>
        <v>0</v>
      </c>
      <c r="AX239" s="387">
        <f>+AF239-AG239</f>
        <v>0</v>
      </c>
      <c r="AY239" s="190">
        <f>AY323</f>
        <v>0</v>
      </c>
      <c r="AZ239" s="174">
        <f>IF(AND(AY239=0,AM239&gt;AY239),1,IFERROR(AM239/AY239,1))</f>
        <v>1</v>
      </c>
      <c r="BA239" s="138"/>
      <c r="BB239" s="342"/>
      <c r="BC239" s="342"/>
      <c r="BD239" s="342"/>
      <c r="BE239" s="342"/>
      <c r="BF239" s="342"/>
      <c r="BG239" s="342"/>
      <c r="BH239" s="342"/>
      <c r="BI239" s="342"/>
      <c r="BJ239" s="342"/>
      <c r="BK239" s="342"/>
      <c r="BL239" s="342"/>
      <c r="BM239" s="342"/>
      <c r="BN239" s="362"/>
      <c r="BO239" s="342"/>
      <c r="BP239" s="342"/>
      <c r="BQ239" s="342"/>
      <c r="BR239" s="342"/>
      <c r="BS239" s="342"/>
      <c r="BT239" s="342"/>
      <c r="BU239" s="342"/>
      <c r="BV239" s="342"/>
      <c r="BW239" s="342"/>
      <c r="BX239" s="342"/>
      <c r="BY239" s="342"/>
      <c r="BZ239" s="342"/>
    </row>
    <row r="240" spans="1:78" ht="21.75" hidden="1" customHeight="1" thickBot="1">
      <c r="A240" s="184"/>
      <c r="B240" s="1" t="s">
        <v>192</v>
      </c>
      <c r="C240" s="1" t="s">
        <v>300</v>
      </c>
      <c r="D240" s="184" t="s">
        <v>204</v>
      </c>
      <c r="E240" s="184" t="s">
        <v>172</v>
      </c>
      <c r="F240" s="184" t="s">
        <v>164</v>
      </c>
      <c r="G240" s="184" t="s">
        <v>164</v>
      </c>
      <c r="H240" s="184" t="s">
        <v>164</v>
      </c>
      <c r="I240" s="184" t="s">
        <v>164</v>
      </c>
      <c r="J240" s="184" t="s">
        <v>164</v>
      </c>
      <c r="K240" s="184" t="s">
        <v>164</v>
      </c>
      <c r="L240" s="184" t="s">
        <v>164</v>
      </c>
      <c r="M240" s="184" t="s">
        <v>164</v>
      </c>
      <c r="N240" s="184" t="s">
        <v>164</v>
      </c>
      <c r="O240" s="184" t="s">
        <v>164</v>
      </c>
      <c r="P240" s="184"/>
      <c r="Q240" s="184"/>
      <c r="R240" s="184"/>
      <c r="S240" s="184"/>
      <c r="T240" s="191" t="s">
        <v>174</v>
      </c>
      <c r="U240" s="434"/>
      <c r="V240" s="191" t="s">
        <v>174</v>
      </c>
      <c r="W240" s="388">
        <f>(+SUMIFS('[1]SIIF Cierre 31 Enero de 2024'!$P$4:$P$749,'[1]SIIF Cierre 31 Enero de 2024'!$A$4:$A$749,$B240,'[1]SIIF Cierre 31 Enero de 2024'!$B$4:$B$749,$C240,'[1]SIIF Cierre 31 Enero de 2024'!$C$4:$C$749,$D240,'[1]SIIF Cierre 31 Enero de 2024'!$D$4:$D$749,$E240,'[1]SIIF Cierre 31 Enero de 2024'!$E$4:$E$749,$F240,'[1]SIIF Cierre 31 Enero de 2024'!$F$4:$F$749,$G240,'[1]SIIF Cierre 31 Enero de 2024'!$G$4:$G$749,$H240,'[1]SIIF Cierre 31 Enero de 2024'!$H$4:$H$749,$I240,'[1]SIIF Cierre 31 Enero de 2024'!$I$4:$I$749,$J240,'[1]SIIF Cierre 31 Enero de 2024'!$J$4:$J$749,$K240,'[1]SIIF Cierre 31 Enero de 2024'!$K$4:$K$749,$L240,'[1]SIIF Cierre 31 Enero de 2024'!$L$4:$L$749,$M240,'[1]SIIF Cierre 31 Enero de 2024'!$M$4:$M$749,$N240,'[1]SIIF Cierre 31 Enero de 2024'!$N$4:$N$749,$O240)/1000000)</f>
        <v>0</v>
      </c>
      <c r="X240" s="388">
        <v>0</v>
      </c>
      <c r="Y240" s="386">
        <f>(+SUMIFS('[1]SIIF Cierre 31 Enero de 2024'!$R$4:$R$749,'[1]SIIF Cierre 31 Enero de 2024'!$A$4:$A$749,$B240,'[1]SIIF Cierre 31 Enero de 2024'!$B$4:$B$749,$C240,'[1]SIIF Cierre 31 Enero de 2024'!$C$4:$C$749,$D240,'[1]SIIF Cierre 31 Enero de 2024'!$D$4:$D$749,$E240,'[1]SIIF Cierre 31 Enero de 2024'!$E$4:$E$749,$F240,'[1]SIIF Cierre 31 Enero de 2024'!$F$4:$F$749,$G240,'[1]SIIF Cierre 31 Enero de 2024'!$G$4:$G$749,$H240,'[1]SIIF Cierre 31 Enero de 2024'!$H$4:$H$749,$I240,'[1]SIIF Cierre 31 Enero de 2024'!$I$4:$I$749,$J240,'[1]SIIF Cierre 31 Enero de 2024'!$J$4:$J$749,$K240,'[1]SIIF Cierre 31 Enero de 2024'!$K$4:$K$749,$L240,'[1]SIIF Cierre 31 Enero de 2024'!$L$4:$L$749,$M240,'[1]SIIF Cierre 31 Enero de 2024'!$M$4:$M$749,$N240,'[1]SIIF Cierre 31 Enero de 2024'!$N$4:$N$749,$O240)/1000000)</f>
        <v>0</v>
      </c>
      <c r="Z240" s="384"/>
      <c r="AA240" s="386">
        <f>(+SUMIFS('[1]SIIF Cierre 31 Enero de 2024'!$Q$4:$Q$749,'[1]SIIF Cierre 31 Enero de 2024'!$A$4:$A$749,$B240,'[1]SIIF Cierre 31 Enero de 2024'!$B$4:$B$749,$C240,'[1]SIIF Cierre 31 Enero de 2024'!$C$4:$C$749,$D240,'[1]SIIF Cierre 31 Enero de 2024'!$D$4:$D$749,$E240,'[1]SIIF Cierre 31 Enero de 2024'!$E$4:$E$749,$F240,'[1]SIIF Cierre 31 Enero de 2024'!$F$4:$F$749,$G240,'[1]SIIF Cierre 31 Enero de 2024'!$G$4:$G$749,$H240,'[1]SIIF Cierre 31 Enero de 2024'!$H$4:$H$749,$I240,'[1]SIIF Cierre 31 Enero de 2024'!$I$4:$I$749,$J240,'[1]SIIF Cierre 31 Enero de 2024'!$J$4:$J$749,$K240,'[1]SIIF Cierre 31 Enero de 2024'!$K$4:$K$749,$L240,'[1]SIIF Cierre 31 Enero de 2024'!$L$4:$L$749,$M240,'[1]SIIF Cierre 31 Enero de 2024'!$M$4:$M$749,$N240,'[1]SIIF Cierre 31 Enero de 2024'!$N$4:$N$749,$O240)/1000000)</f>
        <v>0</v>
      </c>
      <c r="AB240" s="386"/>
      <c r="AC240" s="384"/>
      <c r="AD240" s="456">
        <f>W240-Y240+AA240</f>
        <v>0</v>
      </c>
      <c r="AE240" s="388">
        <f>(+SUMIFS('[1]SIIF Cierre 31 Enero de 2024'!$T$4:$T$749,'[1]SIIF Cierre 31 Enero de 2024'!$A$4:$A$749,$B240,'[1]SIIF Cierre 31 Enero de 2024'!$B$4:$B$749,$C240,'[1]SIIF Cierre 31 Enero de 2024'!$C$4:$C$749,$D240,'[1]SIIF Cierre 31 Enero de 2024'!$D$4:$D$749,$E240,'[1]SIIF Cierre 31 Enero de 2024'!$E$4:$E$749,$F240,'[1]SIIF Cierre 31 Enero de 2024'!$F$4:$F$749,$G240,'[1]SIIF Cierre 31 Enero de 2024'!$G$4:$G$749,$H240,'[1]SIIF Cierre 31 Enero de 2024'!$H$4:$H$749,$I240,'[1]SIIF Cierre 31 Enero de 2024'!$I$4:$I$749,$J240,'[1]SIIF Cierre 31 Enero de 2024'!$J$4:$J$749,$K240,'[1]SIIF Cierre 31 Enero de 2024'!$K$4:$K$749,$L240,'[1]SIIF Cierre 31 Enero de 2024'!$L$4:$L$749,$M240,'[1]SIIF Cierre 31 Enero de 2024'!$M$4:$M$749,$N240,'[1]SIIF Cierre 31 Enero de 2024'!$N$4:$N$749,$O240)/1000000)</f>
        <v>0</v>
      </c>
      <c r="AF240" s="386">
        <f>AD240-AE240</f>
        <v>0</v>
      </c>
      <c r="AG240" s="458">
        <f>+SUMIFS('[1]SIIF Cierre 31 Enero de 2024'!$W$4:$W$749,'[1]SIIF Cierre 31 Enero de 2024'!$A$4:$A$749,$B240,'[1]SIIF Cierre 31 Enero de 2024'!$B$4:$B$749,$C240,'[1]SIIF Cierre 31 Enero de 2024'!$C$4:$C$749,$D240,'[1]SIIF Cierre 31 Enero de 2024'!$D$4:$D$749,$E240,'[1]SIIF Cierre 31 Enero de 2024'!$E$4:$E$749,$F240,'[1]SIIF Cierre 31 Enero de 2024'!$F$4:$F$749,$G240,'[1]SIIF Cierre 31 Enero de 2024'!$G$4:$G$749,$H240,'[1]SIIF Cierre 31 Enero de 2024'!$H$4:$H$749,$I240,'[1]SIIF Cierre 31 Enero de 2024'!$I$4:$I$749,$J240,'[1]SIIF Cierre 31 Enero de 2024'!$J$4:$J$749,$K240,'[1]SIIF Cierre 31 Enero de 2024'!$K$4:$K$749,$L240,'[1]SIIF Cierre 31 Enero de 2024'!$L$4:$L$749,$M240,'[1]SIIF Cierre 31 Enero de 2024'!$M$4:$M$749,$N240,'[1]SIIF Cierre 31 Enero de 2024'!$N$4:$N$749,$O240)/1000000</f>
        <v>0</v>
      </c>
      <c r="AH240" s="328" t="e">
        <f>+AG240/AD240</f>
        <v>#DIV/0!</v>
      </c>
      <c r="AI240" s="187" t="e">
        <f>+AG240/AF240</f>
        <v>#DIV/0!</v>
      </c>
      <c r="AJ240" s="192">
        <f>+SUMIFS('[1]Cierre Mes Anterior'!$W$4:$W$773,'[1]Cierre Mes Anterior'!$A$4:$A$773,$B240,'[1]Cierre Mes Anterior'!$B$4:$B$773,$C240,'[1]Cierre Mes Anterior'!$C$4:$C$773,$D240,'[1]Cierre Mes Anterior'!$D$4:$D$773,$E240,'[1]Cierre Mes Anterior'!$E$4:$E$773,$F240,'[1]Cierre Mes Anterior'!$F$4:$F$773,$G240,'[1]Cierre Mes Anterior'!$G$4:$G$773,$H240,'[1]Cierre Mes Anterior'!$H$4:$H$773,$I240,'[1]Cierre Mes Anterior'!$I$4:$I$773,$J240,'[1]Cierre Mes Anterior'!$J$4:$J$773,$K240,'[1]Cierre Mes Anterior'!$K$4:$K$773,$L240,'[1]Cierre Mes Anterior'!$L$4:$L$773,$M240,'[1]Cierre Mes Anterior'!$M$4:$M$773,$N240,'[1]Cierre Mes Anterior'!$N$4:$N$773,$O240)/1000000</f>
        <v>0</v>
      </c>
      <c r="AK240" s="179">
        <f>+AG240-AJ240</f>
        <v>0</v>
      </c>
      <c r="AL240" s="172" t="e" vm="1">
        <f t="shared" si="250"/>
        <v>#VALUE!</v>
      </c>
      <c r="AM240" s="458">
        <f>+SUMIFS('[1]SIIF Cierre 31 Enero de 2024'!$X$4:$X$749,'[1]SIIF Cierre 31 Enero de 2024'!$A$4:$A$749,$B240,'[1]SIIF Cierre 31 Enero de 2024'!$B$4:$B$749,$C240,'[1]SIIF Cierre 31 Enero de 2024'!$C$4:$C$749,$D240,'[1]SIIF Cierre 31 Enero de 2024'!$D$4:$D$749,$E240,'[1]SIIF Cierre 31 Enero de 2024'!$E$4:$E$749,$F240,'[1]SIIF Cierre 31 Enero de 2024'!$F$4:$F$749,$G240,'[1]SIIF Cierre 31 Enero de 2024'!$G$4:$G$749,$H240,'[1]SIIF Cierre 31 Enero de 2024'!$H$4:$H$749,$I240,'[1]SIIF Cierre 31 Enero de 2024'!$I$4:$I$749,$J240,'[1]SIIF Cierre 31 Enero de 2024'!$J$4:$J$749,$K240,'[1]SIIF Cierre 31 Enero de 2024'!$K$4:$K$749,$L240,'[1]SIIF Cierre 31 Enero de 2024'!$L$4:$L$749,$M240,'[1]SIIF Cierre 31 Enero de 2024'!$M$4:$M$749,$N240,'[1]SIIF Cierre 31 Enero de 2024'!$N$4:$N$749,$O240)/1000000</f>
        <v>0</v>
      </c>
      <c r="AN240" s="180" t="e">
        <f t="shared" si="251"/>
        <v>#DIV/0!</v>
      </c>
      <c r="AO240" s="189" t="e">
        <f>+AM240/AF240</f>
        <v>#DIV/0!</v>
      </c>
      <c r="AP240" s="192">
        <f>+SUMIFS('[1]Cierre Mes Anterior'!$X$4:$X$773,'[1]Cierre Mes Anterior'!$A$4:$A$773,$B240,'[1]Cierre Mes Anterior'!$B$4:$B$773,$C240,'[1]Cierre Mes Anterior'!$C$4:$C$773,$D240,'[1]Cierre Mes Anterior'!$D$4:$D$773,$E240,'[1]Cierre Mes Anterior'!$E$4:$E$773,$F240,'[1]Cierre Mes Anterior'!$F$4:$F$773,$G240,'[1]Cierre Mes Anterior'!$G$4:$G$773,$H240,'[1]Cierre Mes Anterior'!$H$4:$H$773,$I240,'[1]Cierre Mes Anterior'!$I$4:$I$773,$J240,'[1]Cierre Mes Anterior'!$J$4:$J$773,$K240,'[1]Cierre Mes Anterior'!$K$4:$K$773,$L240,'[1]Cierre Mes Anterior'!$L$4:$L$773,$M240,'[1]Cierre Mes Anterior'!$M$4:$M$773,$N240,'[1]Cierre Mes Anterior'!$N$4:$N$773,$O240)/1000000</f>
        <v>0</v>
      </c>
      <c r="AQ240" s="179">
        <f>+AM240-AP240</f>
        <v>0</v>
      </c>
      <c r="AR240" s="240" t="e">
        <f t="shared" si="252"/>
        <v>#N/A</v>
      </c>
      <c r="AS240" s="458">
        <f>+SUMIFS('[1]SIIF Cierre 31 Enero de 2024'!$Z$4:$Z$749,'[1]SIIF Cierre 31 Enero de 2024'!$A$4:$A$749,$B240,'[1]SIIF Cierre 31 Enero de 2024'!$B$4:$B$749,$C240,'[1]SIIF Cierre 31 Enero de 2024'!$C$4:$C$749,$D240,'[1]SIIF Cierre 31 Enero de 2024'!$D$4:$D$749,$E240,'[1]SIIF Cierre 31 Enero de 2024'!$E$4:$E$749,$F240,'[1]SIIF Cierre 31 Enero de 2024'!$F$4:$F$749,$G240,'[1]SIIF Cierre 31 Enero de 2024'!$G$4:$G$749,$H240,'[1]SIIF Cierre 31 Enero de 2024'!$H$4:$H$749,$I240,'[1]SIIF Cierre 31 Enero de 2024'!$I$4:$I$749,$J240,'[1]SIIF Cierre 31 Enero de 2024'!$J$4:$J$749,$K240,'[1]SIIF Cierre 31 Enero de 2024'!$K$4:$K$749,$L240,'[1]SIIF Cierre 31 Enero de 2024'!$L$4:$L$749,$M240,'[1]SIIF Cierre 31 Enero de 2024'!$M$4:$M$749,$N240,'[1]SIIF Cierre 31 Enero de 2024'!$N$4:$N$749,$O240)/1000000</f>
        <v>0</v>
      </c>
      <c r="AT240" s="180" t="e">
        <f t="shared" si="253"/>
        <v>#DIV/0!</v>
      </c>
      <c r="AU240" s="456">
        <f>+AD240-AG240</f>
        <v>0</v>
      </c>
      <c r="AV240" s="384">
        <f>+AG240-AM240</f>
        <v>0</v>
      </c>
      <c r="AW240" s="385">
        <f t="shared" si="255"/>
        <v>0</v>
      </c>
      <c r="AX240" s="386">
        <f>+AF240-AG240</f>
        <v>0</v>
      </c>
      <c r="AY240" s="193" t="e">
        <f>AD240*AR240</f>
        <v>#N/A</v>
      </c>
      <c r="AZ240" s="174" t="e">
        <f>IF(AND(AY240=0,AM240&gt;AY240),1,IFERROR(AM240/AY240,1))</f>
        <v>#N/A</v>
      </c>
      <c r="BA240" s="138"/>
      <c r="BB240" s="349"/>
      <c r="BC240" s="349"/>
      <c r="BD240" s="349"/>
      <c r="BE240" s="349"/>
      <c r="BF240" s="349"/>
      <c r="BG240" s="349"/>
      <c r="BH240" s="349"/>
      <c r="BI240" s="349"/>
      <c r="BJ240" s="349"/>
      <c r="BK240" s="349"/>
      <c r="BL240" s="349"/>
      <c r="BM240" s="349"/>
      <c r="BN240" s="362"/>
      <c r="BO240" s="349"/>
      <c r="BP240" s="349"/>
      <c r="BQ240" s="349"/>
      <c r="BR240" s="349"/>
      <c r="BS240" s="349"/>
      <c r="BT240" s="349"/>
      <c r="BU240" s="349"/>
      <c r="BV240" s="349"/>
      <c r="BW240" s="349"/>
      <c r="BX240" s="349"/>
      <c r="BY240" s="349"/>
      <c r="BZ240" s="349"/>
    </row>
    <row r="241" spans="1:78" ht="21.75" customHeight="1" thickBot="1">
      <c r="A241" s="184"/>
      <c r="B241" s="1" t="s">
        <v>192</v>
      </c>
      <c r="C241" s="1" t="s">
        <v>300</v>
      </c>
      <c r="D241" s="184" t="s">
        <v>205</v>
      </c>
      <c r="E241" s="184" t="s">
        <v>172</v>
      </c>
      <c r="F241" s="184" t="s">
        <v>164</v>
      </c>
      <c r="G241" s="184" t="s">
        <v>164</v>
      </c>
      <c r="H241" s="184" t="s">
        <v>164</v>
      </c>
      <c r="I241" s="184" t="s">
        <v>164</v>
      </c>
      <c r="J241" s="184" t="s">
        <v>164</v>
      </c>
      <c r="K241" s="184" t="s">
        <v>164</v>
      </c>
      <c r="L241" s="184" t="s">
        <v>164</v>
      </c>
      <c r="M241" s="184" t="s">
        <v>164</v>
      </c>
      <c r="N241" s="184" t="s">
        <v>164</v>
      </c>
      <c r="O241" s="184" t="s">
        <v>164</v>
      </c>
      <c r="P241" s="184"/>
      <c r="Q241" s="184"/>
      <c r="R241" s="184"/>
      <c r="S241" s="184"/>
      <c r="T241" s="191" t="s">
        <v>175</v>
      </c>
      <c r="U241" s="434"/>
      <c r="V241" s="191" t="s">
        <v>175</v>
      </c>
      <c r="W241" s="388">
        <f>(+SUMIFS('[1]SIIF Cierre 31 Enero de 2024'!$P$4:$P$749,'[1]SIIF Cierre 31 Enero de 2024'!$A$4:$A$749,$B241,'[1]SIIF Cierre 31 Enero de 2024'!$B$4:$B$749,$C241,'[1]SIIF Cierre 31 Enero de 2024'!$C$4:$C$749,$D241,'[1]SIIF Cierre 31 Enero de 2024'!$D$4:$D$749,$E241,'[1]SIIF Cierre 31 Enero de 2024'!$E$4:$E$749,$F241,'[1]SIIF Cierre 31 Enero de 2024'!$F$4:$F$749,$G241,'[1]SIIF Cierre 31 Enero de 2024'!$G$4:$G$749,$H241,'[1]SIIF Cierre 31 Enero de 2024'!$H$4:$H$749,$I241,'[1]SIIF Cierre 31 Enero de 2024'!$I$4:$I$749,$J241,'[1]SIIF Cierre 31 Enero de 2024'!$J$4:$J$749,$K241,'[1]SIIF Cierre 31 Enero de 2024'!$K$4:$K$749,$L241,'[1]SIIF Cierre 31 Enero de 2024'!$L$4:$L$749,$M241,'[1]SIIF Cierre 31 Enero de 2024'!$M$4:$M$749,$N241,'[1]SIIF Cierre 31 Enero de 2024'!$N$4:$N$749,$O241)/1000000)</f>
        <v>0</v>
      </c>
      <c r="X241" s="388">
        <v>0</v>
      </c>
      <c r="Y241" s="386">
        <f>(+SUMIFS('[1]SIIF Cierre 31 Enero de 2024'!$R$4:$R$749,'[1]SIIF Cierre 31 Enero de 2024'!$A$4:$A$749,$B241,'[1]SIIF Cierre 31 Enero de 2024'!$B$4:$B$749,$C241,'[1]SIIF Cierre 31 Enero de 2024'!$C$4:$C$749,$D241,'[1]SIIF Cierre 31 Enero de 2024'!$D$4:$D$749,$E241,'[1]SIIF Cierre 31 Enero de 2024'!$E$4:$E$749,$F241,'[1]SIIF Cierre 31 Enero de 2024'!$F$4:$F$749,$G241,'[1]SIIF Cierre 31 Enero de 2024'!$G$4:$G$749,$H241,'[1]SIIF Cierre 31 Enero de 2024'!$H$4:$H$749,$I241,'[1]SIIF Cierre 31 Enero de 2024'!$I$4:$I$749,$J241,'[1]SIIF Cierre 31 Enero de 2024'!$J$4:$J$749,$K241,'[1]SIIF Cierre 31 Enero de 2024'!$K$4:$K$749,$L241,'[1]SIIF Cierre 31 Enero de 2024'!$L$4:$L$749,$M241,'[1]SIIF Cierre 31 Enero de 2024'!$M$4:$M$749,$N241,'[1]SIIF Cierre 31 Enero de 2024'!$N$4:$N$749,$O241)/1000000)</f>
        <v>0</v>
      </c>
      <c r="Z241" s="384"/>
      <c r="AA241" s="386">
        <f>(+SUMIFS('[1]SIIF Cierre 31 Enero de 2024'!$Q$4:$Q$749,'[1]SIIF Cierre 31 Enero de 2024'!$A$4:$A$749,$B241,'[1]SIIF Cierre 31 Enero de 2024'!$B$4:$B$749,$C241,'[1]SIIF Cierre 31 Enero de 2024'!$C$4:$C$749,$D241,'[1]SIIF Cierre 31 Enero de 2024'!$D$4:$D$749,$E241,'[1]SIIF Cierre 31 Enero de 2024'!$E$4:$E$749,$F241,'[1]SIIF Cierre 31 Enero de 2024'!$F$4:$F$749,$G241,'[1]SIIF Cierre 31 Enero de 2024'!$G$4:$G$749,$H241,'[1]SIIF Cierre 31 Enero de 2024'!$H$4:$H$749,$I241,'[1]SIIF Cierre 31 Enero de 2024'!$I$4:$I$749,$J241,'[1]SIIF Cierre 31 Enero de 2024'!$J$4:$J$749,$K241,'[1]SIIF Cierre 31 Enero de 2024'!$K$4:$K$749,$L241,'[1]SIIF Cierre 31 Enero de 2024'!$L$4:$L$749,$M241,'[1]SIIF Cierre 31 Enero de 2024'!$M$4:$M$749,$N241,'[1]SIIF Cierre 31 Enero de 2024'!$N$4:$N$749,$O241)/1000000)</f>
        <v>0</v>
      </c>
      <c r="AB241" s="388"/>
      <c r="AC241" s="384"/>
      <c r="AD241" s="456">
        <f>W241-Y241+AA241</f>
        <v>0</v>
      </c>
      <c r="AE241" s="388">
        <f>(+SUMIFS('[1]SIIF Cierre 31 Enero de 2024'!$T$4:$T$749,'[1]SIIF Cierre 31 Enero de 2024'!$A$4:$A$749,$B241,'[1]SIIF Cierre 31 Enero de 2024'!$B$4:$B$749,$C241,'[1]SIIF Cierre 31 Enero de 2024'!$C$4:$C$749,$D241,'[1]SIIF Cierre 31 Enero de 2024'!$D$4:$D$749,$E241,'[1]SIIF Cierre 31 Enero de 2024'!$E$4:$E$749,$F241,'[1]SIIF Cierre 31 Enero de 2024'!$F$4:$F$749,$G241,'[1]SIIF Cierre 31 Enero de 2024'!$G$4:$G$749,$H241,'[1]SIIF Cierre 31 Enero de 2024'!$H$4:$H$749,$I241,'[1]SIIF Cierre 31 Enero de 2024'!$I$4:$I$749,$J241,'[1]SIIF Cierre 31 Enero de 2024'!$J$4:$J$749,$K241,'[1]SIIF Cierre 31 Enero de 2024'!$K$4:$K$749,$L241,'[1]SIIF Cierre 31 Enero de 2024'!$L$4:$L$749,$M241,'[1]SIIF Cierre 31 Enero de 2024'!$M$4:$M$749,$N241,'[1]SIIF Cierre 31 Enero de 2024'!$N$4:$N$749,$O241)/1000000)</f>
        <v>0</v>
      </c>
      <c r="AF241" s="386">
        <f>AD241-AE241</f>
        <v>0</v>
      </c>
      <c r="AG241" s="458">
        <f>+SUMIFS('[1]SIIF Cierre 31 Enero de 2024'!$W$4:$W$749,'[1]SIIF Cierre 31 Enero de 2024'!$A$4:$A$749,$B241,'[1]SIIF Cierre 31 Enero de 2024'!$B$4:$B$749,$C241,'[1]SIIF Cierre 31 Enero de 2024'!$C$4:$C$749,$D241,'[1]SIIF Cierre 31 Enero de 2024'!$D$4:$D$749,$E241,'[1]SIIF Cierre 31 Enero de 2024'!$E$4:$E$749,$F241,'[1]SIIF Cierre 31 Enero de 2024'!$F$4:$F$749,$G241,'[1]SIIF Cierre 31 Enero de 2024'!$G$4:$G$749,$H241,'[1]SIIF Cierre 31 Enero de 2024'!$H$4:$H$749,$I241,'[1]SIIF Cierre 31 Enero de 2024'!$I$4:$I$749,$J241,'[1]SIIF Cierre 31 Enero de 2024'!$J$4:$J$749,$K241,'[1]SIIF Cierre 31 Enero de 2024'!$K$4:$K$749,$L241,'[1]SIIF Cierre 31 Enero de 2024'!$L$4:$L$749,$M241,'[1]SIIF Cierre 31 Enero de 2024'!$M$4:$M$749,$N241,'[1]SIIF Cierre 31 Enero de 2024'!$N$4:$N$749,$O241)/1000000</f>
        <v>0</v>
      </c>
      <c r="AH241" s="178" t="e">
        <f>+AG241/AD241</f>
        <v>#DIV/0!</v>
      </c>
      <c r="AI241" s="187" t="e">
        <f>+AG241/AF241</f>
        <v>#DIV/0!</v>
      </c>
      <c r="AJ241" s="192">
        <f>+SUMIFS('[1]Cierre Mes Anterior'!$W$4:$W$773,'[1]Cierre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K241" s="179">
        <f>+AG241-AJ241</f>
        <v>0</v>
      </c>
      <c r="AL241" s="240" t="e" vm="1">
        <f t="shared" si="250"/>
        <v>#VALUE!</v>
      </c>
      <c r="AM241" s="456">
        <f>+SUMIFS('[1]SIIF Cierre 31 Enero de 2024'!$X$4:$X$749,'[1]SIIF Cierre 31 Enero de 2024'!$A$4:$A$749,$B241,'[1]SIIF Cierre 31 Enero de 2024'!$B$4:$B$749,$C241,'[1]SIIF Cierre 31 Enero de 2024'!$C$4:$C$749,$D241,'[1]SIIF Cierre 31 Enero de 2024'!$D$4:$D$749,$E241,'[1]SIIF Cierre 31 Enero de 2024'!$E$4:$E$749,$F241,'[1]SIIF Cierre 31 Enero de 2024'!$F$4:$F$749,$G241,'[1]SIIF Cierre 31 Enero de 2024'!$G$4:$G$749,$H241,'[1]SIIF Cierre 31 Enero de 2024'!$H$4:$H$749,$I241,'[1]SIIF Cierre 31 Enero de 2024'!$I$4:$I$749,$J241,'[1]SIIF Cierre 31 Enero de 2024'!$J$4:$J$749,$K241,'[1]SIIF Cierre 31 Enero de 2024'!$K$4:$K$749,$L241,'[1]SIIF Cierre 31 Enero de 2024'!$L$4:$L$749,$M241,'[1]SIIF Cierre 31 Enero de 2024'!$M$4:$M$749,$N241,'[1]SIIF Cierre 31 Enero de 2024'!$N$4:$N$749,$O241)/1000000</f>
        <v>0</v>
      </c>
      <c r="AN241" s="180" t="e">
        <f t="shared" si="251"/>
        <v>#DIV/0!</v>
      </c>
      <c r="AO241" s="189" t="e">
        <f>+AM241/AF241</f>
        <v>#DIV/0!</v>
      </c>
      <c r="AP241" s="192">
        <f>+SUMIFS('[1]Cierre Mes Anterior'!$X$4:$X$773,'[1]Cierre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Q241" s="179">
        <f>+AM241-AP241</f>
        <v>0</v>
      </c>
      <c r="AR241" s="240" t="e">
        <f t="shared" si="252"/>
        <v>#N/A</v>
      </c>
      <c r="AS241" s="456">
        <f>+SUMIFS('[1]SIIF Cierre 31 Enero de 2024'!$Z$4:$Z$749,'[1]SIIF Cierre 31 Enero de 2024'!$A$4:$A$749,$B241,'[1]SIIF Cierre 31 Enero de 2024'!$B$4:$B$749,$C241,'[1]SIIF Cierre 31 Enero de 2024'!$C$4:$C$749,$D241,'[1]SIIF Cierre 31 Enero de 2024'!$D$4:$D$749,$E241,'[1]SIIF Cierre 31 Enero de 2024'!$E$4:$E$749,$F241,'[1]SIIF Cierre 31 Enero de 2024'!$F$4:$F$749,$G241,'[1]SIIF Cierre 31 Enero de 2024'!$G$4:$G$749,$H241,'[1]SIIF Cierre 31 Enero de 2024'!$H$4:$H$749,$I241,'[1]SIIF Cierre 31 Enero de 2024'!$I$4:$I$749,$J241,'[1]SIIF Cierre 31 Enero de 2024'!$J$4:$J$749,$K241,'[1]SIIF Cierre 31 Enero de 2024'!$K$4:$K$749,$L241,'[1]SIIF Cierre 31 Enero de 2024'!$L$4:$L$749,$M241,'[1]SIIF Cierre 31 Enero de 2024'!$M$4:$M$749,$N241,'[1]SIIF Cierre 31 Enero de 2024'!$N$4:$N$749,$O241)/1000000</f>
        <v>0</v>
      </c>
      <c r="AT241" s="180" t="e">
        <f t="shared" si="253"/>
        <v>#DIV/0!</v>
      </c>
      <c r="AU241" s="456">
        <f>+AD241-AG241</f>
        <v>0</v>
      </c>
      <c r="AV241" s="384">
        <f>+AG241-AM241</f>
        <v>0</v>
      </c>
      <c r="AW241" s="385">
        <f t="shared" si="255"/>
        <v>0</v>
      </c>
      <c r="AX241" s="386">
        <f>+AF241-AG241</f>
        <v>0</v>
      </c>
      <c r="AY241" s="193" t="e">
        <f>AD241*AR241</f>
        <v>#N/A</v>
      </c>
      <c r="AZ241" s="174" t="e">
        <f>IF(AND(AY241=0,AM241&gt;AY241),1,IFERROR(AM241/AY241,1))</f>
        <v>#N/A</v>
      </c>
      <c r="BA241" s="138"/>
      <c r="BB241" s="349"/>
      <c r="BC241" s="349"/>
      <c r="BD241" s="349"/>
      <c r="BE241" s="349"/>
      <c r="BF241" s="349"/>
      <c r="BG241" s="349"/>
      <c r="BH241" s="349"/>
      <c r="BI241" s="349"/>
      <c r="BJ241" s="349"/>
      <c r="BK241" s="349"/>
      <c r="BL241" s="349"/>
      <c r="BM241" s="349"/>
      <c r="BN241" s="362"/>
      <c r="BO241" s="349"/>
      <c r="BP241" s="349"/>
      <c r="BQ241" s="349"/>
      <c r="BR241" s="349"/>
      <c r="BS241" s="349"/>
      <c r="BT241" s="349"/>
      <c r="BU241" s="349"/>
      <c r="BV241" s="349"/>
      <c r="BW241" s="349"/>
      <c r="BX241" s="349"/>
      <c r="BY241" s="349"/>
      <c r="BZ241" s="349"/>
    </row>
    <row r="242" spans="1:78" ht="22.5" customHeight="1" thickBot="1">
      <c r="B242" s="1" t="s">
        <v>192</v>
      </c>
      <c r="C242" s="1" t="s">
        <v>300</v>
      </c>
      <c r="D242" s="1" t="s">
        <v>164</v>
      </c>
      <c r="E242" s="1" t="s">
        <v>176</v>
      </c>
      <c r="F242" s="1" t="s">
        <v>164</v>
      </c>
      <c r="G242" s="1" t="s">
        <v>164</v>
      </c>
      <c r="H242" s="1" t="s">
        <v>164</v>
      </c>
      <c r="I242" s="1" t="s">
        <v>164</v>
      </c>
      <c r="J242" s="1" t="s">
        <v>164</v>
      </c>
      <c r="K242" s="1" t="s">
        <v>164</v>
      </c>
      <c r="L242" s="1" t="s">
        <v>164</v>
      </c>
      <c r="M242" s="1" t="s">
        <v>164</v>
      </c>
      <c r="N242" s="1" t="s">
        <v>164</v>
      </c>
      <c r="O242" s="1" t="s">
        <v>164</v>
      </c>
      <c r="T242" s="158" t="s">
        <v>177</v>
      </c>
      <c r="U242" s="441"/>
      <c r="V242" s="158" t="s">
        <v>177</v>
      </c>
      <c r="W242" s="387">
        <f t="shared" ref="W242:AG242" si="256">W251</f>
        <v>256636.11775</v>
      </c>
      <c r="X242" s="188">
        <f t="shared" si="256"/>
        <v>0</v>
      </c>
      <c r="Y242" s="188">
        <f t="shared" si="256"/>
        <v>0</v>
      </c>
      <c r="Z242" s="188"/>
      <c r="AA242" s="188">
        <f t="shared" si="256"/>
        <v>0</v>
      </c>
      <c r="AB242" s="188">
        <f t="shared" si="256"/>
        <v>0</v>
      </c>
      <c r="AC242" s="188">
        <f t="shared" si="256"/>
        <v>0</v>
      </c>
      <c r="AD242" s="457">
        <f t="shared" si="256"/>
        <v>256636.11775</v>
      </c>
      <c r="AE242" s="387">
        <f t="shared" si="256"/>
        <v>0</v>
      </c>
      <c r="AF242" s="387">
        <f t="shared" si="256"/>
        <v>256636.11775</v>
      </c>
      <c r="AG242" s="457">
        <f t="shared" si="256"/>
        <v>5057.1518139999998</v>
      </c>
      <c r="AH242" s="169">
        <f t="shared" si="249"/>
        <v>1.9705534272952116E-2</v>
      </c>
      <c r="AI242" s="244"/>
      <c r="AJ242" s="326">
        <f>AJ251</f>
        <v>0</v>
      </c>
      <c r="AK242" s="326">
        <f>AK251</f>
        <v>959.53343999999993</v>
      </c>
      <c r="AL242" s="334" t="e" vm="1">
        <f t="shared" si="250"/>
        <v>#VALUE!</v>
      </c>
      <c r="AM242" s="475">
        <f>+SUMIFS('[1]SIIF Cierre 31 Enero de 2024'!$X$4:$X$749,'[1]SIIF Cierre 31 Enero de 2024'!$A$4:$A$749,$B242,'[1]SIIF Cierre 31 Enero de 2024'!$B$4:$B$749,$C242,'[1]SIIF Cierre 31 Enero de 2024'!$C$4:$C$749,$D242,'[1]SIIF Cierre 31 Enero de 2024'!$D$4:$D$749,$E242,'[1]SIIF Cierre 31 Enero de 2024'!$E$4:$E$749,$F242,'[1]SIIF Cierre 31 Enero de 2024'!$F$4:$F$749,$G242,'[1]SIIF Cierre 31 Enero de 2024'!$G$4:$G$749,$H242,'[1]SIIF Cierre 31 Enero de 2024'!$H$4:$H$749,$I242,'[1]SIIF Cierre 31 Enero de 2024'!$I$4:$I$749,$J242,'[1]SIIF Cierre 31 Enero de 2024'!$J$4:$J$749,$K242,'[1]SIIF Cierre 31 Enero de 2024'!$K$4:$K$749,$L242,'[1]SIIF Cierre 31 Enero de 2024'!$L$4:$L$749,$M242,'[1]SIIF Cierre 31 Enero de 2024'!$M$4:$M$749,$N242,'[1]SIIF Cierre 31 Enero de 2024'!$N$4:$N$749,$O242)/1000000</f>
        <v>13.699337</v>
      </c>
      <c r="AN242" s="336">
        <f t="shared" si="251"/>
        <v>5.3380393687785978E-5</v>
      </c>
      <c r="AO242" s="223"/>
      <c r="AP242" s="326">
        <f>AP251</f>
        <v>0</v>
      </c>
      <c r="AQ242" s="326">
        <f>AQ251</f>
        <v>0</v>
      </c>
      <c r="AR242" s="172" t="e">
        <f t="shared" si="252"/>
        <v>#N/A</v>
      </c>
      <c r="AS242" s="475">
        <f>+SUMIFS('[1]SIIF Cierre 31 Enero de 2024'!$Z$4:$Z$749,'[1]SIIF Cierre 31 Enero de 2024'!$A$4:$A$749,$B242,'[1]SIIF Cierre 31 Enero de 2024'!$B$4:$B$749,$C242,'[1]SIIF Cierre 31 Enero de 2024'!$C$4:$C$749,$D242,'[1]SIIF Cierre 31 Enero de 2024'!$D$4:$D$749,$E242,'[1]SIIF Cierre 31 Enero de 2024'!$E$4:$E$749,$F242,'[1]SIIF Cierre 31 Enero de 2024'!$F$4:$F$749,$G242,'[1]SIIF Cierre 31 Enero de 2024'!$G$4:$G$749,$H242,'[1]SIIF Cierre 31 Enero de 2024'!$H$4:$H$749,$I242,'[1]SIIF Cierre 31 Enero de 2024'!$I$4:$I$749,$J242,'[1]SIIF Cierre 31 Enero de 2024'!$J$4:$J$749,$K242,'[1]SIIF Cierre 31 Enero de 2024'!$K$4:$K$749,$L242,'[1]SIIF Cierre 31 Enero de 2024'!$L$4:$L$749,$M242,'[1]SIIF Cierre 31 Enero de 2024'!$M$4:$M$749,$N242,'[1]SIIF Cierre 31 Enero de 2024'!$N$4:$N$749,$O242)/1000000</f>
        <v>13.699337</v>
      </c>
      <c r="AT242" s="336">
        <f t="shared" si="253"/>
        <v>5.3380393687785978E-5</v>
      </c>
      <c r="AU242" s="457">
        <f>AU251</f>
        <v>251578.96593599999</v>
      </c>
      <c r="AV242" s="387">
        <f>AV251</f>
        <v>5043.4524769999998</v>
      </c>
      <c r="AW242" s="389">
        <f>AW251</f>
        <v>256622.41841300001</v>
      </c>
      <c r="AX242" s="418"/>
      <c r="AY242" s="190" t="e">
        <f>AY251</f>
        <v>#N/A</v>
      </c>
      <c r="AZ242" s="174" t="e">
        <f t="shared" si="254"/>
        <v>#N/A</v>
      </c>
      <c r="BA242" s="138"/>
      <c r="BB242" s="342"/>
      <c r="BC242" s="342"/>
      <c r="BD242" s="342"/>
      <c r="BE242" s="342"/>
      <c r="BF242" s="342"/>
      <c r="BG242" s="342"/>
      <c r="BH242" s="342"/>
      <c r="BI242" s="342"/>
      <c r="BJ242" s="342"/>
      <c r="BK242" s="342"/>
      <c r="BL242" s="342"/>
      <c r="BM242" s="342"/>
      <c r="BO242" s="342"/>
      <c r="BP242" s="342"/>
      <c r="BQ242" s="342"/>
      <c r="BR242" s="342"/>
      <c r="BS242" s="342"/>
      <c r="BT242" s="342"/>
      <c r="BU242" s="342"/>
      <c r="BV242" s="342"/>
      <c r="BW242" s="342"/>
      <c r="BX242" s="342"/>
      <c r="BY242" s="342"/>
      <c r="BZ242" s="342"/>
    </row>
    <row r="243" spans="1:78" ht="24.75" customHeight="1" thickBot="1">
      <c r="B243" s="1" t="s">
        <v>192</v>
      </c>
      <c r="C243" s="1" t="s">
        <v>300</v>
      </c>
      <c r="D243" s="1" t="s">
        <v>164</v>
      </c>
      <c r="E243" s="1" t="s">
        <v>164</v>
      </c>
      <c r="F243" s="1" t="s">
        <v>164</v>
      </c>
      <c r="G243" s="1" t="s">
        <v>164</v>
      </c>
      <c r="H243" s="1" t="s">
        <v>164</v>
      </c>
      <c r="I243" s="1" t="s">
        <v>164</v>
      </c>
      <c r="J243" s="1" t="s">
        <v>164</v>
      </c>
      <c r="K243" s="1" t="s">
        <v>164</v>
      </c>
      <c r="L243" s="1" t="s">
        <v>164</v>
      </c>
      <c r="M243" s="1" t="s">
        <v>164</v>
      </c>
      <c r="N243" s="1" t="s">
        <v>164</v>
      </c>
      <c r="O243" s="1" t="s">
        <v>164</v>
      </c>
      <c r="T243" s="158" t="s">
        <v>206</v>
      </c>
      <c r="U243" s="441"/>
      <c r="V243" s="158" t="s">
        <v>206</v>
      </c>
      <c r="W243" s="387">
        <f>+W242+W233+W239</f>
        <v>282304.69374999998</v>
      </c>
      <c r="X243" s="387">
        <f t="shared" ref="X243:AE243" si="257">+X242+X233+X239</f>
        <v>0</v>
      </c>
      <c r="Y243" s="387">
        <f t="shared" si="257"/>
        <v>0</v>
      </c>
      <c r="Z243" s="387">
        <f t="shared" si="257"/>
        <v>0</v>
      </c>
      <c r="AA243" s="387">
        <f t="shared" si="257"/>
        <v>0</v>
      </c>
      <c r="AB243" s="387">
        <f t="shared" si="257"/>
        <v>0</v>
      </c>
      <c r="AC243" s="387">
        <f t="shared" si="257"/>
        <v>0</v>
      </c>
      <c r="AD243" s="457">
        <f>+AD242+AD233+AD239</f>
        <v>282304.69374999998</v>
      </c>
      <c r="AE243" s="387">
        <f t="shared" si="257"/>
        <v>0</v>
      </c>
      <c r="AF243" s="387">
        <f>+AF242+AF233+AF239</f>
        <v>282304.69374999998</v>
      </c>
      <c r="AG243" s="457">
        <f>+AG242+AG233+AG239</f>
        <v>12707.445311949999</v>
      </c>
      <c r="AH243" s="169">
        <f t="shared" si="249"/>
        <v>4.5013227173627185E-2</v>
      </c>
      <c r="AI243" s="278"/>
      <c r="AJ243" s="188">
        <f>+AJ242+AJ233</f>
        <v>0</v>
      </c>
      <c r="AK243" s="188">
        <f>+AK242+AK233</f>
        <v>8609.8269379499998</v>
      </c>
      <c r="AL243" s="334" t="e" vm="1">
        <f t="shared" si="250"/>
        <v>#VALUE!</v>
      </c>
      <c r="AM243" s="457">
        <f>+AM242+AM233+AM239</f>
        <v>723.41980495000007</v>
      </c>
      <c r="AN243" s="186">
        <f t="shared" si="251"/>
        <v>2.5625496882125437E-3</v>
      </c>
      <c r="AO243" s="279"/>
      <c r="AP243" s="188">
        <f>+AP242+AP233</f>
        <v>0</v>
      </c>
      <c r="AQ243" s="188">
        <f>+AQ242+AQ233</f>
        <v>709.72046795000006</v>
      </c>
      <c r="AR243" s="172" t="e">
        <f t="shared" si="252"/>
        <v>#N/A</v>
      </c>
      <c r="AS243" s="457">
        <f>+AS242+AS233+AS239</f>
        <v>702.70247895</v>
      </c>
      <c r="AT243" s="186">
        <f t="shared" si="253"/>
        <v>2.4891632852987238E-3</v>
      </c>
      <c r="AU243" s="457">
        <f>+AU242+AU233+AU239</f>
        <v>269597.24843804998</v>
      </c>
      <c r="AV243" s="387">
        <f>+AV242+AV233+AV239</f>
        <v>11984.025506999998</v>
      </c>
      <c r="AW243" s="389">
        <f>+AW242+AW233</f>
        <v>281581.27394505002</v>
      </c>
      <c r="AX243" s="418"/>
      <c r="AY243" s="190" t="e">
        <f>+AY242+AY233</f>
        <v>#N/A</v>
      </c>
      <c r="AZ243" s="174" t="e">
        <f t="shared" si="254"/>
        <v>#N/A</v>
      </c>
      <c r="BA243" s="138"/>
      <c r="BB243" s="363"/>
      <c r="BC243" s="364"/>
      <c r="BD243" s="364"/>
      <c r="BE243" s="364"/>
      <c r="BF243" s="364"/>
      <c r="BG243" s="364"/>
      <c r="BH243" s="364"/>
      <c r="BI243" s="364"/>
      <c r="BJ243" s="364"/>
      <c r="BK243" s="364"/>
      <c r="BL243" s="364"/>
      <c r="BM243" s="364"/>
      <c r="BO243" s="364"/>
      <c r="BP243" s="364"/>
      <c r="BQ243" s="364"/>
      <c r="BR243" s="364"/>
      <c r="BS243" s="364"/>
      <c r="BT243" s="364"/>
      <c r="BU243" s="364"/>
      <c r="BV243" s="364"/>
      <c r="BW243" s="364"/>
      <c r="BX243" s="364"/>
      <c r="BY243" s="364"/>
      <c r="BZ243" s="364"/>
    </row>
    <row r="244" spans="1:78" ht="12" customHeight="1">
      <c r="T244" s="143"/>
      <c r="U244" s="431"/>
      <c r="V244" s="144"/>
      <c r="W244" s="201"/>
      <c r="X244" s="201"/>
      <c r="Y244" s="201"/>
      <c r="Z244" s="201"/>
      <c r="AA244" s="201"/>
      <c r="AB244" s="201"/>
      <c r="AC244" s="201"/>
      <c r="AD244" s="459"/>
      <c r="AE244" s="201"/>
      <c r="AF244" s="201"/>
      <c r="AG244" s="459"/>
      <c r="AH244" s="216"/>
      <c r="AI244" s="202"/>
      <c r="AJ244" s="202"/>
      <c r="AK244" s="202"/>
      <c r="AL244" s="139"/>
      <c r="AM244" s="459"/>
      <c r="AN244" s="216"/>
      <c r="AO244" s="202"/>
      <c r="AP244" s="202"/>
      <c r="AQ244" s="202"/>
      <c r="AR244" s="203"/>
      <c r="AS244" s="459"/>
      <c r="AT244" s="216"/>
      <c r="AU244" s="459"/>
      <c r="AV244" s="390"/>
      <c r="AW244" s="380"/>
      <c r="AX244" s="380"/>
      <c r="AY244" s="146"/>
      <c r="AZ244" s="146"/>
      <c r="BA244" s="138"/>
      <c r="BB244" s="277"/>
      <c r="BC244" s="270"/>
      <c r="BD244" s="270"/>
      <c r="BE244" s="270"/>
      <c r="BF244" s="270"/>
      <c r="BG244" s="270"/>
      <c r="BH244" s="270"/>
      <c r="BI244" s="270"/>
      <c r="BJ244" s="270"/>
      <c r="BK244" s="270"/>
      <c r="BL244" s="270"/>
      <c r="BM244" s="270"/>
      <c r="BO244" s="270"/>
      <c r="BP244" s="270"/>
      <c r="BQ244" s="270"/>
      <c r="BR244" s="270"/>
      <c r="BS244" s="270"/>
      <c r="BT244" s="270"/>
      <c r="BU244" s="270"/>
      <c r="BV244" s="270"/>
      <c r="BW244" s="270"/>
      <c r="BX244" s="270"/>
      <c r="BY244" s="270"/>
      <c r="BZ244" s="270"/>
    </row>
    <row r="245" spans="1:78" ht="12.75" customHeight="1" thickBot="1">
      <c r="T245" s="143"/>
      <c r="U245" s="431"/>
      <c r="V245" s="144"/>
      <c r="W245" s="143"/>
      <c r="X245" s="143"/>
      <c r="Y245" s="143"/>
      <c r="Z245" s="143"/>
      <c r="AA245" s="143"/>
      <c r="AB245" s="143"/>
      <c r="AC245" s="143"/>
      <c r="AD245" s="425"/>
      <c r="AE245" s="143"/>
      <c r="AF245" s="143"/>
      <c r="AG245" s="425"/>
      <c r="AH245" s="145"/>
      <c r="AI245" s="146"/>
      <c r="AJ245" s="146"/>
      <c r="AK245" s="146"/>
      <c r="AL245" s="139"/>
      <c r="AM245" s="425"/>
      <c r="AN245" s="145"/>
      <c r="AO245" s="146"/>
      <c r="AP245" s="146"/>
      <c r="AQ245" s="146"/>
      <c r="AR245" s="139"/>
      <c r="AS245" s="425"/>
      <c r="AT245" s="145"/>
      <c r="AU245" s="425"/>
      <c r="AV245" s="380"/>
      <c r="AW245" s="380"/>
      <c r="AX245" s="380"/>
      <c r="AY245" s="146"/>
      <c r="AZ245" s="146"/>
      <c r="BA245" s="138"/>
      <c r="BB245" s="277"/>
      <c r="BC245" s="270"/>
      <c r="BD245" s="270"/>
      <c r="BE245" s="270"/>
      <c r="BF245" s="270"/>
      <c r="BG245" s="270"/>
      <c r="BH245" s="270"/>
      <c r="BI245" s="270"/>
      <c r="BJ245" s="270"/>
      <c r="BK245" s="270"/>
      <c r="BL245" s="270"/>
      <c r="BM245" s="270"/>
      <c r="BO245" s="270"/>
      <c r="BP245" s="270"/>
      <c r="BQ245" s="270"/>
      <c r="BR245" s="270"/>
      <c r="BS245" s="270"/>
      <c r="BT245" s="270"/>
      <c r="BU245" s="270"/>
      <c r="BV245" s="270"/>
      <c r="BW245" s="270"/>
      <c r="BX245" s="270"/>
      <c r="BY245" s="270"/>
      <c r="BZ245" s="270"/>
    </row>
    <row r="246" spans="1:78" ht="89.25" customHeight="1" thickBot="1">
      <c r="B246" s="152"/>
      <c r="C246" s="230"/>
      <c r="D246" s="230"/>
      <c r="E246" s="230"/>
      <c r="F246" s="230"/>
      <c r="G246" s="230"/>
      <c r="H246" s="230"/>
      <c r="I246" s="230"/>
      <c r="J246" s="230"/>
      <c r="K246" s="230"/>
      <c r="L246" s="230"/>
      <c r="M246" s="230"/>
      <c r="N246" s="230"/>
      <c r="O246" s="230"/>
      <c r="P246" s="230"/>
      <c r="Q246" s="230"/>
      <c r="R246" s="230"/>
      <c r="S246" s="230"/>
      <c r="T246" s="157" t="s">
        <v>125</v>
      </c>
      <c r="U246" s="440"/>
      <c r="V246" s="157" t="s">
        <v>125</v>
      </c>
      <c r="W246" s="158" t="s">
        <v>441</v>
      </c>
      <c r="X246" s="158" t="s">
        <v>127</v>
      </c>
      <c r="Y246" s="158" t="s">
        <v>128</v>
      </c>
      <c r="Z246" s="158" t="s">
        <v>129</v>
      </c>
      <c r="AA246" s="158" t="s">
        <v>130</v>
      </c>
      <c r="AB246" s="158" t="s">
        <v>131</v>
      </c>
      <c r="AC246" s="157" t="s">
        <v>132</v>
      </c>
      <c r="AD246" s="453" t="s">
        <v>442</v>
      </c>
      <c r="AE246" s="157" t="s">
        <v>443</v>
      </c>
      <c r="AF246" s="157" t="s">
        <v>135</v>
      </c>
      <c r="AG246" s="453" t="s">
        <v>0</v>
      </c>
      <c r="AH246" s="159" t="s">
        <v>136</v>
      </c>
      <c r="AI246" s="160" t="s">
        <v>137</v>
      </c>
      <c r="AJ246" s="160" t="s">
        <v>138</v>
      </c>
      <c r="AK246" s="160" t="s">
        <v>139</v>
      </c>
      <c r="AL246" s="161" t="s">
        <v>140</v>
      </c>
      <c r="AM246" s="453" t="s">
        <v>141</v>
      </c>
      <c r="AN246" s="159" t="s">
        <v>142</v>
      </c>
      <c r="AO246" s="338"/>
      <c r="AP246" s="291" t="s">
        <v>144</v>
      </c>
      <c r="AQ246" s="256" t="s">
        <v>145</v>
      </c>
      <c r="AR246" s="292" t="s">
        <v>146</v>
      </c>
      <c r="AS246" s="453" t="s">
        <v>295</v>
      </c>
      <c r="AT246" s="159" t="s">
        <v>296</v>
      </c>
      <c r="AU246" s="453" t="s">
        <v>147</v>
      </c>
      <c r="AV246" s="381" t="s">
        <v>148</v>
      </c>
      <c r="AW246" s="381" t="s">
        <v>149</v>
      </c>
      <c r="AX246" s="422"/>
      <c r="AY246" s="162" t="s">
        <v>151</v>
      </c>
      <c r="AZ246" s="163" t="s">
        <v>152</v>
      </c>
      <c r="BA246" s="138"/>
      <c r="BB246" s="164"/>
      <c r="BC246" s="166"/>
      <c r="BD246" s="166"/>
      <c r="BE246" s="166"/>
      <c r="BF246" s="166"/>
      <c r="BG246" s="166"/>
      <c r="BH246" s="166"/>
      <c r="BI246" s="166"/>
      <c r="BJ246" s="166"/>
      <c r="BK246" s="166"/>
      <c r="BL246" s="166"/>
      <c r="BM246" s="166"/>
      <c r="BO246" s="166"/>
      <c r="BP246" s="166"/>
      <c r="BQ246" s="166"/>
      <c r="BR246" s="166"/>
      <c r="BS246" s="166"/>
      <c r="BT246" s="166"/>
      <c r="BU246" s="166"/>
      <c r="BV246" s="166"/>
      <c r="BW246" s="166"/>
      <c r="BX246" s="166"/>
      <c r="BY246" s="166"/>
      <c r="BZ246" s="166"/>
    </row>
    <row r="247" spans="1:78" ht="37.5" customHeight="1">
      <c r="B247" s="1" t="s">
        <v>192</v>
      </c>
      <c r="C247" s="1" t="s">
        <v>300</v>
      </c>
      <c r="D247" s="505" t="s">
        <v>398</v>
      </c>
      <c r="E247" s="1" t="s">
        <v>176</v>
      </c>
      <c r="F247" s="1" t="s">
        <v>164</v>
      </c>
      <c r="G247" s="1" t="s">
        <v>164</v>
      </c>
      <c r="H247" s="1" t="s">
        <v>164</v>
      </c>
      <c r="I247" s="1" t="s">
        <v>164</v>
      </c>
      <c r="J247" s="1" t="s">
        <v>164</v>
      </c>
      <c r="K247" s="1" t="s">
        <v>164</v>
      </c>
      <c r="L247" s="1" t="s">
        <v>164</v>
      </c>
      <c r="M247" s="1" t="s">
        <v>164</v>
      </c>
      <c r="N247" s="1" t="s">
        <v>164</v>
      </c>
      <c r="O247" s="1" t="s">
        <v>164</v>
      </c>
      <c r="T247" s="518" t="s">
        <v>399</v>
      </c>
      <c r="U247" s="285">
        <v>202300000000311</v>
      </c>
      <c r="V247" s="307" t="s">
        <v>399</v>
      </c>
      <c r="W247" s="394">
        <f>+SUMIFS('[1]SIIF Cierre 31 Enero de 2024'!$P$4:$P$749,'[1]SIIF Cierre 31 Enero de 2024'!$A$4:$A$749,$B247,'[1]SIIF Cierre 31 Enero de 2024'!$B$4:$B$749,$C247,'[1]SIIF Cierre 31 Enero de 2024'!$C$4:$C$749,$D247)/1000000</f>
        <v>250370.67303999999</v>
      </c>
      <c r="X247" s="264">
        <v>0</v>
      </c>
      <c r="Y247" s="394">
        <f>+SUMIFS('[1]SIIF Cierre 31 Enero de 2024'!$R$4:$R$749,'[1]SIIF Cierre 31 Enero de 2024'!$A$4:$A$749,$B247,'[1]SIIF Cierre 31 Enero de 2024'!$B$4:$B$749,$C247,'[1]SIIF Cierre 31 Enero de 2024'!$C$4:$C$749,$D247)/1000000</f>
        <v>0</v>
      </c>
      <c r="Z247" s="264"/>
      <c r="AA247" s="394">
        <f>+SUMIFS('[1]SIIF Cierre 31 Enero de 2024'!$Q$4:$Q$749,'[1]SIIF Cierre 31 Enero de 2024'!$A$4:$A$749,$B247,'[1]SIIF Cierre 31 Enero de 2024'!$B$4:$B$749,$C247,'[1]SIIF Cierre 31 Enero de 2024'!$C$4:$C$749,$D247)/1000000</f>
        <v>0</v>
      </c>
      <c r="AB247" s="264"/>
      <c r="AC247" s="264">
        <f>+AA247+AB247</f>
        <v>0</v>
      </c>
      <c r="AD247" s="467">
        <f>W247-Y247+AA247</f>
        <v>250370.67303999999</v>
      </c>
      <c r="AE247" s="394">
        <f>+SUMIFS('[1]SIIF Cierre 31 Enero de 2024'!$T$4:$T$749,'[1]SIIF Cierre 31 Enero de 2024'!$A$4:$A$749,$B247,'[1]SIIF Cierre 31 Enero de 2024'!$B$4:$B$749,$C247,'[1]SIIF Cierre 31 Enero de 2024'!$C$4:$C$749,$D247)/1000000</f>
        <v>0</v>
      </c>
      <c r="AF247" s="394">
        <f>AD247-AE247</f>
        <v>250370.67303999999</v>
      </c>
      <c r="AG247" s="471">
        <f>+SUMIFS('[1]SIIF Cierre 31 Enero de 2024'!$W$4:$W$749,'[1]SIIF Cierre 31 Enero de 2024'!$A$4:$A$749,$B247,'[1]SIIF Cierre 31 Enero de 2024'!$B$4:$B$749,$C247,'[1]SIIF Cierre 31 Enero de 2024'!$C$4:$C$749,$D247,'[1]SIIF Cierre 31 Enero de 2024'!$D$4:$D$749,$E247,'[1]SIIF Cierre 31 Enero de 2024'!$E$4:$E$749,$F247,'[1]SIIF Cierre 31 Enero de 2024'!$F$4:$F$749,$G247,'[1]SIIF Cierre 31 Enero de 2024'!$G$4:$G$749,$H247,'[1]SIIF Cierre 31 Enero de 2024'!$H$4:$H$749,$I247,'[1]SIIF Cierre 31 Enero de 2024'!$I$4:$I$749,$J247,'[1]SIIF Cierre 31 Enero de 2024'!$J$4:$J$749,$K247,'[1]SIIF Cierre 31 Enero de 2024'!$K$4:$K$749,$L247,'[1]SIIF Cierre 31 Enero de 2024'!$L$4:$L$749,$M247,'[1]SIIF Cierre 31 Enero de 2024'!$M$4:$M$749,$N247,'[1]SIIF Cierre 31 Enero de 2024'!$N$4:$N$749,$O247)/1000000</f>
        <v>4097.6183739999997</v>
      </c>
      <c r="AH247" s="265">
        <f>+AG247/AD247</f>
        <v>1.6366207448527133E-2</v>
      </c>
      <c r="AI247" s="266"/>
      <c r="AJ247" s="264">
        <f>+SUMIFS('[1]Cierre Mes Anterior'!$W$4:$W$773,'[1]Cierre Mes Anterior'!$A$4:$A$773,$B247,'[1]Cierre Mes Anterior'!$B$4:$B$773,$C247,'[1]Cierre Mes Anterior'!$C$4:$C$773,$D247,'[1]Cierre Mes Anterior'!$D$4:$D$773,$E247,'[1]Cierre Mes Anterior'!$E$4:$E$773,$F247,'[1]Cierre Mes Anterior'!$F$4:$F$773,$G247,'[1]Cierre Mes Anterior'!$G$4:$G$773,$H247,'[1]Cierre Mes Anterior'!$H$4:$H$773,$I247,'[1]Cierre Mes Anterior'!$I$4:$I$773,$J247,'[1]Cierre Mes Anterior'!$J$4:$J$773,$K247,'[1]Cierre Mes Anterior'!$K$4:$K$773,$L247,'[1]Cierre Mes Anterior'!$L$4:$L$773,$M247,'[1]Cierre Mes Anterior'!$M$4:$M$773,$N247,'[1]Cierre Mes Anterior'!$N$4:$N$773,$O247)/1000000</f>
        <v>0</v>
      </c>
      <c r="AK247" s="267">
        <f>+AG247-AJ247</f>
        <v>4097.6183739999997</v>
      </c>
      <c r="AL247" s="334" t="e" vm="1">
        <f>HLOOKUP((HLOOKUP($W$1,$BB$8:$BM$8,1,FALSE)),$BB$8:$BM$314,BN247,FALSE)</f>
        <v>#VALUE!</v>
      </c>
      <c r="AM247" s="472">
        <f>+SUMIFS('[1]SIIF Cierre 31 Enero de 2024'!$X$4:$X$749,'[1]SIIF Cierre 31 Enero de 2024'!$A$4:$A$749,$B247,'[1]SIIF Cierre 31 Enero de 2024'!$B$4:$B$749,$C247,'[1]SIIF Cierre 31 Enero de 2024'!$C$4:$C$749,$D247,'[1]SIIF Cierre 31 Enero de 2024'!$D$4:$D$749,$E247,'[1]SIIF Cierre 31 Enero de 2024'!$E$4:$E$749,$F247,'[1]SIIF Cierre 31 Enero de 2024'!$F$4:$F$749,$G247,'[1]SIIF Cierre 31 Enero de 2024'!$G$4:$G$749,$H247,'[1]SIIF Cierre 31 Enero de 2024'!$H$4:$H$749,$I247,'[1]SIIF Cierre 31 Enero de 2024'!$I$4:$I$749,$J247,'[1]SIIF Cierre 31 Enero de 2024'!$J$4:$J$749,$K247,'[1]SIIF Cierre 31 Enero de 2024'!$K$4:$K$749,$L247,'[1]SIIF Cierre 31 Enero de 2024'!$L$4:$L$749,$M247,'[1]SIIF Cierre 31 Enero de 2024'!$M$4:$M$749,$N247,'[1]SIIF Cierre 31 Enero de 2024'!$N$4:$N$749,$O247)/1000000</f>
        <v>13.699337</v>
      </c>
      <c r="AN247" s="265">
        <f>+AM247/AD247</f>
        <v>5.4716220688560243E-5</v>
      </c>
      <c r="AO247" s="266"/>
      <c r="AP247" s="264">
        <f>+SUMIFS('[1]Cierre Mes Anterior'!$X$4:$X$773,'[1]Cierre Mes Anterior'!$A$4:$A$773,$B247,'[1]Cierre Mes Anterior'!$B$4:$B$773,$C247,'[1]Cierre Mes Anterior'!$C$4:$C$773,$D247,'[1]Cierre Mes Anterior'!$D$4:$D$773,$E247,'[1]Cierre Mes Anterior'!$E$4:$E$773,$F247,'[1]Cierre Mes Anterior'!$F$4:$F$773,$G247,'[1]Cierre Mes Anterior'!$G$4:$G$773,$H247,'[1]Cierre Mes Anterior'!$H$4:$H$773,$I247,'[1]Cierre Mes Anterior'!$I$4:$I$773,$J247,'[1]Cierre Mes Anterior'!$J$4:$J$773,$K247,'[1]Cierre Mes Anterior'!$K$4:$K$773,$L247,'[1]Cierre Mes Anterior'!$L$4:$L$773,$M247,'[1]Cierre Mes Anterior'!$M$4:$M$773,$N247,'[1]Cierre Mes Anterior'!$N$4:$N$773,$O247)/1000000</f>
        <v>0</v>
      </c>
      <c r="AQ247" s="267">
        <f>+AM247-AP247</f>
        <v>13.699337</v>
      </c>
      <c r="AR247" s="172" t="e">
        <f>HLOOKUP((HLOOKUP($W$1,$BO$8:$BZ$8,1,FALSE)),$BO$8:$BZ$314,BN247,FALSE)</f>
        <v>#N/A</v>
      </c>
      <c r="AS247" s="472">
        <f>+SUMIFS('[1]SIIF Cierre 31 Enero de 2024'!$Z$4:$Z$749,'[1]SIIF Cierre 31 Enero de 2024'!$A$4:$A$749,$B247,'[1]SIIF Cierre 31 Enero de 2024'!$B$4:$B$749,$C247,'[1]SIIF Cierre 31 Enero de 2024'!$C$4:$C$749,$D247,'[1]SIIF Cierre 31 Enero de 2024'!$D$4:$D$749,$E247,'[1]SIIF Cierre 31 Enero de 2024'!$E$4:$E$749,$F247,'[1]SIIF Cierre 31 Enero de 2024'!$F$4:$F$749,$G247,'[1]SIIF Cierre 31 Enero de 2024'!$G$4:$G$749,$H247,'[1]SIIF Cierre 31 Enero de 2024'!$H$4:$H$749,$I247,'[1]SIIF Cierre 31 Enero de 2024'!$I$4:$I$749,$J247,'[1]SIIF Cierre 31 Enero de 2024'!$J$4:$J$749,$K247,'[1]SIIF Cierre 31 Enero de 2024'!$K$4:$K$749,$L247,'[1]SIIF Cierre 31 Enero de 2024'!$L$4:$L$749,$M247,'[1]SIIF Cierre 31 Enero de 2024'!$M$4:$M$749,$N247,'[1]SIIF Cierre 31 Enero de 2024'!$N$4:$N$749,$O247)/1000000</f>
        <v>13.699337</v>
      </c>
      <c r="AT247" s="265">
        <f t="shared" ref="AT247:AT251" si="258">+AS247/AD247</f>
        <v>5.4716220688560243E-5</v>
      </c>
      <c r="AU247" s="467">
        <f>+AD247-AG247</f>
        <v>246273.05466599998</v>
      </c>
      <c r="AV247" s="395">
        <f>+AG247-AM247</f>
        <v>4083.9190369999997</v>
      </c>
      <c r="AW247" s="416">
        <f>+AD247-AM247</f>
        <v>250356.973703</v>
      </c>
      <c r="AX247" s="420"/>
      <c r="AY247" s="193" t="e">
        <f>AD247*AR247</f>
        <v>#N/A</v>
      </c>
      <c r="AZ247" s="174" t="e">
        <f>IF(AND(AY247=0,AM247&gt;AY247),1,IFERROR(AM247/AY247,1))</f>
        <v>#N/A</v>
      </c>
      <c r="BA247" s="138"/>
      <c r="BB247" s="277"/>
      <c r="BC247" s="270"/>
      <c r="BD247" s="270"/>
      <c r="BE247" s="270"/>
      <c r="BF247" s="270"/>
      <c r="BG247" s="270"/>
      <c r="BH247" s="270"/>
      <c r="BI247" s="270"/>
      <c r="BJ247" s="270"/>
      <c r="BK247" s="270"/>
      <c r="BL247" s="270"/>
      <c r="BM247" s="270"/>
      <c r="BO247" s="270"/>
      <c r="BP247" s="270"/>
      <c r="BQ247" s="270"/>
      <c r="BR247" s="270"/>
      <c r="BS247" s="270"/>
      <c r="BT247" s="335"/>
      <c r="BU247" s="270"/>
      <c r="BV247" s="270"/>
      <c r="BW247" s="335"/>
      <c r="BX247" s="270"/>
      <c r="BY247" s="335"/>
      <c r="BZ247" s="270"/>
    </row>
    <row r="248" spans="1:78" ht="90" customHeight="1">
      <c r="B248" s="1" t="s">
        <v>192</v>
      </c>
      <c r="C248" s="1" t="s">
        <v>300</v>
      </c>
      <c r="D248" s="505" t="s">
        <v>400</v>
      </c>
      <c r="E248" s="1" t="s">
        <v>176</v>
      </c>
      <c r="F248" s="1" t="s">
        <v>164</v>
      </c>
      <c r="G248" s="1" t="s">
        <v>164</v>
      </c>
      <c r="H248" s="1" t="s">
        <v>164</v>
      </c>
      <c r="I248" s="1" t="s">
        <v>164</v>
      </c>
      <c r="J248" s="1" t="s">
        <v>164</v>
      </c>
      <c r="K248" s="1" t="s">
        <v>164</v>
      </c>
      <c r="L248" s="1" t="s">
        <v>164</v>
      </c>
      <c r="M248" s="1" t="s">
        <v>164</v>
      </c>
      <c r="N248" s="1" t="s">
        <v>164</v>
      </c>
      <c r="O248" s="1" t="s">
        <v>164</v>
      </c>
      <c r="T248" s="519" t="s">
        <v>401</v>
      </c>
      <c r="U248" s="285">
        <v>202300000000325</v>
      </c>
      <c r="V248" s="282" t="s">
        <v>401</v>
      </c>
      <c r="W248" s="402">
        <f>+SUMIFS('[1]SIIF Cierre 31 Enero de 2024'!$P$4:$P$749,'[1]SIIF Cierre 31 Enero de 2024'!$A$4:$A$749,$B248,'[1]SIIF Cierre 31 Enero de 2024'!$B$4:$B$749,$C248,'[1]SIIF Cierre 31 Enero de 2024'!$C$4:$C$749,$D248)/1000000</f>
        <v>1250</v>
      </c>
      <c r="X248" s="264">
        <v>0</v>
      </c>
      <c r="Y248" s="394">
        <f>+SUMIFS('[1]SIIF Cierre 31 Enero de 2024'!$R$4:$R$749,'[1]SIIF Cierre 31 Enero de 2024'!$A$4:$A$749,$B248,'[1]SIIF Cierre 31 Enero de 2024'!$B$4:$B$749,$C248,'[1]SIIF Cierre 31 Enero de 2024'!$C$4:$C$749,$D248)/1000000</f>
        <v>0</v>
      </c>
      <c r="Z248" s="264"/>
      <c r="AA248" s="394">
        <f>+SUMIFS('[1]SIIF Cierre 31 Enero de 2024'!$Q$4:$Q$749,'[1]SIIF Cierre 31 Enero de 2024'!$A$4:$A$749,$B248,'[1]SIIF Cierre 31 Enero de 2024'!$B$4:$B$749,$C248,'[1]SIIF Cierre 31 Enero de 2024'!$C$4:$C$749,$D248)/1000000</f>
        <v>0</v>
      </c>
      <c r="AB248" s="264"/>
      <c r="AC248" s="264">
        <f t="shared" ref="AC248" si="259">+AA248+AB248</f>
        <v>0</v>
      </c>
      <c r="AD248" s="467">
        <f t="shared" ref="AD248" si="260">W248-Y248+AA248</f>
        <v>1250</v>
      </c>
      <c r="AE248" s="402">
        <f>+SUMIFS('[1]SIIF Cierre 31 Enero de 2024'!$T$4:$T$749,'[1]SIIF Cierre 31 Enero de 2024'!$A$4:$A$749,$B248,'[1]SIIF Cierre 31 Enero de 2024'!$B$4:$B$749,$C248,'[1]SIIF Cierre 31 Enero de 2024'!$C$4:$C$749,$D248)/1000000</f>
        <v>0</v>
      </c>
      <c r="AF248" s="402">
        <f t="shared" ref="AF248" si="261">AD248-AE248</f>
        <v>1250</v>
      </c>
      <c r="AG248" s="473">
        <f>+SUMIFS('[1]SIIF Cierre 31 Enero de 2024'!$W$4:$W$749,'[1]SIIF Cierre 31 Enero de 2024'!$A$4:$A$749,$B248,'[1]SIIF Cierre 31 Enero de 2024'!$B$4:$B$749,$C248,'[1]SIIF Cierre 31 Enero de 2024'!$C$4:$C$749,$D248,'[1]SIIF Cierre 31 Enero de 2024'!$D$4:$D$749,$E248,'[1]SIIF Cierre 31 Enero de 2024'!$E$4:$E$749,$F248,'[1]SIIF Cierre 31 Enero de 2024'!$F$4:$F$749,$G248,'[1]SIIF Cierre 31 Enero de 2024'!$G$4:$G$749,$H248,'[1]SIIF Cierre 31 Enero de 2024'!$H$4:$H$749,$I248,'[1]SIIF Cierre 31 Enero de 2024'!$I$4:$I$749,$J248,'[1]SIIF Cierre 31 Enero de 2024'!$J$4:$J$749,$K248,'[1]SIIF Cierre 31 Enero de 2024'!$K$4:$K$749,$L248,'[1]SIIF Cierre 31 Enero de 2024'!$L$4:$L$749,$M248,'[1]SIIF Cierre 31 Enero de 2024'!$M$4:$M$749,$N248,'[1]SIIF Cierre 31 Enero de 2024'!$N$4:$N$749,$O248)/1000000</f>
        <v>381.40884</v>
      </c>
      <c r="AH248" s="295">
        <f t="shared" ref="AH248:AH251" si="262">+AG248/AD248</f>
        <v>0.305127072</v>
      </c>
      <c r="AI248" s="296"/>
      <c r="AJ248" s="264">
        <f>+SUMIFS('[1]Cierre Mes Anterior'!$W$4:$W$773,'[1]Cierre Mes Anterior'!$A$4:$A$773,$B248,'[1]Cierre Mes Anterior'!$B$4:$B$773,$C248,'[1]Cierre Mes Anterior'!$C$4:$C$773,$D248,'[1]Cierre Mes Anterior'!$D$4:$D$773,$E248,'[1]Cierre Mes Anterior'!$E$4:$E$773,$F248,'[1]Cierre Mes Anterior'!$F$4:$F$773,$G248,'[1]Cierre Mes Anterior'!$G$4:$G$773,$H248,'[1]Cierre Mes Anterior'!$H$4:$H$773,$I248,'[1]Cierre Mes Anterior'!$I$4:$I$773,$J248,'[1]Cierre Mes Anterior'!$J$4:$J$773,$K248,'[1]Cierre Mes Anterior'!$K$4:$K$773,$L248,'[1]Cierre Mes Anterior'!$L$4:$L$773,$M248,'[1]Cierre Mes Anterior'!$M$4:$M$773,$N248,'[1]Cierre Mes Anterior'!$N$4:$N$773,$O248)/1000000</f>
        <v>0</v>
      </c>
      <c r="AK248" s="267">
        <f t="shared" ref="AK248" si="263">+AG248-AJ248</f>
        <v>381.40884</v>
      </c>
      <c r="AL248" s="334" t="e" vm="1">
        <f>HLOOKUP((HLOOKUP($W$1,$BB$8:$BM$8,1,FALSE)),$BB$8:$BM$314,BN248,FALSE)</f>
        <v>#VALUE!</v>
      </c>
      <c r="AM248" s="474">
        <f>+SUMIFS('[1]SIIF Cierre 31 Enero de 2024'!$X$4:$X$749,'[1]SIIF Cierre 31 Enero de 2024'!$A$4:$A$749,$B248,'[1]SIIF Cierre 31 Enero de 2024'!$B$4:$B$749,$C248,'[1]SIIF Cierre 31 Enero de 2024'!$C$4:$C$749,$D248,'[1]SIIF Cierre 31 Enero de 2024'!$D$4:$D$749,$E248,'[1]SIIF Cierre 31 Enero de 2024'!$E$4:$E$749,$F248,'[1]SIIF Cierre 31 Enero de 2024'!$F$4:$F$749,$G248,'[1]SIIF Cierre 31 Enero de 2024'!$G$4:$G$749,$H248,'[1]SIIF Cierre 31 Enero de 2024'!$H$4:$H$749,$I248,'[1]SIIF Cierre 31 Enero de 2024'!$I$4:$I$749,$J248,'[1]SIIF Cierre 31 Enero de 2024'!$J$4:$J$749,$K248,'[1]SIIF Cierre 31 Enero de 2024'!$K$4:$K$749,$L248,'[1]SIIF Cierre 31 Enero de 2024'!$L$4:$L$749,$M248,'[1]SIIF Cierre 31 Enero de 2024'!$M$4:$M$749,$N248,'[1]SIIF Cierre 31 Enero de 2024'!$N$4:$N$749,$O248)/1000000</f>
        <v>0</v>
      </c>
      <c r="AN248" s="295">
        <f t="shared" ref="AN248:AN251" si="264">+AM248/AD248</f>
        <v>0</v>
      </c>
      <c r="AO248" s="296"/>
      <c r="AP248" s="264">
        <f>+SUMIFS('[1]Cierre Mes Anterior'!$X$4:$X$773,'[1]Cierre Mes Anterior'!$A$4:$A$773,$B248,'[1]Cierre Mes Anterior'!$B$4:$B$773,$C248,'[1]Cierre Mes Anterior'!$C$4:$C$773,$D248,'[1]Cierre Mes Anterior'!$D$4:$D$773,$E248,'[1]Cierre Mes Anterior'!$E$4:$E$773,$F248,'[1]Cierre Mes Anterior'!$F$4:$F$773,$G248,'[1]Cierre Mes Anterior'!$G$4:$G$773,$H248,'[1]Cierre Mes Anterior'!$H$4:$H$773,$I248,'[1]Cierre Mes Anterior'!$I$4:$I$773,$J248,'[1]Cierre Mes Anterior'!$J$4:$J$773,$K248,'[1]Cierre Mes Anterior'!$K$4:$K$773,$L248,'[1]Cierre Mes Anterior'!$L$4:$L$773,$M248,'[1]Cierre Mes Anterior'!$M$4:$M$773,$N248,'[1]Cierre Mes Anterior'!$N$4:$N$773,$O248)/1000000</f>
        <v>0</v>
      </c>
      <c r="AQ248" s="267">
        <f t="shared" ref="AQ248" si="265">+AM248-AP248</f>
        <v>0</v>
      </c>
      <c r="AR248" s="172" t="e">
        <f>HLOOKUP((HLOOKUP($W$1,$BO$8:$BZ$8,1,FALSE)),$BO$8:$BZ$314,BN248,FALSE)</f>
        <v>#N/A</v>
      </c>
      <c r="AS248" s="474">
        <f>+SUMIFS('[1]SIIF Cierre 31 Enero de 2024'!$Z$4:$Z$749,'[1]SIIF Cierre 31 Enero de 2024'!$A$4:$A$749,$B248,'[1]SIIF Cierre 31 Enero de 2024'!$B$4:$B$749,$C248,'[1]SIIF Cierre 31 Enero de 2024'!$C$4:$C$749,$D248,'[1]SIIF Cierre 31 Enero de 2024'!$D$4:$D$749,$E248,'[1]SIIF Cierre 31 Enero de 2024'!$E$4:$E$749,$F248,'[1]SIIF Cierre 31 Enero de 2024'!$F$4:$F$749,$G248,'[1]SIIF Cierre 31 Enero de 2024'!$G$4:$G$749,$H248,'[1]SIIF Cierre 31 Enero de 2024'!$H$4:$H$749,$I248,'[1]SIIF Cierre 31 Enero de 2024'!$I$4:$I$749,$J248,'[1]SIIF Cierre 31 Enero de 2024'!$J$4:$J$749,$K248,'[1]SIIF Cierre 31 Enero de 2024'!$K$4:$K$749,$L248,'[1]SIIF Cierre 31 Enero de 2024'!$L$4:$L$749,$M248,'[1]SIIF Cierre 31 Enero de 2024'!$M$4:$M$749,$N248,'[1]SIIF Cierre 31 Enero de 2024'!$N$4:$N$749,$O248)/1000000</f>
        <v>0</v>
      </c>
      <c r="AT248" s="295">
        <f t="shared" si="258"/>
        <v>0</v>
      </c>
      <c r="AU248" s="467">
        <f t="shared" ref="AU248" si="266">+AD248-AG248</f>
        <v>868.59115999999995</v>
      </c>
      <c r="AV248" s="403">
        <f t="shared" ref="AV248" si="267">+AG248-AM248</f>
        <v>381.40884</v>
      </c>
      <c r="AW248" s="414">
        <f t="shared" ref="AW248" si="268">+AD248-AM248</f>
        <v>1250</v>
      </c>
      <c r="AX248" s="421"/>
      <c r="AY248" s="193" t="e">
        <f t="shared" ref="AY248" si="269">AD248*AR248</f>
        <v>#N/A</v>
      </c>
      <c r="AZ248" s="174" t="e">
        <f t="shared" ref="AZ248:AZ251" si="270">IF(AND(AY248=0,AM248&gt;AY248),1,IFERROR(AM248/AY248,1))</f>
        <v>#N/A</v>
      </c>
      <c r="BA248" s="138"/>
      <c r="BB248" s="277"/>
      <c r="BC248" s="270"/>
      <c r="BD248" s="270"/>
      <c r="BE248" s="270"/>
      <c r="BF248" s="270"/>
      <c r="BG248" s="270"/>
      <c r="BH248" s="270"/>
      <c r="BI248" s="270"/>
      <c r="BJ248" s="270"/>
      <c r="BK248" s="270"/>
      <c r="BL248" s="270"/>
      <c r="BM248" s="270"/>
      <c r="BO248" s="270"/>
      <c r="BP248" s="270"/>
      <c r="BQ248" s="270"/>
      <c r="BR248" s="270"/>
      <c r="BS248" s="270"/>
      <c r="BT248" s="335"/>
      <c r="BU248" s="270"/>
      <c r="BV248" s="270"/>
      <c r="BW248" s="335"/>
      <c r="BX248" s="270"/>
      <c r="BY248" s="335"/>
      <c r="BZ248" s="270"/>
    </row>
    <row r="249" spans="1:78" ht="35">
      <c r="B249" s="1" t="s">
        <v>192</v>
      </c>
      <c r="C249" s="1" t="s">
        <v>300</v>
      </c>
      <c r="D249" s="505" t="s">
        <v>389</v>
      </c>
      <c r="E249" s="1" t="s">
        <v>176</v>
      </c>
      <c r="F249" s="1" t="s">
        <v>164</v>
      </c>
      <c r="G249" s="1" t="s">
        <v>164</v>
      </c>
      <c r="H249" s="1" t="s">
        <v>164</v>
      </c>
      <c r="I249" s="1" t="s">
        <v>164</v>
      </c>
      <c r="J249" s="1" t="s">
        <v>164</v>
      </c>
      <c r="K249" s="1" t="s">
        <v>164</v>
      </c>
      <c r="L249" s="1" t="s">
        <v>164</v>
      </c>
      <c r="M249" s="1" t="s">
        <v>164</v>
      </c>
      <c r="N249" s="1" t="s">
        <v>164</v>
      </c>
      <c r="O249" s="1" t="s">
        <v>164</v>
      </c>
      <c r="T249" s="520" t="s">
        <v>402</v>
      </c>
      <c r="U249" s="310">
        <v>202300000000314</v>
      </c>
      <c r="V249" s="283" t="s">
        <v>402</v>
      </c>
      <c r="W249" s="409">
        <f>+SUMIFS('[1]SIIF Cierre 31 Enero de 2024'!$P$4:$P$749,'[1]SIIF Cierre 31 Enero de 2024'!$A$4:$A$749,$B249,'[1]SIIF Cierre 31 Enero de 2024'!$B$4:$B$749,$C249,'[1]SIIF Cierre 31 Enero de 2024'!$C$4:$C$749,$D249)/1000000</f>
        <v>2579.123689</v>
      </c>
      <c r="X249" s="264">
        <v>0</v>
      </c>
      <c r="Y249" s="394">
        <f>+SUMIFS('[1]SIIF Cierre 31 Enero de 2024'!$R$4:$R$749,'[1]SIIF Cierre 31 Enero de 2024'!$A$4:$A$749,$B249,'[1]SIIF Cierre 31 Enero de 2024'!$B$4:$B$749,$C249,'[1]SIIF Cierre 31 Enero de 2024'!$C$4:$C$749,$D249)/1000000</f>
        <v>0</v>
      </c>
      <c r="Z249" s="264"/>
      <c r="AA249" s="394">
        <f>+SUMIFS('[1]SIIF Cierre 31 Enero de 2024'!$Q$4:$Q$749,'[1]SIIF Cierre 31 Enero de 2024'!$A$4:$A$749,$B249,'[1]SIIF Cierre 31 Enero de 2024'!$B$4:$B$749,$C249,'[1]SIIF Cierre 31 Enero de 2024'!$C$4:$C$749,$D249)/1000000</f>
        <v>0</v>
      </c>
      <c r="AB249" s="264"/>
      <c r="AC249" s="264"/>
      <c r="AD249" s="467">
        <f>W249-Y249+AA249</f>
        <v>2579.123689</v>
      </c>
      <c r="AE249" s="409">
        <f>+SUMIFS('[1]SIIF Cierre 31 Enero de 2024'!$T$4:$T$749,'[1]SIIF Cierre 31 Enero de 2024'!$A$4:$A$749,$B249,'[1]SIIF Cierre 31 Enero de 2024'!$B$4:$B$749,$C249,'[1]SIIF Cierre 31 Enero de 2024'!$C$4:$C$749,$D249)/1000000</f>
        <v>0</v>
      </c>
      <c r="AF249" s="409">
        <f>AD249-AE249</f>
        <v>2579.123689</v>
      </c>
      <c r="AG249" s="471">
        <f>+SUMIFS('[1]SIIF Cierre 31 Enero de 2024'!$W$4:$W$749,'[1]SIIF Cierre 31 Enero de 2024'!$A$4:$A$749,$B249,'[1]SIIF Cierre 31 Enero de 2024'!$B$4:$B$749,$C249,'[1]SIIF Cierre 31 Enero de 2024'!$C$4:$C$749,$D249,'[1]SIIF Cierre 31 Enero de 2024'!$D$4:$D$749,$E249,'[1]SIIF Cierre 31 Enero de 2024'!$E$4:$E$749,$F249,'[1]SIIF Cierre 31 Enero de 2024'!$F$4:$F$749,$G249,'[1]SIIF Cierre 31 Enero de 2024'!$G$4:$G$749,$H249,'[1]SIIF Cierre 31 Enero de 2024'!$H$4:$H$749,$I249,'[1]SIIF Cierre 31 Enero de 2024'!$I$4:$I$749,$J249,'[1]SIIF Cierre 31 Enero de 2024'!$J$4:$J$749,$K249,'[1]SIIF Cierre 31 Enero de 2024'!$K$4:$K$749,$L249,'[1]SIIF Cierre 31 Enero de 2024'!$L$4:$L$749,$M249,'[1]SIIF Cierre 31 Enero de 2024'!$M$4:$M$749,$N249,'[1]SIIF Cierre 31 Enero de 2024'!$N$4:$N$749,$O249)/1000000</f>
        <v>211.49959999999999</v>
      </c>
      <c r="AH249" s="304">
        <f>+AG249/AD249</f>
        <v>8.2004442401133706E-2</v>
      </c>
      <c r="AI249" s="305"/>
      <c r="AJ249" s="264">
        <f>+SUMIFS('[1]Cierre Mes Anterior'!$W$4:$W$773,'[1]Cierre Mes Anterior'!$A$4:$A$773,$B249,'[1]Cierre Mes Anterior'!$B$4:$B$773,$C249,'[1]Cierre Mes Anterior'!$C$4:$C$773,$D249,'[1]Cierre Mes Anterior'!$D$4:$D$773,$E249,'[1]Cierre Mes Anterior'!$E$4:$E$773,$F249,'[1]Cierre Mes Anterior'!$F$4:$F$773,$G249,'[1]Cierre Mes Anterior'!$G$4:$G$773,$H249,'[1]Cierre Mes Anterior'!$H$4:$H$773,$I249,'[1]Cierre Mes Anterior'!$I$4:$I$773,$J249,'[1]Cierre Mes Anterior'!$J$4:$J$773,$K249,'[1]Cierre Mes Anterior'!$K$4:$K$773,$L249,'[1]Cierre Mes Anterior'!$L$4:$L$773,$M249,'[1]Cierre Mes Anterior'!$M$4:$M$773,$N249,'[1]Cierre Mes Anterior'!$N$4:$N$773,$O249)/1000000</f>
        <v>0</v>
      </c>
      <c r="AK249" s="267">
        <f>+AG249-AJ249</f>
        <v>211.49959999999999</v>
      </c>
      <c r="AL249" s="334" t="e" vm="1">
        <f>HLOOKUP((HLOOKUP($W$1,$BB$8:$BM$8,1,FALSE)),$BB$8:$BM$314,BN249,FALSE)</f>
        <v>#VALUE!</v>
      </c>
      <c r="AM249" s="478">
        <f>+SUMIFS('[1]SIIF Cierre 31 Enero de 2024'!$X$4:$X$749,'[1]SIIF Cierre 31 Enero de 2024'!$A$4:$A$749,$B249,'[1]SIIF Cierre 31 Enero de 2024'!$B$4:$B$749,$C249,'[1]SIIF Cierre 31 Enero de 2024'!$C$4:$C$749,$D249,'[1]SIIF Cierre 31 Enero de 2024'!$D$4:$D$749,$E249,'[1]SIIF Cierre 31 Enero de 2024'!$E$4:$E$749,$F249,'[1]SIIF Cierre 31 Enero de 2024'!$F$4:$F$749,$G249,'[1]SIIF Cierre 31 Enero de 2024'!$G$4:$G$749,$H249,'[1]SIIF Cierre 31 Enero de 2024'!$H$4:$H$749,$I249,'[1]SIIF Cierre 31 Enero de 2024'!$I$4:$I$749,$J249,'[1]SIIF Cierre 31 Enero de 2024'!$J$4:$J$749,$K249,'[1]SIIF Cierre 31 Enero de 2024'!$K$4:$K$749,$L249,'[1]SIIF Cierre 31 Enero de 2024'!$L$4:$L$749,$M249,'[1]SIIF Cierre 31 Enero de 2024'!$M$4:$M$749,$N249,'[1]SIIF Cierre 31 Enero de 2024'!$N$4:$N$749,$O249)/1000000</f>
        <v>0</v>
      </c>
      <c r="AN249" s="304">
        <f>+AM249/AD249</f>
        <v>0</v>
      </c>
      <c r="AO249" s="305"/>
      <c r="AP249" s="264">
        <f>+SUMIFS('[1]Cierre Mes Anterior'!$X$4:$X$773,'[1]Cierre Mes Anterior'!$A$4:$A$773,$B249,'[1]Cierre Mes Anterior'!$B$4:$B$773,$C249,'[1]Cierre Mes Anterior'!$C$4:$C$773,$D249,'[1]Cierre Mes Anterior'!$D$4:$D$773,$E249,'[1]Cierre Mes Anterior'!$E$4:$E$773,$F249,'[1]Cierre Mes Anterior'!$F$4:$F$773,$G249,'[1]Cierre Mes Anterior'!$G$4:$G$773,$H249,'[1]Cierre Mes Anterior'!$H$4:$H$773,$I249,'[1]Cierre Mes Anterior'!$I$4:$I$773,$J249,'[1]Cierre Mes Anterior'!$J$4:$J$773,$K249,'[1]Cierre Mes Anterior'!$K$4:$K$773,$L249,'[1]Cierre Mes Anterior'!$L$4:$L$773,$M249,'[1]Cierre Mes Anterior'!$M$4:$M$773,$N249,'[1]Cierre Mes Anterior'!$N$4:$N$773,$O249)/1000000</f>
        <v>0</v>
      </c>
      <c r="AQ249" s="267">
        <f>+AM249-AP249</f>
        <v>0</v>
      </c>
      <c r="AR249" s="172" t="e">
        <f>HLOOKUP((HLOOKUP($W$1,$BO$8:$BZ$8,1,FALSE)),$BO$8:$BZ$314,BN249,FALSE)</f>
        <v>#N/A</v>
      </c>
      <c r="AS249" s="478">
        <f>+SUMIFS('[1]SIIF Cierre 31 Enero de 2024'!$Z$4:$Z$749,'[1]SIIF Cierre 31 Enero de 2024'!$A$4:$A$749,$B249,'[1]SIIF Cierre 31 Enero de 2024'!$B$4:$B$749,$C249,'[1]SIIF Cierre 31 Enero de 2024'!$C$4:$C$749,$D249,'[1]SIIF Cierre 31 Enero de 2024'!$D$4:$D$749,$E249,'[1]SIIF Cierre 31 Enero de 2024'!$E$4:$E$749,$F249,'[1]SIIF Cierre 31 Enero de 2024'!$F$4:$F$749,$G249,'[1]SIIF Cierre 31 Enero de 2024'!$G$4:$G$749,$H249,'[1]SIIF Cierre 31 Enero de 2024'!$H$4:$H$749,$I249,'[1]SIIF Cierre 31 Enero de 2024'!$I$4:$I$749,$J249,'[1]SIIF Cierre 31 Enero de 2024'!$J$4:$J$749,$K249,'[1]SIIF Cierre 31 Enero de 2024'!$K$4:$K$749,$L249,'[1]SIIF Cierre 31 Enero de 2024'!$L$4:$L$749,$M249,'[1]SIIF Cierre 31 Enero de 2024'!$M$4:$M$749,$N249,'[1]SIIF Cierre 31 Enero de 2024'!$N$4:$N$749,$O249)/1000000</f>
        <v>0</v>
      </c>
      <c r="AT249" s="304">
        <f t="shared" si="258"/>
        <v>0</v>
      </c>
      <c r="AU249" s="467">
        <f>+AD249-AG249</f>
        <v>2367.6240889999999</v>
      </c>
      <c r="AV249" s="410">
        <f>+AG249-AM249</f>
        <v>211.49959999999999</v>
      </c>
      <c r="AW249" s="424">
        <f>+AD249-AM249</f>
        <v>2579.123689</v>
      </c>
      <c r="AX249" s="419"/>
      <c r="AY249" s="193" t="e">
        <f>AD249*AR249</f>
        <v>#N/A</v>
      </c>
      <c r="AZ249" s="174" t="e">
        <f>IF(AND(AY249=0,AM249&gt;AY249),1,IFERROR(AM249/AY249,1))</f>
        <v>#N/A</v>
      </c>
      <c r="BA249" s="138"/>
      <c r="BB249" s="277"/>
      <c r="BC249" s="270"/>
      <c r="BD249" s="270"/>
      <c r="BE249" s="270"/>
      <c r="BF249" s="270"/>
      <c r="BG249" s="270"/>
      <c r="BH249" s="270"/>
      <c r="BI249" s="270"/>
      <c r="BJ249" s="270"/>
      <c r="BK249" s="270"/>
      <c r="BL249" s="270"/>
      <c r="BM249" s="270"/>
      <c r="BO249" s="270"/>
      <c r="BP249" s="270"/>
      <c r="BQ249" s="270"/>
      <c r="BR249" s="270"/>
      <c r="BS249" s="270"/>
      <c r="BT249" s="335"/>
      <c r="BU249" s="270"/>
      <c r="BV249" s="270"/>
      <c r="BW249" s="335"/>
      <c r="BX249" s="270"/>
      <c r="BY249" s="335"/>
      <c r="BZ249" s="270"/>
    </row>
    <row r="250" spans="1:78" ht="23.5" thickBot="1">
      <c r="B250" s="1" t="s">
        <v>192</v>
      </c>
      <c r="C250" s="1" t="s">
        <v>300</v>
      </c>
      <c r="D250" s="515" t="s">
        <v>395</v>
      </c>
      <c r="E250" s="1" t="s">
        <v>176</v>
      </c>
      <c r="F250" s="1" t="s">
        <v>164</v>
      </c>
      <c r="G250" s="1" t="s">
        <v>164</v>
      </c>
      <c r="H250" s="1" t="s">
        <v>164</v>
      </c>
      <c r="I250" s="1" t="s">
        <v>164</v>
      </c>
      <c r="J250" s="1" t="s">
        <v>164</v>
      </c>
      <c r="K250" s="1" t="s">
        <v>164</v>
      </c>
      <c r="L250" s="1" t="s">
        <v>164</v>
      </c>
      <c r="M250" s="1" t="s">
        <v>164</v>
      </c>
      <c r="N250" s="1" t="s">
        <v>164</v>
      </c>
      <c r="O250" s="1" t="s">
        <v>164</v>
      </c>
      <c r="T250" s="520" t="s">
        <v>275</v>
      </c>
      <c r="U250" s="285" t="s">
        <v>276</v>
      </c>
      <c r="V250" s="283" t="s">
        <v>275</v>
      </c>
      <c r="W250" s="409">
        <f>+SUMIFS('[1]SIIF Cierre 31 Enero de 2024'!$P$4:$P$749,'[1]SIIF Cierre 31 Enero de 2024'!$A$4:$A$749,$B250,'[1]SIIF Cierre 31 Enero de 2024'!$B$4:$B$749,$C250,'[1]SIIF Cierre 31 Enero de 2024'!$C$4:$C$749,$D250)/1000000</f>
        <v>2436.3210210000002</v>
      </c>
      <c r="X250" s="264"/>
      <c r="Y250" s="394">
        <f>+SUMIFS('[1]SIIF Cierre 31 Enero de 2024'!$R$4:$R$749,'[1]SIIF Cierre 31 Enero de 2024'!$A$4:$A$749,$B250,'[1]SIIF Cierre 31 Enero de 2024'!$B$4:$B$749,$C250,'[1]SIIF Cierre 31 Enero de 2024'!$C$4:$C$749,$D250)/1000000</f>
        <v>0</v>
      </c>
      <c r="Z250" s="264"/>
      <c r="AA250" s="394">
        <f>+SUMIFS('[1]SIIF Cierre 31 Enero de 2024'!$Q$4:$Q$749,'[1]SIIF Cierre 31 Enero de 2024'!$A$4:$A$749,$B250,'[1]SIIF Cierre 31 Enero de 2024'!$B$4:$B$749,$C250,'[1]SIIF Cierre 31 Enero de 2024'!$C$4:$C$749,$D250)/1000000</f>
        <v>0</v>
      </c>
      <c r="AB250" s="264"/>
      <c r="AC250" s="264">
        <f>+AA250+AB250</f>
        <v>0</v>
      </c>
      <c r="AD250" s="467">
        <f>W250-Y250+AA250</f>
        <v>2436.3210210000002</v>
      </c>
      <c r="AE250" s="409">
        <f>+SUMIFS('[1]SIIF Cierre 31 Enero de 2024'!$T$4:$T$749,'[1]SIIF Cierre 31 Enero de 2024'!$A$4:$A$749,$B250,'[1]SIIF Cierre 31 Enero de 2024'!$B$4:$B$749,$C250,'[1]SIIF Cierre 31 Enero de 2024'!$C$4:$C$749,$D250)/1000000</f>
        <v>0</v>
      </c>
      <c r="AF250" s="409">
        <f>AD250-AE250</f>
        <v>2436.3210210000002</v>
      </c>
      <c r="AG250" s="471">
        <f>+SUMIFS('[1]SIIF Cierre 31 Enero de 2024'!$W$4:$W$749,'[1]SIIF Cierre 31 Enero de 2024'!$A$4:$A$749,$B250,'[1]SIIF Cierre 31 Enero de 2024'!$B$4:$B$749,$C250,'[1]SIIF Cierre 31 Enero de 2024'!$C$4:$C$749,$D250,'[1]SIIF Cierre 31 Enero de 2024'!$D$4:$D$749,$E250,'[1]SIIF Cierre 31 Enero de 2024'!$E$4:$E$749,$F250,'[1]SIIF Cierre 31 Enero de 2024'!$F$4:$F$749,$G250,'[1]SIIF Cierre 31 Enero de 2024'!$G$4:$G$749,$H250,'[1]SIIF Cierre 31 Enero de 2024'!$H$4:$H$749,$I250,'[1]SIIF Cierre 31 Enero de 2024'!$I$4:$I$749,$J250,'[1]SIIF Cierre 31 Enero de 2024'!$J$4:$J$749,$K250,'[1]SIIF Cierre 31 Enero de 2024'!$K$4:$K$749,$L250,'[1]SIIF Cierre 31 Enero de 2024'!$L$4:$L$749,$M250,'[1]SIIF Cierre 31 Enero de 2024'!$M$4:$M$749,$N250,'[1]SIIF Cierre 31 Enero de 2024'!$N$4:$N$749,$O250)/1000000</f>
        <v>366.625</v>
      </c>
      <c r="AH250" s="304">
        <f>+AG250/AD250</f>
        <v>0.15048304260393278</v>
      </c>
      <c r="AI250" s="305"/>
      <c r="AJ250" s="264">
        <f>+SUMIFS('[1]Cierre Mes Anterior'!$W$4:$W$773,'[1]Cierre Mes Anterior'!$A$4:$A$773,$B250,'[1]Cierre Mes Anterior'!$B$4:$B$773,$C250,'[1]Cierre Mes Anterior'!$C$4:$C$773,$D250,'[1]Cierre Mes Anterior'!$D$4:$D$773,$E250,'[1]Cierre Mes Anterior'!$E$4:$E$773,$F250,'[1]Cierre Mes Anterior'!$F$4:$F$773,$G250,'[1]Cierre Mes Anterior'!$G$4:$G$773,$H250,'[1]Cierre Mes Anterior'!$H$4:$H$773,$I250,'[1]Cierre Mes Anterior'!$I$4:$I$773,$J250,'[1]Cierre Mes Anterior'!$J$4:$J$773,$K250,'[1]Cierre Mes Anterior'!$K$4:$K$773,$L250,'[1]Cierre Mes Anterior'!$L$4:$L$773,$M250,'[1]Cierre Mes Anterior'!$M$4:$M$773,$N250,'[1]Cierre Mes Anterior'!$N$4:$N$773,$O250)/1000000</f>
        <v>0</v>
      </c>
      <c r="AK250" s="267">
        <f>+AG250-AJ250</f>
        <v>366.625</v>
      </c>
      <c r="AL250" s="334" t="e" vm="1">
        <f>HLOOKUP((HLOOKUP($W$1,$BB$8:$BM$8,1,FALSE)),$BB$8:$BM$314,BN250,FALSE)</f>
        <v>#VALUE!</v>
      </c>
      <c r="AM250" s="478">
        <f>+SUMIFS('[1]SIIF Cierre 31 Enero de 2024'!$X$4:$X$749,'[1]SIIF Cierre 31 Enero de 2024'!$A$4:$A$749,$B250,'[1]SIIF Cierre 31 Enero de 2024'!$B$4:$B$749,$C250,'[1]SIIF Cierre 31 Enero de 2024'!$C$4:$C$749,$D250,'[1]SIIF Cierre 31 Enero de 2024'!$D$4:$D$749,$E250,'[1]SIIF Cierre 31 Enero de 2024'!$E$4:$E$749,$F250,'[1]SIIF Cierre 31 Enero de 2024'!$F$4:$F$749,$G250,'[1]SIIF Cierre 31 Enero de 2024'!$G$4:$G$749,$H250,'[1]SIIF Cierre 31 Enero de 2024'!$H$4:$H$749,$I250,'[1]SIIF Cierre 31 Enero de 2024'!$I$4:$I$749,$J250,'[1]SIIF Cierre 31 Enero de 2024'!$J$4:$J$749,$K250,'[1]SIIF Cierre 31 Enero de 2024'!$K$4:$K$749,$L250,'[1]SIIF Cierre 31 Enero de 2024'!$L$4:$L$749,$M250,'[1]SIIF Cierre 31 Enero de 2024'!$M$4:$M$749,$N250,'[1]SIIF Cierre 31 Enero de 2024'!$N$4:$N$749,$O250)/1000000</f>
        <v>0</v>
      </c>
      <c r="AN250" s="304">
        <f>+AM250/AD250</f>
        <v>0</v>
      </c>
      <c r="AO250" s="305"/>
      <c r="AP250" s="264">
        <f>+SUMIFS('[1]Cierre Mes Anterior'!$X$4:$X$773,'[1]Cierre Mes Anterior'!$A$4:$A$773,$B250,'[1]Cierre Mes Anterior'!$B$4:$B$773,$C250,'[1]Cierre Mes Anterior'!$C$4:$C$773,$D250,'[1]Cierre Mes Anterior'!$D$4:$D$773,$E250,'[1]Cierre Mes Anterior'!$E$4:$E$773,$F250,'[1]Cierre Mes Anterior'!$F$4:$F$773,$G250,'[1]Cierre Mes Anterior'!$G$4:$G$773,$H250,'[1]Cierre Mes Anterior'!$H$4:$H$773,$I250,'[1]Cierre Mes Anterior'!$I$4:$I$773,$J250,'[1]Cierre Mes Anterior'!$J$4:$J$773,$K250,'[1]Cierre Mes Anterior'!$K$4:$K$773,$L250,'[1]Cierre Mes Anterior'!$L$4:$L$773,$M250,'[1]Cierre Mes Anterior'!$M$4:$M$773,$N250,'[1]Cierre Mes Anterior'!$N$4:$N$773,$O250)/1000000</f>
        <v>0</v>
      </c>
      <c r="AQ250" s="267">
        <f>+AM250-AP250</f>
        <v>0</v>
      </c>
      <c r="AR250" s="172" t="e">
        <f>HLOOKUP((HLOOKUP($W$1,$BO$8:$BZ$8,1,FALSE)),$BO$8:$BZ$314,BN250,FALSE)</f>
        <v>#N/A</v>
      </c>
      <c r="AS250" s="478">
        <f>+SUMIFS('[1]SIIF Cierre 31 Enero de 2024'!$Z$4:$Z$749,'[1]SIIF Cierre 31 Enero de 2024'!$A$4:$A$749,$B250,'[1]SIIF Cierre 31 Enero de 2024'!$B$4:$B$749,$C250,'[1]SIIF Cierre 31 Enero de 2024'!$C$4:$C$749,$D250,'[1]SIIF Cierre 31 Enero de 2024'!$D$4:$D$749,$E250,'[1]SIIF Cierre 31 Enero de 2024'!$E$4:$E$749,$F250,'[1]SIIF Cierre 31 Enero de 2024'!$F$4:$F$749,$G250,'[1]SIIF Cierre 31 Enero de 2024'!$G$4:$G$749,$H250,'[1]SIIF Cierre 31 Enero de 2024'!$H$4:$H$749,$I250,'[1]SIIF Cierre 31 Enero de 2024'!$I$4:$I$749,$J250,'[1]SIIF Cierre 31 Enero de 2024'!$J$4:$J$749,$K250,'[1]SIIF Cierre 31 Enero de 2024'!$K$4:$K$749,$L250,'[1]SIIF Cierre 31 Enero de 2024'!$L$4:$L$749,$M250,'[1]SIIF Cierre 31 Enero de 2024'!$M$4:$M$749,$N250,'[1]SIIF Cierre 31 Enero de 2024'!$N$4:$N$749,$O250)/1000000</f>
        <v>0</v>
      </c>
      <c r="AT250" s="304">
        <f t="shared" si="258"/>
        <v>0</v>
      </c>
      <c r="AU250" s="467">
        <f>+AD250-AG250</f>
        <v>2069.6960210000002</v>
      </c>
      <c r="AV250" s="410">
        <f>+AG250-AM250</f>
        <v>366.625</v>
      </c>
      <c r="AW250" s="424">
        <f>+AD250-AM250</f>
        <v>2436.3210210000002</v>
      </c>
      <c r="AX250" s="419"/>
      <c r="AY250" s="193" t="e">
        <f>AD250*AR250</f>
        <v>#N/A</v>
      </c>
      <c r="AZ250" s="174" t="e">
        <f>IF(AND(AY250=0,AM250&gt;AY250),1,IFERROR(AM250/AY250,1))</f>
        <v>#N/A</v>
      </c>
      <c r="BA250" s="138"/>
      <c r="BB250" s="277"/>
      <c r="BC250" s="270"/>
      <c r="BD250" s="270"/>
      <c r="BE250" s="270"/>
      <c r="BF250" s="270"/>
      <c r="BG250" s="270"/>
      <c r="BH250" s="270"/>
      <c r="BI250" s="270"/>
      <c r="BJ250" s="270"/>
      <c r="BK250" s="270"/>
      <c r="BL250" s="270"/>
      <c r="BM250" s="270"/>
      <c r="BO250" s="270"/>
      <c r="BP250" s="270"/>
      <c r="BQ250" s="270"/>
      <c r="BR250" s="270"/>
      <c r="BS250" s="270"/>
      <c r="BT250" s="335"/>
      <c r="BU250" s="270"/>
      <c r="BV250" s="270"/>
      <c r="BW250" s="335"/>
      <c r="BX250" s="270"/>
      <c r="BY250" s="335"/>
      <c r="BZ250" s="270"/>
    </row>
    <row r="251" spans="1:78" ht="24.75" customHeight="1" thickBot="1">
      <c r="T251" s="158" t="s">
        <v>76</v>
      </c>
      <c r="U251" s="441"/>
      <c r="V251" s="158" t="s">
        <v>76</v>
      </c>
      <c r="W251" s="387">
        <f t="shared" ref="W251:AG251" si="271">+SUM(W247:W250)</f>
        <v>256636.11775</v>
      </c>
      <c r="X251" s="387">
        <f t="shared" si="271"/>
        <v>0</v>
      </c>
      <c r="Y251" s="387">
        <f t="shared" si="271"/>
        <v>0</v>
      </c>
      <c r="Z251" s="387">
        <f t="shared" si="271"/>
        <v>0</v>
      </c>
      <c r="AA251" s="387">
        <f t="shared" si="271"/>
        <v>0</v>
      </c>
      <c r="AB251" s="387">
        <f t="shared" si="271"/>
        <v>0</v>
      </c>
      <c r="AC251" s="387">
        <f t="shared" si="271"/>
        <v>0</v>
      </c>
      <c r="AD251" s="457">
        <f t="shared" si="271"/>
        <v>256636.11775</v>
      </c>
      <c r="AE251" s="387">
        <f t="shared" si="271"/>
        <v>0</v>
      </c>
      <c r="AF251" s="387">
        <f t="shared" si="271"/>
        <v>256636.11775</v>
      </c>
      <c r="AG251" s="457">
        <f t="shared" si="271"/>
        <v>5057.1518139999998</v>
      </c>
      <c r="AH251" s="169">
        <f t="shared" si="262"/>
        <v>1.9705534272952116E-2</v>
      </c>
      <c r="AI251" s="288"/>
      <c r="AJ251" s="289">
        <f>+SUM(AJ248:AJ250)</f>
        <v>0</v>
      </c>
      <c r="AK251" s="188">
        <f>+SUM(AK248:AK250)</f>
        <v>959.53343999999993</v>
      </c>
      <c r="AL251" s="334" t="e" vm="1">
        <f>HLOOKUP((HLOOKUP($W$1,$BB$8:$BM$8,1,FALSE)),$BB$8:$BM$314,BN251,FALSE)</f>
        <v>#VALUE!</v>
      </c>
      <c r="AM251" s="457">
        <f>+SUM(AM247:AM250)</f>
        <v>13.699337</v>
      </c>
      <c r="AN251" s="186">
        <f t="shared" si="264"/>
        <v>5.3380393687785978E-5</v>
      </c>
      <c r="AO251" s="290"/>
      <c r="AP251" s="289">
        <f>+SUM(AP248:AP250)</f>
        <v>0</v>
      </c>
      <c r="AQ251" s="188">
        <f>+SUM(AQ248:AQ250)</f>
        <v>0</v>
      </c>
      <c r="AR251" s="172" t="e">
        <f>HLOOKUP((HLOOKUP($W$1,$BO$8:$BZ$8,1,FALSE)),$BO$8:$BZ$314,BN251,FALSE)</f>
        <v>#N/A</v>
      </c>
      <c r="AS251" s="457">
        <f>+SUM(AS247:AS250)</f>
        <v>13.699337</v>
      </c>
      <c r="AT251" s="186">
        <f t="shared" si="258"/>
        <v>5.3380393687785978E-5</v>
      </c>
      <c r="AU251" s="457">
        <f>+SUM(AU247:AU250)</f>
        <v>251578.96593599999</v>
      </c>
      <c r="AV251" s="387">
        <f>+SUM(AV247:AV250)</f>
        <v>5043.4524769999998</v>
      </c>
      <c r="AW251" s="387">
        <f>+SUM(AW247:AW250)</f>
        <v>256622.41841300001</v>
      </c>
      <c r="AX251" s="418"/>
      <c r="AY251" s="190" t="e">
        <f>+SUM(AY248:AY250)</f>
        <v>#N/A</v>
      </c>
      <c r="AZ251" s="174" t="e">
        <f t="shared" si="270"/>
        <v>#N/A</v>
      </c>
      <c r="BA251" s="138"/>
      <c r="BB251" s="280"/>
      <c r="BC251" s="281"/>
      <c r="BD251" s="281"/>
      <c r="BE251" s="281"/>
      <c r="BF251" s="281"/>
      <c r="BG251" s="281"/>
      <c r="BH251" s="281"/>
      <c r="BI251" s="281"/>
      <c r="BJ251" s="281"/>
      <c r="BK251" s="281"/>
      <c r="BL251" s="281"/>
      <c r="BM251" s="281"/>
      <c r="BO251" s="365"/>
      <c r="BP251" s="365"/>
      <c r="BQ251" s="365"/>
      <c r="BR251" s="365"/>
      <c r="BS251" s="365"/>
      <c r="BT251" s="365"/>
      <c r="BU251" s="365"/>
      <c r="BV251" s="365"/>
      <c r="BW251" s="365"/>
      <c r="BX251" s="365"/>
      <c r="BY251" s="365"/>
      <c r="BZ251" s="365"/>
    </row>
    <row r="252" spans="1:78" ht="9.75" customHeight="1" thickBot="1">
      <c r="B252" s="196"/>
      <c r="C252" s="197"/>
      <c r="D252" s="197"/>
      <c r="E252" s="197"/>
      <c r="F252" s="197"/>
      <c r="G252" s="197"/>
      <c r="H252" s="197"/>
      <c r="I252" s="197"/>
      <c r="J252" s="197"/>
      <c r="K252" s="197"/>
      <c r="L252" s="197"/>
      <c r="M252" s="197"/>
      <c r="T252" s="143"/>
      <c r="U252" s="431"/>
      <c r="V252" s="144"/>
      <c r="W252" s="366"/>
      <c r="X252" s="366"/>
      <c r="Y252" s="366"/>
      <c r="Z252" s="366"/>
      <c r="AA252" s="366"/>
      <c r="AB252" s="366"/>
      <c r="AC252" s="366"/>
      <c r="AD252" s="425"/>
      <c r="AE252" s="366"/>
      <c r="AF252" s="366"/>
      <c r="AG252" s="425"/>
      <c r="AH252" s="145"/>
      <c r="AI252" s="146"/>
      <c r="AJ252" s="146"/>
      <c r="AK252" s="146"/>
      <c r="AL252" s="139"/>
      <c r="AM252" s="425"/>
      <c r="AN252" s="145"/>
      <c r="AO252" s="146"/>
      <c r="AP252" s="146"/>
      <c r="AQ252" s="146"/>
      <c r="AR252" s="139"/>
      <c r="AS252" s="425"/>
      <c r="AT252" s="145"/>
      <c r="AU252" s="425"/>
      <c r="AV252" s="380"/>
      <c r="AW252" s="380"/>
      <c r="AX252" s="380"/>
      <c r="AY252" s="146"/>
      <c r="AZ252" s="146"/>
      <c r="BA252" s="138"/>
      <c r="BB252" s="277"/>
      <c r="BC252" s="270"/>
      <c r="BD252" s="270"/>
      <c r="BE252" s="270"/>
      <c r="BF252" s="270"/>
      <c r="BG252" s="270"/>
      <c r="BH252" s="270"/>
      <c r="BI252" s="270"/>
      <c r="BJ252" s="270"/>
      <c r="BK252" s="270"/>
      <c r="BL252" s="270"/>
      <c r="BM252" s="270"/>
      <c r="BO252" s="344"/>
      <c r="BP252" s="344"/>
      <c r="BQ252" s="344"/>
      <c r="BR252" s="344"/>
      <c r="BS252" s="344"/>
      <c r="BT252" s="344"/>
      <c r="BU252" s="344"/>
      <c r="BV252" s="344"/>
      <c r="BW252" s="344"/>
      <c r="BX252" s="344"/>
      <c r="BY252" s="344"/>
      <c r="BZ252" s="344"/>
    </row>
    <row r="253" spans="1:78" ht="21" customHeight="1">
      <c r="T253" s="552" t="s">
        <v>277</v>
      </c>
      <c r="U253" s="552"/>
      <c r="V253" s="552"/>
      <c r="W253" s="552"/>
      <c r="X253" s="552"/>
      <c r="Y253" s="552"/>
      <c r="Z253" s="552"/>
      <c r="AA253" s="552"/>
      <c r="AB253" s="552"/>
      <c r="AC253" s="552"/>
      <c r="AD253" s="552"/>
      <c r="AE253" s="552"/>
      <c r="AF253" s="552"/>
      <c r="AG253" s="552"/>
      <c r="AH253" s="552"/>
      <c r="AI253" s="552"/>
      <c r="AJ253" s="552"/>
      <c r="AK253" s="552"/>
      <c r="AL253" s="552"/>
      <c r="AM253" s="552"/>
      <c r="AN253" s="552"/>
      <c r="AO253" s="552"/>
      <c r="AP253" s="552"/>
      <c r="AQ253" s="552"/>
      <c r="AR253" s="552"/>
      <c r="AS253" s="241"/>
      <c r="AT253" s="241"/>
      <c r="AU253" s="425"/>
      <c r="AV253" s="380"/>
      <c r="AW253" s="380"/>
      <c r="AX253" s="380"/>
      <c r="AY253" s="146"/>
      <c r="AZ253" s="146"/>
      <c r="BA253" s="138"/>
      <c r="BB253" s="277"/>
      <c r="BC253" s="270"/>
      <c r="BD253" s="270"/>
      <c r="BE253" s="270"/>
      <c r="BF253" s="270"/>
      <c r="BG253" s="270"/>
      <c r="BH253" s="270"/>
      <c r="BI253" s="270"/>
      <c r="BJ253" s="270"/>
      <c r="BK253" s="270"/>
      <c r="BL253" s="270"/>
      <c r="BM253" s="270"/>
      <c r="BO253" s="344"/>
      <c r="BP253" s="344"/>
      <c r="BQ253" s="344"/>
      <c r="BR253" s="344"/>
      <c r="BS253" s="344"/>
      <c r="BT253" s="344"/>
      <c r="BU253" s="344"/>
      <c r="BV253" s="344"/>
      <c r="BW253" s="344"/>
      <c r="BX253" s="344"/>
      <c r="BY253" s="344"/>
      <c r="BZ253" s="344"/>
    </row>
    <row r="254" spans="1:78" ht="9.75" customHeight="1" thickBot="1">
      <c r="T254" s="143"/>
      <c r="U254" s="431"/>
      <c r="V254" s="144"/>
      <c r="W254" s="143"/>
      <c r="X254" s="143"/>
      <c r="Y254" s="143"/>
      <c r="Z254" s="143"/>
      <c r="AA254" s="143"/>
      <c r="AB254" s="143"/>
      <c r="AC254" s="143"/>
      <c r="AD254" s="425"/>
      <c r="AE254" s="143"/>
      <c r="AF254" s="143"/>
      <c r="AG254" s="425"/>
      <c r="AH254" s="145"/>
      <c r="AI254" s="146"/>
      <c r="AJ254" s="146"/>
      <c r="AK254" s="146"/>
      <c r="AL254" s="139"/>
      <c r="AM254" s="425"/>
      <c r="AN254" s="145"/>
      <c r="AO254" s="146"/>
      <c r="AP254" s="146"/>
      <c r="AQ254" s="146"/>
      <c r="AR254" s="139"/>
      <c r="AS254" s="425"/>
      <c r="AT254" s="145"/>
      <c r="AU254" s="425"/>
      <c r="AV254" s="380"/>
      <c r="AW254" s="380"/>
      <c r="AX254" s="380"/>
      <c r="AY254" s="146"/>
      <c r="AZ254" s="146"/>
      <c r="BA254" s="138"/>
      <c r="BB254" s="277"/>
      <c r="BC254" s="270"/>
      <c r="BD254" s="270"/>
      <c r="BE254" s="270"/>
      <c r="BF254" s="270"/>
      <c r="BG254" s="270"/>
      <c r="BH254" s="270"/>
      <c r="BI254" s="270"/>
      <c r="BJ254" s="270"/>
      <c r="BK254" s="270"/>
      <c r="BL254" s="270"/>
      <c r="BM254" s="270"/>
      <c r="BO254" s="344"/>
      <c r="BP254" s="344"/>
      <c r="BQ254" s="344"/>
      <c r="BR254" s="344"/>
      <c r="BS254" s="344"/>
      <c r="BT254" s="344"/>
      <c r="BU254" s="344"/>
      <c r="BV254" s="344"/>
      <c r="BW254" s="344"/>
      <c r="BX254" s="344"/>
      <c r="BY254" s="344"/>
      <c r="BZ254" s="344"/>
    </row>
    <row r="255" spans="1:78" ht="51" customHeight="1" thickBot="1">
      <c r="B255" s="152"/>
      <c r="C255" s="230"/>
      <c r="D255" s="230"/>
      <c r="E255" s="230"/>
      <c r="F255" s="230"/>
      <c r="G255" s="230"/>
      <c r="H255" s="230"/>
      <c r="I255" s="230"/>
      <c r="J255" s="230"/>
      <c r="K255" s="230"/>
      <c r="L255" s="230"/>
      <c r="M255" s="230"/>
      <c r="N255" s="230"/>
      <c r="O255" s="230"/>
      <c r="P255" s="230"/>
      <c r="Q255" s="230"/>
      <c r="R255" s="230"/>
      <c r="S255" s="230"/>
      <c r="T255" s="157" t="s">
        <v>125</v>
      </c>
      <c r="U255" s="440"/>
      <c r="V255" s="157" t="s">
        <v>125</v>
      </c>
      <c r="W255" s="158" t="s">
        <v>441</v>
      </c>
      <c r="X255" s="158" t="s">
        <v>127</v>
      </c>
      <c r="Y255" s="158" t="s">
        <v>128</v>
      </c>
      <c r="Z255" s="158" t="s">
        <v>129</v>
      </c>
      <c r="AA255" s="158" t="s">
        <v>130</v>
      </c>
      <c r="AB255" s="158" t="s">
        <v>131</v>
      </c>
      <c r="AC255" s="157" t="s">
        <v>132</v>
      </c>
      <c r="AD255" s="453" t="s">
        <v>442</v>
      </c>
      <c r="AE255" s="157" t="s">
        <v>443</v>
      </c>
      <c r="AF255" s="157" t="s">
        <v>135</v>
      </c>
      <c r="AG255" s="453" t="s">
        <v>0</v>
      </c>
      <c r="AH255" s="159" t="s">
        <v>136</v>
      </c>
      <c r="AI255" s="160" t="s">
        <v>137</v>
      </c>
      <c r="AJ255" s="160" t="s">
        <v>138</v>
      </c>
      <c r="AK255" s="160" t="s">
        <v>139</v>
      </c>
      <c r="AL255" s="161" t="s">
        <v>140</v>
      </c>
      <c r="AM255" s="453" t="s">
        <v>141</v>
      </c>
      <c r="AN255" s="159" t="s">
        <v>142</v>
      </c>
      <c r="AO255" s="160"/>
      <c r="AP255" s="256" t="s">
        <v>144</v>
      </c>
      <c r="AQ255" s="256" t="s">
        <v>145</v>
      </c>
      <c r="AR255" s="284" t="s">
        <v>146</v>
      </c>
      <c r="AS255" s="453" t="s">
        <v>295</v>
      </c>
      <c r="AT255" s="159" t="s">
        <v>296</v>
      </c>
      <c r="AU255" s="453" t="s">
        <v>147</v>
      </c>
      <c r="AV255" s="381" t="s">
        <v>148</v>
      </c>
      <c r="AW255" s="381" t="s">
        <v>149</v>
      </c>
      <c r="AX255" s="422"/>
      <c r="AY255" s="162" t="s">
        <v>151</v>
      </c>
      <c r="AZ255" s="163" t="s">
        <v>152</v>
      </c>
      <c r="BA255" s="138"/>
      <c r="BB255" s="164"/>
      <c r="BC255" s="166"/>
      <c r="BD255" s="166"/>
      <c r="BE255" s="166"/>
      <c r="BF255" s="166"/>
      <c r="BG255" s="166"/>
      <c r="BH255" s="166"/>
      <c r="BI255" s="166"/>
      <c r="BJ255" s="166"/>
      <c r="BK255" s="166"/>
      <c r="BL255" s="166"/>
      <c r="BM255" s="166"/>
      <c r="BO255" s="350"/>
      <c r="BP255" s="345"/>
      <c r="BQ255" s="345"/>
      <c r="BR255" s="345"/>
      <c r="BS255" s="345"/>
      <c r="BT255" s="345"/>
      <c r="BU255" s="345"/>
      <c r="BV255" s="345"/>
      <c r="BW255" s="345"/>
      <c r="BX255" s="345"/>
      <c r="BY255" s="345"/>
      <c r="BZ255" s="345"/>
    </row>
    <row r="256" spans="1:78" ht="22.5" customHeight="1" thickBot="1">
      <c r="B256" s="167" t="s">
        <v>194</v>
      </c>
      <c r="C256" s="1" t="s">
        <v>301</v>
      </c>
      <c r="D256" s="1" t="s">
        <v>164</v>
      </c>
      <c r="E256" s="1" t="s">
        <v>165</v>
      </c>
      <c r="F256" s="1" t="s">
        <v>164</v>
      </c>
      <c r="G256" s="1" t="s">
        <v>164</v>
      </c>
      <c r="H256" s="1" t="s">
        <v>164</v>
      </c>
      <c r="I256" s="1" t="s">
        <v>164</v>
      </c>
      <c r="J256" s="1" t="s">
        <v>164</v>
      </c>
      <c r="K256" s="1" t="s">
        <v>164</v>
      </c>
      <c r="L256" s="1" t="s">
        <v>164</v>
      </c>
      <c r="M256" s="1" t="s">
        <v>164</v>
      </c>
      <c r="N256" s="1" t="s">
        <v>164</v>
      </c>
      <c r="O256" s="1" t="s">
        <v>164</v>
      </c>
      <c r="T256" s="158" t="s">
        <v>166</v>
      </c>
      <c r="U256" s="441"/>
      <c r="V256" s="158" t="s">
        <v>166</v>
      </c>
      <c r="W256" s="387">
        <f>SUM(W257:W261)</f>
        <v>74509.646000000008</v>
      </c>
      <c r="X256" s="188">
        <f>SUM(X257:X261)</f>
        <v>0</v>
      </c>
      <c r="Y256" s="188">
        <f>SUM(Y257:Y261)</f>
        <v>0</v>
      </c>
      <c r="Z256" s="188"/>
      <c r="AA256" s="188">
        <f t="shared" ref="AA256:AG256" si="272">SUM(AA257:AA261)</f>
        <v>0</v>
      </c>
      <c r="AB256" s="188">
        <f t="shared" si="272"/>
        <v>0</v>
      </c>
      <c r="AC256" s="188">
        <f t="shared" si="272"/>
        <v>0</v>
      </c>
      <c r="AD256" s="457">
        <f t="shared" si="272"/>
        <v>74509.646000000008</v>
      </c>
      <c r="AE256" s="387">
        <f t="shared" si="272"/>
        <v>0</v>
      </c>
      <c r="AF256" s="387">
        <f t="shared" si="272"/>
        <v>74509.646000000008</v>
      </c>
      <c r="AG256" s="457">
        <f t="shared" si="272"/>
        <v>18565.027649809999</v>
      </c>
      <c r="AH256" s="169">
        <f t="shared" ref="AH256:AH266" si="273">+AG256/AD256</f>
        <v>0.24916274128869162</v>
      </c>
      <c r="AI256" s="244"/>
      <c r="AJ256" s="326">
        <f>SUM(AJ257:AJ260)</f>
        <v>0</v>
      </c>
      <c r="AK256" s="326">
        <f>SUM(AK257:AK260)</f>
        <v>18564.018649810001</v>
      </c>
      <c r="AL256" s="334" t="e" vm="1">
        <f t="shared" ref="AL256:AL266" si="274">HLOOKUP((HLOOKUP($W$1,$BB$8:$BM$8,1,FALSE)),$BB$8:$BM$314,BN256,FALSE)</f>
        <v>#VALUE!</v>
      </c>
      <c r="AM256" s="475">
        <f>SUM(AM257:AM261)</f>
        <v>1816.6991540399999</v>
      </c>
      <c r="AN256" s="336">
        <f t="shared" ref="AN256:AN266" si="275">+AM256/AD256</f>
        <v>2.4382066639264396E-2</v>
      </c>
      <c r="AO256" s="223"/>
      <c r="AP256" s="326">
        <f>SUM(AP257:AP260)</f>
        <v>0</v>
      </c>
      <c r="AQ256" s="326">
        <f>SUM(AQ257:AQ260)</f>
        <v>1815.6901540399999</v>
      </c>
      <c r="AR256" s="172" t="e">
        <f t="shared" ref="AR256:AR266" si="276">HLOOKUP((HLOOKUP($W$1,$BO$8:$BZ$8,1,FALSE)),$BO$8:$BZ$314,BN256,FALSE)</f>
        <v>#N/A</v>
      </c>
      <c r="AS256" s="475">
        <f>SUM(AS257:AS261)</f>
        <v>1816.6991540399999</v>
      </c>
      <c r="AT256" s="336">
        <f t="shared" ref="AT256:AT266" si="277">+AS256/AD256</f>
        <v>2.4382066639264396E-2</v>
      </c>
      <c r="AU256" s="457">
        <f>SUM(AU257:AU261)</f>
        <v>55944.618350190001</v>
      </c>
      <c r="AV256" s="387">
        <f>SUM(AV257:AV261)</f>
        <v>16748.328495769998</v>
      </c>
      <c r="AW256" s="389">
        <f>SUM(AW257:AW261)</f>
        <v>72692.946845960003</v>
      </c>
      <c r="AX256" s="418"/>
      <c r="AY256" s="190" t="e">
        <f>SUM(AY257:AY260)</f>
        <v>#N/A</v>
      </c>
      <c r="AZ256" s="174" t="e">
        <f t="shared" ref="AZ256:AZ266" si="278">IF(AND(AY256=0,AM256&gt;AY256),1,IFERROR(AM256/AY256,1))</f>
        <v>#N/A</v>
      </c>
      <c r="BA256" s="138"/>
      <c r="BB256" s="342"/>
      <c r="BC256" s="342"/>
      <c r="BD256" s="342"/>
      <c r="BE256" s="342"/>
      <c r="BF256" s="342"/>
      <c r="BG256" s="342"/>
      <c r="BH256" s="342"/>
      <c r="BI256" s="342"/>
      <c r="BJ256" s="342"/>
      <c r="BK256" s="342"/>
      <c r="BL256" s="342"/>
      <c r="BM256" s="342"/>
      <c r="BO256" s="342"/>
      <c r="BP256" s="342"/>
      <c r="BQ256" s="342"/>
      <c r="BR256" s="342"/>
      <c r="BS256" s="342"/>
      <c r="BT256" s="342"/>
      <c r="BU256" s="342"/>
      <c r="BV256" s="342"/>
      <c r="BW256" s="342"/>
      <c r="BX256" s="342"/>
      <c r="BY256" s="342"/>
      <c r="BZ256" s="342"/>
    </row>
    <row r="257" spans="1:78" ht="22.5" customHeight="1">
      <c r="B257" s="167" t="s">
        <v>194</v>
      </c>
      <c r="C257" s="1" t="s">
        <v>301</v>
      </c>
      <c r="D257" s="1" t="s">
        <v>164</v>
      </c>
      <c r="E257" s="1" t="s">
        <v>165</v>
      </c>
      <c r="F257" s="1">
        <v>1</v>
      </c>
      <c r="G257" s="1" t="s">
        <v>164</v>
      </c>
      <c r="H257" s="1" t="s">
        <v>164</v>
      </c>
      <c r="I257" s="1" t="s">
        <v>164</v>
      </c>
      <c r="J257" s="1" t="s">
        <v>164</v>
      </c>
      <c r="K257" s="1" t="s">
        <v>164</v>
      </c>
      <c r="L257" s="1" t="s">
        <v>164</v>
      </c>
      <c r="M257" s="1" t="s">
        <v>164</v>
      </c>
      <c r="N257" s="1" t="s">
        <v>164</v>
      </c>
      <c r="O257" s="1" t="s">
        <v>164</v>
      </c>
      <c r="T257" s="327" t="s">
        <v>203</v>
      </c>
      <c r="U257" s="447"/>
      <c r="V257" s="177" t="s">
        <v>203</v>
      </c>
      <c r="W257" s="386">
        <f>(+SUMIFS('[1]SIIF Cierre 31 Enero de 2024'!$P$4:$P$749,'[1]SIIF Cierre 31 Enero de 2024'!$A$4:$A$749,$B257,'[1]SIIF Cierre 31 Enero de 2024'!$B$4:$B$749,$C257,'[1]SIIF Cierre 31 Enero de 2024'!$C$4:$C$749,$D257,'[1]SIIF Cierre 31 Enero de 2024'!$D$4:$D$749,$E257,'[1]SIIF Cierre 31 Enero de 2024'!$E$4:$E$749,$F257,'[1]SIIF Cierre 31 Enero de 2024'!$F$4:$F$749,$G257,'[1]SIIF Cierre 31 Enero de 2024'!$G$4:$G$749,$H257,'[1]SIIF Cierre 31 Enero de 2024'!$H$4:$H$749,$I257,'[1]SIIF Cierre 31 Enero de 2024'!$I$4:$I$749,$J257,'[1]SIIF Cierre 31 Enero de 2024'!$J$4:$J$749,$K257,'[1]SIIF Cierre 31 Enero de 2024'!$K$4:$K$749,$L257,'[1]SIIF Cierre 31 Enero de 2024'!$L$4:$L$749,$M257,'[1]SIIF Cierre 31 Enero de 2024'!$M$4:$M$749,$N257,'[1]SIIF Cierre 31 Enero de 2024'!$N$4:$N$749,$O257)/1000000)</f>
        <v>38608.834000000003</v>
      </c>
      <c r="X257" s="326">
        <v>0</v>
      </c>
      <c r="Y257" s="386">
        <f>(+SUMIFS('[1]SIIF Cierre 31 Enero de 2024'!$R$4:$R$749,'[1]SIIF Cierre 31 Enero de 2024'!$A$4:$A$749,$B257,'[1]SIIF Cierre 31 Enero de 2024'!$B$4:$B$749,$C257,'[1]SIIF Cierre 31 Enero de 2024'!$C$4:$C$749,$D257,'[1]SIIF Cierre 31 Enero de 2024'!$D$4:$D$749,$E257,'[1]SIIF Cierre 31 Enero de 2024'!$E$4:$E$749,$F257,'[1]SIIF Cierre 31 Enero de 2024'!$F$4:$F$749,$G257,'[1]SIIF Cierre 31 Enero de 2024'!$G$4:$G$749,$H257,'[1]SIIF Cierre 31 Enero de 2024'!$H$4:$H$749,$I257,'[1]SIIF Cierre 31 Enero de 2024'!$I$4:$I$749,$J257,'[1]SIIF Cierre 31 Enero de 2024'!$J$4:$J$749,$K257,'[1]SIIF Cierre 31 Enero de 2024'!$K$4:$K$749,$L257,'[1]SIIF Cierre 31 Enero de 2024'!$L$4:$L$749,$M257,'[1]SIIF Cierre 31 Enero de 2024'!$M$4:$M$749,$N257,'[1]SIIF Cierre 31 Enero de 2024'!$N$4:$N$749,$O257)/1000000)</f>
        <v>0</v>
      </c>
      <c r="Z257" s="326"/>
      <c r="AA257" s="386">
        <f>(+SUMIFS('[1]SIIF Cierre 31 Enero de 2024'!$Q$4:$Q$749,'[1]SIIF Cierre 31 Enero de 2024'!$A$4:$A$749,$B257,'[1]SIIF Cierre 31 Enero de 2024'!$B$4:$B$749,$C257,'[1]SIIF Cierre 31 Enero de 2024'!$C$4:$C$749,$D257,'[1]SIIF Cierre 31 Enero de 2024'!$D$4:$D$749,$E257,'[1]SIIF Cierre 31 Enero de 2024'!$E$4:$E$749,$F257,'[1]SIIF Cierre 31 Enero de 2024'!$F$4:$F$749,$G257,'[1]SIIF Cierre 31 Enero de 2024'!$G$4:$G$749,$H257,'[1]SIIF Cierre 31 Enero de 2024'!$H$4:$H$749,$I257,'[1]SIIF Cierre 31 Enero de 2024'!$I$4:$I$749,$J257,'[1]SIIF Cierre 31 Enero de 2024'!$J$4:$J$749,$K257,'[1]SIIF Cierre 31 Enero de 2024'!$K$4:$K$749,$L257,'[1]SIIF Cierre 31 Enero de 2024'!$L$4:$L$749,$M257,'[1]SIIF Cierre 31 Enero de 2024'!$M$4:$M$749,$N257,'[1]SIIF Cierre 31 Enero de 2024'!$N$4:$N$749,$O257)/1000000)</f>
        <v>0</v>
      </c>
      <c r="AB257" s="326"/>
      <c r="AC257" s="326"/>
      <c r="AD257" s="456">
        <f>W257-Y257+AA257</f>
        <v>38608.834000000003</v>
      </c>
      <c r="AE257" s="386">
        <f>(+SUMIFS('[1]SIIF Cierre 31 Enero de 2024'!$T$4:$T$749,'[1]SIIF Cierre 31 Enero de 2024'!$A$4:$A$749,$B257,'[1]SIIF Cierre 31 Enero de 2024'!$B$4:$B$749,$C257,'[1]SIIF Cierre 31 Enero de 2024'!$C$4:$C$749,$D257,'[1]SIIF Cierre 31 Enero de 2024'!$D$4:$D$749,$E257,'[1]SIIF Cierre 31 Enero de 2024'!$E$4:$E$749,$F257,'[1]SIIF Cierre 31 Enero de 2024'!$F$4:$F$749,$G257,'[1]SIIF Cierre 31 Enero de 2024'!$G$4:$G$749,$H257,'[1]SIIF Cierre 31 Enero de 2024'!$H$4:$H$749,$I257,'[1]SIIF Cierre 31 Enero de 2024'!$I$4:$I$749,$J257,'[1]SIIF Cierre 31 Enero de 2024'!$J$4:$J$749,$K257,'[1]SIIF Cierre 31 Enero de 2024'!$K$4:$K$749,$L257,'[1]SIIF Cierre 31 Enero de 2024'!$L$4:$L$749,$M257,'[1]SIIF Cierre 31 Enero de 2024'!$M$4:$M$749,$N257,'[1]SIIF Cierre 31 Enero de 2024'!$N$4:$N$749,$O257)/1000000)</f>
        <v>0</v>
      </c>
      <c r="AF257" s="386">
        <f>AD257-AE257</f>
        <v>38608.834000000003</v>
      </c>
      <c r="AG257" s="456">
        <f>+SUMIFS('[1]SIIF Cierre 31 Enero de 2024'!$W$4:$W$749,'[1]SIIF Cierre 31 Enero de 2024'!$A$4:$A$749,$B257,'[1]SIIF Cierre 31 Enero de 2024'!$B$4:$B$749,$C257,'[1]SIIF Cierre 31 Enero de 2024'!$C$4:$C$749,$D257,'[1]SIIF Cierre 31 Enero de 2024'!$D$4:$D$749,$E257,'[1]SIIF Cierre 31 Enero de 2024'!$E$4:$E$749,$F257,'[1]SIIF Cierre 31 Enero de 2024'!$F$4:$F$749,$G257,'[1]SIIF Cierre 31 Enero de 2024'!$G$4:$G$749,$H257,'[1]SIIF Cierre 31 Enero de 2024'!$H$4:$H$749,$I257,'[1]SIIF Cierre 31 Enero de 2024'!$I$4:$I$749,$J257,'[1]SIIF Cierre 31 Enero de 2024'!$J$4:$J$749,$K257,'[1]SIIF Cierre 31 Enero de 2024'!$K$4:$K$749,$L257,'[1]SIIF Cierre 31 Enero de 2024'!$L$4:$L$749,$M257,'[1]SIIF Cierre 31 Enero de 2024'!$M$4:$M$749,$N257,'[1]SIIF Cierre 31 Enero de 2024'!$N$4:$N$749,$O257)/1000000</f>
        <v>1533.520906</v>
      </c>
      <c r="AH257" s="180">
        <f t="shared" si="273"/>
        <v>3.9719430687805798E-2</v>
      </c>
      <c r="AI257" s="223"/>
      <c r="AJ257" s="179">
        <f>+SUMIFS('[1]Cierre Mes Anterior'!$W$4:$W$773,'[1]Cierre Mes Anterior'!$A$4:$A$773,$B257,'[1]Cierre Mes Anterior'!$B$4:$B$773,$C257,'[1]Cierre Mes Anterior'!$C$4:$C$773,$D257,'[1]Cierre Mes Anterior'!$D$4:$D$773,$E257,'[1]Cierre Mes Anterior'!$E$4:$E$773,$F257,'[1]Cierre Mes Anterior'!$F$4:$F$773,$G257,'[1]Cierre Mes Anterior'!$G$4:$G$773,$H257,'[1]Cierre Mes Anterior'!$H$4:$H$773,$I257,'[1]Cierre Mes Anterior'!$I$4:$I$773,$J257,'[1]Cierre Mes Anterior'!$J$4:$J$773,$K257,'[1]Cierre Mes Anterior'!$K$4:$K$773,$L257,'[1]Cierre Mes Anterior'!$L$4:$L$773,$M257,'[1]Cierre Mes Anterior'!$M$4:$M$773,$N257,'[1]Cierre Mes Anterior'!$N$4:$N$773,$O257)/1000000</f>
        <v>0</v>
      </c>
      <c r="AK257" s="179">
        <f>+AG257-AJ257</f>
        <v>1533.520906</v>
      </c>
      <c r="AL257" s="334" t="e" vm="1">
        <f t="shared" si="274"/>
        <v>#VALUE!</v>
      </c>
      <c r="AM257" s="456">
        <f>+SUMIFS('[1]SIIF Cierre 31 Enero de 2024'!$X$4:$X$749,'[1]SIIF Cierre 31 Enero de 2024'!$A$4:$A$749,$B257,'[1]SIIF Cierre 31 Enero de 2024'!$B$4:$B$749,$C257,'[1]SIIF Cierre 31 Enero de 2024'!$C$4:$C$749,$D257,'[1]SIIF Cierre 31 Enero de 2024'!$D$4:$D$749,$E257,'[1]SIIF Cierre 31 Enero de 2024'!$E$4:$E$749,$F257,'[1]SIIF Cierre 31 Enero de 2024'!$F$4:$F$749,$G257,'[1]SIIF Cierre 31 Enero de 2024'!$G$4:$G$749,$H257,'[1]SIIF Cierre 31 Enero de 2024'!$H$4:$H$749,$I257,'[1]SIIF Cierre 31 Enero de 2024'!$I$4:$I$749,$J257,'[1]SIIF Cierre 31 Enero de 2024'!$J$4:$J$749,$K257,'[1]SIIF Cierre 31 Enero de 2024'!$K$4:$K$749,$L257,'[1]SIIF Cierre 31 Enero de 2024'!$L$4:$L$749,$M257,'[1]SIIF Cierre 31 Enero de 2024'!$M$4:$M$749,$N257,'[1]SIIF Cierre 31 Enero de 2024'!$N$4:$N$749,$O257)/1000000</f>
        <v>1533.520906</v>
      </c>
      <c r="AN257" s="180">
        <f t="shared" si="275"/>
        <v>3.9719430687805798E-2</v>
      </c>
      <c r="AO257" s="223"/>
      <c r="AP257" s="179">
        <f>+SUMIFS('[1]Cierre Mes Anterior'!$X$4:$X$773,'[1]Cierre Mes Anterior'!$A$4:$A$773,$B257,'[1]Cierre Mes Anterior'!$B$4:$B$773,$C257,'[1]Cierre Mes Anterior'!$C$4:$C$773,$D257,'[1]Cierre Mes Anterior'!$D$4:$D$773,$E257,'[1]Cierre Mes Anterior'!$E$4:$E$773,$F257,'[1]Cierre Mes Anterior'!$F$4:$F$773,$G257,'[1]Cierre Mes Anterior'!$G$4:$G$773,$H257,'[1]Cierre Mes Anterior'!$H$4:$H$773,$I257,'[1]Cierre Mes Anterior'!$I$4:$I$773,$J257,'[1]Cierre Mes Anterior'!$J$4:$J$773,$K257,'[1]Cierre Mes Anterior'!$K$4:$K$773,$L257,'[1]Cierre Mes Anterior'!$L$4:$L$773,$M257,'[1]Cierre Mes Anterior'!$M$4:$M$773,$N257,'[1]Cierre Mes Anterior'!$N$4:$N$773,$O257)/1000000</f>
        <v>0</v>
      </c>
      <c r="AQ257" s="179">
        <f>+AM257-AP257</f>
        <v>1533.520906</v>
      </c>
      <c r="AR257" s="172" t="e">
        <f t="shared" si="276"/>
        <v>#N/A</v>
      </c>
      <c r="AS257" s="456">
        <f>+SUMIFS('[1]SIIF Cierre 31 Enero de 2024'!$Z$4:$Z$749,'[1]SIIF Cierre 31 Enero de 2024'!$A$4:$A$749,$B257,'[1]SIIF Cierre 31 Enero de 2024'!$B$4:$B$749,$C257,'[1]SIIF Cierre 31 Enero de 2024'!$C$4:$C$749,$D257,'[1]SIIF Cierre 31 Enero de 2024'!$D$4:$D$749,$E257,'[1]SIIF Cierre 31 Enero de 2024'!$E$4:$E$749,$F257,'[1]SIIF Cierre 31 Enero de 2024'!$F$4:$F$749,$G257,'[1]SIIF Cierre 31 Enero de 2024'!$G$4:$G$749,$H257,'[1]SIIF Cierre 31 Enero de 2024'!$H$4:$H$749,$I257,'[1]SIIF Cierre 31 Enero de 2024'!$I$4:$I$749,$J257,'[1]SIIF Cierre 31 Enero de 2024'!$J$4:$J$749,$K257,'[1]SIIF Cierre 31 Enero de 2024'!$K$4:$K$749,$L257,'[1]SIIF Cierre 31 Enero de 2024'!$L$4:$L$749,$M257,'[1]SIIF Cierre 31 Enero de 2024'!$M$4:$M$749,$N257,'[1]SIIF Cierre 31 Enero de 2024'!$N$4:$N$749,$O257)/1000000</f>
        <v>1533.520906</v>
      </c>
      <c r="AT257" s="180">
        <f t="shared" si="277"/>
        <v>3.9719430687805798E-2</v>
      </c>
      <c r="AU257" s="456">
        <f>+AD257-AG257</f>
        <v>37075.313094000005</v>
      </c>
      <c r="AV257" s="384">
        <f>+AG257-AM257</f>
        <v>0</v>
      </c>
      <c r="AW257" s="385">
        <f t="shared" ref="AW257:AW264" si="279">+AD257-AM257</f>
        <v>37075.313094000005</v>
      </c>
      <c r="AX257" s="423"/>
      <c r="AY257" s="193" t="e">
        <f>AD257*AR257</f>
        <v>#N/A</v>
      </c>
      <c r="AZ257" s="174" t="e">
        <f t="shared" si="278"/>
        <v>#N/A</v>
      </c>
      <c r="BA257" s="138"/>
      <c r="BB257" s="277"/>
      <c r="BC257" s="270"/>
      <c r="BD257" s="270"/>
      <c r="BE257" s="270"/>
      <c r="BF257" s="270"/>
      <c r="BG257" s="270"/>
      <c r="BH257" s="270"/>
      <c r="BI257" s="270"/>
      <c r="BJ257" s="270"/>
      <c r="BK257" s="270"/>
      <c r="BL257" s="270"/>
      <c r="BM257" s="270"/>
      <c r="BO257" s="270"/>
      <c r="BP257" s="270"/>
      <c r="BQ257" s="270"/>
      <c r="BR257" s="270"/>
      <c r="BS257" s="270"/>
      <c r="BT257" s="270"/>
      <c r="BU257" s="270"/>
      <c r="BV257" s="270"/>
      <c r="BW257" s="270"/>
      <c r="BX257" s="270"/>
      <c r="BY257" s="270"/>
      <c r="BZ257" s="270"/>
    </row>
    <row r="258" spans="1:78" ht="22.5" customHeight="1">
      <c r="B258" s="167" t="s">
        <v>194</v>
      </c>
      <c r="C258" s="1" t="s">
        <v>301</v>
      </c>
      <c r="D258" s="1" t="s">
        <v>164</v>
      </c>
      <c r="E258" s="1" t="s">
        <v>165</v>
      </c>
      <c r="F258" s="1">
        <v>2</v>
      </c>
      <c r="G258" s="1" t="s">
        <v>164</v>
      </c>
      <c r="H258" s="1" t="s">
        <v>164</v>
      </c>
      <c r="I258" s="1" t="s">
        <v>164</v>
      </c>
      <c r="J258" s="1" t="s">
        <v>164</v>
      </c>
      <c r="K258" s="1" t="s">
        <v>164</v>
      </c>
      <c r="L258" s="1" t="s">
        <v>164</v>
      </c>
      <c r="M258" s="1" t="s">
        <v>164</v>
      </c>
      <c r="N258" s="1" t="s">
        <v>164</v>
      </c>
      <c r="O258" s="1" t="s">
        <v>164</v>
      </c>
      <c r="T258" s="327" t="s">
        <v>168</v>
      </c>
      <c r="U258" s="447"/>
      <c r="V258" s="177" t="s">
        <v>168</v>
      </c>
      <c r="W258" s="386">
        <f>(+SUMIFS('[1]SIIF Cierre 31 Enero de 2024'!$P$4:$P$749,'[1]SIIF Cierre 31 Enero de 2024'!$A$4:$A$749,$B258,'[1]SIIF Cierre 31 Enero de 2024'!$B$4:$B$749,$C258,'[1]SIIF Cierre 31 Enero de 2024'!$C$4:$C$749,$D258,'[1]SIIF Cierre 31 Enero de 2024'!$D$4:$D$749,$E258,'[1]SIIF Cierre 31 Enero de 2024'!$E$4:$E$749,$F258,'[1]SIIF Cierre 31 Enero de 2024'!$F$4:$F$749,$G258,'[1]SIIF Cierre 31 Enero de 2024'!$G$4:$G$749,$H258,'[1]SIIF Cierre 31 Enero de 2024'!$H$4:$H$749,$I258,'[1]SIIF Cierre 31 Enero de 2024'!$I$4:$I$749,$J258,'[1]SIIF Cierre 31 Enero de 2024'!$J$4:$J$749,$K258,'[1]SIIF Cierre 31 Enero de 2024'!$K$4:$K$749,$L258,'[1]SIIF Cierre 31 Enero de 2024'!$L$4:$L$749,$M258,'[1]SIIF Cierre 31 Enero de 2024'!$M$4:$M$749,$N258,'[1]SIIF Cierre 31 Enero de 2024'!$N$4:$N$749,$O258)/1000000)</f>
        <v>18139.913</v>
      </c>
      <c r="X258" s="326">
        <v>0</v>
      </c>
      <c r="Y258" s="386">
        <f>(+SUMIFS('[1]SIIF Cierre 31 Enero de 2024'!$R$4:$R$749,'[1]SIIF Cierre 31 Enero de 2024'!$A$4:$A$749,$B258,'[1]SIIF Cierre 31 Enero de 2024'!$B$4:$B$749,$C258,'[1]SIIF Cierre 31 Enero de 2024'!$C$4:$C$749,$D258,'[1]SIIF Cierre 31 Enero de 2024'!$D$4:$D$749,$E258,'[1]SIIF Cierre 31 Enero de 2024'!$E$4:$E$749,$F258,'[1]SIIF Cierre 31 Enero de 2024'!$F$4:$F$749,$G258,'[1]SIIF Cierre 31 Enero de 2024'!$G$4:$G$749,$H258,'[1]SIIF Cierre 31 Enero de 2024'!$H$4:$H$749,$I258,'[1]SIIF Cierre 31 Enero de 2024'!$I$4:$I$749,$J258,'[1]SIIF Cierre 31 Enero de 2024'!$J$4:$J$749,$K258,'[1]SIIF Cierre 31 Enero de 2024'!$K$4:$K$749,$L258,'[1]SIIF Cierre 31 Enero de 2024'!$L$4:$L$749,$M258,'[1]SIIF Cierre 31 Enero de 2024'!$M$4:$M$749,$N258,'[1]SIIF Cierre 31 Enero de 2024'!$N$4:$N$749,$O258)/1000000)</f>
        <v>0</v>
      </c>
      <c r="Z258" s="326"/>
      <c r="AA258" s="386">
        <f>(+SUMIFS('[1]SIIF Cierre 31 Enero de 2024'!$Q$4:$Q$749,'[1]SIIF Cierre 31 Enero de 2024'!$A$4:$A$749,$B258,'[1]SIIF Cierre 31 Enero de 2024'!$B$4:$B$749,$C258,'[1]SIIF Cierre 31 Enero de 2024'!$C$4:$C$749,$D258,'[1]SIIF Cierre 31 Enero de 2024'!$D$4:$D$749,$E258,'[1]SIIF Cierre 31 Enero de 2024'!$E$4:$E$749,$F258,'[1]SIIF Cierre 31 Enero de 2024'!$F$4:$F$749,$G258,'[1]SIIF Cierre 31 Enero de 2024'!$G$4:$G$749,$H258,'[1]SIIF Cierre 31 Enero de 2024'!$H$4:$H$749,$I258,'[1]SIIF Cierre 31 Enero de 2024'!$I$4:$I$749,$J258,'[1]SIIF Cierre 31 Enero de 2024'!$J$4:$J$749,$K258,'[1]SIIF Cierre 31 Enero de 2024'!$K$4:$K$749,$L258,'[1]SIIF Cierre 31 Enero de 2024'!$L$4:$L$749,$M258,'[1]SIIF Cierre 31 Enero de 2024'!$M$4:$M$749,$N258,'[1]SIIF Cierre 31 Enero de 2024'!$N$4:$N$749,$O258)/1000000)</f>
        <v>0</v>
      </c>
      <c r="AB258" s="326"/>
      <c r="AC258" s="326"/>
      <c r="AD258" s="456">
        <f>W258-Y258+AA258</f>
        <v>18139.913</v>
      </c>
      <c r="AE258" s="386">
        <f>(+SUMIFS('[1]SIIF Cierre 31 Enero de 2024'!$T$4:$T$749,'[1]SIIF Cierre 31 Enero de 2024'!$A$4:$A$749,$B258,'[1]SIIF Cierre 31 Enero de 2024'!$B$4:$B$749,$C258,'[1]SIIF Cierre 31 Enero de 2024'!$C$4:$C$749,$D258,'[1]SIIF Cierre 31 Enero de 2024'!$D$4:$D$749,$E258,'[1]SIIF Cierre 31 Enero de 2024'!$E$4:$E$749,$F258,'[1]SIIF Cierre 31 Enero de 2024'!$F$4:$F$749,$G258,'[1]SIIF Cierre 31 Enero de 2024'!$G$4:$G$749,$H258,'[1]SIIF Cierre 31 Enero de 2024'!$H$4:$H$749,$I258,'[1]SIIF Cierre 31 Enero de 2024'!$I$4:$I$749,$J258,'[1]SIIF Cierre 31 Enero de 2024'!$J$4:$J$749,$K258,'[1]SIIF Cierre 31 Enero de 2024'!$K$4:$K$749,$L258,'[1]SIIF Cierre 31 Enero de 2024'!$L$4:$L$749,$M258,'[1]SIIF Cierre 31 Enero de 2024'!$M$4:$M$749,$N258,'[1]SIIF Cierre 31 Enero de 2024'!$N$4:$N$749,$O258)/1000000)</f>
        <v>0</v>
      </c>
      <c r="AF258" s="386">
        <f>AD258-AE258</f>
        <v>18139.913</v>
      </c>
      <c r="AG258" s="456">
        <f>+SUMIFS('[1]SIIF Cierre 31 Enero de 2024'!$W$4:$W$749,'[1]SIIF Cierre 31 Enero de 2024'!$A$4:$A$749,$B258,'[1]SIIF Cierre 31 Enero de 2024'!$B$4:$B$749,$C258,'[1]SIIF Cierre 31 Enero de 2024'!$C$4:$C$749,$D258,'[1]SIIF Cierre 31 Enero de 2024'!$D$4:$D$749,$E258,'[1]SIIF Cierre 31 Enero de 2024'!$E$4:$E$749,$F258,'[1]SIIF Cierre 31 Enero de 2024'!$F$4:$F$749,$G258,'[1]SIIF Cierre 31 Enero de 2024'!$G$4:$G$749,$H258,'[1]SIIF Cierre 31 Enero de 2024'!$H$4:$H$749,$I258,'[1]SIIF Cierre 31 Enero de 2024'!$I$4:$I$749,$J258,'[1]SIIF Cierre 31 Enero de 2024'!$J$4:$J$749,$K258,'[1]SIIF Cierre 31 Enero de 2024'!$K$4:$K$749,$L258,'[1]SIIF Cierre 31 Enero de 2024'!$L$4:$L$749,$M258,'[1]SIIF Cierre 31 Enero de 2024'!$M$4:$M$749,$N258,'[1]SIIF Cierre 31 Enero de 2024'!$N$4:$N$749,$O258)/1000000</f>
        <v>11777.430585669999</v>
      </c>
      <c r="AH258" s="180">
        <f t="shared" si="273"/>
        <v>0.64925507557120032</v>
      </c>
      <c r="AI258" s="223"/>
      <c r="AJ258" s="179">
        <f>+SUMIFS('[1]Cierre Mes Anterior'!$W$4:$W$773,'[1]Cierre Mes Anterior'!$A$4:$A$773,$B258,'[1]Cierre Mes Anterior'!$B$4:$B$773,$C258,'[1]Cierre Mes Anterior'!$C$4:$C$773,$D258,'[1]Cierre Mes Anterior'!$D$4:$D$773,$E258,'[1]Cierre Mes Anterior'!$E$4:$E$773,$F258,'[1]Cierre Mes Anterior'!$F$4:$F$773,$G258,'[1]Cierre Mes Anterior'!$G$4:$G$773,$H258,'[1]Cierre Mes Anterior'!$H$4:$H$773,$I258,'[1]Cierre Mes Anterior'!$I$4:$I$773,$J258,'[1]Cierre Mes Anterior'!$J$4:$J$773,$K258,'[1]Cierre Mes Anterior'!$K$4:$K$773,$L258,'[1]Cierre Mes Anterior'!$L$4:$L$773,$M258,'[1]Cierre Mes Anterior'!$M$4:$M$773,$N258,'[1]Cierre Mes Anterior'!$N$4:$N$773,$O258)/1000000</f>
        <v>0</v>
      </c>
      <c r="AK258" s="179">
        <f>+AG258-AJ258</f>
        <v>11777.430585669999</v>
      </c>
      <c r="AL258" s="334" t="e" vm="1">
        <f t="shared" si="274"/>
        <v>#VALUE!</v>
      </c>
      <c r="AM258" s="456">
        <f>+SUMIFS('[1]SIIF Cierre 31 Enero de 2024'!$X$4:$X$749,'[1]SIIF Cierre 31 Enero de 2024'!$A$4:$A$749,$B258,'[1]SIIF Cierre 31 Enero de 2024'!$B$4:$B$749,$C258,'[1]SIIF Cierre 31 Enero de 2024'!$C$4:$C$749,$D258,'[1]SIIF Cierre 31 Enero de 2024'!$D$4:$D$749,$E258,'[1]SIIF Cierre 31 Enero de 2024'!$E$4:$E$749,$F258,'[1]SIIF Cierre 31 Enero de 2024'!$F$4:$F$749,$G258,'[1]SIIF Cierre 31 Enero de 2024'!$G$4:$G$749,$H258,'[1]SIIF Cierre 31 Enero de 2024'!$H$4:$H$749,$I258,'[1]SIIF Cierre 31 Enero de 2024'!$I$4:$I$749,$J258,'[1]SIIF Cierre 31 Enero de 2024'!$J$4:$J$749,$K258,'[1]SIIF Cierre 31 Enero de 2024'!$K$4:$K$749,$L258,'[1]SIIF Cierre 31 Enero de 2024'!$L$4:$L$749,$M258,'[1]SIIF Cierre 31 Enero de 2024'!$M$4:$M$749,$N258,'[1]SIIF Cierre 31 Enero de 2024'!$N$4:$N$749,$O258)/1000000</f>
        <v>239.193547</v>
      </c>
      <c r="AN258" s="180">
        <f t="shared" si="275"/>
        <v>1.3186036063127755E-2</v>
      </c>
      <c r="AO258" s="223"/>
      <c r="AP258" s="179">
        <f>+SUMIFS('[1]Cierre Mes Anterior'!$X$4:$X$773,'[1]Cierre Mes Anterior'!$A$4:$A$773,$B258,'[1]Cierre Mes Anterior'!$B$4:$B$773,$C258,'[1]Cierre Mes Anterior'!$C$4:$C$773,$D258,'[1]Cierre Mes Anterior'!$D$4:$D$773,$E258,'[1]Cierre Mes Anterior'!$E$4:$E$773,$F258,'[1]Cierre Mes Anterior'!$F$4:$F$773,$G258,'[1]Cierre Mes Anterior'!$G$4:$G$773,$H258,'[1]Cierre Mes Anterior'!$H$4:$H$773,$I258,'[1]Cierre Mes Anterior'!$I$4:$I$773,$J258,'[1]Cierre Mes Anterior'!$J$4:$J$773,$K258,'[1]Cierre Mes Anterior'!$K$4:$K$773,$L258,'[1]Cierre Mes Anterior'!$L$4:$L$773,$M258,'[1]Cierre Mes Anterior'!$M$4:$M$773,$N258,'[1]Cierre Mes Anterior'!$N$4:$N$773,$O258)/1000000</f>
        <v>0</v>
      </c>
      <c r="AQ258" s="179">
        <f>+AM258-AP258</f>
        <v>239.193547</v>
      </c>
      <c r="AR258" s="172" t="e">
        <f t="shared" si="276"/>
        <v>#N/A</v>
      </c>
      <c r="AS258" s="456">
        <f>+SUMIFS('[1]SIIF Cierre 31 Enero de 2024'!$Z$4:$Z$749,'[1]SIIF Cierre 31 Enero de 2024'!$A$4:$A$749,$B258,'[1]SIIF Cierre 31 Enero de 2024'!$B$4:$B$749,$C258,'[1]SIIF Cierre 31 Enero de 2024'!$C$4:$C$749,$D258,'[1]SIIF Cierre 31 Enero de 2024'!$D$4:$D$749,$E258,'[1]SIIF Cierre 31 Enero de 2024'!$E$4:$E$749,$F258,'[1]SIIF Cierre 31 Enero de 2024'!$F$4:$F$749,$G258,'[1]SIIF Cierre 31 Enero de 2024'!$G$4:$G$749,$H258,'[1]SIIF Cierre 31 Enero de 2024'!$H$4:$H$749,$I258,'[1]SIIF Cierre 31 Enero de 2024'!$I$4:$I$749,$J258,'[1]SIIF Cierre 31 Enero de 2024'!$J$4:$J$749,$K258,'[1]SIIF Cierre 31 Enero de 2024'!$K$4:$K$749,$L258,'[1]SIIF Cierre 31 Enero de 2024'!$L$4:$L$749,$M258,'[1]SIIF Cierre 31 Enero de 2024'!$M$4:$M$749,$N258,'[1]SIIF Cierre 31 Enero de 2024'!$N$4:$N$749,$O258)/1000000</f>
        <v>239.193547</v>
      </c>
      <c r="AT258" s="180">
        <f t="shared" si="277"/>
        <v>1.3186036063127755E-2</v>
      </c>
      <c r="AU258" s="456">
        <f>+AD258-AG258</f>
        <v>6362.4824143300011</v>
      </c>
      <c r="AV258" s="384">
        <f>+AG258-AM258</f>
        <v>11538.237038669999</v>
      </c>
      <c r="AW258" s="385">
        <f t="shared" si="279"/>
        <v>17900.719453000002</v>
      </c>
      <c r="AX258" s="423"/>
      <c r="AY258" s="193" t="e">
        <f>AD258*AR258</f>
        <v>#N/A</v>
      </c>
      <c r="AZ258" s="174" t="e">
        <f t="shared" si="278"/>
        <v>#N/A</v>
      </c>
      <c r="BA258" s="138"/>
      <c r="BB258" s="277"/>
      <c r="BC258" s="270"/>
      <c r="BD258" s="270"/>
      <c r="BE258" s="270"/>
      <c r="BF258" s="270"/>
      <c r="BG258" s="270"/>
      <c r="BH258" s="270"/>
      <c r="BI258" s="270"/>
      <c r="BJ258" s="270"/>
      <c r="BK258" s="270"/>
      <c r="BL258" s="270"/>
      <c r="BM258" s="270"/>
      <c r="BO258" s="270"/>
      <c r="BP258" s="270"/>
      <c r="BQ258" s="270"/>
      <c r="BR258" s="270"/>
      <c r="BS258" s="270"/>
      <c r="BT258" s="270"/>
      <c r="BU258" s="270"/>
      <c r="BV258" s="270"/>
      <c r="BW258" s="270"/>
      <c r="BX258" s="270"/>
      <c r="BY258" s="270"/>
      <c r="BZ258" s="270"/>
    </row>
    <row r="259" spans="1:78" ht="21" customHeight="1">
      <c r="B259" s="167" t="s">
        <v>194</v>
      </c>
      <c r="C259" s="1" t="s">
        <v>301</v>
      </c>
      <c r="D259" s="1" t="s">
        <v>164</v>
      </c>
      <c r="E259" s="1" t="s">
        <v>165</v>
      </c>
      <c r="F259" s="1">
        <v>3</v>
      </c>
      <c r="G259" s="1" t="s">
        <v>164</v>
      </c>
      <c r="H259" s="1" t="s">
        <v>164</v>
      </c>
      <c r="I259" s="1" t="s">
        <v>164</v>
      </c>
      <c r="J259" s="1" t="s">
        <v>164</v>
      </c>
      <c r="K259" s="1" t="s">
        <v>164</v>
      </c>
      <c r="L259" s="1" t="s">
        <v>164</v>
      </c>
      <c r="M259" s="1" t="s">
        <v>164</v>
      </c>
      <c r="N259" s="1" t="s">
        <v>164</v>
      </c>
      <c r="O259" s="1" t="s">
        <v>164</v>
      </c>
      <c r="T259" s="327" t="s">
        <v>169</v>
      </c>
      <c r="U259" s="447"/>
      <c r="V259" s="177" t="s">
        <v>169</v>
      </c>
      <c r="W259" s="386">
        <f>(+SUMIFS('[1]SIIF Cierre 31 Enero de 2024'!$P$4:$P$749,'[1]SIIF Cierre 31 Enero de 2024'!$A$4:$A$749,$B259,'[1]SIIF Cierre 31 Enero de 2024'!$B$4:$B$749,$C259,'[1]SIIF Cierre 31 Enero de 2024'!$C$4:$C$749,$D259,'[1]SIIF Cierre 31 Enero de 2024'!$D$4:$D$749,$E259,'[1]SIIF Cierre 31 Enero de 2024'!$E$4:$E$749,$F259,'[1]SIIF Cierre 31 Enero de 2024'!$F$4:$F$749,$G259,'[1]SIIF Cierre 31 Enero de 2024'!$G$4:$G$749,$H259,'[1]SIIF Cierre 31 Enero de 2024'!$H$4:$H$749,$I259,'[1]SIIF Cierre 31 Enero de 2024'!$I$4:$I$749,$J259,'[1]SIIF Cierre 31 Enero de 2024'!$J$4:$J$749,$K259,'[1]SIIF Cierre 31 Enero de 2024'!$K$4:$K$749,$L259,'[1]SIIF Cierre 31 Enero de 2024'!$L$4:$L$749,$M259,'[1]SIIF Cierre 31 Enero de 2024'!$M$4:$M$749,$N259,'[1]SIIF Cierre 31 Enero de 2024'!$N$4:$N$749,$O259)/1000000)</f>
        <v>171.97800000000001</v>
      </c>
      <c r="X259" s="326">
        <v>0</v>
      </c>
      <c r="Y259" s="386">
        <f>(+SUMIFS('[1]SIIF Cierre 31 Enero de 2024'!$R$4:$R$749,'[1]SIIF Cierre 31 Enero de 2024'!$A$4:$A$749,$B259,'[1]SIIF Cierre 31 Enero de 2024'!$B$4:$B$749,$C259,'[1]SIIF Cierre 31 Enero de 2024'!$C$4:$C$749,$D259,'[1]SIIF Cierre 31 Enero de 2024'!$D$4:$D$749,$E259,'[1]SIIF Cierre 31 Enero de 2024'!$E$4:$E$749,$F259,'[1]SIIF Cierre 31 Enero de 2024'!$F$4:$F$749,$G259,'[1]SIIF Cierre 31 Enero de 2024'!$G$4:$G$749,$H259,'[1]SIIF Cierre 31 Enero de 2024'!$H$4:$H$749,$I259,'[1]SIIF Cierre 31 Enero de 2024'!$I$4:$I$749,$J259,'[1]SIIF Cierre 31 Enero de 2024'!$J$4:$J$749,$K259,'[1]SIIF Cierre 31 Enero de 2024'!$K$4:$K$749,$L259,'[1]SIIF Cierre 31 Enero de 2024'!$L$4:$L$749,$M259,'[1]SIIF Cierre 31 Enero de 2024'!$M$4:$M$749,$N259,'[1]SIIF Cierre 31 Enero de 2024'!$N$4:$N$749,$O259)/1000000)</f>
        <v>0</v>
      </c>
      <c r="Z259" s="326"/>
      <c r="AA259" s="386">
        <f>(+SUMIFS('[1]SIIF Cierre 31 Enero de 2024'!$Q$4:$Q$749,'[1]SIIF Cierre 31 Enero de 2024'!$A$4:$A$749,$B259,'[1]SIIF Cierre 31 Enero de 2024'!$B$4:$B$749,$C259,'[1]SIIF Cierre 31 Enero de 2024'!$C$4:$C$749,$D259,'[1]SIIF Cierre 31 Enero de 2024'!$D$4:$D$749,$E259,'[1]SIIF Cierre 31 Enero de 2024'!$E$4:$E$749,$F259,'[1]SIIF Cierre 31 Enero de 2024'!$F$4:$F$749,$G259,'[1]SIIF Cierre 31 Enero de 2024'!$G$4:$G$749,$H259,'[1]SIIF Cierre 31 Enero de 2024'!$H$4:$H$749,$I259,'[1]SIIF Cierre 31 Enero de 2024'!$I$4:$I$749,$J259,'[1]SIIF Cierre 31 Enero de 2024'!$J$4:$J$749,$K259,'[1]SIIF Cierre 31 Enero de 2024'!$K$4:$K$749,$L259,'[1]SIIF Cierre 31 Enero de 2024'!$L$4:$L$749,$M259,'[1]SIIF Cierre 31 Enero de 2024'!$M$4:$M$749,$N259,'[1]SIIF Cierre 31 Enero de 2024'!$N$4:$N$749,$O259)/1000000)</f>
        <v>0</v>
      </c>
      <c r="AB259" s="326"/>
      <c r="AC259" s="326"/>
      <c r="AD259" s="456">
        <f>W259-Y259+AA259</f>
        <v>171.97800000000001</v>
      </c>
      <c r="AE259" s="386">
        <f>(+SUMIFS('[1]SIIF Cierre 31 Enero de 2024'!$T$4:$T$749,'[1]SIIF Cierre 31 Enero de 2024'!$A$4:$A$749,$B259,'[1]SIIF Cierre 31 Enero de 2024'!$B$4:$B$749,$C259,'[1]SIIF Cierre 31 Enero de 2024'!$C$4:$C$749,$D259,'[1]SIIF Cierre 31 Enero de 2024'!$D$4:$D$749,$E259,'[1]SIIF Cierre 31 Enero de 2024'!$E$4:$E$749,$F259,'[1]SIIF Cierre 31 Enero de 2024'!$F$4:$F$749,$G259,'[1]SIIF Cierre 31 Enero de 2024'!$G$4:$G$749,$H259,'[1]SIIF Cierre 31 Enero de 2024'!$H$4:$H$749,$I259,'[1]SIIF Cierre 31 Enero de 2024'!$I$4:$I$749,$J259,'[1]SIIF Cierre 31 Enero de 2024'!$J$4:$J$749,$K259,'[1]SIIF Cierre 31 Enero de 2024'!$K$4:$K$749,$L259,'[1]SIIF Cierre 31 Enero de 2024'!$L$4:$L$749,$M259,'[1]SIIF Cierre 31 Enero de 2024'!$M$4:$M$749,$N259,'[1]SIIF Cierre 31 Enero de 2024'!$N$4:$N$749,$O259)/1000000)</f>
        <v>0</v>
      </c>
      <c r="AF259" s="386">
        <f>AD259-AE259</f>
        <v>171.97800000000001</v>
      </c>
      <c r="AG259" s="456">
        <f>+SUMIFS('[1]SIIF Cierre 31 Enero de 2024'!$W$4:$W$749,'[1]SIIF Cierre 31 Enero de 2024'!$A$4:$A$749,$B259,'[1]SIIF Cierre 31 Enero de 2024'!$B$4:$B$749,$C259,'[1]SIIF Cierre 31 Enero de 2024'!$C$4:$C$749,$D259,'[1]SIIF Cierre 31 Enero de 2024'!$D$4:$D$749,$E259,'[1]SIIF Cierre 31 Enero de 2024'!$E$4:$E$749,$F259,'[1]SIIF Cierre 31 Enero de 2024'!$F$4:$F$749,$G259,'[1]SIIF Cierre 31 Enero de 2024'!$G$4:$G$749,$H259,'[1]SIIF Cierre 31 Enero de 2024'!$H$4:$H$749,$I259,'[1]SIIF Cierre 31 Enero de 2024'!$I$4:$I$749,$J259,'[1]SIIF Cierre 31 Enero de 2024'!$J$4:$J$749,$K259,'[1]SIIF Cierre 31 Enero de 2024'!$K$4:$K$749,$L259,'[1]SIIF Cierre 31 Enero de 2024'!$L$4:$L$749,$M259,'[1]SIIF Cierre 31 Enero de 2024'!$M$4:$M$749,$N259,'[1]SIIF Cierre 31 Enero de 2024'!$N$4:$N$749,$O259)/1000000</f>
        <v>11.894731999999999</v>
      </c>
      <c r="AH259" s="180">
        <f t="shared" si="273"/>
        <v>6.9164265196711205E-2</v>
      </c>
      <c r="AI259" s="223"/>
      <c r="AJ259" s="179">
        <f>+SUMIFS('[1]Cierre Mes Anterior'!$W$4:$W$773,'[1]Cierre Mes Anterior'!$A$4:$A$773,$B259,'[1]Cierre Mes Anterior'!$B$4:$B$773,$C259,'[1]Cierre Mes Anterior'!$C$4:$C$773,$D259,'[1]Cierre Mes Anterior'!$D$4:$D$773,$E259,'[1]Cierre Mes Anterior'!$E$4:$E$773,$F259,'[1]Cierre Mes Anterior'!$F$4:$F$773,$G259,'[1]Cierre Mes Anterior'!$G$4:$G$773,$H259,'[1]Cierre Mes Anterior'!$H$4:$H$773,$I259,'[1]Cierre Mes Anterior'!$I$4:$I$773,$J259,'[1]Cierre Mes Anterior'!$J$4:$J$773,$K259,'[1]Cierre Mes Anterior'!$K$4:$K$773,$L259,'[1]Cierre Mes Anterior'!$L$4:$L$773,$M259,'[1]Cierre Mes Anterior'!$M$4:$M$773,$N259,'[1]Cierre Mes Anterior'!$N$4:$N$773,$O259)/1000000</f>
        <v>0</v>
      </c>
      <c r="AK259" s="179">
        <f>+AG259-AJ259</f>
        <v>11.894731999999999</v>
      </c>
      <c r="AL259" s="334" t="e" vm="1">
        <f t="shared" si="274"/>
        <v>#VALUE!</v>
      </c>
      <c r="AM259" s="456">
        <f>+SUMIFS('[1]SIIF Cierre 31 Enero de 2024'!$X$4:$X$749,'[1]SIIF Cierre 31 Enero de 2024'!$A$4:$A$749,$B259,'[1]SIIF Cierre 31 Enero de 2024'!$B$4:$B$749,$C259,'[1]SIIF Cierre 31 Enero de 2024'!$C$4:$C$749,$D259,'[1]SIIF Cierre 31 Enero de 2024'!$D$4:$D$749,$E259,'[1]SIIF Cierre 31 Enero de 2024'!$E$4:$E$749,$F259,'[1]SIIF Cierre 31 Enero de 2024'!$F$4:$F$749,$G259,'[1]SIIF Cierre 31 Enero de 2024'!$G$4:$G$749,$H259,'[1]SIIF Cierre 31 Enero de 2024'!$H$4:$H$749,$I259,'[1]SIIF Cierre 31 Enero de 2024'!$I$4:$I$749,$J259,'[1]SIIF Cierre 31 Enero de 2024'!$J$4:$J$749,$K259,'[1]SIIF Cierre 31 Enero de 2024'!$K$4:$K$749,$L259,'[1]SIIF Cierre 31 Enero de 2024'!$L$4:$L$749,$M259,'[1]SIIF Cierre 31 Enero de 2024'!$M$4:$M$749,$N259,'[1]SIIF Cierre 31 Enero de 2024'!$N$4:$N$749,$O259)/1000000</f>
        <v>11.894731999999999</v>
      </c>
      <c r="AN259" s="180">
        <f t="shared" si="275"/>
        <v>6.9164265196711205E-2</v>
      </c>
      <c r="AO259" s="223"/>
      <c r="AP259" s="179">
        <f>+SUMIFS('[1]Cierre Mes Anterior'!$X$4:$X$773,'[1]Cierre Mes Anterior'!$A$4:$A$773,$B259,'[1]Cierre Mes Anterior'!$B$4:$B$773,$C259,'[1]Cierre Mes Anterior'!$C$4:$C$773,$D259,'[1]Cierre Mes Anterior'!$D$4:$D$773,$E259,'[1]Cierre Mes Anterior'!$E$4:$E$773,$F259,'[1]Cierre Mes Anterior'!$F$4:$F$773,$G259,'[1]Cierre Mes Anterior'!$G$4:$G$773,$H259,'[1]Cierre Mes Anterior'!$H$4:$H$773,$I259,'[1]Cierre Mes Anterior'!$I$4:$I$773,$J259,'[1]Cierre Mes Anterior'!$J$4:$J$773,$K259,'[1]Cierre Mes Anterior'!$K$4:$K$773,$L259,'[1]Cierre Mes Anterior'!$L$4:$L$773,$M259,'[1]Cierre Mes Anterior'!$M$4:$M$773,$N259,'[1]Cierre Mes Anterior'!$N$4:$N$773,$O259)/1000000</f>
        <v>0</v>
      </c>
      <c r="AQ259" s="179">
        <f>+AM259-AP259</f>
        <v>11.894731999999999</v>
      </c>
      <c r="AR259" s="172" t="e">
        <f t="shared" si="276"/>
        <v>#N/A</v>
      </c>
      <c r="AS259" s="456">
        <f>+SUMIFS('[1]SIIF Cierre 31 Enero de 2024'!$Z$4:$Z$749,'[1]SIIF Cierre 31 Enero de 2024'!$A$4:$A$749,$B259,'[1]SIIF Cierre 31 Enero de 2024'!$B$4:$B$749,$C259,'[1]SIIF Cierre 31 Enero de 2024'!$C$4:$C$749,$D259,'[1]SIIF Cierre 31 Enero de 2024'!$D$4:$D$749,$E259,'[1]SIIF Cierre 31 Enero de 2024'!$E$4:$E$749,$F259,'[1]SIIF Cierre 31 Enero de 2024'!$F$4:$F$749,$G259,'[1]SIIF Cierre 31 Enero de 2024'!$G$4:$G$749,$H259,'[1]SIIF Cierre 31 Enero de 2024'!$H$4:$H$749,$I259,'[1]SIIF Cierre 31 Enero de 2024'!$I$4:$I$749,$J259,'[1]SIIF Cierre 31 Enero de 2024'!$J$4:$J$749,$K259,'[1]SIIF Cierre 31 Enero de 2024'!$K$4:$K$749,$L259,'[1]SIIF Cierre 31 Enero de 2024'!$L$4:$L$749,$M259,'[1]SIIF Cierre 31 Enero de 2024'!$M$4:$M$749,$N259,'[1]SIIF Cierre 31 Enero de 2024'!$N$4:$N$749,$O259)/1000000</f>
        <v>11.894731999999999</v>
      </c>
      <c r="AT259" s="180">
        <f t="shared" si="277"/>
        <v>6.9164265196711205E-2</v>
      </c>
      <c r="AU259" s="456">
        <f>+AD259-AG259</f>
        <v>160.083268</v>
      </c>
      <c r="AV259" s="384">
        <f>+AG259-AM259</f>
        <v>0</v>
      </c>
      <c r="AW259" s="385">
        <f t="shared" si="279"/>
        <v>160.083268</v>
      </c>
      <c r="AX259" s="423"/>
      <c r="AY259" s="193" t="e">
        <f>AD259*AR259</f>
        <v>#N/A</v>
      </c>
      <c r="AZ259" s="174" t="e">
        <f t="shared" si="278"/>
        <v>#N/A</v>
      </c>
      <c r="BA259" s="138"/>
      <c r="BB259" s="277"/>
      <c r="BC259" s="270"/>
      <c r="BD259" s="270"/>
      <c r="BE259" s="270"/>
      <c r="BF259" s="270"/>
      <c r="BG259" s="270"/>
      <c r="BH259" s="270"/>
      <c r="BI259" s="270"/>
      <c r="BJ259" s="270"/>
      <c r="BK259" s="270"/>
      <c r="BL259" s="270"/>
      <c r="BM259" s="270"/>
      <c r="BO259" s="270"/>
      <c r="BP259" s="270"/>
      <c r="BQ259" s="270"/>
      <c r="BR259" s="270"/>
      <c r="BS259" s="270"/>
      <c r="BT259" s="270"/>
      <c r="BU259" s="270"/>
      <c r="BV259" s="270"/>
      <c r="BW259" s="270"/>
      <c r="BX259" s="270"/>
      <c r="BY259" s="270"/>
      <c r="BZ259" s="270"/>
    </row>
    <row r="260" spans="1:78" ht="22.5" customHeight="1">
      <c r="B260" s="167" t="s">
        <v>194</v>
      </c>
      <c r="C260" s="1" t="s">
        <v>301</v>
      </c>
      <c r="D260" s="1" t="s">
        <v>164</v>
      </c>
      <c r="E260" s="1" t="s">
        <v>165</v>
      </c>
      <c r="F260" s="1">
        <v>5</v>
      </c>
      <c r="G260" s="1" t="s">
        <v>164</v>
      </c>
      <c r="H260" s="1" t="s">
        <v>164</v>
      </c>
      <c r="I260" s="1" t="s">
        <v>164</v>
      </c>
      <c r="J260" s="1" t="s">
        <v>164</v>
      </c>
      <c r="K260" s="1" t="s">
        <v>164</v>
      </c>
      <c r="L260" s="1" t="s">
        <v>164</v>
      </c>
      <c r="M260" s="1" t="s">
        <v>164</v>
      </c>
      <c r="N260" s="1" t="s">
        <v>164</v>
      </c>
      <c r="O260" s="1" t="s">
        <v>164</v>
      </c>
      <c r="T260" s="327" t="s">
        <v>170</v>
      </c>
      <c r="U260" s="447"/>
      <c r="V260" s="177" t="s">
        <v>170</v>
      </c>
      <c r="W260" s="386">
        <f>(+SUMIFS('[1]SIIF Cierre 31 Enero de 2024'!$P$4:$P$749,'[1]SIIF Cierre 31 Enero de 2024'!$A$4:$A$749,$B260,'[1]SIIF Cierre 31 Enero de 2024'!$B$4:$B$749,$C260,'[1]SIIF Cierre 31 Enero de 2024'!$C$4:$C$749,$D260,'[1]SIIF Cierre 31 Enero de 2024'!$D$4:$D$749,$E260,'[1]SIIF Cierre 31 Enero de 2024'!$E$4:$E$749,$F260,'[1]SIIF Cierre 31 Enero de 2024'!$F$4:$F$749,$G260,'[1]SIIF Cierre 31 Enero de 2024'!$G$4:$G$749,$H260,'[1]SIIF Cierre 31 Enero de 2024'!$H$4:$H$749,$I260,'[1]SIIF Cierre 31 Enero de 2024'!$I$4:$I$749,$J260,'[1]SIIF Cierre 31 Enero de 2024'!$J$4:$J$749,$K260,'[1]SIIF Cierre 31 Enero de 2024'!$K$4:$K$749,$L260,'[1]SIIF Cierre 31 Enero de 2024'!$L$4:$L$749,$M260,'[1]SIIF Cierre 31 Enero de 2024'!$M$4:$M$749,$N260,'[1]SIIF Cierre 31 Enero de 2024'!$N$4:$N$749,$O260)/1000000)</f>
        <v>16464.692999999999</v>
      </c>
      <c r="X260" s="326">
        <v>0</v>
      </c>
      <c r="Y260" s="386">
        <f>(+SUMIFS('[1]SIIF Cierre 31 Enero de 2024'!$R$4:$R$749,'[1]SIIF Cierre 31 Enero de 2024'!$A$4:$A$749,$B260,'[1]SIIF Cierre 31 Enero de 2024'!$B$4:$B$749,$C260,'[1]SIIF Cierre 31 Enero de 2024'!$C$4:$C$749,$D260,'[1]SIIF Cierre 31 Enero de 2024'!$D$4:$D$749,$E260,'[1]SIIF Cierre 31 Enero de 2024'!$E$4:$E$749,$F260,'[1]SIIF Cierre 31 Enero de 2024'!$F$4:$F$749,$G260,'[1]SIIF Cierre 31 Enero de 2024'!$G$4:$G$749,$H260,'[1]SIIF Cierre 31 Enero de 2024'!$H$4:$H$749,$I260,'[1]SIIF Cierre 31 Enero de 2024'!$I$4:$I$749,$J260,'[1]SIIF Cierre 31 Enero de 2024'!$J$4:$J$749,$K260,'[1]SIIF Cierre 31 Enero de 2024'!$K$4:$K$749,$L260,'[1]SIIF Cierre 31 Enero de 2024'!$L$4:$L$749,$M260,'[1]SIIF Cierre 31 Enero de 2024'!$M$4:$M$749,$N260,'[1]SIIF Cierre 31 Enero de 2024'!$N$4:$N$749,$O260)/1000000)</f>
        <v>0</v>
      </c>
      <c r="Z260" s="326"/>
      <c r="AA260" s="386">
        <f>(+SUMIFS('[1]SIIF Cierre 31 Enero de 2024'!$Q$4:$Q$749,'[1]SIIF Cierre 31 Enero de 2024'!$A$4:$A$749,$B260,'[1]SIIF Cierre 31 Enero de 2024'!$B$4:$B$749,$C260,'[1]SIIF Cierre 31 Enero de 2024'!$C$4:$C$749,$D260,'[1]SIIF Cierre 31 Enero de 2024'!$D$4:$D$749,$E260,'[1]SIIF Cierre 31 Enero de 2024'!$E$4:$E$749,$F260,'[1]SIIF Cierre 31 Enero de 2024'!$F$4:$F$749,$G260,'[1]SIIF Cierre 31 Enero de 2024'!$G$4:$G$749,$H260,'[1]SIIF Cierre 31 Enero de 2024'!$H$4:$H$749,$I260,'[1]SIIF Cierre 31 Enero de 2024'!$I$4:$I$749,$J260,'[1]SIIF Cierre 31 Enero de 2024'!$J$4:$J$749,$K260,'[1]SIIF Cierre 31 Enero de 2024'!$K$4:$K$749,$L260,'[1]SIIF Cierre 31 Enero de 2024'!$L$4:$L$749,$M260,'[1]SIIF Cierre 31 Enero de 2024'!$M$4:$M$749,$N260,'[1]SIIF Cierre 31 Enero de 2024'!$N$4:$N$749,$O260)/1000000)</f>
        <v>0</v>
      </c>
      <c r="AB260" s="326"/>
      <c r="AC260" s="326"/>
      <c r="AD260" s="456">
        <f>W260-Y260+AA260</f>
        <v>16464.692999999999</v>
      </c>
      <c r="AE260" s="386">
        <f>(+SUMIFS('[1]SIIF Cierre 31 Enero de 2024'!$T$4:$T$749,'[1]SIIF Cierre 31 Enero de 2024'!$A$4:$A$749,$B260,'[1]SIIF Cierre 31 Enero de 2024'!$B$4:$B$749,$C260,'[1]SIIF Cierre 31 Enero de 2024'!$C$4:$C$749,$D260,'[1]SIIF Cierre 31 Enero de 2024'!$D$4:$D$749,$E260,'[1]SIIF Cierre 31 Enero de 2024'!$E$4:$E$749,$F260,'[1]SIIF Cierre 31 Enero de 2024'!$F$4:$F$749,$G260,'[1]SIIF Cierre 31 Enero de 2024'!$G$4:$G$749,$H260,'[1]SIIF Cierre 31 Enero de 2024'!$H$4:$H$749,$I260,'[1]SIIF Cierre 31 Enero de 2024'!$I$4:$I$749,$J260,'[1]SIIF Cierre 31 Enero de 2024'!$J$4:$J$749,$K260,'[1]SIIF Cierre 31 Enero de 2024'!$K$4:$K$749,$L260,'[1]SIIF Cierre 31 Enero de 2024'!$L$4:$L$749,$M260,'[1]SIIF Cierre 31 Enero de 2024'!$M$4:$M$749,$N260,'[1]SIIF Cierre 31 Enero de 2024'!$N$4:$N$749,$O260)/1000000)</f>
        <v>0</v>
      </c>
      <c r="AF260" s="386">
        <f>AD260-AE260</f>
        <v>16464.692999999999</v>
      </c>
      <c r="AG260" s="456">
        <f>+SUMIFS('[1]SIIF Cierre 31 Enero de 2024'!$W$4:$W$749,'[1]SIIF Cierre 31 Enero de 2024'!$A$4:$A$749,$B260,'[1]SIIF Cierre 31 Enero de 2024'!$B$4:$B$749,$C260,'[1]SIIF Cierre 31 Enero de 2024'!$C$4:$C$749,$D260,'[1]SIIF Cierre 31 Enero de 2024'!$D$4:$D$749,$E260,'[1]SIIF Cierre 31 Enero de 2024'!$E$4:$E$749,$F260,'[1]SIIF Cierre 31 Enero de 2024'!$F$4:$F$749,$G260,'[1]SIIF Cierre 31 Enero de 2024'!$G$4:$G$749,$H260,'[1]SIIF Cierre 31 Enero de 2024'!$H$4:$H$749,$I260,'[1]SIIF Cierre 31 Enero de 2024'!$I$4:$I$749,$J260,'[1]SIIF Cierre 31 Enero de 2024'!$J$4:$J$749,$K260,'[1]SIIF Cierre 31 Enero de 2024'!$K$4:$K$749,$L260,'[1]SIIF Cierre 31 Enero de 2024'!$L$4:$L$749,$M260,'[1]SIIF Cierre 31 Enero de 2024'!$M$4:$M$749,$N260,'[1]SIIF Cierre 31 Enero de 2024'!$N$4:$N$749,$O260)/1000000</f>
        <v>5241.1724261400004</v>
      </c>
      <c r="AH260" s="180">
        <f t="shared" si="273"/>
        <v>0.31832797769991827</v>
      </c>
      <c r="AI260" s="223"/>
      <c r="AJ260" s="179">
        <f>+SUMIFS('[1]Cierre Mes Anterior'!$W$4:$W$773,'[1]Cierre Mes Anterior'!$A$4:$A$773,$B260,'[1]Cierre Mes Anterior'!$B$4:$B$773,$C260,'[1]Cierre Mes Anterior'!$C$4:$C$773,$D260,'[1]Cierre Mes Anterior'!$D$4:$D$773,$E260,'[1]Cierre Mes Anterior'!$E$4:$E$773,$F260,'[1]Cierre Mes Anterior'!$F$4:$F$773,$G260,'[1]Cierre Mes Anterior'!$G$4:$G$773,$H260,'[1]Cierre Mes Anterior'!$H$4:$H$773,$I260,'[1]Cierre Mes Anterior'!$I$4:$I$773,$J260,'[1]Cierre Mes Anterior'!$J$4:$J$773,$K260,'[1]Cierre Mes Anterior'!$K$4:$K$773,$L260,'[1]Cierre Mes Anterior'!$L$4:$L$773,$M260,'[1]Cierre Mes Anterior'!$M$4:$M$773,$N260,'[1]Cierre Mes Anterior'!$N$4:$N$773,$O260)/1000000</f>
        <v>0</v>
      </c>
      <c r="AK260" s="179">
        <f>+AG260-AJ260</f>
        <v>5241.1724261400004</v>
      </c>
      <c r="AL260" s="334" t="e" vm="1">
        <f t="shared" si="274"/>
        <v>#VALUE!</v>
      </c>
      <c r="AM260" s="456">
        <f>+SUMIFS('[1]SIIF Cierre 31 Enero de 2024'!$X$4:$X$749,'[1]SIIF Cierre 31 Enero de 2024'!$A$4:$A$749,$B260,'[1]SIIF Cierre 31 Enero de 2024'!$B$4:$B$749,$C260,'[1]SIIF Cierre 31 Enero de 2024'!$C$4:$C$749,$D260,'[1]SIIF Cierre 31 Enero de 2024'!$D$4:$D$749,$E260,'[1]SIIF Cierre 31 Enero de 2024'!$E$4:$E$749,$F260,'[1]SIIF Cierre 31 Enero de 2024'!$F$4:$F$749,$G260,'[1]SIIF Cierre 31 Enero de 2024'!$G$4:$G$749,$H260,'[1]SIIF Cierre 31 Enero de 2024'!$H$4:$H$749,$I260,'[1]SIIF Cierre 31 Enero de 2024'!$I$4:$I$749,$J260,'[1]SIIF Cierre 31 Enero de 2024'!$J$4:$J$749,$K260,'[1]SIIF Cierre 31 Enero de 2024'!$K$4:$K$749,$L260,'[1]SIIF Cierre 31 Enero de 2024'!$L$4:$L$749,$M260,'[1]SIIF Cierre 31 Enero de 2024'!$M$4:$M$749,$N260,'[1]SIIF Cierre 31 Enero de 2024'!$N$4:$N$749,$O260)/1000000</f>
        <v>31.080969039999999</v>
      </c>
      <c r="AN260" s="180">
        <f t="shared" si="275"/>
        <v>1.8877345019430365E-3</v>
      </c>
      <c r="AO260" s="223"/>
      <c r="AP260" s="179">
        <f>+SUMIFS('[1]Cierre Mes Anterior'!$X$4:$X$773,'[1]Cierre Mes Anterior'!$A$4:$A$773,$B260,'[1]Cierre Mes Anterior'!$B$4:$B$773,$C260,'[1]Cierre Mes Anterior'!$C$4:$C$773,$D260,'[1]Cierre Mes Anterior'!$D$4:$D$773,$E260,'[1]Cierre Mes Anterior'!$E$4:$E$773,$F260,'[1]Cierre Mes Anterior'!$F$4:$F$773,$G260,'[1]Cierre Mes Anterior'!$G$4:$G$773,$H260,'[1]Cierre Mes Anterior'!$H$4:$H$773,$I260,'[1]Cierre Mes Anterior'!$I$4:$I$773,$J260,'[1]Cierre Mes Anterior'!$J$4:$J$773,$K260,'[1]Cierre Mes Anterior'!$K$4:$K$773,$L260,'[1]Cierre Mes Anterior'!$L$4:$L$773,$M260,'[1]Cierre Mes Anterior'!$M$4:$M$773,$N260,'[1]Cierre Mes Anterior'!$N$4:$N$773,$O260)/1000000</f>
        <v>0</v>
      </c>
      <c r="AQ260" s="179">
        <f>+AM260-AP260</f>
        <v>31.080969039999999</v>
      </c>
      <c r="AR260" s="172" t="e">
        <f t="shared" si="276"/>
        <v>#N/A</v>
      </c>
      <c r="AS260" s="456">
        <f>+SUMIFS('[1]SIIF Cierre 31 Enero de 2024'!$Z$4:$Z$749,'[1]SIIF Cierre 31 Enero de 2024'!$A$4:$A$749,$B260,'[1]SIIF Cierre 31 Enero de 2024'!$B$4:$B$749,$C260,'[1]SIIF Cierre 31 Enero de 2024'!$C$4:$C$749,$D260,'[1]SIIF Cierre 31 Enero de 2024'!$D$4:$D$749,$E260,'[1]SIIF Cierre 31 Enero de 2024'!$E$4:$E$749,$F260,'[1]SIIF Cierre 31 Enero de 2024'!$F$4:$F$749,$G260,'[1]SIIF Cierre 31 Enero de 2024'!$G$4:$G$749,$H260,'[1]SIIF Cierre 31 Enero de 2024'!$H$4:$H$749,$I260,'[1]SIIF Cierre 31 Enero de 2024'!$I$4:$I$749,$J260,'[1]SIIF Cierre 31 Enero de 2024'!$J$4:$J$749,$K260,'[1]SIIF Cierre 31 Enero de 2024'!$K$4:$K$749,$L260,'[1]SIIF Cierre 31 Enero de 2024'!$L$4:$L$749,$M260,'[1]SIIF Cierre 31 Enero de 2024'!$M$4:$M$749,$N260,'[1]SIIF Cierre 31 Enero de 2024'!$N$4:$N$749,$O260)/1000000</f>
        <v>31.080969039999999</v>
      </c>
      <c r="AT260" s="180">
        <f t="shared" si="277"/>
        <v>1.8877345019430365E-3</v>
      </c>
      <c r="AU260" s="456">
        <f>+AD260-AG260</f>
        <v>11223.520573859998</v>
      </c>
      <c r="AV260" s="384">
        <f>+AG260-AM260</f>
        <v>5210.0914571000003</v>
      </c>
      <c r="AW260" s="385">
        <f t="shared" si="279"/>
        <v>16433.612030960001</v>
      </c>
      <c r="AX260" s="423"/>
      <c r="AY260" s="193" t="e">
        <f>AD260*AR260</f>
        <v>#N/A</v>
      </c>
      <c r="AZ260" s="174" t="e">
        <f t="shared" si="278"/>
        <v>#N/A</v>
      </c>
      <c r="BA260" s="138"/>
      <c r="BB260" s="277"/>
      <c r="BC260" s="270"/>
      <c r="BD260" s="270"/>
      <c r="BE260" s="270"/>
      <c r="BF260" s="270"/>
      <c r="BG260" s="270"/>
      <c r="BH260" s="270"/>
      <c r="BI260" s="270"/>
      <c r="BJ260" s="270"/>
      <c r="BK260" s="270"/>
      <c r="BL260" s="270"/>
      <c r="BM260" s="270"/>
      <c r="BO260" s="270"/>
      <c r="BP260" s="270"/>
      <c r="BQ260" s="270"/>
      <c r="BR260" s="270"/>
      <c r="BS260" s="270"/>
      <c r="BT260" s="270"/>
      <c r="BU260" s="270"/>
      <c r="BV260" s="270"/>
      <c r="BW260" s="270"/>
      <c r="BX260" s="270"/>
      <c r="BY260" s="270"/>
      <c r="BZ260" s="270"/>
    </row>
    <row r="261" spans="1:78" ht="39.75" customHeight="1" thickBot="1">
      <c r="B261" s="167" t="s">
        <v>194</v>
      </c>
      <c r="C261" s="1" t="s">
        <v>301</v>
      </c>
      <c r="D261" s="1" t="s">
        <v>164</v>
      </c>
      <c r="E261" s="1" t="s">
        <v>165</v>
      </c>
      <c r="F261" s="1">
        <v>8</v>
      </c>
      <c r="G261" s="1" t="s">
        <v>164</v>
      </c>
      <c r="H261" s="1" t="s">
        <v>164</v>
      </c>
      <c r="I261" s="1" t="s">
        <v>164</v>
      </c>
      <c r="J261" s="1" t="s">
        <v>164</v>
      </c>
      <c r="K261" s="1" t="s">
        <v>164</v>
      </c>
      <c r="L261" s="1" t="s">
        <v>164</v>
      </c>
      <c r="M261" s="1" t="s">
        <v>164</v>
      </c>
      <c r="N261" s="1" t="s">
        <v>164</v>
      </c>
      <c r="O261" s="1" t="s">
        <v>164</v>
      </c>
      <c r="T261" s="177" t="s">
        <v>171</v>
      </c>
      <c r="U261" s="448"/>
      <c r="V261" s="177" t="s">
        <v>171</v>
      </c>
      <c r="W261" s="386">
        <f>(+SUMIFS('[1]SIIF Cierre 31 Enero de 2024'!$P$4:$P$749,'[1]SIIF Cierre 31 Enero de 2024'!$A$4:$A$749,$B261,'[1]SIIF Cierre 31 Enero de 2024'!$B$4:$B$749,$C261,'[1]SIIF Cierre 31 Enero de 2024'!$C$4:$C$749,$D261,'[1]SIIF Cierre 31 Enero de 2024'!$D$4:$D$749,$E261,'[1]SIIF Cierre 31 Enero de 2024'!$E$4:$E$749,$F261,'[1]SIIF Cierre 31 Enero de 2024'!$F$4:$F$749,$G261,'[1]SIIF Cierre 31 Enero de 2024'!$G$4:$G$749,$H261,'[1]SIIF Cierre 31 Enero de 2024'!$H$4:$H$749,$I261,'[1]SIIF Cierre 31 Enero de 2024'!$I$4:$I$749,$J261,'[1]SIIF Cierre 31 Enero de 2024'!$J$4:$J$749,$K261,'[1]SIIF Cierre 31 Enero de 2024'!$K$4:$K$749,$L261,'[1]SIIF Cierre 31 Enero de 2024'!$L$4:$L$749,$M261,'[1]SIIF Cierre 31 Enero de 2024'!$M$4:$M$749,$N261,'[1]SIIF Cierre 31 Enero de 2024'!$N$4:$N$749,$O261)/1000000)</f>
        <v>1124.2280000000001</v>
      </c>
      <c r="X261" s="326">
        <v>0</v>
      </c>
      <c r="Y261" s="386">
        <f>(+SUMIFS('[1]SIIF Cierre 31 Enero de 2024'!$R$4:$R$749,'[1]SIIF Cierre 31 Enero de 2024'!$A$4:$A$749,$B261,'[1]SIIF Cierre 31 Enero de 2024'!$B$4:$B$749,$C261,'[1]SIIF Cierre 31 Enero de 2024'!$C$4:$C$749,$D261,'[1]SIIF Cierre 31 Enero de 2024'!$D$4:$D$749,$E261,'[1]SIIF Cierre 31 Enero de 2024'!$E$4:$E$749,$F261,'[1]SIIF Cierre 31 Enero de 2024'!$F$4:$F$749,$G261,'[1]SIIF Cierre 31 Enero de 2024'!$G$4:$G$749,$H261,'[1]SIIF Cierre 31 Enero de 2024'!$H$4:$H$749,$I261,'[1]SIIF Cierre 31 Enero de 2024'!$I$4:$I$749,$J261,'[1]SIIF Cierre 31 Enero de 2024'!$J$4:$J$749,$K261,'[1]SIIF Cierre 31 Enero de 2024'!$K$4:$K$749,$L261,'[1]SIIF Cierre 31 Enero de 2024'!$L$4:$L$749,$M261,'[1]SIIF Cierre 31 Enero de 2024'!$M$4:$M$749,$N261,'[1]SIIF Cierre 31 Enero de 2024'!$N$4:$N$749,$O261)/1000000)</f>
        <v>0</v>
      </c>
      <c r="Z261" s="326"/>
      <c r="AA261" s="386">
        <f>(+SUMIFS('[1]SIIF Cierre 31 Enero de 2024'!$Q$4:$Q$749,'[1]SIIF Cierre 31 Enero de 2024'!$A$4:$A$749,$B261,'[1]SIIF Cierre 31 Enero de 2024'!$B$4:$B$749,$C261,'[1]SIIF Cierre 31 Enero de 2024'!$C$4:$C$749,$D261,'[1]SIIF Cierre 31 Enero de 2024'!$D$4:$D$749,$E261,'[1]SIIF Cierre 31 Enero de 2024'!$E$4:$E$749,$F261,'[1]SIIF Cierre 31 Enero de 2024'!$F$4:$F$749,$G261,'[1]SIIF Cierre 31 Enero de 2024'!$G$4:$G$749,$H261,'[1]SIIF Cierre 31 Enero de 2024'!$H$4:$H$749,$I261,'[1]SIIF Cierre 31 Enero de 2024'!$I$4:$I$749,$J261,'[1]SIIF Cierre 31 Enero de 2024'!$J$4:$J$749,$K261,'[1]SIIF Cierre 31 Enero de 2024'!$K$4:$K$749,$L261,'[1]SIIF Cierre 31 Enero de 2024'!$L$4:$L$749,$M261,'[1]SIIF Cierre 31 Enero de 2024'!$M$4:$M$749,$N261,'[1]SIIF Cierre 31 Enero de 2024'!$N$4:$N$749,$O261)/1000000)</f>
        <v>0</v>
      </c>
      <c r="AB261" s="326"/>
      <c r="AC261" s="326"/>
      <c r="AD261" s="456">
        <f>W261-Y261+AA261</f>
        <v>1124.2280000000001</v>
      </c>
      <c r="AE261" s="386">
        <f>(+SUMIFS('[1]SIIF Cierre 31 Enero de 2024'!$T$4:$T$749,'[1]SIIF Cierre 31 Enero de 2024'!$A$4:$A$749,$B261,'[1]SIIF Cierre 31 Enero de 2024'!$B$4:$B$749,$C261,'[1]SIIF Cierre 31 Enero de 2024'!$C$4:$C$749,$D261,'[1]SIIF Cierre 31 Enero de 2024'!$D$4:$D$749,$E261,'[1]SIIF Cierre 31 Enero de 2024'!$E$4:$E$749,$F261,'[1]SIIF Cierre 31 Enero de 2024'!$F$4:$F$749,$G261,'[1]SIIF Cierre 31 Enero de 2024'!$G$4:$G$749,$H261,'[1]SIIF Cierre 31 Enero de 2024'!$H$4:$H$749,$I261,'[1]SIIF Cierre 31 Enero de 2024'!$I$4:$I$749,$J261,'[1]SIIF Cierre 31 Enero de 2024'!$J$4:$J$749,$K261,'[1]SIIF Cierre 31 Enero de 2024'!$K$4:$K$749,$L261,'[1]SIIF Cierre 31 Enero de 2024'!$L$4:$L$749,$M261,'[1]SIIF Cierre 31 Enero de 2024'!$M$4:$M$749,$N261,'[1]SIIF Cierre 31 Enero de 2024'!$N$4:$N$749,$O261)/1000000)</f>
        <v>0</v>
      </c>
      <c r="AF261" s="386">
        <f>AD261-AE261</f>
        <v>1124.2280000000001</v>
      </c>
      <c r="AG261" s="456">
        <f>+SUMIFS('[1]SIIF Cierre 31 Enero de 2024'!$W$4:$W$749,'[1]SIIF Cierre 31 Enero de 2024'!$A$4:$A$749,$B261,'[1]SIIF Cierre 31 Enero de 2024'!$B$4:$B$749,$C261,'[1]SIIF Cierre 31 Enero de 2024'!$C$4:$C$749,$D261,'[1]SIIF Cierre 31 Enero de 2024'!$D$4:$D$749,$E261,'[1]SIIF Cierre 31 Enero de 2024'!$E$4:$E$749,$F261,'[1]SIIF Cierre 31 Enero de 2024'!$F$4:$F$749,$G261,'[1]SIIF Cierre 31 Enero de 2024'!$G$4:$G$749,$H261,'[1]SIIF Cierre 31 Enero de 2024'!$H$4:$H$749,$I261,'[1]SIIF Cierre 31 Enero de 2024'!$I$4:$I$749,$J261,'[1]SIIF Cierre 31 Enero de 2024'!$J$4:$J$749,$K261,'[1]SIIF Cierre 31 Enero de 2024'!$K$4:$K$749,$L261,'[1]SIIF Cierre 31 Enero de 2024'!$L$4:$L$749,$M261,'[1]SIIF Cierre 31 Enero de 2024'!$M$4:$M$749,$N261,'[1]SIIF Cierre 31 Enero de 2024'!$N$4:$N$749,$O261)/1000000</f>
        <v>1.0089999999999999</v>
      </c>
      <c r="AH261" s="180">
        <f t="shared" si="273"/>
        <v>8.9750477661114988E-4</v>
      </c>
      <c r="AI261" s="223"/>
      <c r="AJ261" s="179">
        <f>+SUMIFS('[1]Cierre Mes Anterior'!$W$4:$W$773,'[1]Cierre Mes Anterior'!$A$4:$A$773,$B261,'[1]Cierre Mes Anterior'!$B$4:$B$773,$C261,'[1]Cierre Mes Anterior'!$C$4:$C$773,$D261,'[1]Cierre Mes Anterior'!$D$4:$D$773,$E261,'[1]Cierre Mes Anterior'!$E$4:$E$773,$F261,'[1]Cierre Mes Anterior'!$F$4:$F$773,$G261,'[1]Cierre Mes Anterior'!$G$4:$G$773,$H261,'[1]Cierre Mes Anterior'!$H$4:$H$773,$I261,'[1]Cierre Mes Anterior'!$I$4:$I$773,$J261,'[1]Cierre Mes Anterior'!$J$4:$J$773,$K261,'[1]Cierre Mes Anterior'!$K$4:$K$773,$L261,'[1]Cierre Mes Anterior'!$L$4:$L$773,$M261,'[1]Cierre Mes Anterior'!$M$4:$M$773,$N261,'[1]Cierre Mes Anterior'!$N$4:$N$773,$O261)/1000000</f>
        <v>0</v>
      </c>
      <c r="AK261" s="179">
        <f>+AG261-AJ261</f>
        <v>1.0089999999999999</v>
      </c>
      <c r="AL261" s="334" t="e" vm="1">
        <f t="shared" si="274"/>
        <v>#VALUE!</v>
      </c>
      <c r="AM261" s="456">
        <f>+SUMIFS('[1]SIIF Cierre 31 Enero de 2024'!$X$4:$X$749,'[1]SIIF Cierre 31 Enero de 2024'!$A$4:$A$749,$B261,'[1]SIIF Cierre 31 Enero de 2024'!$B$4:$B$749,$C261,'[1]SIIF Cierre 31 Enero de 2024'!$C$4:$C$749,$D261,'[1]SIIF Cierre 31 Enero de 2024'!$D$4:$D$749,$E261,'[1]SIIF Cierre 31 Enero de 2024'!$E$4:$E$749,$F261,'[1]SIIF Cierre 31 Enero de 2024'!$F$4:$F$749,$G261,'[1]SIIF Cierre 31 Enero de 2024'!$G$4:$G$749,$H261,'[1]SIIF Cierre 31 Enero de 2024'!$H$4:$H$749,$I261,'[1]SIIF Cierre 31 Enero de 2024'!$I$4:$I$749,$J261,'[1]SIIF Cierre 31 Enero de 2024'!$J$4:$J$749,$K261,'[1]SIIF Cierre 31 Enero de 2024'!$K$4:$K$749,$L261,'[1]SIIF Cierre 31 Enero de 2024'!$L$4:$L$749,$M261,'[1]SIIF Cierre 31 Enero de 2024'!$M$4:$M$749,$N261,'[1]SIIF Cierre 31 Enero de 2024'!$N$4:$N$749,$O261)/1000000</f>
        <v>1.0089999999999999</v>
      </c>
      <c r="AN261" s="180">
        <f t="shared" si="275"/>
        <v>8.9750477661114988E-4</v>
      </c>
      <c r="AO261" s="223"/>
      <c r="AP261" s="179">
        <f>+SUMIFS('[1]Cierre Mes Anterior'!$X$4:$X$773,'[1]Cierre Mes Anterior'!$A$4:$A$773,$B261,'[1]Cierre Mes Anterior'!$B$4:$B$773,$C261,'[1]Cierre Mes Anterior'!$C$4:$C$773,$D261,'[1]Cierre Mes Anterior'!$D$4:$D$773,$E261,'[1]Cierre Mes Anterior'!$E$4:$E$773,$F261,'[1]Cierre Mes Anterior'!$F$4:$F$773,$G261,'[1]Cierre Mes Anterior'!$G$4:$G$773,$H261,'[1]Cierre Mes Anterior'!$H$4:$H$773,$I261,'[1]Cierre Mes Anterior'!$I$4:$I$773,$J261,'[1]Cierre Mes Anterior'!$J$4:$J$773,$K261,'[1]Cierre Mes Anterior'!$K$4:$K$773,$L261,'[1]Cierre Mes Anterior'!$L$4:$L$773,$M261,'[1]Cierre Mes Anterior'!$M$4:$M$773,$N261,'[1]Cierre Mes Anterior'!$N$4:$N$773,$O261)/1000000</f>
        <v>0</v>
      </c>
      <c r="AQ261" s="179">
        <f>+AM261-AP261</f>
        <v>1.0089999999999999</v>
      </c>
      <c r="AR261" s="172" t="e">
        <f t="shared" si="276"/>
        <v>#N/A</v>
      </c>
      <c r="AS261" s="456">
        <f>+SUMIFS('[1]SIIF Cierre 31 Enero de 2024'!$Z$4:$Z$749,'[1]SIIF Cierre 31 Enero de 2024'!$A$4:$A$749,$B261,'[1]SIIF Cierre 31 Enero de 2024'!$B$4:$B$749,$C261,'[1]SIIF Cierre 31 Enero de 2024'!$C$4:$C$749,$D261,'[1]SIIF Cierre 31 Enero de 2024'!$D$4:$D$749,$E261,'[1]SIIF Cierre 31 Enero de 2024'!$E$4:$E$749,$F261,'[1]SIIF Cierre 31 Enero de 2024'!$F$4:$F$749,$G261,'[1]SIIF Cierre 31 Enero de 2024'!$G$4:$G$749,$H261,'[1]SIIF Cierre 31 Enero de 2024'!$H$4:$H$749,$I261,'[1]SIIF Cierre 31 Enero de 2024'!$I$4:$I$749,$J261,'[1]SIIF Cierre 31 Enero de 2024'!$J$4:$J$749,$K261,'[1]SIIF Cierre 31 Enero de 2024'!$K$4:$K$749,$L261,'[1]SIIF Cierre 31 Enero de 2024'!$L$4:$L$749,$M261,'[1]SIIF Cierre 31 Enero de 2024'!$M$4:$M$749,$N261,'[1]SIIF Cierre 31 Enero de 2024'!$N$4:$N$749,$O261)/1000000</f>
        <v>1.0089999999999999</v>
      </c>
      <c r="AT261" s="180">
        <f t="shared" si="277"/>
        <v>8.9750477661114988E-4</v>
      </c>
      <c r="AU261" s="456">
        <f>+AD261-AG261</f>
        <v>1123.2190000000001</v>
      </c>
      <c r="AV261" s="384">
        <f>+AG261-AM261</f>
        <v>0</v>
      </c>
      <c r="AW261" s="385">
        <f t="shared" si="279"/>
        <v>1123.2190000000001</v>
      </c>
      <c r="AX261" s="423"/>
      <c r="AY261" s="193" t="e">
        <f>AD261*AR261</f>
        <v>#N/A</v>
      </c>
      <c r="AZ261" s="174" t="e">
        <f t="shared" si="278"/>
        <v>#N/A</v>
      </c>
      <c r="BA261" s="138"/>
      <c r="BB261" s="277"/>
      <c r="BC261" s="270"/>
      <c r="BD261" s="270"/>
      <c r="BE261" s="270"/>
      <c r="BF261" s="270"/>
      <c r="BG261" s="270"/>
      <c r="BH261" s="270"/>
      <c r="BI261" s="270"/>
      <c r="BJ261" s="270"/>
      <c r="BK261" s="270"/>
      <c r="BL261" s="270"/>
      <c r="BM261" s="270"/>
      <c r="BO261" s="270"/>
      <c r="BP261" s="270"/>
      <c r="BQ261" s="270"/>
      <c r="BR261" s="270"/>
      <c r="BS261" s="270"/>
      <c r="BT261" s="270"/>
      <c r="BU261" s="270"/>
      <c r="BV261" s="270"/>
      <c r="BW261" s="270"/>
      <c r="BX261" s="270"/>
      <c r="BY261" s="270"/>
      <c r="BZ261" s="270"/>
    </row>
    <row r="262" spans="1:78" ht="27.75" customHeight="1" thickBot="1">
      <c r="A262" s="184"/>
      <c r="B262" s="167" t="s">
        <v>194</v>
      </c>
      <c r="C262" s="1" t="s">
        <v>301</v>
      </c>
      <c r="D262" s="184" t="s">
        <v>164</v>
      </c>
      <c r="E262" s="184" t="s">
        <v>172</v>
      </c>
      <c r="F262" s="184" t="s">
        <v>164</v>
      </c>
      <c r="G262" s="184" t="s">
        <v>164</v>
      </c>
      <c r="H262" s="184" t="s">
        <v>164</v>
      </c>
      <c r="I262" s="184" t="s">
        <v>164</v>
      </c>
      <c r="J262" s="184" t="s">
        <v>164</v>
      </c>
      <c r="K262" s="184" t="s">
        <v>164</v>
      </c>
      <c r="L262" s="184" t="s">
        <v>164</v>
      </c>
      <c r="M262" s="184" t="s">
        <v>164</v>
      </c>
      <c r="N262" s="184" t="s">
        <v>164</v>
      </c>
      <c r="O262" s="184" t="s">
        <v>164</v>
      </c>
      <c r="P262" s="184"/>
      <c r="Q262" s="184"/>
      <c r="R262" s="184"/>
      <c r="S262" s="184"/>
      <c r="T262" s="185" t="s">
        <v>173</v>
      </c>
      <c r="U262" s="185"/>
      <c r="V262" s="185" t="s">
        <v>173</v>
      </c>
      <c r="W262" s="387">
        <f>SUM(W263:W264)</f>
        <v>0</v>
      </c>
      <c r="X262" s="387">
        <f>SUM(X263:X264)</f>
        <v>0</v>
      </c>
      <c r="Y262" s="387">
        <f>SUM(Y263:Y264)</f>
        <v>0</v>
      </c>
      <c r="Z262" s="387"/>
      <c r="AA262" s="387">
        <f>SUM(AA263:AA264)</f>
        <v>0</v>
      </c>
      <c r="AB262" s="387">
        <f>SUM(AB263:AB264)</f>
        <v>0</v>
      </c>
      <c r="AC262" s="387"/>
      <c r="AD262" s="457">
        <f>SUM(AD263:AD264)</f>
        <v>0</v>
      </c>
      <c r="AE262" s="387">
        <f>SUM(AE263:AE264)</f>
        <v>0</v>
      </c>
      <c r="AF262" s="387">
        <f>SUM(AF263:AF264)</f>
        <v>0</v>
      </c>
      <c r="AG262" s="457">
        <f>SUM(AG263:AG264)</f>
        <v>0</v>
      </c>
      <c r="AH262" s="186" t="e">
        <f>+AG262/AD262</f>
        <v>#DIV/0!</v>
      </c>
      <c r="AI262" s="187" t="e">
        <f>+AG262/AF262</f>
        <v>#DIV/0!</v>
      </c>
      <c r="AJ262" s="188">
        <f>SUM(AJ263:AJ264)</f>
        <v>0</v>
      </c>
      <c r="AK262" s="188">
        <f>SUM(AK263:AK264)</f>
        <v>0</v>
      </c>
      <c r="AL262" s="240" t="e" vm="1">
        <f t="shared" si="274"/>
        <v>#VALUE!</v>
      </c>
      <c r="AM262" s="457">
        <f>SUM(AM263:AM264)</f>
        <v>0</v>
      </c>
      <c r="AN262" s="186" t="e">
        <f t="shared" si="275"/>
        <v>#DIV/0!</v>
      </c>
      <c r="AO262" s="189" t="e">
        <f>+AM262/AF262</f>
        <v>#DIV/0!</v>
      </c>
      <c r="AP262" s="188">
        <f>SUM(AP263:AP264)</f>
        <v>0</v>
      </c>
      <c r="AQ262" s="188">
        <f>SUM(AQ263:AQ264)</f>
        <v>0</v>
      </c>
      <c r="AR262" s="240" t="e">
        <f t="shared" si="276"/>
        <v>#N/A</v>
      </c>
      <c r="AS262" s="457">
        <f>SUM(AS263:AS264)</f>
        <v>0</v>
      </c>
      <c r="AT262" s="186" t="e">
        <f t="shared" si="277"/>
        <v>#DIV/0!</v>
      </c>
      <c r="AU262" s="457">
        <f>SUM(AU263:AU264)</f>
        <v>0</v>
      </c>
      <c r="AV262" s="387">
        <f>SUM(AV263:AV264)</f>
        <v>0</v>
      </c>
      <c r="AW262" s="387">
        <f t="shared" si="279"/>
        <v>0</v>
      </c>
      <c r="AX262" s="387">
        <f>+AF262-AG262</f>
        <v>0</v>
      </c>
      <c r="AY262" s="190">
        <f>AY349</f>
        <v>0</v>
      </c>
      <c r="AZ262" s="174">
        <f>IF(AND(AY262=0,AM262&gt;AY262),1,IFERROR(AM262/AY262,1))</f>
        <v>1</v>
      </c>
      <c r="BA262" s="138"/>
      <c r="BB262" s="342"/>
      <c r="BC262" s="342"/>
      <c r="BD262" s="342"/>
      <c r="BE262" s="342"/>
      <c r="BF262" s="342"/>
      <c r="BG262" s="342"/>
      <c r="BH262" s="342"/>
      <c r="BI262" s="342"/>
      <c r="BJ262" s="342"/>
      <c r="BK262" s="342"/>
      <c r="BL262" s="342"/>
      <c r="BM262" s="342"/>
      <c r="BO262" s="342"/>
      <c r="BP262" s="342"/>
      <c r="BQ262" s="342"/>
      <c r="BR262" s="342"/>
      <c r="BS262" s="342"/>
      <c r="BT262" s="342"/>
      <c r="BU262" s="342"/>
      <c r="BV262" s="342"/>
      <c r="BW262" s="342"/>
      <c r="BX262" s="342"/>
      <c r="BY262" s="342"/>
      <c r="BZ262" s="342"/>
    </row>
    <row r="263" spans="1:78" ht="21.75" hidden="1" customHeight="1">
      <c r="A263" s="184"/>
      <c r="B263" s="167" t="s">
        <v>194</v>
      </c>
      <c r="C263" s="1" t="s">
        <v>301</v>
      </c>
      <c r="D263" s="184" t="s">
        <v>204</v>
      </c>
      <c r="E263" s="184" t="s">
        <v>172</v>
      </c>
      <c r="F263" s="184" t="s">
        <v>164</v>
      </c>
      <c r="G263" s="184" t="s">
        <v>164</v>
      </c>
      <c r="H263" s="184" t="s">
        <v>164</v>
      </c>
      <c r="I263" s="184" t="s">
        <v>164</v>
      </c>
      <c r="J263" s="184" t="s">
        <v>164</v>
      </c>
      <c r="K263" s="184" t="s">
        <v>164</v>
      </c>
      <c r="L263" s="184" t="s">
        <v>164</v>
      </c>
      <c r="M263" s="184" t="s">
        <v>164</v>
      </c>
      <c r="N263" s="184" t="s">
        <v>164</v>
      </c>
      <c r="O263" s="184" t="s">
        <v>164</v>
      </c>
      <c r="P263" s="184"/>
      <c r="Q263" s="184"/>
      <c r="R263" s="184"/>
      <c r="S263" s="184"/>
      <c r="T263" s="191" t="s">
        <v>174</v>
      </c>
      <c r="U263" s="434"/>
      <c r="V263" s="191" t="s">
        <v>174</v>
      </c>
      <c r="W263" s="388">
        <f>(+SUMIFS('[1]SIIF Cierre 31 Enero de 2024'!$P$4:$P$749,'[1]SIIF Cierre 31 Enero de 2024'!$A$4:$A$749,$B263,'[1]SIIF Cierre 31 Enero de 2024'!$B$4:$B$749,$C263,'[1]SIIF Cierre 31 Enero de 2024'!$C$4:$C$749,$D263,'[1]SIIF Cierre 31 Enero de 2024'!$D$4:$D$749,$E263,'[1]SIIF Cierre 31 Enero de 2024'!$E$4:$E$749,$F263,'[1]SIIF Cierre 31 Enero de 2024'!$F$4:$F$749,$G263,'[1]SIIF Cierre 31 Enero de 2024'!$G$4:$G$749,$H263,'[1]SIIF Cierre 31 Enero de 2024'!$H$4:$H$749,$I263,'[1]SIIF Cierre 31 Enero de 2024'!$I$4:$I$749,$J263,'[1]SIIF Cierre 31 Enero de 2024'!$J$4:$J$749,$K263,'[1]SIIF Cierre 31 Enero de 2024'!$K$4:$K$749,$L263,'[1]SIIF Cierre 31 Enero de 2024'!$L$4:$L$749,$M263,'[1]SIIF Cierre 31 Enero de 2024'!$M$4:$M$749,$N263,'[1]SIIF Cierre 31 Enero de 2024'!$N$4:$N$749,$O263)/1000000)</f>
        <v>0</v>
      </c>
      <c r="X263" s="388">
        <v>0</v>
      </c>
      <c r="Y263" s="386">
        <f>(+SUMIFS('[1]SIIF Cierre 31 Enero de 2024'!$R$4:$R$749,'[1]SIIF Cierre 31 Enero de 2024'!$A$4:$A$749,$B263,'[1]SIIF Cierre 31 Enero de 2024'!$B$4:$B$749,$C263,'[1]SIIF Cierre 31 Enero de 2024'!$C$4:$C$749,$D263,'[1]SIIF Cierre 31 Enero de 2024'!$D$4:$D$749,$E263,'[1]SIIF Cierre 31 Enero de 2024'!$E$4:$E$749,$F263,'[1]SIIF Cierre 31 Enero de 2024'!$F$4:$F$749,$G263,'[1]SIIF Cierre 31 Enero de 2024'!$G$4:$G$749,$H263,'[1]SIIF Cierre 31 Enero de 2024'!$H$4:$H$749,$I263,'[1]SIIF Cierre 31 Enero de 2024'!$I$4:$I$749,$J263,'[1]SIIF Cierre 31 Enero de 2024'!$J$4:$J$749,$K263,'[1]SIIF Cierre 31 Enero de 2024'!$K$4:$K$749,$L263,'[1]SIIF Cierre 31 Enero de 2024'!$L$4:$L$749,$M263,'[1]SIIF Cierre 31 Enero de 2024'!$M$4:$M$749,$N263,'[1]SIIF Cierre 31 Enero de 2024'!$N$4:$N$749,$O263)/1000000)</f>
        <v>0</v>
      </c>
      <c r="Z263" s="384"/>
      <c r="AA263" s="386">
        <f>(+SUMIFS('[1]SIIF Cierre 31 Enero de 2024'!$Q$4:$Q$749,'[1]SIIF Cierre 31 Enero de 2024'!$A$4:$A$749,$B263,'[1]SIIF Cierre 31 Enero de 2024'!$B$4:$B$749,$C263,'[1]SIIF Cierre 31 Enero de 2024'!$C$4:$C$749,$D263,'[1]SIIF Cierre 31 Enero de 2024'!$D$4:$D$749,$E263,'[1]SIIF Cierre 31 Enero de 2024'!$E$4:$E$749,$F263,'[1]SIIF Cierre 31 Enero de 2024'!$F$4:$F$749,$G263,'[1]SIIF Cierre 31 Enero de 2024'!$G$4:$G$749,$H263,'[1]SIIF Cierre 31 Enero de 2024'!$H$4:$H$749,$I263,'[1]SIIF Cierre 31 Enero de 2024'!$I$4:$I$749,$J263,'[1]SIIF Cierre 31 Enero de 2024'!$J$4:$J$749,$K263,'[1]SIIF Cierre 31 Enero de 2024'!$K$4:$K$749,$L263,'[1]SIIF Cierre 31 Enero de 2024'!$L$4:$L$749,$M263,'[1]SIIF Cierre 31 Enero de 2024'!$M$4:$M$749,$N263,'[1]SIIF Cierre 31 Enero de 2024'!$N$4:$N$749,$O263)/1000000)</f>
        <v>0</v>
      </c>
      <c r="AB263" s="386"/>
      <c r="AC263" s="384"/>
      <c r="AD263" s="456">
        <f>W263-Y263+AA263</f>
        <v>0</v>
      </c>
      <c r="AE263" s="388">
        <f>(+SUMIFS('[1]SIIF Cierre 31 Enero de 2024'!$T$4:$T$749,'[1]SIIF Cierre 31 Enero de 2024'!$A$4:$A$749,$B263,'[1]SIIF Cierre 31 Enero de 2024'!$B$4:$B$749,$C263,'[1]SIIF Cierre 31 Enero de 2024'!$C$4:$C$749,$D263,'[1]SIIF Cierre 31 Enero de 2024'!$D$4:$D$749,$E263,'[1]SIIF Cierre 31 Enero de 2024'!$E$4:$E$749,$F263,'[1]SIIF Cierre 31 Enero de 2024'!$F$4:$F$749,$G263,'[1]SIIF Cierre 31 Enero de 2024'!$G$4:$G$749,$H263,'[1]SIIF Cierre 31 Enero de 2024'!$H$4:$H$749,$I263,'[1]SIIF Cierre 31 Enero de 2024'!$I$4:$I$749,$J263,'[1]SIIF Cierre 31 Enero de 2024'!$J$4:$J$749,$K263,'[1]SIIF Cierre 31 Enero de 2024'!$K$4:$K$749,$L263,'[1]SIIF Cierre 31 Enero de 2024'!$L$4:$L$749,$M263,'[1]SIIF Cierre 31 Enero de 2024'!$M$4:$M$749,$N263,'[1]SIIF Cierre 31 Enero de 2024'!$N$4:$N$749,$O263)/1000000)</f>
        <v>0</v>
      </c>
      <c r="AF263" s="386">
        <f>AD263-AE263</f>
        <v>0</v>
      </c>
      <c r="AG263" s="458">
        <f>+SUMIFS('[1]SIIF Cierre 31 Enero de 2024'!$W$4:$W$749,'[1]SIIF Cierre 31 Enero de 2024'!$A$4:$A$749,$B263,'[1]SIIF Cierre 31 Enero de 2024'!$B$4:$B$749,$C263,'[1]SIIF Cierre 31 Enero de 2024'!$C$4:$C$749,$D263,'[1]SIIF Cierre 31 Enero de 2024'!$D$4:$D$749,$E263,'[1]SIIF Cierre 31 Enero de 2024'!$E$4:$E$749,$F263,'[1]SIIF Cierre 31 Enero de 2024'!$F$4:$F$749,$G263,'[1]SIIF Cierre 31 Enero de 2024'!$G$4:$G$749,$H263,'[1]SIIF Cierre 31 Enero de 2024'!$H$4:$H$749,$I263,'[1]SIIF Cierre 31 Enero de 2024'!$I$4:$I$749,$J263,'[1]SIIF Cierre 31 Enero de 2024'!$J$4:$J$749,$K263,'[1]SIIF Cierre 31 Enero de 2024'!$K$4:$K$749,$L263,'[1]SIIF Cierre 31 Enero de 2024'!$L$4:$L$749,$M263,'[1]SIIF Cierre 31 Enero de 2024'!$M$4:$M$749,$N263,'[1]SIIF Cierre 31 Enero de 2024'!$N$4:$N$749,$O263)/1000000</f>
        <v>0</v>
      </c>
      <c r="AH263" s="328" t="e">
        <f>+AG263/AD263</f>
        <v>#DIV/0!</v>
      </c>
      <c r="AI263" s="187" t="e">
        <f>+AG263/AF263</f>
        <v>#DIV/0!</v>
      </c>
      <c r="AJ263" s="192">
        <f>+SUMIFS('[1]Cierre Mes Anterior'!$W$4:$W$773,'[1]Cierre Mes Anterior'!$A$4:$A$773,$B263,'[1]Cierre Mes Anterior'!$B$4:$B$773,$C263,'[1]Cierre Mes Anterior'!$C$4:$C$773,$D263,'[1]Cierre Mes Anterior'!$D$4:$D$773,$E263,'[1]Cierre Mes Anterior'!$E$4:$E$773,$F263,'[1]Cierre Mes Anterior'!$F$4:$F$773,$G263,'[1]Cierre Mes Anterior'!$G$4:$G$773,$H263,'[1]Cierre Mes Anterior'!$H$4:$H$773,$I263,'[1]Cierre Mes Anterior'!$I$4:$I$773,$J263,'[1]Cierre Mes Anterior'!$J$4:$J$773,$K263,'[1]Cierre Mes Anterior'!$K$4:$K$773,$L263,'[1]Cierre Mes Anterior'!$L$4:$L$773,$M263,'[1]Cierre Mes Anterior'!$M$4:$M$773,$N263,'[1]Cierre Mes Anterior'!$N$4:$N$773,$O263)/1000000</f>
        <v>0</v>
      </c>
      <c r="AK263" s="179">
        <f>+AG263-AJ263</f>
        <v>0</v>
      </c>
      <c r="AL263" s="240" t="e" vm="1">
        <f t="shared" si="274"/>
        <v>#VALUE!</v>
      </c>
      <c r="AM263" s="458">
        <f>+SUMIFS('[1]SIIF Cierre 31 Enero de 2024'!$X$4:$X$749,'[1]SIIF Cierre 31 Enero de 2024'!$A$4:$A$749,$B263,'[1]SIIF Cierre 31 Enero de 2024'!$B$4:$B$749,$C263,'[1]SIIF Cierre 31 Enero de 2024'!$C$4:$C$749,$D263,'[1]SIIF Cierre 31 Enero de 2024'!$D$4:$D$749,$E263,'[1]SIIF Cierre 31 Enero de 2024'!$E$4:$E$749,$F263,'[1]SIIF Cierre 31 Enero de 2024'!$F$4:$F$749,$G263,'[1]SIIF Cierre 31 Enero de 2024'!$G$4:$G$749,$H263,'[1]SIIF Cierre 31 Enero de 2024'!$H$4:$H$749,$I263,'[1]SIIF Cierre 31 Enero de 2024'!$I$4:$I$749,$J263,'[1]SIIF Cierre 31 Enero de 2024'!$J$4:$J$749,$K263,'[1]SIIF Cierre 31 Enero de 2024'!$K$4:$K$749,$L263,'[1]SIIF Cierre 31 Enero de 2024'!$L$4:$L$749,$M263,'[1]SIIF Cierre 31 Enero de 2024'!$M$4:$M$749,$N263,'[1]SIIF Cierre 31 Enero de 2024'!$N$4:$N$749,$O263)/1000000</f>
        <v>0</v>
      </c>
      <c r="AN263" s="180" t="e">
        <f t="shared" si="275"/>
        <v>#DIV/0!</v>
      </c>
      <c r="AO263" s="189" t="e">
        <f>+AM263/AF263</f>
        <v>#DIV/0!</v>
      </c>
      <c r="AP263" s="192">
        <f>+SUMIFS('[1]Cierre Mes Anterior'!$X$4:$X$773,'[1]Cierre Mes Anterior'!$A$4:$A$773,$B263,'[1]Cierre Mes Anterior'!$B$4:$B$773,$C263,'[1]Cierre Mes Anterior'!$C$4:$C$773,$D263,'[1]Cierre Mes Anterior'!$D$4:$D$773,$E263,'[1]Cierre Mes Anterior'!$E$4:$E$773,$F263,'[1]Cierre Mes Anterior'!$F$4:$F$773,$G263,'[1]Cierre Mes Anterior'!$G$4:$G$773,$H263,'[1]Cierre Mes Anterior'!$H$4:$H$773,$I263,'[1]Cierre Mes Anterior'!$I$4:$I$773,$J263,'[1]Cierre Mes Anterior'!$J$4:$J$773,$K263,'[1]Cierre Mes Anterior'!$K$4:$K$773,$L263,'[1]Cierre Mes Anterior'!$L$4:$L$773,$M263,'[1]Cierre Mes Anterior'!$M$4:$M$773,$N263,'[1]Cierre Mes Anterior'!$N$4:$N$773,$O263)/1000000</f>
        <v>0</v>
      </c>
      <c r="AQ263" s="179">
        <f>+AM263-AP263</f>
        <v>0</v>
      </c>
      <c r="AR263" s="240" t="e">
        <f t="shared" si="276"/>
        <v>#N/A</v>
      </c>
      <c r="AS263" s="458">
        <f>+SUMIFS('[1]SIIF Cierre 31 Enero de 2024'!$Z$4:$Z$749,'[1]SIIF Cierre 31 Enero de 2024'!$A$4:$A$749,$B263,'[1]SIIF Cierre 31 Enero de 2024'!$B$4:$B$749,$C263,'[1]SIIF Cierre 31 Enero de 2024'!$C$4:$C$749,$D263,'[1]SIIF Cierre 31 Enero de 2024'!$D$4:$D$749,$E263,'[1]SIIF Cierre 31 Enero de 2024'!$E$4:$E$749,$F263,'[1]SIIF Cierre 31 Enero de 2024'!$F$4:$F$749,$G263,'[1]SIIF Cierre 31 Enero de 2024'!$G$4:$G$749,$H263,'[1]SIIF Cierre 31 Enero de 2024'!$H$4:$H$749,$I263,'[1]SIIF Cierre 31 Enero de 2024'!$I$4:$I$749,$J263,'[1]SIIF Cierre 31 Enero de 2024'!$J$4:$J$749,$K263,'[1]SIIF Cierre 31 Enero de 2024'!$K$4:$K$749,$L263,'[1]SIIF Cierre 31 Enero de 2024'!$L$4:$L$749,$M263,'[1]SIIF Cierre 31 Enero de 2024'!$M$4:$M$749,$N263,'[1]SIIF Cierre 31 Enero de 2024'!$N$4:$N$749,$O263)/1000000</f>
        <v>0</v>
      </c>
      <c r="AT263" s="180" t="e">
        <f t="shared" si="277"/>
        <v>#DIV/0!</v>
      </c>
      <c r="AU263" s="456">
        <f>+AD263-AG263</f>
        <v>0</v>
      </c>
      <c r="AV263" s="384">
        <f>+AG263-AM263</f>
        <v>0</v>
      </c>
      <c r="AW263" s="385">
        <f t="shared" si="279"/>
        <v>0</v>
      </c>
      <c r="AX263" s="386">
        <f>+AF263-AG263</f>
        <v>0</v>
      </c>
      <c r="AY263" s="193" t="e">
        <f>AD263*AR263</f>
        <v>#N/A</v>
      </c>
      <c r="AZ263" s="174" t="e">
        <f>IF(AND(AY263=0,AM263&gt;AY263),1,IFERROR(AM263/AY263,1))</f>
        <v>#N/A</v>
      </c>
      <c r="BA263" s="138"/>
      <c r="BB263" s="349"/>
      <c r="BC263" s="349"/>
      <c r="BD263" s="349"/>
      <c r="BE263" s="349"/>
      <c r="BF263" s="349"/>
      <c r="BG263" s="349"/>
      <c r="BH263" s="349"/>
      <c r="BI263" s="349"/>
      <c r="BJ263" s="349"/>
      <c r="BK263" s="349"/>
      <c r="BL263" s="349"/>
      <c r="BM263" s="349"/>
      <c r="BO263" s="349"/>
      <c r="BP263" s="349"/>
      <c r="BQ263" s="349"/>
      <c r="BR263" s="349"/>
      <c r="BS263" s="349"/>
      <c r="BT263" s="349"/>
      <c r="BU263" s="349"/>
      <c r="BV263" s="349"/>
      <c r="BW263" s="349"/>
      <c r="BX263" s="349"/>
      <c r="BY263" s="349"/>
      <c r="BZ263" s="349"/>
    </row>
    <row r="264" spans="1:78" ht="21.75" customHeight="1" thickBot="1">
      <c r="A264" s="184"/>
      <c r="B264" s="167" t="s">
        <v>194</v>
      </c>
      <c r="C264" s="1" t="s">
        <v>301</v>
      </c>
      <c r="D264" s="184" t="s">
        <v>205</v>
      </c>
      <c r="E264" s="184" t="s">
        <v>172</v>
      </c>
      <c r="F264" s="184" t="s">
        <v>164</v>
      </c>
      <c r="G264" s="184" t="s">
        <v>164</v>
      </c>
      <c r="H264" s="184" t="s">
        <v>164</v>
      </c>
      <c r="I264" s="184" t="s">
        <v>164</v>
      </c>
      <c r="J264" s="184" t="s">
        <v>164</v>
      </c>
      <c r="K264" s="184" t="s">
        <v>164</v>
      </c>
      <c r="L264" s="184" t="s">
        <v>164</v>
      </c>
      <c r="M264" s="184" t="s">
        <v>164</v>
      </c>
      <c r="N264" s="184" t="s">
        <v>164</v>
      </c>
      <c r="O264" s="184" t="s">
        <v>164</v>
      </c>
      <c r="P264" s="184"/>
      <c r="Q264" s="184"/>
      <c r="R264" s="184"/>
      <c r="S264" s="184"/>
      <c r="T264" s="191" t="s">
        <v>175</v>
      </c>
      <c r="U264" s="434"/>
      <c r="V264" s="191" t="s">
        <v>175</v>
      </c>
      <c r="W264" s="388">
        <f>(+SUMIFS('[1]SIIF Cierre 31 Enero de 2024'!$P$4:$P$749,'[1]SIIF Cierre 31 Enero de 2024'!$A$4:$A$749,$B264,'[1]SIIF Cierre 31 Enero de 2024'!$B$4:$B$749,$C264,'[1]SIIF Cierre 31 Enero de 2024'!$C$4:$C$749,$D264,'[1]SIIF Cierre 31 Enero de 2024'!$D$4:$D$749,$E264,'[1]SIIF Cierre 31 Enero de 2024'!$E$4:$E$749,$F264,'[1]SIIF Cierre 31 Enero de 2024'!$F$4:$F$749,$G264,'[1]SIIF Cierre 31 Enero de 2024'!$G$4:$G$749,$H264,'[1]SIIF Cierre 31 Enero de 2024'!$H$4:$H$749,$I264,'[1]SIIF Cierre 31 Enero de 2024'!$I$4:$I$749,$J264,'[1]SIIF Cierre 31 Enero de 2024'!$J$4:$J$749,$K264,'[1]SIIF Cierre 31 Enero de 2024'!$K$4:$K$749,$L264,'[1]SIIF Cierre 31 Enero de 2024'!$L$4:$L$749,$M264,'[1]SIIF Cierre 31 Enero de 2024'!$M$4:$M$749,$N264,'[1]SIIF Cierre 31 Enero de 2024'!$N$4:$N$749,$O264)/1000000)</f>
        <v>0</v>
      </c>
      <c r="X264" s="388">
        <v>0</v>
      </c>
      <c r="Y264" s="386">
        <f>(+SUMIFS('[1]SIIF Cierre 31 Enero de 2024'!$R$4:$R$749,'[1]SIIF Cierre 31 Enero de 2024'!$A$4:$A$749,$B264,'[1]SIIF Cierre 31 Enero de 2024'!$B$4:$B$749,$C264,'[1]SIIF Cierre 31 Enero de 2024'!$C$4:$C$749,$D264,'[1]SIIF Cierre 31 Enero de 2024'!$D$4:$D$749,$E264,'[1]SIIF Cierre 31 Enero de 2024'!$E$4:$E$749,$F264,'[1]SIIF Cierre 31 Enero de 2024'!$F$4:$F$749,$G264,'[1]SIIF Cierre 31 Enero de 2024'!$G$4:$G$749,$H264,'[1]SIIF Cierre 31 Enero de 2024'!$H$4:$H$749,$I264,'[1]SIIF Cierre 31 Enero de 2024'!$I$4:$I$749,$J264,'[1]SIIF Cierre 31 Enero de 2024'!$J$4:$J$749,$K264,'[1]SIIF Cierre 31 Enero de 2024'!$K$4:$K$749,$L264,'[1]SIIF Cierre 31 Enero de 2024'!$L$4:$L$749,$M264,'[1]SIIF Cierre 31 Enero de 2024'!$M$4:$M$749,$N264,'[1]SIIF Cierre 31 Enero de 2024'!$N$4:$N$749,$O264)/1000000)</f>
        <v>0</v>
      </c>
      <c r="Z264" s="384"/>
      <c r="AA264" s="386">
        <f>(+SUMIFS('[1]SIIF Cierre 31 Enero de 2024'!$Q$4:$Q$749,'[1]SIIF Cierre 31 Enero de 2024'!$A$4:$A$749,$B264,'[1]SIIF Cierre 31 Enero de 2024'!$B$4:$B$749,$C264,'[1]SIIF Cierre 31 Enero de 2024'!$C$4:$C$749,$D264,'[1]SIIF Cierre 31 Enero de 2024'!$D$4:$D$749,$E264,'[1]SIIF Cierre 31 Enero de 2024'!$E$4:$E$749,$F264,'[1]SIIF Cierre 31 Enero de 2024'!$F$4:$F$749,$G264,'[1]SIIF Cierre 31 Enero de 2024'!$G$4:$G$749,$H264,'[1]SIIF Cierre 31 Enero de 2024'!$H$4:$H$749,$I264,'[1]SIIF Cierre 31 Enero de 2024'!$I$4:$I$749,$J264,'[1]SIIF Cierre 31 Enero de 2024'!$J$4:$J$749,$K264,'[1]SIIF Cierre 31 Enero de 2024'!$K$4:$K$749,$L264,'[1]SIIF Cierre 31 Enero de 2024'!$L$4:$L$749,$M264,'[1]SIIF Cierre 31 Enero de 2024'!$M$4:$M$749,$N264,'[1]SIIF Cierre 31 Enero de 2024'!$N$4:$N$749,$O264)/1000000)</f>
        <v>0</v>
      </c>
      <c r="AB264" s="388"/>
      <c r="AC264" s="384"/>
      <c r="AD264" s="456">
        <f>W264-Y264+AA264</f>
        <v>0</v>
      </c>
      <c r="AE264" s="388">
        <f>(+SUMIFS('[1]SIIF Cierre 31 Enero de 2024'!$T$4:$T$749,'[1]SIIF Cierre 31 Enero de 2024'!$A$4:$A$749,$B264,'[1]SIIF Cierre 31 Enero de 2024'!$B$4:$B$749,$C264,'[1]SIIF Cierre 31 Enero de 2024'!$C$4:$C$749,$D264,'[1]SIIF Cierre 31 Enero de 2024'!$D$4:$D$749,$E264,'[1]SIIF Cierre 31 Enero de 2024'!$E$4:$E$749,$F264,'[1]SIIF Cierre 31 Enero de 2024'!$F$4:$F$749,$G264,'[1]SIIF Cierre 31 Enero de 2024'!$G$4:$G$749,$H264,'[1]SIIF Cierre 31 Enero de 2024'!$H$4:$H$749,$I264,'[1]SIIF Cierre 31 Enero de 2024'!$I$4:$I$749,$J264,'[1]SIIF Cierre 31 Enero de 2024'!$J$4:$J$749,$K264,'[1]SIIF Cierre 31 Enero de 2024'!$K$4:$K$749,$L264,'[1]SIIF Cierre 31 Enero de 2024'!$L$4:$L$749,$M264,'[1]SIIF Cierre 31 Enero de 2024'!$M$4:$M$749,$N264,'[1]SIIF Cierre 31 Enero de 2024'!$N$4:$N$749,$O264)/1000000)</f>
        <v>0</v>
      </c>
      <c r="AF264" s="386">
        <f>AD264-AE264</f>
        <v>0</v>
      </c>
      <c r="AG264" s="458">
        <f>+SUMIFS('[1]SIIF Cierre 31 Enero de 2024'!$W$4:$W$749,'[1]SIIF Cierre 31 Enero de 2024'!$A$4:$A$749,$B264,'[1]SIIF Cierre 31 Enero de 2024'!$B$4:$B$749,$C264,'[1]SIIF Cierre 31 Enero de 2024'!$C$4:$C$749,$D264,'[1]SIIF Cierre 31 Enero de 2024'!$D$4:$D$749,$E264,'[1]SIIF Cierre 31 Enero de 2024'!$E$4:$E$749,$F264,'[1]SIIF Cierre 31 Enero de 2024'!$F$4:$F$749,$G264,'[1]SIIF Cierre 31 Enero de 2024'!$G$4:$G$749,$H264,'[1]SIIF Cierre 31 Enero de 2024'!$H$4:$H$749,$I264,'[1]SIIF Cierre 31 Enero de 2024'!$I$4:$I$749,$J264,'[1]SIIF Cierre 31 Enero de 2024'!$J$4:$J$749,$K264,'[1]SIIF Cierre 31 Enero de 2024'!$K$4:$K$749,$L264,'[1]SIIF Cierre 31 Enero de 2024'!$L$4:$L$749,$M264,'[1]SIIF Cierre 31 Enero de 2024'!$M$4:$M$749,$N264,'[1]SIIF Cierre 31 Enero de 2024'!$N$4:$N$749,$O264)/1000000</f>
        <v>0</v>
      </c>
      <c r="AH264" s="178" t="e">
        <f>+AG264/AD264</f>
        <v>#DIV/0!</v>
      </c>
      <c r="AI264" s="187" t="e">
        <f>+AG264/AF264</f>
        <v>#DIV/0!</v>
      </c>
      <c r="AJ264" s="192">
        <f>+SUMIFS('[1]Cierre Mes Anterior'!$W$4:$W$773,'[1]Cierre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K264" s="179">
        <f>+AG264-AJ264</f>
        <v>0</v>
      </c>
      <c r="AL264" s="240" t="e" vm="1">
        <f t="shared" si="274"/>
        <v>#VALUE!</v>
      </c>
      <c r="AM264" s="456">
        <f>+SUMIFS('[1]SIIF Cierre 31 Enero de 2024'!$X$4:$X$749,'[1]SIIF Cierre 31 Enero de 2024'!$A$4:$A$749,$B264,'[1]SIIF Cierre 31 Enero de 2024'!$B$4:$B$749,$C264,'[1]SIIF Cierre 31 Enero de 2024'!$C$4:$C$749,$D264,'[1]SIIF Cierre 31 Enero de 2024'!$D$4:$D$749,$E264,'[1]SIIF Cierre 31 Enero de 2024'!$E$4:$E$749,$F264,'[1]SIIF Cierre 31 Enero de 2024'!$F$4:$F$749,$G264,'[1]SIIF Cierre 31 Enero de 2024'!$G$4:$G$749,$H264,'[1]SIIF Cierre 31 Enero de 2024'!$H$4:$H$749,$I264,'[1]SIIF Cierre 31 Enero de 2024'!$I$4:$I$749,$J264,'[1]SIIF Cierre 31 Enero de 2024'!$J$4:$J$749,$K264,'[1]SIIF Cierre 31 Enero de 2024'!$K$4:$K$749,$L264,'[1]SIIF Cierre 31 Enero de 2024'!$L$4:$L$749,$M264,'[1]SIIF Cierre 31 Enero de 2024'!$M$4:$M$749,$N264,'[1]SIIF Cierre 31 Enero de 2024'!$N$4:$N$749,$O264)/1000000</f>
        <v>0</v>
      </c>
      <c r="AN264" s="180" t="e">
        <f t="shared" si="275"/>
        <v>#DIV/0!</v>
      </c>
      <c r="AO264" s="189" t="e">
        <f>+AM264/AF264</f>
        <v>#DIV/0!</v>
      </c>
      <c r="AP264" s="192">
        <f>+SUMIFS('[1]Cierre Mes Anterior'!$X$4:$X$773,'[1]Cierre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Q264" s="179">
        <f>+AM264-AP264</f>
        <v>0</v>
      </c>
      <c r="AR264" s="240" t="e">
        <f t="shared" si="276"/>
        <v>#N/A</v>
      </c>
      <c r="AS264" s="456">
        <f>+SUMIFS('[1]SIIF Cierre 31 Enero de 2024'!$Z$4:$Z$749,'[1]SIIF Cierre 31 Enero de 2024'!$A$4:$A$749,$B264,'[1]SIIF Cierre 31 Enero de 2024'!$B$4:$B$749,$C264,'[1]SIIF Cierre 31 Enero de 2024'!$C$4:$C$749,$D264,'[1]SIIF Cierre 31 Enero de 2024'!$D$4:$D$749,$E264,'[1]SIIF Cierre 31 Enero de 2024'!$E$4:$E$749,$F264,'[1]SIIF Cierre 31 Enero de 2024'!$F$4:$F$749,$G264,'[1]SIIF Cierre 31 Enero de 2024'!$G$4:$G$749,$H264,'[1]SIIF Cierre 31 Enero de 2024'!$H$4:$H$749,$I264,'[1]SIIF Cierre 31 Enero de 2024'!$I$4:$I$749,$J264,'[1]SIIF Cierre 31 Enero de 2024'!$J$4:$J$749,$K264,'[1]SIIF Cierre 31 Enero de 2024'!$K$4:$K$749,$L264,'[1]SIIF Cierre 31 Enero de 2024'!$L$4:$L$749,$M264,'[1]SIIF Cierre 31 Enero de 2024'!$M$4:$M$749,$N264,'[1]SIIF Cierre 31 Enero de 2024'!$N$4:$N$749,$O264)/1000000</f>
        <v>0</v>
      </c>
      <c r="AT264" s="180" t="e">
        <f t="shared" si="277"/>
        <v>#DIV/0!</v>
      </c>
      <c r="AU264" s="456">
        <f>+AD264-AG264</f>
        <v>0</v>
      </c>
      <c r="AV264" s="384">
        <f>+AG264-AM264</f>
        <v>0</v>
      </c>
      <c r="AW264" s="385">
        <f t="shared" si="279"/>
        <v>0</v>
      </c>
      <c r="AX264" s="386">
        <f>+AF264-AG264</f>
        <v>0</v>
      </c>
      <c r="AY264" s="193" t="e">
        <f>AD264*AR264</f>
        <v>#N/A</v>
      </c>
      <c r="AZ264" s="174" t="e">
        <f>IF(AND(AY264=0,AM264&gt;AY264),1,IFERROR(AM264/AY264,1))</f>
        <v>#N/A</v>
      </c>
      <c r="BA264" s="138"/>
      <c r="BB264" s="349"/>
      <c r="BC264" s="349"/>
      <c r="BD264" s="349"/>
      <c r="BE264" s="349"/>
      <c r="BF264" s="349"/>
      <c r="BG264" s="349"/>
      <c r="BH264" s="349"/>
      <c r="BI264" s="349"/>
      <c r="BJ264" s="349"/>
      <c r="BK264" s="349"/>
      <c r="BL264" s="349"/>
      <c r="BM264" s="349"/>
      <c r="BO264" s="349"/>
      <c r="BP264" s="349"/>
      <c r="BQ264" s="349"/>
      <c r="BR264" s="349"/>
      <c r="BS264" s="349"/>
      <c r="BT264" s="349"/>
      <c r="BU264" s="349"/>
      <c r="BV264" s="349"/>
      <c r="BW264" s="349"/>
      <c r="BX264" s="349"/>
      <c r="BY264" s="349"/>
      <c r="BZ264" s="349"/>
    </row>
    <row r="265" spans="1:78" ht="22.5" customHeight="1" thickBot="1">
      <c r="B265" s="167" t="s">
        <v>194</v>
      </c>
      <c r="C265" s="1" t="s">
        <v>301</v>
      </c>
      <c r="D265" s="1" t="s">
        <v>164</v>
      </c>
      <c r="E265" s="1" t="s">
        <v>176</v>
      </c>
      <c r="F265" s="1" t="s">
        <v>164</v>
      </c>
      <c r="G265" s="1" t="s">
        <v>164</v>
      </c>
      <c r="H265" s="1" t="s">
        <v>164</v>
      </c>
      <c r="I265" s="1" t="s">
        <v>164</v>
      </c>
      <c r="J265" s="1" t="s">
        <v>164</v>
      </c>
      <c r="K265" s="1" t="s">
        <v>164</v>
      </c>
      <c r="L265" s="1" t="s">
        <v>164</v>
      </c>
      <c r="M265" s="1" t="s">
        <v>164</v>
      </c>
      <c r="N265" s="1" t="s">
        <v>164</v>
      </c>
      <c r="O265" s="1" t="s">
        <v>164</v>
      </c>
      <c r="T265" s="158" t="s">
        <v>177</v>
      </c>
      <c r="U265" s="441"/>
      <c r="V265" s="158" t="s">
        <v>177</v>
      </c>
      <c r="W265" s="387">
        <f>W282</f>
        <v>61421.308034000001</v>
      </c>
      <c r="X265" s="188">
        <f>X282</f>
        <v>0</v>
      </c>
      <c r="Y265" s="188">
        <f>Y282</f>
        <v>0</v>
      </c>
      <c r="Z265" s="188"/>
      <c r="AA265" s="188">
        <f t="shared" ref="AA265:AF265" si="280">AA282</f>
        <v>0</v>
      </c>
      <c r="AB265" s="188">
        <f t="shared" si="280"/>
        <v>0</v>
      </c>
      <c r="AC265" s="188">
        <f t="shared" si="280"/>
        <v>0</v>
      </c>
      <c r="AD265" s="457">
        <f>AD282</f>
        <v>61421.308034000001</v>
      </c>
      <c r="AE265" s="387">
        <f t="shared" si="280"/>
        <v>14059</v>
      </c>
      <c r="AF265" s="387">
        <f t="shared" si="280"/>
        <v>47362.308034000001</v>
      </c>
      <c r="AG265" s="457">
        <f>AG282</f>
        <v>215.35830000000001</v>
      </c>
      <c r="AH265" s="169">
        <f t="shared" si="273"/>
        <v>3.5062473739697567E-3</v>
      </c>
      <c r="AI265" s="244"/>
      <c r="AJ265" s="326">
        <f>AJ282</f>
        <v>0</v>
      </c>
      <c r="AK265" s="326">
        <f>AK282</f>
        <v>215.35830000000001</v>
      </c>
      <c r="AL265" s="334" t="e" vm="1">
        <f t="shared" si="274"/>
        <v>#VALUE!</v>
      </c>
      <c r="AM265" s="457">
        <f>AM282</f>
        <v>0</v>
      </c>
      <c r="AN265" s="186">
        <f t="shared" si="275"/>
        <v>0</v>
      </c>
      <c r="AO265" s="223"/>
      <c r="AP265" s="326">
        <f>AP282</f>
        <v>0</v>
      </c>
      <c r="AQ265" s="326">
        <f>AQ282</f>
        <v>0</v>
      </c>
      <c r="AR265" s="172" t="e">
        <f t="shared" si="276"/>
        <v>#N/A</v>
      </c>
      <c r="AS265" s="457">
        <f>AS282</f>
        <v>0</v>
      </c>
      <c r="AT265" s="186">
        <f t="shared" si="277"/>
        <v>0</v>
      </c>
      <c r="AU265" s="457">
        <f>AU282</f>
        <v>61205.949734000002</v>
      </c>
      <c r="AV265" s="387">
        <f>AV282</f>
        <v>215.35830000000001</v>
      </c>
      <c r="AW265" s="389">
        <f>AW282</f>
        <v>61421.308034000001</v>
      </c>
      <c r="AX265" s="418"/>
      <c r="AY265" s="190" t="e">
        <f>AY282</f>
        <v>#N/A</v>
      </c>
      <c r="AZ265" s="174" t="e">
        <f t="shared" si="278"/>
        <v>#N/A</v>
      </c>
      <c r="BA265" s="138"/>
      <c r="BB265" s="270"/>
      <c r="BC265" s="270"/>
      <c r="BD265" s="270"/>
      <c r="BE265" s="270"/>
      <c r="BF265" s="270"/>
      <c r="BG265" s="270"/>
      <c r="BH265" s="270"/>
      <c r="BI265" s="270"/>
      <c r="BJ265" s="270"/>
      <c r="BK265" s="270"/>
      <c r="BL265" s="270"/>
      <c r="BM265" s="270"/>
      <c r="BO265" s="342"/>
      <c r="BP265" s="342"/>
      <c r="BQ265" s="342"/>
      <c r="BR265" s="342"/>
      <c r="BS265" s="342"/>
      <c r="BT265" s="342"/>
      <c r="BU265" s="342"/>
      <c r="BV265" s="342"/>
      <c r="BW265" s="342"/>
      <c r="BX265" s="342"/>
      <c r="BY265" s="342"/>
      <c r="BZ265" s="342"/>
    </row>
    <row r="266" spans="1:78" ht="24.75" customHeight="1" thickBot="1">
      <c r="B266" s="196" t="s">
        <v>194</v>
      </c>
      <c r="C266" s="197" t="s">
        <v>301</v>
      </c>
      <c r="D266" s="197" t="s">
        <v>164</v>
      </c>
      <c r="E266" s="197" t="s">
        <v>164</v>
      </c>
      <c r="F266" s="197" t="s">
        <v>164</v>
      </c>
      <c r="G266" s="197" t="s">
        <v>164</v>
      </c>
      <c r="H266" s="197" t="s">
        <v>164</v>
      </c>
      <c r="I266" s="197" t="s">
        <v>164</v>
      </c>
      <c r="J266" s="197" t="s">
        <v>164</v>
      </c>
      <c r="K266" s="197" t="s">
        <v>164</v>
      </c>
      <c r="L266" s="197" t="s">
        <v>164</v>
      </c>
      <c r="M266" s="197" t="s">
        <v>164</v>
      </c>
      <c r="N266" s="197" t="s">
        <v>164</v>
      </c>
      <c r="O266" s="197" t="s">
        <v>164</v>
      </c>
      <c r="P266" s="197"/>
      <c r="Q266" s="197"/>
      <c r="R266" s="197"/>
      <c r="S266" s="197"/>
      <c r="T266" s="158" t="s">
        <v>206</v>
      </c>
      <c r="U266" s="441"/>
      <c r="V266" s="158" t="s">
        <v>206</v>
      </c>
      <c r="W266" s="387">
        <f>+W265+W256+W262</f>
        <v>135930.95403399999</v>
      </c>
      <c r="X266" s="387">
        <f t="shared" ref="X266:AC266" si="281">+X265+X256+X262</f>
        <v>0</v>
      </c>
      <c r="Y266" s="387">
        <f t="shared" si="281"/>
        <v>0</v>
      </c>
      <c r="Z266" s="387">
        <f t="shared" si="281"/>
        <v>0</v>
      </c>
      <c r="AA266" s="387">
        <f t="shared" si="281"/>
        <v>0</v>
      </c>
      <c r="AB266" s="387">
        <f t="shared" si="281"/>
        <v>0</v>
      </c>
      <c r="AC266" s="387">
        <f t="shared" si="281"/>
        <v>0</v>
      </c>
      <c r="AD266" s="457">
        <f>+AD265+AD256+AD262</f>
        <v>135930.95403399999</v>
      </c>
      <c r="AE266" s="387">
        <f>+AE265+AE256+AE262</f>
        <v>14059</v>
      </c>
      <c r="AF266" s="387">
        <f>+AF265+AF256+AF262</f>
        <v>121871.95403400001</v>
      </c>
      <c r="AG266" s="457">
        <f>+AG265+AG256+AG262</f>
        <v>18780.385949809999</v>
      </c>
      <c r="AH266" s="169">
        <f t="shared" si="273"/>
        <v>0.13816121635630188</v>
      </c>
      <c r="AI266" s="278"/>
      <c r="AJ266" s="188">
        <f>+AJ265+AJ256</f>
        <v>0</v>
      </c>
      <c r="AK266" s="188">
        <f>+AK265+AK256</f>
        <v>18779.376949810001</v>
      </c>
      <c r="AL266" s="334" t="e" vm="1">
        <f t="shared" si="274"/>
        <v>#VALUE!</v>
      </c>
      <c r="AM266" s="457">
        <f>+AM265+AM256+AM262</f>
        <v>1816.6991540399999</v>
      </c>
      <c r="AN266" s="186">
        <f t="shared" si="275"/>
        <v>1.3364867236829623E-2</v>
      </c>
      <c r="AO266" s="279"/>
      <c r="AP266" s="188">
        <f>+AP265+AP256</f>
        <v>0</v>
      </c>
      <c r="AQ266" s="188">
        <f>+AQ265+AQ256</f>
        <v>1815.6901540399999</v>
      </c>
      <c r="AR266" s="172" t="e">
        <f t="shared" si="276"/>
        <v>#N/A</v>
      </c>
      <c r="AS266" s="457">
        <f>+AS265+AS256+AS262</f>
        <v>1816.6991540399999</v>
      </c>
      <c r="AT266" s="186">
        <f t="shared" si="277"/>
        <v>1.3364867236829623E-2</v>
      </c>
      <c r="AU266" s="457">
        <f>+AU265+AU256+AU262</f>
        <v>117150.56808419</v>
      </c>
      <c r="AV266" s="387">
        <f>+AV265+AV256+AV262</f>
        <v>16963.686795769998</v>
      </c>
      <c r="AW266" s="389">
        <f>+AW265+AW256</f>
        <v>134114.25487996</v>
      </c>
      <c r="AX266" s="418"/>
      <c r="AY266" s="190" t="e">
        <f>+AY265+AY256</f>
        <v>#N/A</v>
      </c>
      <c r="AZ266" s="174" t="e">
        <f t="shared" si="278"/>
        <v>#N/A</v>
      </c>
      <c r="BA266" s="138"/>
      <c r="BB266" s="280"/>
      <c r="BC266" s="281"/>
      <c r="BD266" s="281"/>
      <c r="BE266" s="281"/>
      <c r="BF266" s="281"/>
      <c r="BG266" s="281"/>
      <c r="BH266" s="281"/>
      <c r="BI266" s="281"/>
      <c r="BJ266" s="281"/>
      <c r="BK266" s="281"/>
      <c r="BL266" s="281"/>
      <c r="BM266" s="281"/>
      <c r="BO266" s="365"/>
      <c r="BP266" s="365"/>
      <c r="BQ266" s="365"/>
      <c r="BR266" s="365"/>
      <c r="BS266" s="365"/>
      <c r="BT266" s="365"/>
      <c r="BU266" s="365"/>
      <c r="BV266" s="365"/>
      <c r="BW266" s="365"/>
      <c r="BX266" s="365"/>
      <c r="BY266" s="365"/>
      <c r="BZ266" s="365"/>
    </row>
    <row r="267" spans="1:78" ht="10.5" customHeight="1">
      <c r="T267" s="143"/>
      <c r="U267" s="431"/>
      <c r="V267" s="144"/>
      <c r="W267" s="201"/>
      <c r="X267" s="201"/>
      <c r="Y267" s="201"/>
      <c r="Z267" s="201"/>
      <c r="AA267" s="201"/>
      <c r="AB267" s="201"/>
      <c r="AC267" s="201"/>
      <c r="AD267" s="459"/>
      <c r="AE267" s="215"/>
      <c r="AF267" s="215"/>
      <c r="AG267" s="459"/>
      <c r="AH267" s="216"/>
      <c r="AI267" s="202"/>
      <c r="AJ267" s="202"/>
      <c r="AK267" s="202"/>
      <c r="AL267" s="203"/>
      <c r="AM267" s="459"/>
      <c r="AN267" s="216"/>
      <c r="AO267" s="202"/>
      <c r="AP267" s="202"/>
      <c r="AQ267" s="202"/>
      <c r="AR267" s="203"/>
      <c r="AS267" s="459"/>
      <c r="AT267" s="216"/>
      <c r="AU267" s="459"/>
      <c r="AV267" s="390"/>
      <c r="AW267" s="380"/>
      <c r="AX267" s="380"/>
      <c r="AY267" s="146"/>
      <c r="AZ267" s="146"/>
      <c r="BA267" s="138"/>
      <c r="BB267" s="277"/>
      <c r="BC267" s="270"/>
      <c r="BD267" s="270"/>
      <c r="BE267" s="270"/>
      <c r="BF267" s="270"/>
      <c r="BG267" s="270"/>
      <c r="BH267" s="270"/>
      <c r="BI267" s="270"/>
      <c r="BJ267" s="270"/>
      <c r="BK267" s="270"/>
      <c r="BL267" s="270"/>
      <c r="BM267" s="270"/>
      <c r="BO267" s="344"/>
      <c r="BP267" s="344"/>
      <c r="BQ267" s="344"/>
      <c r="BR267" s="344"/>
      <c r="BS267" s="344"/>
      <c r="BT267" s="344"/>
      <c r="BU267" s="344"/>
      <c r="BV267" s="344"/>
      <c r="BW267" s="344"/>
      <c r="BX267" s="344"/>
      <c r="BY267" s="344"/>
      <c r="BZ267" s="344"/>
    </row>
    <row r="268" spans="1:78" ht="12.75" customHeight="1" thickBot="1">
      <c r="T268" s="143"/>
      <c r="U268" s="431"/>
      <c r="V268" s="144"/>
      <c r="W268" s="201"/>
      <c r="X268" s="201"/>
      <c r="Y268" s="201"/>
      <c r="Z268" s="201"/>
      <c r="AA268" s="201"/>
      <c r="AB268" s="201"/>
      <c r="AC268" s="201"/>
      <c r="AD268" s="459"/>
      <c r="AE268" s="201"/>
      <c r="AF268" s="201"/>
      <c r="AG268" s="459"/>
      <c r="AH268" s="216"/>
      <c r="AI268" s="202"/>
      <c r="AJ268" s="202"/>
      <c r="AK268" s="202"/>
      <c r="AL268" s="203"/>
      <c r="AM268" s="459"/>
      <c r="AN268" s="216"/>
      <c r="AO268" s="202"/>
      <c r="AP268" s="202"/>
      <c r="AQ268" s="202"/>
      <c r="AR268" s="203"/>
      <c r="AS268" s="459"/>
      <c r="AT268" s="216"/>
      <c r="AU268" s="459"/>
      <c r="AV268" s="390"/>
      <c r="AW268" s="380"/>
      <c r="AX268" s="380"/>
      <c r="AY268" s="146"/>
      <c r="AZ268" s="146"/>
      <c r="BA268" s="138"/>
      <c r="BB268" s="277"/>
      <c r="BC268" s="270"/>
      <c r="BD268" s="270"/>
      <c r="BE268" s="270"/>
      <c r="BF268" s="270"/>
      <c r="BG268" s="270"/>
      <c r="BH268" s="270"/>
      <c r="BI268" s="270"/>
      <c r="BJ268" s="270"/>
      <c r="BK268" s="270"/>
      <c r="BL268" s="270"/>
      <c r="BM268" s="270"/>
      <c r="BO268" s="344"/>
      <c r="BP268" s="344"/>
      <c r="BQ268" s="344"/>
      <c r="BR268" s="344"/>
      <c r="BS268" s="344"/>
      <c r="BT268" s="344"/>
      <c r="BU268" s="344"/>
      <c r="BV268" s="344"/>
      <c r="BW268" s="344"/>
      <c r="BX268" s="344"/>
      <c r="BY268" s="344"/>
      <c r="BZ268" s="344"/>
    </row>
    <row r="269" spans="1:78" ht="51" customHeight="1" thickBot="1">
      <c r="A269" s="184"/>
      <c r="B269" s="184"/>
      <c r="C269" s="184"/>
      <c r="D269" s="184"/>
      <c r="E269" s="184"/>
      <c r="F269" s="184"/>
      <c r="G269" s="184"/>
      <c r="H269" s="184"/>
      <c r="I269" s="184"/>
      <c r="J269" s="184"/>
      <c r="K269" s="184"/>
      <c r="L269" s="184"/>
      <c r="M269" s="184"/>
      <c r="N269" s="184"/>
      <c r="O269" s="184"/>
      <c r="P269" s="184"/>
      <c r="Q269" s="184"/>
      <c r="R269" s="184"/>
      <c r="S269" s="184"/>
      <c r="T269" s="157" t="s">
        <v>125</v>
      </c>
      <c r="U269" s="440"/>
      <c r="V269" s="157" t="s">
        <v>125</v>
      </c>
      <c r="W269" s="158" t="s">
        <v>441</v>
      </c>
      <c r="X269" s="158" t="s">
        <v>127</v>
      </c>
      <c r="Y269" s="158" t="s">
        <v>128</v>
      </c>
      <c r="Z269" s="158" t="s">
        <v>129</v>
      </c>
      <c r="AA269" s="158" t="s">
        <v>130</v>
      </c>
      <c r="AB269" s="158" t="s">
        <v>131</v>
      </c>
      <c r="AC269" s="157" t="s">
        <v>132</v>
      </c>
      <c r="AD269" s="453" t="s">
        <v>442</v>
      </c>
      <c r="AE269" s="157" t="s">
        <v>443</v>
      </c>
      <c r="AF269" s="157" t="s">
        <v>135</v>
      </c>
      <c r="AG269" s="453" t="s">
        <v>0</v>
      </c>
      <c r="AH269" s="159" t="s">
        <v>136</v>
      </c>
      <c r="AI269" s="160" t="s">
        <v>137</v>
      </c>
      <c r="AJ269" s="160" t="s">
        <v>138</v>
      </c>
      <c r="AK269" s="160" t="s">
        <v>139</v>
      </c>
      <c r="AL269" s="161" t="s">
        <v>140</v>
      </c>
      <c r="AM269" s="453" t="s">
        <v>141</v>
      </c>
      <c r="AN269" s="159" t="s">
        <v>142</v>
      </c>
      <c r="AO269" s="160"/>
      <c r="AP269" s="256" t="s">
        <v>144</v>
      </c>
      <c r="AQ269" s="256" t="s">
        <v>145</v>
      </c>
      <c r="AR269" s="284" t="s">
        <v>146</v>
      </c>
      <c r="AS269" s="453" t="s">
        <v>295</v>
      </c>
      <c r="AT269" s="159" t="s">
        <v>296</v>
      </c>
      <c r="AU269" s="453" t="s">
        <v>147</v>
      </c>
      <c r="AV269" s="381" t="s">
        <v>148</v>
      </c>
      <c r="AW269" s="381" t="s">
        <v>149</v>
      </c>
      <c r="AX269" s="422"/>
      <c r="AY269" s="162" t="s">
        <v>151</v>
      </c>
      <c r="AZ269" s="163" t="s">
        <v>152</v>
      </c>
      <c r="BA269" s="138"/>
      <c r="BB269" s="164"/>
      <c r="BC269" s="166"/>
      <c r="BD269" s="166"/>
      <c r="BE269" s="166"/>
      <c r="BF269" s="166"/>
      <c r="BG269" s="166"/>
      <c r="BH269" s="166"/>
      <c r="BI269" s="166"/>
      <c r="BJ269" s="166"/>
      <c r="BK269" s="166"/>
      <c r="BL269" s="166"/>
      <c r="BM269" s="166"/>
      <c r="BO269" s="345"/>
      <c r="BP269" s="345"/>
      <c r="BQ269" s="345"/>
      <c r="BR269" s="345"/>
      <c r="BS269" s="345"/>
      <c r="BT269" s="345"/>
      <c r="BU269" s="345"/>
      <c r="BV269" s="345"/>
      <c r="BW269" s="345"/>
      <c r="BX269" s="345"/>
      <c r="BY269" s="345"/>
      <c r="BZ269" s="345"/>
    </row>
    <row r="270" spans="1:78" ht="75" customHeight="1">
      <c r="A270" s="184"/>
      <c r="B270" s="184" t="s">
        <v>194</v>
      </c>
      <c r="C270" s="184" t="s">
        <v>301</v>
      </c>
      <c r="D270" s="515" t="s">
        <v>403</v>
      </c>
      <c r="E270" s="184" t="s">
        <v>176</v>
      </c>
      <c r="F270" s="184" t="s">
        <v>164</v>
      </c>
      <c r="G270" s="184" t="s">
        <v>164</v>
      </c>
      <c r="H270" s="184" t="s">
        <v>164</v>
      </c>
      <c r="I270" s="184" t="s">
        <v>164</v>
      </c>
      <c r="J270" s="184" t="s">
        <v>164</v>
      </c>
      <c r="K270" s="184" t="s">
        <v>164</v>
      </c>
      <c r="L270" s="184" t="s">
        <v>164</v>
      </c>
      <c r="M270" s="184" t="s">
        <v>164</v>
      </c>
      <c r="N270" s="184" t="s">
        <v>164</v>
      </c>
      <c r="O270" s="184" t="s">
        <v>164</v>
      </c>
      <c r="P270" s="184"/>
      <c r="Q270" s="184"/>
      <c r="R270" s="184"/>
      <c r="S270" s="184"/>
      <c r="T270" s="510" t="s">
        <v>278</v>
      </c>
      <c r="U270" s="310" t="s">
        <v>279</v>
      </c>
      <c r="V270" s="307" t="s">
        <v>278</v>
      </c>
      <c r="W270" s="394">
        <f>+SUMIFS('[1]SIIF Cierre 31 Enero de 2024'!$P$4:$P$749,'[1]SIIF Cierre 31 Enero de 2024'!$A$4:$A$749,$B270,'[1]SIIF Cierre 31 Enero de 2024'!$B$4:$B$749,$C270,'[1]SIIF Cierre 31 Enero de 2024'!$C$4:$C$749,$D270)/1000000</f>
        <v>1000</v>
      </c>
      <c r="X270" s="394">
        <v>0</v>
      </c>
      <c r="Y270" s="394">
        <f>+SUMIFS('[1]SIIF Cierre 31 Enero de 2024'!$R$4:$R$749,'[1]SIIF Cierre 31 Enero de 2024'!$A$4:$A$749,$B270,'[1]SIIF Cierre 31 Enero de 2024'!$B$4:$B$749,$C270,'[1]SIIF Cierre 31 Enero de 2024'!$C$4:$C$749,$D270)/1000000</f>
        <v>0</v>
      </c>
      <c r="Z270" s="394"/>
      <c r="AA270" s="394">
        <f>+SUMIFS('[1]SIIF Cierre 31 Enero de 2024'!$Q$4:$Q$749,'[1]SIIF Cierre 31 Enero de 2024'!$A$4:$A$749,$B270,'[1]SIIF Cierre 31 Enero de 2024'!$B$4:$B$749,$C270,'[1]SIIF Cierre 31 Enero de 2024'!$C$4:$C$749,$D270)/1000000</f>
        <v>0</v>
      </c>
      <c r="AB270" s="394"/>
      <c r="AC270" s="394"/>
      <c r="AD270" s="462">
        <f t="shared" ref="AD270:AD281" si="282">W270-Y270+AA270</f>
        <v>1000</v>
      </c>
      <c r="AE270" s="394">
        <f>+SUMIFS('[1]SIIF Cierre 31 Enero de 2024'!$T$4:$T$749,'[1]SIIF Cierre 31 Enero de 2024'!$A$4:$A$749,$B270,'[1]SIIF Cierre 31 Enero de 2024'!$B$4:$B$749,$C270,'[1]SIIF Cierre 31 Enero de 2024'!$C$4:$C$749,$D270)/1000000</f>
        <v>1000</v>
      </c>
      <c r="AF270" s="394">
        <f t="shared" ref="AF270:AF281" si="283">AD270-AE270</f>
        <v>0</v>
      </c>
      <c r="AG270" s="471">
        <f>+SUMIFS('[1]SIIF Cierre 31 Enero de 2024'!$W$4:$W$749,'[1]SIIF Cierre 31 Enero de 2024'!$A$4:$A$749,$B270,'[1]SIIF Cierre 31 Enero de 2024'!$B$4:$B$749,$C270,'[1]SIIF Cierre 31 Enero de 2024'!$C$4:$C$749,$D270,'[1]SIIF Cierre 31 Enero de 2024'!$D$4:$D$749,$E270,'[1]SIIF Cierre 31 Enero de 2024'!$E$4:$E$749,$F270,'[1]SIIF Cierre 31 Enero de 2024'!$F$4:$F$749,$G270,'[1]SIIF Cierre 31 Enero de 2024'!$G$4:$G$749,$H270,'[1]SIIF Cierre 31 Enero de 2024'!$H$4:$H$749,$I270,'[1]SIIF Cierre 31 Enero de 2024'!$I$4:$I$749,$J270,'[1]SIIF Cierre 31 Enero de 2024'!$J$4:$J$749,$K270,'[1]SIIF Cierre 31 Enero de 2024'!$K$4:$K$749,$L270,'[1]SIIF Cierre 31 Enero de 2024'!$L$4:$L$749,$M270,'[1]SIIF Cierre 31 Enero de 2024'!$M$4:$M$749,$N270,'[1]SIIF Cierre 31 Enero de 2024'!$N$4:$N$749,$O270)/1000000</f>
        <v>0</v>
      </c>
      <c r="AH270" s="265">
        <f t="shared" ref="AH270:AH282" si="284">+AG270/AD270</f>
        <v>0</v>
      </c>
      <c r="AI270" s="266"/>
      <c r="AJ270" s="264">
        <f>+SUMIFS('[1]Cierre Mes Anterior'!$W$4:$W$773,'[1]Cierre Mes Anterior'!$A$4:$A$773,$B270,'[1]Cierre Mes Anterior'!$B$4:$B$773,$C270,'[1]Cierre Mes Anterior'!$C$4:$C$773,$D270,'[1]Cierre Mes Anterior'!$D$4:$D$773,$E270,'[1]Cierre Mes Anterior'!$E$4:$E$773,$F270,'[1]Cierre Mes Anterior'!$F$4:$F$773,$G270,'[1]Cierre Mes Anterior'!$G$4:$G$773,$H270,'[1]Cierre Mes Anterior'!$H$4:$H$773,$I270,'[1]Cierre Mes Anterior'!$I$4:$I$773,$J270,'[1]Cierre Mes Anterior'!$J$4:$J$773,$K270,'[1]Cierre Mes Anterior'!$K$4:$K$773,$L270,'[1]Cierre Mes Anterior'!$L$4:$L$773,$M270,'[1]Cierre Mes Anterior'!$M$4:$M$773,$N270,'[1]Cierre Mes Anterior'!$N$4:$N$773,$O270)/1000000</f>
        <v>0</v>
      </c>
      <c r="AK270" s="367">
        <f t="shared" ref="AK270:AK281" si="285">+AG270-AJ270</f>
        <v>0</v>
      </c>
      <c r="AL270" s="334" t="e" vm="1">
        <f t="shared" ref="AL270:AL282" si="286">HLOOKUP((HLOOKUP($W$1,$BB$8:$BM$8,1,FALSE)),$BB$8:$BM$314,BN270,FALSE)</f>
        <v>#VALUE!</v>
      </c>
      <c r="AM270" s="472">
        <f>+SUMIFS('[1]SIIF Cierre 31 Enero de 2024'!$X$4:$X$749,'[1]SIIF Cierre 31 Enero de 2024'!$A$4:$A$749,$B270,'[1]SIIF Cierre 31 Enero de 2024'!$B$4:$B$749,$C270,'[1]SIIF Cierre 31 Enero de 2024'!$C$4:$C$749,$D270,'[1]SIIF Cierre 31 Enero de 2024'!$D$4:$D$749,$E270,'[1]SIIF Cierre 31 Enero de 2024'!$E$4:$E$749,$F270,'[1]SIIF Cierre 31 Enero de 2024'!$F$4:$F$749,$G270,'[1]SIIF Cierre 31 Enero de 2024'!$G$4:$G$749,$H270,'[1]SIIF Cierre 31 Enero de 2024'!$H$4:$H$749,$I270,'[1]SIIF Cierre 31 Enero de 2024'!$I$4:$I$749,$J270,'[1]SIIF Cierre 31 Enero de 2024'!$J$4:$J$749,$K270,'[1]SIIF Cierre 31 Enero de 2024'!$K$4:$K$749,$L270,'[1]SIIF Cierre 31 Enero de 2024'!$L$4:$L$749,$M270,'[1]SIIF Cierre 31 Enero de 2024'!$M$4:$M$749,$N270,'[1]SIIF Cierre 31 Enero de 2024'!$N$4:$N$749,$O270)/1000000</f>
        <v>0</v>
      </c>
      <c r="AN270" s="265">
        <f t="shared" ref="AN270:AN282" si="287">+AM270/AD270</f>
        <v>0</v>
      </c>
      <c r="AO270" s="266"/>
      <c r="AP270" s="264">
        <f>+SUMIFS('[1]Cierre Mes Anterior'!$X$4:$X$773,'[1]Cierre Mes Anterior'!$A$4:$A$773,$B270,'[1]Cierre Mes Anterior'!$B$4:$B$773,$C270,'[1]Cierre Mes Anterior'!$C$4:$C$773,$D270,'[1]Cierre Mes Anterior'!$D$4:$D$773,$E270,'[1]Cierre Mes Anterior'!$E$4:$E$773,$F270,'[1]Cierre Mes Anterior'!$F$4:$F$773,$G270,'[1]Cierre Mes Anterior'!$G$4:$G$773,$H270,'[1]Cierre Mes Anterior'!$H$4:$H$773,$I270,'[1]Cierre Mes Anterior'!$I$4:$I$773,$J270,'[1]Cierre Mes Anterior'!$J$4:$J$773,$K270,'[1]Cierre Mes Anterior'!$K$4:$K$773,$L270,'[1]Cierre Mes Anterior'!$L$4:$L$773,$M270,'[1]Cierre Mes Anterior'!$M$4:$M$773,$N270,'[1]Cierre Mes Anterior'!$N$4:$N$773,$O270)/1000000</f>
        <v>0</v>
      </c>
      <c r="AQ270" s="267">
        <f t="shared" ref="AQ270:AQ281" si="288">+AM270-AP270</f>
        <v>0</v>
      </c>
      <c r="AR270" s="172" t="e">
        <f t="shared" ref="AR270:AR282" si="289">HLOOKUP((HLOOKUP($W$1,$BO$8:$BZ$8,1,FALSE)),$BO$8:$BZ$314,BN270,FALSE)</f>
        <v>#N/A</v>
      </c>
      <c r="AS270" s="472">
        <f>+SUMIFS('[1]SIIF Cierre 31 Enero de 2024'!$Z$4:$Z$749,'[1]SIIF Cierre 31 Enero de 2024'!$A$4:$A$749,$B270,'[1]SIIF Cierre 31 Enero de 2024'!$B$4:$B$749,$C270,'[1]SIIF Cierre 31 Enero de 2024'!$C$4:$C$749,$D270,'[1]SIIF Cierre 31 Enero de 2024'!$D$4:$D$749,$E270,'[1]SIIF Cierre 31 Enero de 2024'!$E$4:$E$749,$F270,'[1]SIIF Cierre 31 Enero de 2024'!$F$4:$F$749,$G270,'[1]SIIF Cierre 31 Enero de 2024'!$G$4:$G$749,$H270,'[1]SIIF Cierre 31 Enero de 2024'!$H$4:$H$749,$I270,'[1]SIIF Cierre 31 Enero de 2024'!$I$4:$I$749,$J270,'[1]SIIF Cierre 31 Enero de 2024'!$J$4:$J$749,$K270,'[1]SIIF Cierre 31 Enero de 2024'!$K$4:$K$749,$L270,'[1]SIIF Cierre 31 Enero de 2024'!$L$4:$L$749,$M270,'[1]SIIF Cierre 31 Enero de 2024'!$M$4:$M$749,$N270,'[1]SIIF Cierre 31 Enero de 2024'!$N$4:$N$749,$O270)/1000000</f>
        <v>0</v>
      </c>
      <c r="AT270" s="265">
        <f t="shared" ref="AT270:AT282" si="290">+AS270/AD270</f>
        <v>0</v>
      </c>
      <c r="AU270" s="462">
        <f t="shared" ref="AU270:AU281" si="291">+AD270-AG270</f>
        <v>1000</v>
      </c>
      <c r="AV270" s="395">
        <f t="shared" ref="AV270:AV281" si="292">+AG270-AM270</f>
        <v>0</v>
      </c>
      <c r="AW270" s="416">
        <f t="shared" ref="AW270:AW281" si="293">+AD270-AM270</f>
        <v>1000</v>
      </c>
      <c r="AX270" s="420"/>
      <c r="AY270" s="193" t="e">
        <f t="shared" ref="AY270:AY281" si="294">AD270*AR270</f>
        <v>#N/A</v>
      </c>
      <c r="AZ270" s="174" t="e">
        <f t="shared" ref="AZ270:AZ282" si="295">IF(AND(AY270=0,AM270&gt;AY270),1,IFERROR(AM270/AY270,1))</f>
        <v>#N/A</v>
      </c>
      <c r="BA270" s="138"/>
      <c r="BB270" s="277"/>
      <c r="BC270" s="270"/>
      <c r="BD270" s="270"/>
      <c r="BE270" s="270"/>
      <c r="BF270" s="270"/>
      <c r="BG270" s="270"/>
      <c r="BH270" s="270"/>
      <c r="BI270" s="270"/>
      <c r="BJ270" s="270"/>
      <c r="BK270" s="270"/>
      <c r="BL270" s="270"/>
      <c r="BM270" s="270"/>
      <c r="BO270" s="270"/>
      <c r="BP270" s="270"/>
      <c r="BQ270" s="270"/>
      <c r="BR270" s="270"/>
      <c r="BS270" s="270"/>
      <c r="BT270" s="335"/>
      <c r="BU270" s="270"/>
      <c r="BV270" s="270"/>
      <c r="BW270" s="335"/>
      <c r="BX270" s="270"/>
      <c r="BY270" s="335"/>
      <c r="BZ270" s="270"/>
    </row>
    <row r="271" spans="1:78" ht="99.75" customHeight="1">
      <c r="A271" s="184"/>
      <c r="B271" s="184" t="s">
        <v>194</v>
      </c>
      <c r="C271" s="184" t="s">
        <v>301</v>
      </c>
      <c r="D271" s="505" t="s">
        <v>404</v>
      </c>
      <c r="E271" s="184" t="s">
        <v>176</v>
      </c>
      <c r="F271" s="184" t="s">
        <v>164</v>
      </c>
      <c r="G271" s="184" t="s">
        <v>164</v>
      </c>
      <c r="H271" s="184" t="s">
        <v>164</v>
      </c>
      <c r="I271" s="184" t="s">
        <v>164</v>
      </c>
      <c r="J271" s="184" t="s">
        <v>164</v>
      </c>
      <c r="K271" s="184" t="s">
        <v>164</v>
      </c>
      <c r="L271" s="184" t="s">
        <v>164</v>
      </c>
      <c r="M271" s="184" t="s">
        <v>164</v>
      </c>
      <c r="N271" s="184" t="s">
        <v>164</v>
      </c>
      <c r="O271" s="184" t="s">
        <v>164</v>
      </c>
      <c r="P271" s="184"/>
      <c r="Q271" s="184"/>
      <c r="R271" s="184"/>
      <c r="S271" s="184"/>
      <c r="T271" s="510" t="s">
        <v>405</v>
      </c>
      <c r="U271" s="310">
        <v>202300000000251</v>
      </c>
      <c r="V271" s="307" t="s">
        <v>405</v>
      </c>
      <c r="W271" s="394">
        <f>+SUMIFS('[1]SIIF Cierre 31 Enero de 2024'!$P$4:$P$749,'[1]SIIF Cierre 31 Enero de 2024'!$A$4:$A$749,$B271,'[1]SIIF Cierre 31 Enero de 2024'!$B$4:$B$749,$C271,'[1]SIIF Cierre 31 Enero de 2024'!$C$4:$C$749,$D271)/1000000</f>
        <v>9309.7999999999993</v>
      </c>
      <c r="X271" s="394">
        <v>0</v>
      </c>
      <c r="Y271" s="394">
        <f>+SUMIFS('[1]SIIF Cierre 31 Enero de 2024'!$R$4:$R$749,'[1]SIIF Cierre 31 Enero de 2024'!$A$4:$A$749,$B271,'[1]SIIF Cierre 31 Enero de 2024'!$B$4:$B$749,$C271,'[1]SIIF Cierre 31 Enero de 2024'!$C$4:$C$749,$D271)/1000000</f>
        <v>0</v>
      </c>
      <c r="Z271" s="394"/>
      <c r="AA271" s="394">
        <f>+SUMIFS('[1]SIIF Cierre 31 Enero de 2024'!$Q$4:$Q$749,'[1]SIIF Cierre 31 Enero de 2024'!$A$4:$A$749,$B271,'[1]SIIF Cierre 31 Enero de 2024'!$B$4:$B$749,$C271,'[1]SIIF Cierre 31 Enero de 2024'!$C$4:$C$749,$D271)/1000000</f>
        <v>0</v>
      </c>
      <c r="AB271" s="394"/>
      <c r="AC271" s="394"/>
      <c r="AD271" s="462">
        <f t="shared" si="282"/>
        <v>9309.7999999999993</v>
      </c>
      <c r="AE271" s="394">
        <f>+SUMIFS('[1]SIIF Cierre 31 Enero de 2024'!$T$4:$T$749,'[1]SIIF Cierre 31 Enero de 2024'!$A$4:$A$749,$B271,'[1]SIIF Cierre 31 Enero de 2024'!$B$4:$B$749,$C271,'[1]SIIF Cierre 31 Enero de 2024'!$C$4:$C$749,$D271)/1000000</f>
        <v>0</v>
      </c>
      <c r="AF271" s="394">
        <f t="shared" si="283"/>
        <v>9309.7999999999993</v>
      </c>
      <c r="AG271" s="471">
        <f>+SUMIFS('[1]SIIF Cierre 31 Enero de 2024'!$W$4:$W$749,'[1]SIIF Cierre 31 Enero de 2024'!$A$4:$A$749,$B271,'[1]SIIF Cierre 31 Enero de 2024'!$B$4:$B$749,$C271,'[1]SIIF Cierre 31 Enero de 2024'!$C$4:$C$749,$D271,'[1]SIIF Cierre 31 Enero de 2024'!$D$4:$D$749,$E271,'[1]SIIF Cierre 31 Enero de 2024'!$E$4:$E$749,$F271,'[1]SIIF Cierre 31 Enero de 2024'!$F$4:$F$749,$G271,'[1]SIIF Cierre 31 Enero de 2024'!$G$4:$G$749,$H271,'[1]SIIF Cierre 31 Enero de 2024'!$H$4:$H$749,$I271,'[1]SIIF Cierre 31 Enero de 2024'!$I$4:$I$749,$J271,'[1]SIIF Cierre 31 Enero de 2024'!$J$4:$J$749,$K271,'[1]SIIF Cierre 31 Enero de 2024'!$K$4:$K$749,$L271,'[1]SIIF Cierre 31 Enero de 2024'!$L$4:$L$749,$M271,'[1]SIIF Cierre 31 Enero de 2024'!$M$4:$M$749,$N271,'[1]SIIF Cierre 31 Enero de 2024'!$N$4:$N$749,$O271)/1000000</f>
        <v>0</v>
      </c>
      <c r="AH271" s="265">
        <f t="shared" si="284"/>
        <v>0</v>
      </c>
      <c r="AI271" s="266"/>
      <c r="AJ271" s="264">
        <f>+SUMIFS('[1]Cierre Mes Anterior'!$W$4:$W$773,'[1]Cierre Mes Anterior'!$A$4:$A$773,$B271,'[1]Cierre Mes Anterior'!$B$4:$B$773,$C271,'[1]Cierre Mes Anterior'!$C$4:$C$773,$D271,'[1]Cierre Mes Anterior'!$D$4:$D$773,$E271,'[1]Cierre Mes Anterior'!$E$4:$E$773,$F271,'[1]Cierre Mes Anterior'!$F$4:$F$773,$G271,'[1]Cierre Mes Anterior'!$G$4:$G$773,$H271,'[1]Cierre Mes Anterior'!$H$4:$H$773,$I271,'[1]Cierre Mes Anterior'!$I$4:$I$773,$J271,'[1]Cierre Mes Anterior'!$J$4:$J$773,$K271,'[1]Cierre Mes Anterior'!$K$4:$K$773,$L271,'[1]Cierre Mes Anterior'!$L$4:$L$773,$M271,'[1]Cierre Mes Anterior'!$M$4:$M$773,$N271,'[1]Cierre Mes Anterior'!$N$4:$N$773,$O271)/1000000</f>
        <v>0</v>
      </c>
      <c r="AK271" s="367">
        <f t="shared" si="285"/>
        <v>0</v>
      </c>
      <c r="AL271" s="334" t="e" vm="1">
        <f t="shared" si="286"/>
        <v>#VALUE!</v>
      </c>
      <c r="AM271" s="472">
        <f>+SUMIFS('[1]SIIF Cierre 31 Enero de 2024'!$X$4:$X$749,'[1]SIIF Cierre 31 Enero de 2024'!$A$4:$A$749,$B271,'[1]SIIF Cierre 31 Enero de 2024'!$B$4:$B$749,$C271,'[1]SIIF Cierre 31 Enero de 2024'!$C$4:$C$749,$D271,'[1]SIIF Cierre 31 Enero de 2024'!$D$4:$D$749,$E271,'[1]SIIF Cierre 31 Enero de 2024'!$E$4:$E$749,$F271,'[1]SIIF Cierre 31 Enero de 2024'!$F$4:$F$749,$G271,'[1]SIIF Cierre 31 Enero de 2024'!$G$4:$G$749,$H271,'[1]SIIF Cierre 31 Enero de 2024'!$H$4:$H$749,$I271,'[1]SIIF Cierre 31 Enero de 2024'!$I$4:$I$749,$J271,'[1]SIIF Cierre 31 Enero de 2024'!$J$4:$J$749,$K271,'[1]SIIF Cierre 31 Enero de 2024'!$K$4:$K$749,$L271,'[1]SIIF Cierre 31 Enero de 2024'!$L$4:$L$749,$M271,'[1]SIIF Cierre 31 Enero de 2024'!$M$4:$M$749,$N271,'[1]SIIF Cierre 31 Enero de 2024'!$N$4:$N$749,$O271)/1000000</f>
        <v>0</v>
      </c>
      <c r="AN271" s="265">
        <f t="shared" si="287"/>
        <v>0</v>
      </c>
      <c r="AO271" s="266"/>
      <c r="AP271" s="264">
        <f>+SUMIFS('[1]Cierre Mes Anterior'!$X$4:$X$773,'[1]Cierre Mes Anterior'!$A$4:$A$773,$B271,'[1]Cierre Mes Anterior'!$B$4:$B$773,$C271,'[1]Cierre Mes Anterior'!$C$4:$C$773,$D271,'[1]Cierre Mes Anterior'!$D$4:$D$773,$E271,'[1]Cierre Mes Anterior'!$E$4:$E$773,$F271,'[1]Cierre Mes Anterior'!$F$4:$F$773,$G271,'[1]Cierre Mes Anterior'!$G$4:$G$773,$H271,'[1]Cierre Mes Anterior'!$H$4:$H$773,$I271,'[1]Cierre Mes Anterior'!$I$4:$I$773,$J271,'[1]Cierre Mes Anterior'!$J$4:$J$773,$K271,'[1]Cierre Mes Anterior'!$K$4:$K$773,$L271,'[1]Cierre Mes Anterior'!$L$4:$L$773,$M271,'[1]Cierre Mes Anterior'!$M$4:$M$773,$N271,'[1]Cierre Mes Anterior'!$N$4:$N$773,$O271)/1000000</f>
        <v>0</v>
      </c>
      <c r="AQ271" s="267">
        <f t="shared" si="288"/>
        <v>0</v>
      </c>
      <c r="AR271" s="172" t="e">
        <f t="shared" si="289"/>
        <v>#N/A</v>
      </c>
      <c r="AS271" s="472">
        <f>+SUMIFS('[1]SIIF Cierre 31 Enero de 2024'!$Z$4:$Z$749,'[1]SIIF Cierre 31 Enero de 2024'!$A$4:$A$749,$B271,'[1]SIIF Cierre 31 Enero de 2024'!$B$4:$B$749,$C271,'[1]SIIF Cierre 31 Enero de 2024'!$C$4:$C$749,$D271,'[1]SIIF Cierre 31 Enero de 2024'!$D$4:$D$749,$E271,'[1]SIIF Cierre 31 Enero de 2024'!$E$4:$E$749,$F271,'[1]SIIF Cierre 31 Enero de 2024'!$F$4:$F$749,$G271,'[1]SIIF Cierre 31 Enero de 2024'!$G$4:$G$749,$H271,'[1]SIIF Cierre 31 Enero de 2024'!$H$4:$H$749,$I271,'[1]SIIF Cierre 31 Enero de 2024'!$I$4:$I$749,$J271,'[1]SIIF Cierre 31 Enero de 2024'!$J$4:$J$749,$K271,'[1]SIIF Cierre 31 Enero de 2024'!$K$4:$K$749,$L271,'[1]SIIF Cierre 31 Enero de 2024'!$L$4:$L$749,$M271,'[1]SIIF Cierre 31 Enero de 2024'!$M$4:$M$749,$N271,'[1]SIIF Cierre 31 Enero de 2024'!$N$4:$N$749,$O271)/1000000</f>
        <v>0</v>
      </c>
      <c r="AT271" s="265">
        <f t="shared" si="290"/>
        <v>0</v>
      </c>
      <c r="AU271" s="462">
        <f t="shared" si="291"/>
        <v>9309.7999999999993</v>
      </c>
      <c r="AV271" s="395">
        <f t="shared" si="292"/>
        <v>0</v>
      </c>
      <c r="AW271" s="416">
        <f t="shared" si="293"/>
        <v>9309.7999999999993</v>
      </c>
      <c r="AX271" s="420"/>
      <c r="AY271" s="193" t="e">
        <f t="shared" si="294"/>
        <v>#N/A</v>
      </c>
      <c r="AZ271" s="174" t="e">
        <f t="shared" si="295"/>
        <v>#N/A</v>
      </c>
      <c r="BA271" s="138"/>
      <c r="BB271" s="277"/>
      <c r="BC271" s="270"/>
      <c r="BD271" s="270"/>
      <c r="BE271" s="270"/>
      <c r="BF271" s="270"/>
      <c r="BG271" s="270"/>
      <c r="BH271" s="270"/>
      <c r="BI271" s="270"/>
      <c r="BJ271" s="270"/>
      <c r="BK271" s="270"/>
      <c r="BL271" s="270"/>
      <c r="BM271" s="270"/>
      <c r="BO271" s="270"/>
      <c r="BP271" s="270"/>
      <c r="BQ271" s="270"/>
      <c r="BR271" s="270"/>
      <c r="BS271" s="270"/>
      <c r="BT271" s="335"/>
      <c r="BU271" s="270"/>
      <c r="BV271" s="270"/>
      <c r="BW271" s="335"/>
      <c r="BX271" s="270"/>
      <c r="BY271" s="335"/>
      <c r="BZ271" s="270"/>
    </row>
    <row r="272" spans="1:78" ht="82.5" customHeight="1">
      <c r="A272" s="184"/>
      <c r="B272" s="184" t="s">
        <v>194</v>
      </c>
      <c r="C272" s="184" t="s">
        <v>301</v>
      </c>
      <c r="D272" s="505" t="s">
        <v>406</v>
      </c>
      <c r="E272" s="184" t="s">
        <v>176</v>
      </c>
      <c r="F272" s="184" t="s">
        <v>164</v>
      </c>
      <c r="G272" s="184" t="s">
        <v>164</v>
      </c>
      <c r="H272" s="184" t="s">
        <v>164</v>
      </c>
      <c r="I272" s="184" t="s">
        <v>164</v>
      </c>
      <c r="J272" s="184" t="s">
        <v>164</v>
      </c>
      <c r="K272" s="184" t="s">
        <v>164</v>
      </c>
      <c r="L272" s="184" t="s">
        <v>164</v>
      </c>
      <c r="M272" s="184" t="s">
        <v>164</v>
      </c>
      <c r="N272" s="184" t="s">
        <v>164</v>
      </c>
      <c r="O272" s="184" t="s">
        <v>164</v>
      </c>
      <c r="P272" s="184"/>
      <c r="Q272" s="184"/>
      <c r="R272" s="184"/>
      <c r="S272" s="184"/>
      <c r="T272" s="510" t="s">
        <v>407</v>
      </c>
      <c r="U272" s="310">
        <v>202300000000273</v>
      </c>
      <c r="V272" s="307" t="s">
        <v>407</v>
      </c>
      <c r="W272" s="394">
        <f>+SUMIFS('[1]SIIF Cierre 31 Enero de 2024'!$P$4:$P$749,'[1]SIIF Cierre 31 Enero de 2024'!$A$4:$A$749,$B272,'[1]SIIF Cierre 31 Enero de 2024'!$B$4:$B$749,$C272,'[1]SIIF Cierre 31 Enero de 2024'!$C$4:$C$749,$D272)/1000000</f>
        <v>3491.5039379999998</v>
      </c>
      <c r="X272" s="394">
        <v>0</v>
      </c>
      <c r="Y272" s="394">
        <f>+SUMIFS('[1]SIIF Cierre 31 Enero de 2024'!$R$4:$R$749,'[1]SIIF Cierre 31 Enero de 2024'!$A$4:$A$749,$B272,'[1]SIIF Cierre 31 Enero de 2024'!$B$4:$B$749,$C272,'[1]SIIF Cierre 31 Enero de 2024'!$C$4:$C$749,$D272)/1000000</f>
        <v>0</v>
      </c>
      <c r="Z272" s="394"/>
      <c r="AA272" s="394">
        <f>+SUMIFS('[1]SIIF Cierre 31 Enero de 2024'!$Q$4:$Q$749,'[1]SIIF Cierre 31 Enero de 2024'!$A$4:$A$749,$B272,'[1]SIIF Cierre 31 Enero de 2024'!$B$4:$B$749,$C272,'[1]SIIF Cierre 31 Enero de 2024'!$C$4:$C$749,$D272)/1000000</f>
        <v>0</v>
      </c>
      <c r="AB272" s="394"/>
      <c r="AC272" s="394"/>
      <c r="AD272" s="462">
        <f t="shared" si="282"/>
        <v>3491.5039379999998</v>
      </c>
      <c r="AE272" s="394">
        <f>+SUMIFS('[1]SIIF Cierre 31 Enero de 2024'!$T$4:$T$749,'[1]SIIF Cierre 31 Enero de 2024'!$A$4:$A$749,$B272,'[1]SIIF Cierre 31 Enero de 2024'!$B$4:$B$749,$C272,'[1]SIIF Cierre 31 Enero de 2024'!$C$4:$C$749,$D272)/1000000</f>
        <v>0</v>
      </c>
      <c r="AF272" s="394">
        <f t="shared" si="283"/>
        <v>3491.5039379999998</v>
      </c>
      <c r="AG272" s="471">
        <f>+SUMIFS('[1]SIIF Cierre 31 Enero de 2024'!$W$4:$W$749,'[1]SIIF Cierre 31 Enero de 2024'!$A$4:$A$749,$B272,'[1]SIIF Cierre 31 Enero de 2024'!$B$4:$B$749,$C272,'[1]SIIF Cierre 31 Enero de 2024'!$C$4:$C$749,$D272,'[1]SIIF Cierre 31 Enero de 2024'!$D$4:$D$749,$E272,'[1]SIIF Cierre 31 Enero de 2024'!$E$4:$E$749,$F272,'[1]SIIF Cierre 31 Enero de 2024'!$F$4:$F$749,$G272,'[1]SIIF Cierre 31 Enero de 2024'!$G$4:$G$749,$H272,'[1]SIIF Cierre 31 Enero de 2024'!$H$4:$H$749,$I272,'[1]SIIF Cierre 31 Enero de 2024'!$I$4:$I$749,$J272,'[1]SIIF Cierre 31 Enero de 2024'!$J$4:$J$749,$K272,'[1]SIIF Cierre 31 Enero de 2024'!$K$4:$K$749,$L272,'[1]SIIF Cierre 31 Enero de 2024'!$L$4:$L$749,$M272,'[1]SIIF Cierre 31 Enero de 2024'!$M$4:$M$749,$N272,'[1]SIIF Cierre 31 Enero de 2024'!$N$4:$N$749,$O272)/1000000</f>
        <v>0</v>
      </c>
      <c r="AH272" s="265">
        <f t="shared" si="284"/>
        <v>0</v>
      </c>
      <c r="AI272" s="266"/>
      <c r="AJ272" s="264">
        <f>+SUMIFS('[1]Cierre Mes Anterior'!$W$4:$W$773,'[1]Cierre Mes Anterior'!$A$4:$A$773,$B272,'[1]Cierre Mes Anterior'!$B$4:$B$773,$C272,'[1]Cierre Mes Anterior'!$C$4:$C$773,$D272,'[1]Cierre Mes Anterior'!$D$4:$D$773,$E272,'[1]Cierre Mes Anterior'!$E$4:$E$773,$F272,'[1]Cierre Mes Anterior'!$F$4:$F$773,$G272,'[1]Cierre Mes Anterior'!$G$4:$G$773,$H272,'[1]Cierre Mes Anterior'!$H$4:$H$773,$I272,'[1]Cierre Mes Anterior'!$I$4:$I$773,$J272,'[1]Cierre Mes Anterior'!$J$4:$J$773,$K272,'[1]Cierre Mes Anterior'!$K$4:$K$773,$L272,'[1]Cierre Mes Anterior'!$L$4:$L$773,$M272,'[1]Cierre Mes Anterior'!$M$4:$M$773,$N272,'[1]Cierre Mes Anterior'!$N$4:$N$773,$O272)/1000000</f>
        <v>0</v>
      </c>
      <c r="AK272" s="367">
        <f t="shared" si="285"/>
        <v>0</v>
      </c>
      <c r="AL272" s="334" t="e" vm="1">
        <f t="shared" si="286"/>
        <v>#VALUE!</v>
      </c>
      <c r="AM272" s="472">
        <f>+SUMIFS('[1]SIIF Cierre 31 Enero de 2024'!$X$4:$X$749,'[1]SIIF Cierre 31 Enero de 2024'!$A$4:$A$749,$B272,'[1]SIIF Cierre 31 Enero de 2024'!$B$4:$B$749,$C272,'[1]SIIF Cierre 31 Enero de 2024'!$C$4:$C$749,$D272,'[1]SIIF Cierre 31 Enero de 2024'!$D$4:$D$749,$E272,'[1]SIIF Cierre 31 Enero de 2024'!$E$4:$E$749,$F272,'[1]SIIF Cierre 31 Enero de 2024'!$F$4:$F$749,$G272,'[1]SIIF Cierre 31 Enero de 2024'!$G$4:$G$749,$H272,'[1]SIIF Cierre 31 Enero de 2024'!$H$4:$H$749,$I272,'[1]SIIF Cierre 31 Enero de 2024'!$I$4:$I$749,$J272,'[1]SIIF Cierre 31 Enero de 2024'!$J$4:$J$749,$K272,'[1]SIIF Cierre 31 Enero de 2024'!$K$4:$K$749,$L272,'[1]SIIF Cierre 31 Enero de 2024'!$L$4:$L$749,$M272,'[1]SIIF Cierre 31 Enero de 2024'!$M$4:$M$749,$N272,'[1]SIIF Cierre 31 Enero de 2024'!$N$4:$N$749,$O272)/1000000</f>
        <v>0</v>
      </c>
      <c r="AN272" s="265">
        <f t="shared" si="287"/>
        <v>0</v>
      </c>
      <c r="AO272" s="266"/>
      <c r="AP272" s="264">
        <f>+SUMIFS('[1]Cierre Mes Anterior'!$X$4:$X$773,'[1]Cierre Mes Anterior'!$A$4:$A$773,$B272,'[1]Cierre Mes Anterior'!$B$4:$B$773,$C272,'[1]Cierre Mes Anterior'!$C$4:$C$773,$D272,'[1]Cierre Mes Anterior'!$D$4:$D$773,$E272,'[1]Cierre Mes Anterior'!$E$4:$E$773,$F272,'[1]Cierre Mes Anterior'!$F$4:$F$773,$G272,'[1]Cierre Mes Anterior'!$G$4:$G$773,$H272,'[1]Cierre Mes Anterior'!$H$4:$H$773,$I272,'[1]Cierre Mes Anterior'!$I$4:$I$773,$J272,'[1]Cierre Mes Anterior'!$J$4:$J$773,$K272,'[1]Cierre Mes Anterior'!$K$4:$K$773,$L272,'[1]Cierre Mes Anterior'!$L$4:$L$773,$M272,'[1]Cierre Mes Anterior'!$M$4:$M$773,$N272,'[1]Cierre Mes Anterior'!$N$4:$N$773,$O272)/1000000</f>
        <v>0</v>
      </c>
      <c r="AQ272" s="267">
        <f t="shared" si="288"/>
        <v>0</v>
      </c>
      <c r="AR272" s="172" t="e">
        <f t="shared" si="289"/>
        <v>#N/A</v>
      </c>
      <c r="AS272" s="472">
        <f>+SUMIFS('[1]SIIF Cierre 31 Enero de 2024'!$Z$4:$Z$749,'[1]SIIF Cierre 31 Enero de 2024'!$A$4:$A$749,$B272,'[1]SIIF Cierre 31 Enero de 2024'!$B$4:$B$749,$C272,'[1]SIIF Cierre 31 Enero de 2024'!$C$4:$C$749,$D272,'[1]SIIF Cierre 31 Enero de 2024'!$D$4:$D$749,$E272,'[1]SIIF Cierre 31 Enero de 2024'!$E$4:$E$749,$F272,'[1]SIIF Cierre 31 Enero de 2024'!$F$4:$F$749,$G272,'[1]SIIF Cierre 31 Enero de 2024'!$G$4:$G$749,$H272,'[1]SIIF Cierre 31 Enero de 2024'!$H$4:$H$749,$I272,'[1]SIIF Cierre 31 Enero de 2024'!$I$4:$I$749,$J272,'[1]SIIF Cierre 31 Enero de 2024'!$J$4:$J$749,$K272,'[1]SIIF Cierre 31 Enero de 2024'!$K$4:$K$749,$L272,'[1]SIIF Cierre 31 Enero de 2024'!$L$4:$L$749,$M272,'[1]SIIF Cierre 31 Enero de 2024'!$M$4:$M$749,$N272,'[1]SIIF Cierre 31 Enero de 2024'!$N$4:$N$749,$O272)/1000000</f>
        <v>0</v>
      </c>
      <c r="AT272" s="265">
        <f t="shared" si="290"/>
        <v>0</v>
      </c>
      <c r="AU272" s="462">
        <f t="shared" si="291"/>
        <v>3491.5039379999998</v>
      </c>
      <c r="AV272" s="395">
        <f t="shared" si="292"/>
        <v>0</v>
      </c>
      <c r="AW272" s="416">
        <f t="shared" si="293"/>
        <v>3491.5039379999998</v>
      </c>
      <c r="AX272" s="420"/>
      <c r="AY272" s="193" t="e">
        <f t="shared" si="294"/>
        <v>#N/A</v>
      </c>
      <c r="AZ272" s="174" t="e">
        <f t="shared" si="295"/>
        <v>#N/A</v>
      </c>
      <c r="BA272" s="138"/>
      <c r="BB272" s="277"/>
      <c r="BC272" s="270"/>
      <c r="BD272" s="270"/>
      <c r="BE272" s="270"/>
      <c r="BF272" s="270"/>
      <c r="BG272" s="270"/>
      <c r="BH272" s="270"/>
      <c r="BI272" s="270"/>
      <c r="BJ272" s="270"/>
      <c r="BK272" s="270"/>
      <c r="BL272" s="270"/>
      <c r="BM272" s="270"/>
      <c r="BO272" s="270"/>
      <c r="BP272" s="270"/>
      <c r="BQ272" s="270"/>
      <c r="BR272" s="270"/>
      <c r="BS272" s="270"/>
      <c r="BT272" s="335"/>
      <c r="BU272" s="270"/>
      <c r="BV272" s="270"/>
      <c r="BW272" s="335"/>
      <c r="BX272" s="270"/>
      <c r="BY272" s="335"/>
      <c r="BZ272" s="270"/>
    </row>
    <row r="273" spans="1:78" ht="123" customHeight="1">
      <c r="A273" s="184"/>
      <c r="B273" s="184" t="s">
        <v>194</v>
      </c>
      <c r="C273" s="184" t="s">
        <v>301</v>
      </c>
      <c r="D273" s="505" t="s">
        <v>408</v>
      </c>
      <c r="E273" s="184" t="s">
        <v>176</v>
      </c>
      <c r="F273" s="184" t="s">
        <v>164</v>
      </c>
      <c r="G273" s="184" t="s">
        <v>164</v>
      </c>
      <c r="H273" s="184" t="s">
        <v>164</v>
      </c>
      <c r="I273" s="184" t="s">
        <v>164</v>
      </c>
      <c r="J273" s="184" t="s">
        <v>164</v>
      </c>
      <c r="K273" s="184" t="s">
        <v>164</v>
      </c>
      <c r="L273" s="184" t="s">
        <v>164</v>
      </c>
      <c r="M273" s="184" t="s">
        <v>164</v>
      </c>
      <c r="N273" s="184" t="s">
        <v>164</v>
      </c>
      <c r="O273" s="184" t="s">
        <v>164</v>
      </c>
      <c r="P273" s="184"/>
      <c r="Q273" s="184"/>
      <c r="R273" s="184"/>
      <c r="S273" s="184"/>
      <c r="T273" s="510" t="s">
        <v>409</v>
      </c>
      <c r="U273" s="310">
        <v>202300000000274</v>
      </c>
      <c r="V273" s="307" t="s">
        <v>409</v>
      </c>
      <c r="W273" s="394">
        <f>+SUMIFS('[1]SIIF Cierre 31 Enero de 2024'!$P$4:$P$749,'[1]SIIF Cierre 31 Enero de 2024'!$A$4:$A$749,$B273,'[1]SIIF Cierre 31 Enero de 2024'!$B$4:$B$749,$C273,'[1]SIIF Cierre 31 Enero de 2024'!$C$4:$C$749,$D273)/1000000</f>
        <v>9000</v>
      </c>
      <c r="X273" s="394">
        <v>0</v>
      </c>
      <c r="Y273" s="394">
        <f>+SUMIFS('[1]SIIF Cierre 31 Enero de 2024'!$R$4:$R$749,'[1]SIIF Cierre 31 Enero de 2024'!$A$4:$A$749,$B273,'[1]SIIF Cierre 31 Enero de 2024'!$B$4:$B$749,$C273,'[1]SIIF Cierre 31 Enero de 2024'!$C$4:$C$749,$D273)/1000000</f>
        <v>0</v>
      </c>
      <c r="Z273" s="394"/>
      <c r="AA273" s="394">
        <f>+SUMIFS('[1]SIIF Cierre 31 Enero de 2024'!$Q$4:$Q$749,'[1]SIIF Cierre 31 Enero de 2024'!$A$4:$A$749,$B273,'[1]SIIF Cierre 31 Enero de 2024'!$B$4:$B$749,$C273,'[1]SIIF Cierre 31 Enero de 2024'!$C$4:$C$749,$D273)/1000000</f>
        <v>0</v>
      </c>
      <c r="AB273" s="394"/>
      <c r="AC273" s="394"/>
      <c r="AD273" s="462">
        <f t="shared" si="282"/>
        <v>9000</v>
      </c>
      <c r="AE273" s="394">
        <f>+SUMIFS('[1]SIIF Cierre 31 Enero de 2024'!$T$4:$T$749,'[1]SIIF Cierre 31 Enero de 2024'!$A$4:$A$749,$B273,'[1]SIIF Cierre 31 Enero de 2024'!$B$4:$B$749,$C273,'[1]SIIF Cierre 31 Enero de 2024'!$C$4:$C$749,$D273)/1000000</f>
        <v>0</v>
      </c>
      <c r="AF273" s="394">
        <f t="shared" si="283"/>
        <v>9000</v>
      </c>
      <c r="AG273" s="471">
        <f>+SUMIFS('[1]SIIF Cierre 31 Enero de 2024'!$W$4:$W$749,'[1]SIIF Cierre 31 Enero de 2024'!$A$4:$A$749,$B273,'[1]SIIF Cierre 31 Enero de 2024'!$B$4:$B$749,$C273,'[1]SIIF Cierre 31 Enero de 2024'!$C$4:$C$749,$D273,'[1]SIIF Cierre 31 Enero de 2024'!$D$4:$D$749,$E273,'[1]SIIF Cierre 31 Enero de 2024'!$E$4:$E$749,$F273,'[1]SIIF Cierre 31 Enero de 2024'!$F$4:$F$749,$G273,'[1]SIIF Cierre 31 Enero de 2024'!$G$4:$G$749,$H273,'[1]SIIF Cierre 31 Enero de 2024'!$H$4:$H$749,$I273,'[1]SIIF Cierre 31 Enero de 2024'!$I$4:$I$749,$J273,'[1]SIIF Cierre 31 Enero de 2024'!$J$4:$J$749,$K273,'[1]SIIF Cierre 31 Enero de 2024'!$K$4:$K$749,$L273,'[1]SIIF Cierre 31 Enero de 2024'!$L$4:$L$749,$M273,'[1]SIIF Cierre 31 Enero de 2024'!$M$4:$M$749,$N273,'[1]SIIF Cierre 31 Enero de 2024'!$N$4:$N$749,$O273)/1000000</f>
        <v>0</v>
      </c>
      <c r="AH273" s="265">
        <f t="shared" si="284"/>
        <v>0</v>
      </c>
      <c r="AI273" s="266"/>
      <c r="AJ273" s="264">
        <f>+SUMIFS('[1]Cierre Mes Anterior'!$W$4:$W$773,'[1]Cierre Mes Anterior'!$A$4:$A$773,$B273,'[1]Cierre Mes Anterior'!$B$4:$B$773,$C273,'[1]Cierre Mes Anterior'!$C$4:$C$773,$D273,'[1]Cierre Mes Anterior'!$D$4:$D$773,$E273,'[1]Cierre Mes Anterior'!$E$4:$E$773,$F273,'[1]Cierre Mes Anterior'!$F$4:$F$773,$G273,'[1]Cierre Mes Anterior'!$G$4:$G$773,$H273,'[1]Cierre Mes Anterior'!$H$4:$H$773,$I273,'[1]Cierre Mes Anterior'!$I$4:$I$773,$J273,'[1]Cierre Mes Anterior'!$J$4:$J$773,$K273,'[1]Cierre Mes Anterior'!$K$4:$K$773,$L273,'[1]Cierre Mes Anterior'!$L$4:$L$773,$M273,'[1]Cierre Mes Anterior'!$M$4:$M$773,$N273,'[1]Cierre Mes Anterior'!$N$4:$N$773,$O273)/1000000</f>
        <v>0</v>
      </c>
      <c r="AK273" s="367">
        <f t="shared" si="285"/>
        <v>0</v>
      </c>
      <c r="AL273" s="334" t="e" vm="1">
        <f t="shared" si="286"/>
        <v>#VALUE!</v>
      </c>
      <c r="AM273" s="472">
        <f>+SUMIFS('[1]SIIF Cierre 31 Enero de 2024'!$X$4:$X$749,'[1]SIIF Cierre 31 Enero de 2024'!$A$4:$A$749,$B273,'[1]SIIF Cierre 31 Enero de 2024'!$B$4:$B$749,$C273,'[1]SIIF Cierre 31 Enero de 2024'!$C$4:$C$749,$D273,'[1]SIIF Cierre 31 Enero de 2024'!$D$4:$D$749,$E273,'[1]SIIF Cierre 31 Enero de 2024'!$E$4:$E$749,$F273,'[1]SIIF Cierre 31 Enero de 2024'!$F$4:$F$749,$G273,'[1]SIIF Cierre 31 Enero de 2024'!$G$4:$G$749,$H273,'[1]SIIF Cierre 31 Enero de 2024'!$H$4:$H$749,$I273,'[1]SIIF Cierre 31 Enero de 2024'!$I$4:$I$749,$J273,'[1]SIIF Cierre 31 Enero de 2024'!$J$4:$J$749,$K273,'[1]SIIF Cierre 31 Enero de 2024'!$K$4:$K$749,$L273,'[1]SIIF Cierre 31 Enero de 2024'!$L$4:$L$749,$M273,'[1]SIIF Cierre 31 Enero de 2024'!$M$4:$M$749,$N273,'[1]SIIF Cierre 31 Enero de 2024'!$N$4:$N$749,$O273)/1000000</f>
        <v>0</v>
      </c>
      <c r="AN273" s="265">
        <f t="shared" si="287"/>
        <v>0</v>
      </c>
      <c r="AO273" s="266"/>
      <c r="AP273" s="264">
        <f>+SUMIFS('[1]Cierre Mes Anterior'!$X$4:$X$773,'[1]Cierre Mes Anterior'!$A$4:$A$773,$B273,'[1]Cierre Mes Anterior'!$B$4:$B$773,$C273,'[1]Cierre Mes Anterior'!$C$4:$C$773,$D273,'[1]Cierre Mes Anterior'!$D$4:$D$773,$E273,'[1]Cierre Mes Anterior'!$E$4:$E$773,$F273,'[1]Cierre Mes Anterior'!$F$4:$F$773,$G273,'[1]Cierre Mes Anterior'!$G$4:$G$773,$H273,'[1]Cierre Mes Anterior'!$H$4:$H$773,$I273,'[1]Cierre Mes Anterior'!$I$4:$I$773,$J273,'[1]Cierre Mes Anterior'!$J$4:$J$773,$K273,'[1]Cierre Mes Anterior'!$K$4:$K$773,$L273,'[1]Cierre Mes Anterior'!$L$4:$L$773,$M273,'[1]Cierre Mes Anterior'!$M$4:$M$773,$N273,'[1]Cierre Mes Anterior'!$N$4:$N$773,$O273)/1000000</f>
        <v>0</v>
      </c>
      <c r="AQ273" s="267">
        <f t="shared" si="288"/>
        <v>0</v>
      </c>
      <c r="AR273" s="172" t="e">
        <f t="shared" si="289"/>
        <v>#N/A</v>
      </c>
      <c r="AS273" s="472">
        <f>+SUMIFS('[1]SIIF Cierre 31 Enero de 2024'!$Z$4:$Z$749,'[1]SIIF Cierre 31 Enero de 2024'!$A$4:$A$749,$B273,'[1]SIIF Cierre 31 Enero de 2024'!$B$4:$B$749,$C273,'[1]SIIF Cierre 31 Enero de 2024'!$C$4:$C$749,$D273,'[1]SIIF Cierre 31 Enero de 2024'!$D$4:$D$749,$E273,'[1]SIIF Cierre 31 Enero de 2024'!$E$4:$E$749,$F273,'[1]SIIF Cierre 31 Enero de 2024'!$F$4:$F$749,$G273,'[1]SIIF Cierre 31 Enero de 2024'!$G$4:$G$749,$H273,'[1]SIIF Cierre 31 Enero de 2024'!$H$4:$H$749,$I273,'[1]SIIF Cierre 31 Enero de 2024'!$I$4:$I$749,$J273,'[1]SIIF Cierre 31 Enero de 2024'!$J$4:$J$749,$K273,'[1]SIIF Cierre 31 Enero de 2024'!$K$4:$K$749,$L273,'[1]SIIF Cierre 31 Enero de 2024'!$L$4:$L$749,$M273,'[1]SIIF Cierre 31 Enero de 2024'!$M$4:$M$749,$N273,'[1]SIIF Cierre 31 Enero de 2024'!$N$4:$N$749,$O273)/1000000</f>
        <v>0</v>
      </c>
      <c r="AT273" s="265">
        <f t="shared" si="290"/>
        <v>0</v>
      </c>
      <c r="AU273" s="462">
        <f t="shared" si="291"/>
        <v>9000</v>
      </c>
      <c r="AV273" s="395">
        <f t="shared" si="292"/>
        <v>0</v>
      </c>
      <c r="AW273" s="416">
        <f t="shared" si="293"/>
        <v>9000</v>
      </c>
      <c r="AX273" s="420"/>
      <c r="AY273" s="193" t="e">
        <f t="shared" si="294"/>
        <v>#N/A</v>
      </c>
      <c r="AZ273" s="174" t="e">
        <f t="shared" si="295"/>
        <v>#N/A</v>
      </c>
      <c r="BA273" s="138"/>
      <c r="BB273" s="277"/>
      <c r="BC273" s="270"/>
      <c r="BD273" s="270"/>
      <c r="BE273" s="270"/>
      <c r="BF273" s="270"/>
      <c r="BG273" s="270"/>
      <c r="BH273" s="270"/>
      <c r="BI273" s="270"/>
      <c r="BJ273" s="270"/>
      <c r="BK273" s="270"/>
      <c r="BL273" s="270"/>
      <c r="BM273" s="270"/>
      <c r="BO273" s="270"/>
      <c r="BP273" s="270"/>
      <c r="BQ273" s="270"/>
      <c r="BR273" s="270"/>
      <c r="BS273" s="270"/>
      <c r="BT273" s="335"/>
      <c r="BU273" s="270"/>
      <c r="BV273" s="270"/>
      <c r="BW273" s="335"/>
      <c r="BX273" s="270"/>
      <c r="BY273" s="335"/>
      <c r="BZ273" s="270"/>
    </row>
    <row r="274" spans="1:78" ht="72" customHeight="1">
      <c r="A274" s="184"/>
      <c r="B274" s="184" t="s">
        <v>194</v>
      </c>
      <c r="C274" s="184" t="s">
        <v>301</v>
      </c>
      <c r="D274" s="515" t="s">
        <v>410</v>
      </c>
      <c r="E274" s="184" t="s">
        <v>176</v>
      </c>
      <c r="F274" s="184" t="s">
        <v>164</v>
      </c>
      <c r="G274" s="184" t="s">
        <v>164</v>
      </c>
      <c r="H274" s="184" t="s">
        <v>164</v>
      </c>
      <c r="I274" s="184" t="s">
        <v>164</v>
      </c>
      <c r="J274" s="184" t="s">
        <v>164</v>
      </c>
      <c r="K274" s="184" t="s">
        <v>164</v>
      </c>
      <c r="L274" s="184" t="s">
        <v>164</v>
      </c>
      <c r="M274" s="184" t="s">
        <v>164</v>
      </c>
      <c r="N274" s="184" t="s">
        <v>164</v>
      </c>
      <c r="O274" s="184" t="s">
        <v>164</v>
      </c>
      <c r="P274" s="184"/>
      <c r="Q274" s="184"/>
      <c r="R274" s="184"/>
      <c r="S274" s="184"/>
      <c r="T274" s="521" t="s">
        <v>280</v>
      </c>
      <c r="U274" s="310" t="s">
        <v>281</v>
      </c>
      <c r="V274" s="368" t="s">
        <v>280</v>
      </c>
      <c r="W274" s="394">
        <f>+SUMIFS('[1]SIIF Cierre 31 Enero de 2024'!$P$4:$P$749,'[1]SIIF Cierre 31 Enero de 2024'!$A$4:$A$749,$B274,'[1]SIIF Cierre 31 Enero de 2024'!$B$4:$B$749,$C274,'[1]SIIF Cierre 31 Enero de 2024'!$C$4:$C$749,$D274)/1000000</f>
        <v>6481.0040959999997</v>
      </c>
      <c r="X274" s="394">
        <v>0</v>
      </c>
      <c r="Y274" s="394">
        <f>+SUMIFS('[1]SIIF Cierre 31 Enero de 2024'!$R$4:$R$749,'[1]SIIF Cierre 31 Enero de 2024'!$A$4:$A$749,$B274,'[1]SIIF Cierre 31 Enero de 2024'!$B$4:$B$749,$C274,'[1]SIIF Cierre 31 Enero de 2024'!$C$4:$C$749,$D274)/1000000</f>
        <v>0</v>
      </c>
      <c r="Z274" s="394"/>
      <c r="AA274" s="394">
        <f>+SUMIFS('[1]SIIF Cierre 31 Enero de 2024'!$Q$4:$Q$749,'[1]SIIF Cierre 31 Enero de 2024'!$A$4:$A$749,$B274,'[1]SIIF Cierre 31 Enero de 2024'!$B$4:$B$749,$C274,'[1]SIIF Cierre 31 Enero de 2024'!$C$4:$C$749,$D274)/1000000</f>
        <v>0</v>
      </c>
      <c r="AB274" s="394"/>
      <c r="AC274" s="394"/>
      <c r="AD274" s="462">
        <f t="shared" si="282"/>
        <v>6481.0040959999997</v>
      </c>
      <c r="AE274" s="394">
        <f>+SUMIFS('[1]SIIF Cierre 31 Enero de 2024'!$T$4:$T$749,'[1]SIIF Cierre 31 Enero de 2024'!$A$4:$A$749,$B274,'[1]SIIF Cierre 31 Enero de 2024'!$B$4:$B$749,$C274,'[1]SIIF Cierre 31 Enero de 2024'!$C$4:$C$749,$D274)/1000000</f>
        <v>0</v>
      </c>
      <c r="AF274" s="394">
        <f t="shared" si="283"/>
        <v>6481.0040959999997</v>
      </c>
      <c r="AG274" s="471">
        <f>+SUMIFS('[1]SIIF Cierre 31 Enero de 2024'!$W$4:$W$749,'[1]SIIF Cierre 31 Enero de 2024'!$A$4:$A$749,$B274,'[1]SIIF Cierre 31 Enero de 2024'!$B$4:$B$749,$C274,'[1]SIIF Cierre 31 Enero de 2024'!$C$4:$C$749,$D274,'[1]SIIF Cierre 31 Enero de 2024'!$D$4:$D$749,$E274,'[1]SIIF Cierre 31 Enero de 2024'!$E$4:$E$749,$F274,'[1]SIIF Cierre 31 Enero de 2024'!$F$4:$F$749,$G274,'[1]SIIF Cierre 31 Enero de 2024'!$G$4:$G$749,$H274,'[1]SIIF Cierre 31 Enero de 2024'!$H$4:$H$749,$I274,'[1]SIIF Cierre 31 Enero de 2024'!$I$4:$I$749,$J274,'[1]SIIF Cierre 31 Enero de 2024'!$J$4:$J$749,$K274,'[1]SIIF Cierre 31 Enero de 2024'!$K$4:$K$749,$L274,'[1]SIIF Cierre 31 Enero de 2024'!$L$4:$L$749,$M274,'[1]SIIF Cierre 31 Enero de 2024'!$M$4:$M$749,$N274,'[1]SIIF Cierre 31 Enero de 2024'!$N$4:$N$749,$O274)/1000000</f>
        <v>0</v>
      </c>
      <c r="AH274" s="265">
        <f t="shared" si="284"/>
        <v>0</v>
      </c>
      <c r="AI274" s="266"/>
      <c r="AJ274" s="264">
        <f>+SUMIFS('[1]Cierre Mes Anterior'!$W$4:$W$773,'[1]Cierre Mes Anterior'!$A$4:$A$773,$B274,'[1]Cierre Mes Anterior'!$B$4:$B$773,$C274,'[1]Cierre Mes Anterior'!$C$4:$C$773,$D274,'[1]Cierre Mes Anterior'!$D$4:$D$773,$E274,'[1]Cierre Mes Anterior'!$E$4:$E$773,$F274,'[1]Cierre Mes Anterior'!$F$4:$F$773,$G274,'[1]Cierre Mes Anterior'!$G$4:$G$773,$H274,'[1]Cierre Mes Anterior'!$H$4:$H$773,$I274,'[1]Cierre Mes Anterior'!$I$4:$I$773,$J274,'[1]Cierre Mes Anterior'!$J$4:$J$773,$K274,'[1]Cierre Mes Anterior'!$K$4:$K$773,$L274,'[1]Cierre Mes Anterior'!$L$4:$L$773,$M274,'[1]Cierre Mes Anterior'!$M$4:$M$773,$N274,'[1]Cierre Mes Anterior'!$N$4:$N$773,$O274)/1000000</f>
        <v>0</v>
      </c>
      <c r="AK274" s="367">
        <f t="shared" si="285"/>
        <v>0</v>
      </c>
      <c r="AL274" s="334" t="e" vm="1">
        <f t="shared" si="286"/>
        <v>#VALUE!</v>
      </c>
      <c r="AM274" s="472">
        <f>+SUMIFS('[1]SIIF Cierre 31 Enero de 2024'!$X$4:$X$749,'[1]SIIF Cierre 31 Enero de 2024'!$A$4:$A$749,$B274,'[1]SIIF Cierre 31 Enero de 2024'!$B$4:$B$749,$C274,'[1]SIIF Cierre 31 Enero de 2024'!$C$4:$C$749,$D274,'[1]SIIF Cierre 31 Enero de 2024'!$D$4:$D$749,$E274,'[1]SIIF Cierre 31 Enero de 2024'!$E$4:$E$749,$F274,'[1]SIIF Cierre 31 Enero de 2024'!$F$4:$F$749,$G274,'[1]SIIF Cierre 31 Enero de 2024'!$G$4:$G$749,$H274,'[1]SIIF Cierre 31 Enero de 2024'!$H$4:$H$749,$I274,'[1]SIIF Cierre 31 Enero de 2024'!$I$4:$I$749,$J274,'[1]SIIF Cierre 31 Enero de 2024'!$J$4:$J$749,$K274,'[1]SIIF Cierre 31 Enero de 2024'!$K$4:$K$749,$L274,'[1]SIIF Cierre 31 Enero de 2024'!$L$4:$L$749,$M274,'[1]SIIF Cierre 31 Enero de 2024'!$M$4:$M$749,$N274,'[1]SIIF Cierre 31 Enero de 2024'!$N$4:$N$749,$O274)/1000000</f>
        <v>0</v>
      </c>
      <c r="AN274" s="265">
        <f t="shared" si="287"/>
        <v>0</v>
      </c>
      <c r="AO274" s="266"/>
      <c r="AP274" s="264">
        <f>+SUMIFS('[1]Cierre Mes Anterior'!$X$4:$X$773,'[1]Cierre Mes Anterior'!$A$4:$A$773,$B274,'[1]Cierre Mes Anterior'!$B$4:$B$773,$C274,'[1]Cierre Mes Anterior'!$C$4:$C$773,$D274,'[1]Cierre Mes Anterior'!$D$4:$D$773,$E274,'[1]Cierre Mes Anterior'!$E$4:$E$773,$F274,'[1]Cierre Mes Anterior'!$F$4:$F$773,$G274,'[1]Cierre Mes Anterior'!$G$4:$G$773,$H274,'[1]Cierre Mes Anterior'!$H$4:$H$773,$I274,'[1]Cierre Mes Anterior'!$I$4:$I$773,$J274,'[1]Cierre Mes Anterior'!$J$4:$J$773,$K274,'[1]Cierre Mes Anterior'!$K$4:$K$773,$L274,'[1]Cierre Mes Anterior'!$L$4:$L$773,$M274,'[1]Cierre Mes Anterior'!$M$4:$M$773,$N274,'[1]Cierre Mes Anterior'!$N$4:$N$773,$O274)/1000000</f>
        <v>0</v>
      </c>
      <c r="AQ274" s="267">
        <f t="shared" si="288"/>
        <v>0</v>
      </c>
      <c r="AR274" s="172" t="e">
        <f t="shared" si="289"/>
        <v>#N/A</v>
      </c>
      <c r="AS274" s="472">
        <f>+SUMIFS('[1]SIIF Cierre 31 Enero de 2024'!$Z$4:$Z$749,'[1]SIIF Cierre 31 Enero de 2024'!$A$4:$A$749,$B274,'[1]SIIF Cierre 31 Enero de 2024'!$B$4:$B$749,$C274,'[1]SIIF Cierre 31 Enero de 2024'!$C$4:$C$749,$D274,'[1]SIIF Cierre 31 Enero de 2024'!$D$4:$D$749,$E274,'[1]SIIF Cierre 31 Enero de 2024'!$E$4:$E$749,$F274,'[1]SIIF Cierre 31 Enero de 2024'!$F$4:$F$749,$G274,'[1]SIIF Cierre 31 Enero de 2024'!$G$4:$G$749,$H274,'[1]SIIF Cierre 31 Enero de 2024'!$H$4:$H$749,$I274,'[1]SIIF Cierre 31 Enero de 2024'!$I$4:$I$749,$J274,'[1]SIIF Cierre 31 Enero de 2024'!$J$4:$J$749,$K274,'[1]SIIF Cierre 31 Enero de 2024'!$K$4:$K$749,$L274,'[1]SIIF Cierre 31 Enero de 2024'!$L$4:$L$749,$M274,'[1]SIIF Cierre 31 Enero de 2024'!$M$4:$M$749,$N274,'[1]SIIF Cierre 31 Enero de 2024'!$N$4:$N$749,$O274)/1000000</f>
        <v>0</v>
      </c>
      <c r="AT274" s="265">
        <f t="shared" si="290"/>
        <v>0</v>
      </c>
      <c r="AU274" s="462">
        <f t="shared" si="291"/>
        <v>6481.0040959999997</v>
      </c>
      <c r="AV274" s="395">
        <f t="shared" si="292"/>
        <v>0</v>
      </c>
      <c r="AW274" s="416">
        <f t="shared" si="293"/>
        <v>6481.0040959999997</v>
      </c>
      <c r="AX274" s="420"/>
      <c r="AY274" s="193" t="e">
        <f t="shared" si="294"/>
        <v>#N/A</v>
      </c>
      <c r="AZ274" s="174" t="e">
        <f t="shared" si="295"/>
        <v>#N/A</v>
      </c>
      <c r="BA274" s="138"/>
      <c r="BB274" s="277"/>
      <c r="BC274" s="270"/>
      <c r="BD274" s="270"/>
      <c r="BE274" s="270"/>
      <c r="BF274" s="270"/>
      <c r="BG274" s="270"/>
      <c r="BH274" s="270"/>
      <c r="BI274" s="270"/>
      <c r="BJ274" s="270"/>
      <c r="BK274" s="270"/>
      <c r="BL274" s="270"/>
      <c r="BM274" s="270"/>
      <c r="BO274" s="270"/>
      <c r="BP274" s="270"/>
      <c r="BQ274" s="270"/>
      <c r="BR274" s="270"/>
      <c r="BS274" s="270"/>
      <c r="BT274" s="335"/>
      <c r="BU274" s="270"/>
      <c r="BV274" s="270"/>
      <c r="BW274" s="335"/>
      <c r="BX274" s="270"/>
      <c r="BY274" s="335"/>
      <c r="BZ274" s="270"/>
    </row>
    <row r="275" spans="1:78" ht="87" customHeight="1">
      <c r="A275" s="184"/>
      <c r="B275" s="184" t="s">
        <v>194</v>
      </c>
      <c r="C275" s="184" t="s">
        <v>301</v>
      </c>
      <c r="D275" s="505" t="s">
        <v>411</v>
      </c>
      <c r="E275" s="184" t="s">
        <v>176</v>
      </c>
      <c r="F275" s="184" t="s">
        <v>164</v>
      </c>
      <c r="G275" s="184" t="s">
        <v>164</v>
      </c>
      <c r="H275" s="184" t="s">
        <v>164</v>
      </c>
      <c r="I275" s="184" t="s">
        <v>164</v>
      </c>
      <c r="J275" s="184" t="s">
        <v>164</v>
      </c>
      <c r="K275" s="184" t="s">
        <v>164</v>
      </c>
      <c r="L275" s="184" t="s">
        <v>164</v>
      </c>
      <c r="M275" s="184" t="s">
        <v>164</v>
      </c>
      <c r="N275" s="184" t="s">
        <v>164</v>
      </c>
      <c r="O275" s="184" t="s">
        <v>164</v>
      </c>
      <c r="P275" s="184"/>
      <c r="Q275" s="184"/>
      <c r="R275" s="184"/>
      <c r="S275" s="184"/>
      <c r="T275" s="510" t="s">
        <v>412</v>
      </c>
      <c r="U275" s="310">
        <v>202300000000333</v>
      </c>
      <c r="V275" s="307" t="s">
        <v>440</v>
      </c>
      <c r="W275" s="394">
        <f>+SUMIFS('[1]SIIF Cierre 31 Enero de 2024'!$P$4:$P$749,'[1]SIIF Cierre 31 Enero de 2024'!$A$4:$A$749,$B275,'[1]SIIF Cierre 31 Enero de 2024'!$B$4:$B$749,$C275,'[1]SIIF Cierre 31 Enero de 2024'!$C$4:$C$749,$D275)/1000000</f>
        <v>5400</v>
      </c>
      <c r="X275" s="394">
        <v>0</v>
      </c>
      <c r="Y275" s="394">
        <f>+SUMIFS('[1]SIIF Cierre 31 Enero de 2024'!$R$4:$R$749,'[1]SIIF Cierre 31 Enero de 2024'!$A$4:$A$749,$B275,'[1]SIIF Cierre 31 Enero de 2024'!$B$4:$B$749,$C275,'[1]SIIF Cierre 31 Enero de 2024'!$C$4:$C$749,$D275)/1000000</f>
        <v>0</v>
      </c>
      <c r="Z275" s="394"/>
      <c r="AA275" s="394">
        <f>+SUMIFS('[1]SIIF Cierre 31 Enero de 2024'!$Q$4:$Q$749,'[1]SIIF Cierre 31 Enero de 2024'!$A$4:$A$749,$B275,'[1]SIIF Cierre 31 Enero de 2024'!$B$4:$B$749,$C275,'[1]SIIF Cierre 31 Enero de 2024'!$C$4:$C$749,$D275)/1000000</f>
        <v>0</v>
      </c>
      <c r="AB275" s="394"/>
      <c r="AC275" s="394"/>
      <c r="AD275" s="462">
        <f t="shared" si="282"/>
        <v>5400</v>
      </c>
      <c r="AE275" s="394">
        <f>+SUMIFS('[1]SIIF Cierre 31 Enero de 2024'!$T$4:$T$749,'[1]SIIF Cierre 31 Enero de 2024'!$A$4:$A$749,$B275,'[1]SIIF Cierre 31 Enero de 2024'!$B$4:$B$749,$C275,'[1]SIIF Cierre 31 Enero de 2024'!$C$4:$C$749,$D275)/1000000</f>
        <v>0</v>
      </c>
      <c r="AF275" s="394">
        <f t="shared" si="283"/>
        <v>5400</v>
      </c>
      <c r="AG275" s="471">
        <f>+SUMIFS('[1]SIIF Cierre 31 Enero de 2024'!$W$4:$W$749,'[1]SIIF Cierre 31 Enero de 2024'!$A$4:$A$749,$B275,'[1]SIIF Cierre 31 Enero de 2024'!$B$4:$B$749,$C275,'[1]SIIF Cierre 31 Enero de 2024'!$C$4:$C$749,$D275,'[1]SIIF Cierre 31 Enero de 2024'!$D$4:$D$749,$E275,'[1]SIIF Cierre 31 Enero de 2024'!$E$4:$E$749,$F275,'[1]SIIF Cierre 31 Enero de 2024'!$F$4:$F$749,$G275,'[1]SIIF Cierre 31 Enero de 2024'!$G$4:$G$749,$H275,'[1]SIIF Cierre 31 Enero de 2024'!$H$4:$H$749,$I275,'[1]SIIF Cierre 31 Enero de 2024'!$I$4:$I$749,$J275,'[1]SIIF Cierre 31 Enero de 2024'!$J$4:$J$749,$K275,'[1]SIIF Cierre 31 Enero de 2024'!$K$4:$K$749,$L275,'[1]SIIF Cierre 31 Enero de 2024'!$L$4:$L$749,$M275,'[1]SIIF Cierre 31 Enero de 2024'!$M$4:$M$749,$N275,'[1]SIIF Cierre 31 Enero de 2024'!$N$4:$N$749,$O275)/1000000</f>
        <v>0</v>
      </c>
      <c r="AH275" s="265">
        <f t="shared" si="284"/>
        <v>0</v>
      </c>
      <c r="AI275" s="266"/>
      <c r="AJ275" s="264">
        <f>+SUMIFS('[1]Cierre Mes Anterior'!$W$4:$W$773,'[1]Cierre Mes Anterior'!$A$4:$A$773,$B275,'[1]Cierre Mes Anterior'!$B$4:$B$773,$C275,'[1]Cierre Mes Anterior'!$C$4:$C$773,$D275,'[1]Cierre Mes Anterior'!$D$4:$D$773,$E275,'[1]Cierre Mes Anterior'!$E$4:$E$773,$F275,'[1]Cierre Mes Anterior'!$F$4:$F$773,$G275,'[1]Cierre Mes Anterior'!$G$4:$G$773,$H275,'[1]Cierre Mes Anterior'!$H$4:$H$773,$I275,'[1]Cierre Mes Anterior'!$I$4:$I$773,$J275,'[1]Cierre Mes Anterior'!$J$4:$J$773,$K275,'[1]Cierre Mes Anterior'!$K$4:$K$773,$L275,'[1]Cierre Mes Anterior'!$L$4:$L$773,$M275,'[1]Cierre Mes Anterior'!$M$4:$M$773,$N275,'[1]Cierre Mes Anterior'!$N$4:$N$773,$O275)/1000000</f>
        <v>0</v>
      </c>
      <c r="AK275" s="367">
        <f t="shared" si="285"/>
        <v>0</v>
      </c>
      <c r="AL275" s="334" t="e" vm="1">
        <f t="shared" si="286"/>
        <v>#VALUE!</v>
      </c>
      <c r="AM275" s="472">
        <f>+SUMIFS('[1]SIIF Cierre 31 Enero de 2024'!$X$4:$X$749,'[1]SIIF Cierre 31 Enero de 2024'!$A$4:$A$749,$B275,'[1]SIIF Cierre 31 Enero de 2024'!$B$4:$B$749,$C275,'[1]SIIF Cierre 31 Enero de 2024'!$C$4:$C$749,$D275,'[1]SIIF Cierre 31 Enero de 2024'!$D$4:$D$749,$E275,'[1]SIIF Cierre 31 Enero de 2024'!$E$4:$E$749,$F275,'[1]SIIF Cierre 31 Enero de 2024'!$F$4:$F$749,$G275,'[1]SIIF Cierre 31 Enero de 2024'!$G$4:$G$749,$H275,'[1]SIIF Cierre 31 Enero de 2024'!$H$4:$H$749,$I275,'[1]SIIF Cierre 31 Enero de 2024'!$I$4:$I$749,$J275,'[1]SIIF Cierre 31 Enero de 2024'!$J$4:$J$749,$K275,'[1]SIIF Cierre 31 Enero de 2024'!$K$4:$K$749,$L275,'[1]SIIF Cierre 31 Enero de 2024'!$L$4:$L$749,$M275,'[1]SIIF Cierre 31 Enero de 2024'!$M$4:$M$749,$N275,'[1]SIIF Cierre 31 Enero de 2024'!$N$4:$N$749,$O275)/1000000</f>
        <v>0</v>
      </c>
      <c r="AN275" s="265">
        <f t="shared" si="287"/>
        <v>0</v>
      </c>
      <c r="AO275" s="266"/>
      <c r="AP275" s="264">
        <f>+SUMIFS('[1]Cierre Mes Anterior'!$X$4:$X$773,'[1]Cierre Mes Anterior'!$A$4:$A$773,$B275,'[1]Cierre Mes Anterior'!$B$4:$B$773,$C275,'[1]Cierre Mes Anterior'!$C$4:$C$773,$D275,'[1]Cierre Mes Anterior'!$D$4:$D$773,$E275,'[1]Cierre Mes Anterior'!$E$4:$E$773,$F275,'[1]Cierre Mes Anterior'!$F$4:$F$773,$G275,'[1]Cierre Mes Anterior'!$G$4:$G$773,$H275,'[1]Cierre Mes Anterior'!$H$4:$H$773,$I275,'[1]Cierre Mes Anterior'!$I$4:$I$773,$J275,'[1]Cierre Mes Anterior'!$J$4:$J$773,$K275,'[1]Cierre Mes Anterior'!$K$4:$K$773,$L275,'[1]Cierre Mes Anterior'!$L$4:$L$773,$M275,'[1]Cierre Mes Anterior'!$M$4:$M$773,$N275,'[1]Cierre Mes Anterior'!$N$4:$N$773,$O275)/1000000</f>
        <v>0</v>
      </c>
      <c r="AQ275" s="267">
        <f t="shared" si="288"/>
        <v>0</v>
      </c>
      <c r="AR275" s="172" t="e">
        <f t="shared" si="289"/>
        <v>#N/A</v>
      </c>
      <c r="AS275" s="472">
        <f>+SUMIFS('[1]SIIF Cierre 31 Enero de 2024'!$Z$4:$Z$749,'[1]SIIF Cierre 31 Enero de 2024'!$A$4:$A$749,$B275,'[1]SIIF Cierre 31 Enero de 2024'!$B$4:$B$749,$C275,'[1]SIIF Cierre 31 Enero de 2024'!$C$4:$C$749,$D275,'[1]SIIF Cierre 31 Enero de 2024'!$D$4:$D$749,$E275,'[1]SIIF Cierre 31 Enero de 2024'!$E$4:$E$749,$F275,'[1]SIIF Cierre 31 Enero de 2024'!$F$4:$F$749,$G275,'[1]SIIF Cierre 31 Enero de 2024'!$G$4:$G$749,$H275,'[1]SIIF Cierre 31 Enero de 2024'!$H$4:$H$749,$I275,'[1]SIIF Cierre 31 Enero de 2024'!$I$4:$I$749,$J275,'[1]SIIF Cierre 31 Enero de 2024'!$J$4:$J$749,$K275,'[1]SIIF Cierre 31 Enero de 2024'!$K$4:$K$749,$L275,'[1]SIIF Cierre 31 Enero de 2024'!$L$4:$L$749,$M275,'[1]SIIF Cierre 31 Enero de 2024'!$M$4:$M$749,$N275,'[1]SIIF Cierre 31 Enero de 2024'!$N$4:$N$749,$O275)/1000000</f>
        <v>0</v>
      </c>
      <c r="AT275" s="265">
        <f t="shared" si="290"/>
        <v>0</v>
      </c>
      <c r="AU275" s="462">
        <f t="shared" si="291"/>
        <v>5400</v>
      </c>
      <c r="AV275" s="395">
        <f t="shared" si="292"/>
        <v>0</v>
      </c>
      <c r="AW275" s="416">
        <f t="shared" si="293"/>
        <v>5400</v>
      </c>
      <c r="AX275" s="420"/>
      <c r="AY275" s="193" t="e">
        <f t="shared" si="294"/>
        <v>#N/A</v>
      </c>
      <c r="AZ275" s="174" t="e">
        <f t="shared" si="295"/>
        <v>#N/A</v>
      </c>
      <c r="BA275" s="138"/>
      <c r="BB275" s="277"/>
      <c r="BC275" s="270"/>
      <c r="BD275" s="270"/>
      <c r="BE275" s="270"/>
      <c r="BF275" s="270"/>
      <c r="BG275" s="270"/>
      <c r="BH275" s="270"/>
      <c r="BI275" s="270"/>
      <c r="BJ275" s="270"/>
      <c r="BK275" s="270"/>
      <c r="BL275" s="270"/>
      <c r="BM275" s="270"/>
      <c r="BO275" s="270"/>
      <c r="BP275" s="270"/>
      <c r="BQ275" s="270"/>
      <c r="BR275" s="270"/>
      <c r="BS275" s="270"/>
      <c r="BT275" s="335"/>
      <c r="BU275" s="270"/>
      <c r="BV275" s="270"/>
      <c r="BW275" s="335"/>
      <c r="BX275" s="270"/>
      <c r="BY275" s="335"/>
      <c r="BZ275" s="270"/>
    </row>
    <row r="276" spans="1:78" ht="87" customHeight="1">
      <c r="A276" s="184"/>
      <c r="B276" s="184" t="s">
        <v>194</v>
      </c>
      <c r="C276" s="184" t="s">
        <v>301</v>
      </c>
      <c r="D276" s="505" t="s">
        <v>413</v>
      </c>
      <c r="E276" s="184" t="s">
        <v>176</v>
      </c>
      <c r="F276" s="184" t="s">
        <v>164</v>
      </c>
      <c r="G276" s="184" t="s">
        <v>164</v>
      </c>
      <c r="H276" s="184" t="s">
        <v>164</v>
      </c>
      <c r="I276" s="184" t="s">
        <v>164</v>
      </c>
      <c r="J276" s="184" t="s">
        <v>164</v>
      </c>
      <c r="K276" s="184" t="s">
        <v>164</v>
      </c>
      <c r="L276" s="184" t="s">
        <v>164</v>
      </c>
      <c r="M276" s="184" t="s">
        <v>164</v>
      </c>
      <c r="N276" s="184" t="s">
        <v>164</v>
      </c>
      <c r="O276" s="184" t="s">
        <v>164</v>
      </c>
      <c r="P276" s="184"/>
      <c r="Q276" s="184"/>
      <c r="R276" s="184"/>
      <c r="S276" s="184"/>
      <c r="T276" s="510" t="s">
        <v>414</v>
      </c>
      <c r="U276" s="310">
        <v>202300000000334</v>
      </c>
      <c r="V276" s="307" t="s">
        <v>414</v>
      </c>
      <c r="W276" s="394">
        <f>+SUMIFS('[1]SIIF Cierre 31 Enero de 2024'!$P$4:$P$749,'[1]SIIF Cierre 31 Enero de 2024'!$A$4:$A$749,$B276,'[1]SIIF Cierre 31 Enero de 2024'!$B$4:$B$749,$C276,'[1]SIIF Cierre 31 Enero de 2024'!$C$4:$C$749,$D276)/1000000</f>
        <v>4000</v>
      </c>
      <c r="X276" s="394">
        <v>0</v>
      </c>
      <c r="Y276" s="394">
        <f>+SUMIFS('[1]SIIF Cierre 31 Enero de 2024'!$R$4:$R$749,'[1]SIIF Cierre 31 Enero de 2024'!$A$4:$A$749,$B276,'[1]SIIF Cierre 31 Enero de 2024'!$B$4:$B$749,$C276,'[1]SIIF Cierre 31 Enero de 2024'!$C$4:$C$749,$D276)/1000000</f>
        <v>0</v>
      </c>
      <c r="Z276" s="394"/>
      <c r="AA276" s="394">
        <f>+SUMIFS('[1]SIIF Cierre 31 Enero de 2024'!$Q$4:$Q$749,'[1]SIIF Cierre 31 Enero de 2024'!$A$4:$A$749,$B276,'[1]SIIF Cierre 31 Enero de 2024'!$B$4:$B$749,$C276,'[1]SIIF Cierre 31 Enero de 2024'!$C$4:$C$749,$D276)/1000000</f>
        <v>0</v>
      </c>
      <c r="AB276" s="394"/>
      <c r="AC276" s="394"/>
      <c r="AD276" s="462">
        <f t="shared" si="282"/>
        <v>4000</v>
      </c>
      <c r="AE276" s="394">
        <f>+SUMIFS('[1]SIIF Cierre 31 Enero de 2024'!$T$4:$T$749,'[1]SIIF Cierre 31 Enero de 2024'!$A$4:$A$749,$B276,'[1]SIIF Cierre 31 Enero de 2024'!$B$4:$B$749,$C276,'[1]SIIF Cierre 31 Enero de 2024'!$C$4:$C$749,$D276)/1000000</f>
        <v>0</v>
      </c>
      <c r="AF276" s="394">
        <f t="shared" si="283"/>
        <v>4000</v>
      </c>
      <c r="AG276" s="471">
        <f>+SUMIFS('[1]SIIF Cierre 31 Enero de 2024'!$W$4:$W$749,'[1]SIIF Cierre 31 Enero de 2024'!$A$4:$A$749,$B276,'[1]SIIF Cierre 31 Enero de 2024'!$B$4:$B$749,$C276,'[1]SIIF Cierre 31 Enero de 2024'!$C$4:$C$749,$D276,'[1]SIIF Cierre 31 Enero de 2024'!$D$4:$D$749,$E276,'[1]SIIF Cierre 31 Enero de 2024'!$E$4:$E$749,$F276,'[1]SIIF Cierre 31 Enero de 2024'!$F$4:$F$749,$G276,'[1]SIIF Cierre 31 Enero de 2024'!$G$4:$G$749,$H276,'[1]SIIF Cierre 31 Enero de 2024'!$H$4:$H$749,$I276,'[1]SIIF Cierre 31 Enero de 2024'!$I$4:$I$749,$J276,'[1]SIIF Cierre 31 Enero de 2024'!$J$4:$J$749,$K276,'[1]SIIF Cierre 31 Enero de 2024'!$K$4:$K$749,$L276,'[1]SIIF Cierre 31 Enero de 2024'!$L$4:$L$749,$M276,'[1]SIIF Cierre 31 Enero de 2024'!$M$4:$M$749,$N276,'[1]SIIF Cierre 31 Enero de 2024'!$N$4:$N$749,$O276)/1000000</f>
        <v>0</v>
      </c>
      <c r="AH276" s="265">
        <f t="shared" si="284"/>
        <v>0</v>
      </c>
      <c r="AI276" s="266"/>
      <c r="AJ276" s="264">
        <f>+SUMIFS('[1]Cierre Mes Anterior'!$W$4:$W$773,'[1]Cierre Mes Anterior'!$A$4:$A$773,$B276,'[1]Cierre Mes Anterior'!$B$4:$B$773,$C276,'[1]Cierre Mes Anterior'!$C$4:$C$773,$D276,'[1]Cierre Mes Anterior'!$D$4:$D$773,$E276,'[1]Cierre Mes Anterior'!$E$4:$E$773,$F276,'[1]Cierre Mes Anterior'!$F$4:$F$773,$G276,'[1]Cierre Mes Anterior'!$G$4:$G$773,$H276,'[1]Cierre Mes Anterior'!$H$4:$H$773,$I276,'[1]Cierre Mes Anterior'!$I$4:$I$773,$J276,'[1]Cierre Mes Anterior'!$J$4:$J$773,$K276,'[1]Cierre Mes Anterior'!$K$4:$K$773,$L276,'[1]Cierre Mes Anterior'!$L$4:$L$773,$M276,'[1]Cierre Mes Anterior'!$M$4:$M$773,$N276,'[1]Cierre Mes Anterior'!$N$4:$N$773,$O276)/1000000</f>
        <v>0</v>
      </c>
      <c r="AK276" s="367">
        <f t="shared" si="285"/>
        <v>0</v>
      </c>
      <c r="AL276" s="334" t="e" vm="1">
        <f t="shared" si="286"/>
        <v>#VALUE!</v>
      </c>
      <c r="AM276" s="472">
        <f>+SUMIFS('[1]SIIF Cierre 31 Enero de 2024'!$X$4:$X$749,'[1]SIIF Cierre 31 Enero de 2024'!$A$4:$A$749,$B276,'[1]SIIF Cierre 31 Enero de 2024'!$B$4:$B$749,$C276,'[1]SIIF Cierre 31 Enero de 2024'!$C$4:$C$749,$D276,'[1]SIIF Cierre 31 Enero de 2024'!$D$4:$D$749,$E276,'[1]SIIF Cierre 31 Enero de 2024'!$E$4:$E$749,$F276,'[1]SIIF Cierre 31 Enero de 2024'!$F$4:$F$749,$G276,'[1]SIIF Cierre 31 Enero de 2024'!$G$4:$G$749,$H276,'[1]SIIF Cierre 31 Enero de 2024'!$H$4:$H$749,$I276,'[1]SIIF Cierre 31 Enero de 2024'!$I$4:$I$749,$J276,'[1]SIIF Cierre 31 Enero de 2024'!$J$4:$J$749,$K276,'[1]SIIF Cierre 31 Enero de 2024'!$K$4:$K$749,$L276,'[1]SIIF Cierre 31 Enero de 2024'!$L$4:$L$749,$M276,'[1]SIIF Cierre 31 Enero de 2024'!$M$4:$M$749,$N276,'[1]SIIF Cierre 31 Enero de 2024'!$N$4:$N$749,$O276)/1000000</f>
        <v>0</v>
      </c>
      <c r="AN276" s="265">
        <f t="shared" si="287"/>
        <v>0</v>
      </c>
      <c r="AO276" s="266"/>
      <c r="AP276" s="264">
        <f>+SUMIFS('[1]Cierre Mes Anterior'!$X$4:$X$773,'[1]Cierre Mes Anterior'!$A$4:$A$773,$B276,'[1]Cierre Mes Anterior'!$B$4:$B$773,$C276,'[1]Cierre Mes Anterior'!$C$4:$C$773,$D276,'[1]Cierre Mes Anterior'!$D$4:$D$773,$E276,'[1]Cierre Mes Anterior'!$E$4:$E$773,$F276,'[1]Cierre Mes Anterior'!$F$4:$F$773,$G276,'[1]Cierre Mes Anterior'!$G$4:$G$773,$H276,'[1]Cierre Mes Anterior'!$H$4:$H$773,$I276,'[1]Cierre Mes Anterior'!$I$4:$I$773,$J276,'[1]Cierre Mes Anterior'!$J$4:$J$773,$K276,'[1]Cierre Mes Anterior'!$K$4:$K$773,$L276,'[1]Cierre Mes Anterior'!$L$4:$L$773,$M276,'[1]Cierre Mes Anterior'!$M$4:$M$773,$N276,'[1]Cierre Mes Anterior'!$N$4:$N$773,$O276)/1000000</f>
        <v>0</v>
      </c>
      <c r="AQ276" s="267">
        <f t="shared" si="288"/>
        <v>0</v>
      </c>
      <c r="AR276" s="172" t="e">
        <f t="shared" si="289"/>
        <v>#N/A</v>
      </c>
      <c r="AS276" s="472">
        <f>+SUMIFS('[1]SIIF Cierre 31 Enero de 2024'!$Z$4:$Z$749,'[1]SIIF Cierre 31 Enero de 2024'!$A$4:$A$749,$B276,'[1]SIIF Cierre 31 Enero de 2024'!$B$4:$B$749,$C276,'[1]SIIF Cierre 31 Enero de 2024'!$C$4:$C$749,$D276,'[1]SIIF Cierre 31 Enero de 2024'!$D$4:$D$749,$E276,'[1]SIIF Cierre 31 Enero de 2024'!$E$4:$E$749,$F276,'[1]SIIF Cierre 31 Enero de 2024'!$F$4:$F$749,$G276,'[1]SIIF Cierre 31 Enero de 2024'!$G$4:$G$749,$H276,'[1]SIIF Cierre 31 Enero de 2024'!$H$4:$H$749,$I276,'[1]SIIF Cierre 31 Enero de 2024'!$I$4:$I$749,$J276,'[1]SIIF Cierre 31 Enero de 2024'!$J$4:$J$749,$K276,'[1]SIIF Cierre 31 Enero de 2024'!$K$4:$K$749,$L276,'[1]SIIF Cierre 31 Enero de 2024'!$L$4:$L$749,$M276,'[1]SIIF Cierre 31 Enero de 2024'!$M$4:$M$749,$N276,'[1]SIIF Cierre 31 Enero de 2024'!$N$4:$N$749,$O276)/1000000</f>
        <v>0</v>
      </c>
      <c r="AT276" s="265">
        <f t="shared" si="290"/>
        <v>0</v>
      </c>
      <c r="AU276" s="462">
        <f t="shared" si="291"/>
        <v>4000</v>
      </c>
      <c r="AV276" s="395">
        <f t="shared" si="292"/>
        <v>0</v>
      </c>
      <c r="AW276" s="416">
        <f t="shared" si="293"/>
        <v>4000</v>
      </c>
      <c r="AX276" s="420"/>
      <c r="AY276" s="193" t="e">
        <f t="shared" si="294"/>
        <v>#N/A</v>
      </c>
      <c r="AZ276" s="174" t="e">
        <f t="shared" si="295"/>
        <v>#N/A</v>
      </c>
      <c r="BA276" s="138"/>
      <c r="BB276" s="277"/>
      <c r="BC276" s="270"/>
      <c r="BD276" s="270"/>
      <c r="BE276" s="270"/>
      <c r="BF276" s="270"/>
      <c r="BG276" s="270"/>
      <c r="BH276" s="270"/>
      <c r="BI276" s="270"/>
      <c r="BJ276" s="270"/>
      <c r="BK276" s="270"/>
      <c r="BL276" s="270"/>
      <c r="BM276" s="270"/>
      <c r="BO276" s="270"/>
      <c r="BP276" s="270"/>
      <c r="BQ276" s="270"/>
      <c r="BR276" s="270"/>
      <c r="BS276" s="270"/>
      <c r="BT276" s="335"/>
      <c r="BU276" s="270"/>
      <c r="BV276" s="270"/>
      <c r="BW276" s="335"/>
      <c r="BX276" s="270"/>
      <c r="BY276" s="335"/>
      <c r="BZ276" s="270"/>
    </row>
    <row r="277" spans="1:78" ht="72.75" customHeight="1">
      <c r="A277" s="184"/>
      <c r="B277" s="184" t="s">
        <v>194</v>
      </c>
      <c r="C277" s="184" t="s">
        <v>301</v>
      </c>
      <c r="D277" s="505" t="s">
        <v>415</v>
      </c>
      <c r="E277" s="184" t="s">
        <v>176</v>
      </c>
      <c r="F277" s="184" t="s">
        <v>164</v>
      </c>
      <c r="G277" s="184" t="s">
        <v>164</v>
      </c>
      <c r="H277" s="184" t="s">
        <v>164</v>
      </c>
      <c r="I277" s="184" t="s">
        <v>164</v>
      </c>
      <c r="J277" s="184" t="s">
        <v>164</v>
      </c>
      <c r="K277" s="184" t="s">
        <v>164</v>
      </c>
      <c r="L277" s="184" t="s">
        <v>164</v>
      </c>
      <c r="M277" s="184" t="s">
        <v>164</v>
      </c>
      <c r="N277" s="184" t="s">
        <v>164</v>
      </c>
      <c r="O277" s="184" t="s">
        <v>164</v>
      </c>
      <c r="P277" s="184"/>
      <c r="Q277" s="184"/>
      <c r="R277" s="184"/>
      <c r="S277" s="184"/>
      <c r="T277" s="510" t="s">
        <v>416</v>
      </c>
      <c r="U277" s="310">
        <v>202300000000049</v>
      </c>
      <c r="V277" s="307" t="s">
        <v>416</v>
      </c>
      <c r="W277" s="394">
        <f>+SUMIFS('[1]SIIF Cierre 31 Enero de 2024'!$P$4:$P$749,'[1]SIIF Cierre 31 Enero de 2024'!$A$4:$A$749,$B277,'[1]SIIF Cierre 31 Enero de 2024'!$B$4:$B$749,$C277,'[1]SIIF Cierre 31 Enero de 2024'!$C$4:$C$749,$D277)/1000000</f>
        <v>9000</v>
      </c>
      <c r="X277" s="394">
        <v>0</v>
      </c>
      <c r="Y277" s="394">
        <f>+SUMIFS('[1]SIIF Cierre 31 Enero de 2024'!$R$4:$R$749,'[1]SIIF Cierre 31 Enero de 2024'!$A$4:$A$749,$B277,'[1]SIIF Cierre 31 Enero de 2024'!$B$4:$B$749,$C277,'[1]SIIF Cierre 31 Enero de 2024'!$C$4:$C$749,$D277)/1000000</f>
        <v>0</v>
      </c>
      <c r="Z277" s="394"/>
      <c r="AA277" s="394">
        <f>+SUMIFS('[1]SIIF Cierre 31 Enero de 2024'!$Q$4:$Q$749,'[1]SIIF Cierre 31 Enero de 2024'!$A$4:$A$749,$B277,'[1]SIIF Cierre 31 Enero de 2024'!$B$4:$B$749,$C277,'[1]SIIF Cierre 31 Enero de 2024'!$C$4:$C$749,$D277)/1000000</f>
        <v>0</v>
      </c>
      <c r="AB277" s="394"/>
      <c r="AC277" s="394"/>
      <c r="AD277" s="462">
        <f t="shared" si="282"/>
        <v>9000</v>
      </c>
      <c r="AE277" s="394">
        <f>+SUMIFS('[1]SIIF Cierre 31 Enero de 2024'!$T$4:$T$749,'[1]SIIF Cierre 31 Enero de 2024'!$A$4:$A$749,$B277,'[1]SIIF Cierre 31 Enero de 2024'!$B$4:$B$749,$C277,'[1]SIIF Cierre 31 Enero de 2024'!$C$4:$C$749,$D277)/1000000</f>
        <v>0</v>
      </c>
      <c r="AF277" s="394">
        <f t="shared" si="283"/>
        <v>9000</v>
      </c>
      <c r="AG277" s="471">
        <f>+SUMIFS('[1]SIIF Cierre 31 Enero de 2024'!$W$4:$W$749,'[1]SIIF Cierre 31 Enero de 2024'!$A$4:$A$749,$B277,'[1]SIIF Cierre 31 Enero de 2024'!$B$4:$B$749,$C277,'[1]SIIF Cierre 31 Enero de 2024'!$C$4:$C$749,$D277,'[1]SIIF Cierre 31 Enero de 2024'!$D$4:$D$749,$E277,'[1]SIIF Cierre 31 Enero de 2024'!$E$4:$E$749,$F277,'[1]SIIF Cierre 31 Enero de 2024'!$F$4:$F$749,$G277,'[1]SIIF Cierre 31 Enero de 2024'!$G$4:$G$749,$H277,'[1]SIIF Cierre 31 Enero de 2024'!$H$4:$H$749,$I277,'[1]SIIF Cierre 31 Enero de 2024'!$I$4:$I$749,$J277,'[1]SIIF Cierre 31 Enero de 2024'!$J$4:$J$749,$K277,'[1]SIIF Cierre 31 Enero de 2024'!$K$4:$K$749,$L277,'[1]SIIF Cierre 31 Enero de 2024'!$L$4:$L$749,$M277,'[1]SIIF Cierre 31 Enero de 2024'!$M$4:$M$749,$N277,'[1]SIIF Cierre 31 Enero de 2024'!$N$4:$N$749,$O277)/1000000</f>
        <v>0</v>
      </c>
      <c r="AH277" s="265">
        <f t="shared" si="284"/>
        <v>0</v>
      </c>
      <c r="AI277" s="266"/>
      <c r="AJ277" s="264">
        <f>+SUMIFS('[1]Cierre Mes Anterior'!$W$4:$W$773,'[1]Cierre Mes Anterior'!$A$4:$A$773,$B277,'[1]Cierre Mes Anterior'!$B$4:$B$773,$C277,'[1]Cierre Mes Anterior'!$C$4:$C$773,$D277,'[1]Cierre Mes Anterior'!$D$4:$D$773,$E277,'[1]Cierre Mes Anterior'!$E$4:$E$773,$F277,'[1]Cierre Mes Anterior'!$F$4:$F$773,$G277,'[1]Cierre Mes Anterior'!$G$4:$G$773,$H277,'[1]Cierre Mes Anterior'!$H$4:$H$773,$I277,'[1]Cierre Mes Anterior'!$I$4:$I$773,$J277,'[1]Cierre Mes Anterior'!$J$4:$J$773,$K277,'[1]Cierre Mes Anterior'!$K$4:$K$773,$L277,'[1]Cierre Mes Anterior'!$L$4:$L$773,$M277,'[1]Cierre Mes Anterior'!$M$4:$M$773,$N277,'[1]Cierre Mes Anterior'!$N$4:$N$773,$O277)/1000000</f>
        <v>0</v>
      </c>
      <c r="AK277" s="367">
        <f t="shared" si="285"/>
        <v>0</v>
      </c>
      <c r="AL277" s="334" t="e" vm="1">
        <f t="shared" si="286"/>
        <v>#VALUE!</v>
      </c>
      <c r="AM277" s="472">
        <f>+SUMIFS('[1]SIIF Cierre 31 Enero de 2024'!$X$4:$X$749,'[1]SIIF Cierre 31 Enero de 2024'!$A$4:$A$749,$B277,'[1]SIIF Cierre 31 Enero de 2024'!$B$4:$B$749,$C277,'[1]SIIF Cierre 31 Enero de 2024'!$C$4:$C$749,$D277,'[1]SIIF Cierre 31 Enero de 2024'!$D$4:$D$749,$E277,'[1]SIIF Cierre 31 Enero de 2024'!$E$4:$E$749,$F277,'[1]SIIF Cierre 31 Enero de 2024'!$F$4:$F$749,$G277,'[1]SIIF Cierre 31 Enero de 2024'!$G$4:$G$749,$H277,'[1]SIIF Cierre 31 Enero de 2024'!$H$4:$H$749,$I277,'[1]SIIF Cierre 31 Enero de 2024'!$I$4:$I$749,$J277,'[1]SIIF Cierre 31 Enero de 2024'!$J$4:$J$749,$K277,'[1]SIIF Cierre 31 Enero de 2024'!$K$4:$K$749,$L277,'[1]SIIF Cierre 31 Enero de 2024'!$L$4:$L$749,$M277,'[1]SIIF Cierre 31 Enero de 2024'!$M$4:$M$749,$N277,'[1]SIIF Cierre 31 Enero de 2024'!$N$4:$N$749,$O277)/1000000</f>
        <v>0</v>
      </c>
      <c r="AN277" s="265">
        <f t="shared" si="287"/>
        <v>0</v>
      </c>
      <c r="AO277" s="266"/>
      <c r="AP277" s="264">
        <f>+SUMIFS('[1]Cierre Mes Anterior'!$X$4:$X$773,'[1]Cierre Mes Anterior'!$A$4:$A$773,$B277,'[1]Cierre Mes Anterior'!$B$4:$B$773,$C277,'[1]Cierre Mes Anterior'!$C$4:$C$773,$D277,'[1]Cierre Mes Anterior'!$D$4:$D$773,$E277,'[1]Cierre Mes Anterior'!$E$4:$E$773,$F277,'[1]Cierre Mes Anterior'!$F$4:$F$773,$G277,'[1]Cierre Mes Anterior'!$G$4:$G$773,$H277,'[1]Cierre Mes Anterior'!$H$4:$H$773,$I277,'[1]Cierre Mes Anterior'!$I$4:$I$773,$J277,'[1]Cierre Mes Anterior'!$J$4:$J$773,$K277,'[1]Cierre Mes Anterior'!$K$4:$K$773,$L277,'[1]Cierre Mes Anterior'!$L$4:$L$773,$M277,'[1]Cierre Mes Anterior'!$M$4:$M$773,$N277,'[1]Cierre Mes Anterior'!$N$4:$N$773,$O277)/1000000</f>
        <v>0</v>
      </c>
      <c r="AQ277" s="267">
        <f t="shared" si="288"/>
        <v>0</v>
      </c>
      <c r="AR277" s="172" t="e">
        <f t="shared" si="289"/>
        <v>#N/A</v>
      </c>
      <c r="AS277" s="472">
        <f>+SUMIFS('[1]SIIF Cierre 31 Enero de 2024'!$Z$4:$Z$749,'[1]SIIF Cierre 31 Enero de 2024'!$A$4:$A$749,$B277,'[1]SIIF Cierre 31 Enero de 2024'!$B$4:$B$749,$C277,'[1]SIIF Cierre 31 Enero de 2024'!$C$4:$C$749,$D277,'[1]SIIF Cierre 31 Enero de 2024'!$D$4:$D$749,$E277,'[1]SIIF Cierre 31 Enero de 2024'!$E$4:$E$749,$F277,'[1]SIIF Cierre 31 Enero de 2024'!$F$4:$F$749,$G277,'[1]SIIF Cierre 31 Enero de 2024'!$G$4:$G$749,$H277,'[1]SIIF Cierre 31 Enero de 2024'!$H$4:$H$749,$I277,'[1]SIIF Cierre 31 Enero de 2024'!$I$4:$I$749,$J277,'[1]SIIF Cierre 31 Enero de 2024'!$J$4:$J$749,$K277,'[1]SIIF Cierre 31 Enero de 2024'!$K$4:$K$749,$L277,'[1]SIIF Cierre 31 Enero de 2024'!$L$4:$L$749,$M277,'[1]SIIF Cierre 31 Enero de 2024'!$M$4:$M$749,$N277,'[1]SIIF Cierre 31 Enero de 2024'!$N$4:$N$749,$O277)/1000000</f>
        <v>0</v>
      </c>
      <c r="AT277" s="265">
        <f t="shared" si="290"/>
        <v>0</v>
      </c>
      <c r="AU277" s="462">
        <f t="shared" si="291"/>
        <v>9000</v>
      </c>
      <c r="AV277" s="395">
        <f t="shared" si="292"/>
        <v>0</v>
      </c>
      <c r="AW277" s="416">
        <f t="shared" si="293"/>
        <v>9000</v>
      </c>
      <c r="AX277" s="420"/>
      <c r="AY277" s="193" t="e">
        <f t="shared" si="294"/>
        <v>#N/A</v>
      </c>
      <c r="AZ277" s="174" t="e">
        <f t="shared" si="295"/>
        <v>#N/A</v>
      </c>
      <c r="BA277" s="138"/>
      <c r="BB277" s="277"/>
      <c r="BC277" s="270"/>
      <c r="BD277" s="270"/>
      <c r="BE277" s="270"/>
      <c r="BF277" s="270"/>
      <c r="BG277" s="270"/>
      <c r="BH277" s="270"/>
      <c r="BI277" s="270"/>
      <c r="BJ277" s="270"/>
      <c r="BK277" s="270"/>
      <c r="BL277" s="270"/>
      <c r="BM277" s="270"/>
      <c r="BO277" s="270"/>
      <c r="BP277" s="270"/>
      <c r="BQ277" s="270"/>
      <c r="BR277" s="270"/>
      <c r="BS277" s="270"/>
      <c r="BT277" s="335"/>
      <c r="BU277" s="270"/>
      <c r="BV277" s="270"/>
      <c r="BW277" s="335"/>
      <c r="BX277" s="270"/>
      <c r="BY277" s="335"/>
      <c r="BZ277" s="270"/>
    </row>
    <row r="278" spans="1:78" ht="75" customHeight="1">
      <c r="A278" s="184"/>
      <c r="B278" s="184" t="s">
        <v>194</v>
      </c>
      <c r="C278" s="184" t="s">
        <v>301</v>
      </c>
      <c r="D278" s="515" t="s">
        <v>386</v>
      </c>
      <c r="E278" s="184" t="s">
        <v>176</v>
      </c>
      <c r="F278" s="184" t="s">
        <v>164</v>
      </c>
      <c r="G278" s="184" t="s">
        <v>164</v>
      </c>
      <c r="H278" s="184" t="s">
        <v>164</v>
      </c>
      <c r="I278" s="184" t="s">
        <v>164</v>
      </c>
      <c r="J278" s="184" t="s">
        <v>164</v>
      </c>
      <c r="K278" s="184" t="s">
        <v>164</v>
      </c>
      <c r="L278" s="184" t="s">
        <v>164</v>
      </c>
      <c r="M278" s="184" t="s">
        <v>164</v>
      </c>
      <c r="N278" s="184" t="s">
        <v>164</v>
      </c>
      <c r="O278" s="184" t="s">
        <v>164</v>
      </c>
      <c r="P278" s="184"/>
      <c r="Q278" s="184"/>
      <c r="R278" s="184"/>
      <c r="S278" s="184"/>
      <c r="T278" s="510" t="s">
        <v>282</v>
      </c>
      <c r="U278" s="310" t="s">
        <v>283</v>
      </c>
      <c r="V278" s="307" t="s">
        <v>282</v>
      </c>
      <c r="W278" s="394">
        <f>+SUMIFS('[1]SIIF Cierre 31 Enero de 2024'!$P$4:$P$749,'[1]SIIF Cierre 31 Enero de 2024'!$A$4:$A$749,$B278,'[1]SIIF Cierre 31 Enero de 2024'!$B$4:$B$749,$C278,'[1]SIIF Cierre 31 Enero de 2024'!$C$4:$C$749,$D278)/1000000</f>
        <v>3000</v>
      </c>
      <c r="X278" s="394">
        <v>0</v>
      </c>
      <c r="Y278" s="394">
        <f>+SUMIFS('[1]SIIF Cierre 31 Enero de 2024'!$R$4:$R$749,'[1]SIIF Cierre 31 Enero de 2024'!$A$4:$A$749,$B278,'[1]SIIF Cierre 31 Enero de 2024'!$B$4:$B$749,$C278,'[1]SIIF Cierre 31 Enero de 2024'!$C$4:$C$749,$D278)/1000000</f>
        <v>0</v>
      </c>
      <c r="Z278" s="394"/>
      <c r="AA278" s="394">
        <f>+SUMIFS('[1]SIIF Cierre 31 Enero de 2024'!$Q$4:$Q$749,'[1]SIIF Cierre 31 Enero de 2024'!$A$4:$A$749,$B278,'[1]SIIF Cierre 31 Enero de 2024'!$B$4:$B$749,$C278,'[1]SIIF Cierre 31 Enero de 2024'!$C$4:$C$749,$D278)/1000000</f>
        <v>0</v>
      </c>
      <c r="AB278" s="394"/>
      <c r="AC278" s="394"/>
      <c r="AD278" s="462">
        <f t="shared" si="282"/>
        <v>3000</v>
      </c>
      <c r="AE278" s="394">
        <f>+SUMIFS('[1]SIIF Cierre 31 Enero de 2024'!$T$4:$T$749,'[1]SIIF Cierre 31 Enero de 2024'!$A$4:$A$749,$B278,'[1]SIIF Cierre 31 Enero de 2024'!$B$4:$B$749,$C278,'[1]SIIF Cierre 31 Enero de 2024'!$C$4:$C$749,$D278)/1000000</f>
        <v>3000</v>
      </c>
      <c r="AF278" s="394">
        <f t="shared" si="283"/>
        <v>0</v>
      </c>
      <c r="AG278" s="471">
        <f>+SUMIFS('[1]SIIF Cierre 31 Enero de 2024'!$W$4:$W$749,'[1]SIIF Cierre 31 Enero de 2024'!$A$4:$A$749,$B278,'[1]SIIF Cierre 31 Enero de 2024'!$B$4:$B$749,$C278,'[1]SIIF Cierre 31 Enero de 2024'!$C$4:$C$749,$D278,'[1]SIIF Cierre 31 Enero de 2024'!$D$4:$D$749,$E278,'[1]SIIF Cierre 31 Enero de 2024'!$E$4:$E$749,$F278,'[1]SIIF Cierre 31 Enero de 2024'!$F$4:$F$749,$G278,'[1]SIIF Cierre 31 Enero de 2024'!$G$4:$G$749,$H278,'[1]SIIF Cierre 31 Enero de 2024'!$H$4:$H$749,$I278,'[1]SIIF Cierre 31 Enero de 2024'!$I$4:$I$749,$J278,'[1]SIIF Cierre 31 Enero de 2024'!$J$4:$J$749,$K278,'[1]SIIF Cierre 31 Enero de 2024'!$K$4:$K$749,$L278,'[1]SIIF Cierre 31 Enero de 2024'!$L$4:$L$749,$M278,'[1]SIIF Cierre 31 Enero de 2024'!$M$4:$M$749,$N278,'[1]SIIF Cierre 31 Enero de 2024'!$N$4:$N$749,$O278)/1000000</f>
        <v>0</v>
      </c>
      <c r="AH278" s="265">
        <f t="shared" si="284"/>
        <v>0</v>
      </c>
      <c r="AI278" s="266"/>
      <c r="AJ278" s="264">
        <f>+SUMIFS('[1]Cierre Mes Anterior'!$W$4:$W$773,'[1]Cierre Mes Anterior'!$A$4:$A$773,$B278,'[1]Cierre Mes Anterior'!$B$4:$B$773,$C278,'[1]Cierre Mes Anterior'!$C$4:$C$773,$D278,'[1]Cierre Mes Anterior'!$D$4:$D$773,$E278,'[1]Cierre Mes Anterior'!$E$4:$E$773,$F278,'[1]Cierre Mes Anterior'!$F$4:$F$773,$G278,'[1]Cierre Mes Anterior'!$G$4:$G$773,$H278,'[1]Cierre Mes Anterior'!$H$4:$H$773,$I278,'[1]Cierre Mes Anterior'!$I$4:$I$773,$J278,'[1]Cierre Mes Anterior'!$J$4:$J$773,$K278,'[1]Cierre Mes Anterior'!$K$4:$K$773,$L278,'[1]Cierre Mes Anterior'!$L$4:$L$773,$M278,'[1]Cierre Mes Anterior'!$M$4:$M$773,$N278,'[1]Cierre Mes Anterior'!$N$4:$N$773,$O278)/1000000</f>
        <v>0</v>
      </c>
      <c r="AK278" s="367">
        <f t="shared" si="285"/>
        <v>0</v>
      </c>
      <c r="AL278" s="240" t="e" vm="1">
        <f t="shared" si="286"/>
        <v>#VALUE!</v>
      </c>
      <c r="AM278" s="472">
        <f>+SUMIFS('[1]SIIF Cierre 31 Enero de 2024'!$X$4:$X$749,'[1]SIIF Cierre 31 Enero de 2024'!$A$4:$A$749,$B278,'[1]SIIF Cierre 31 Enero de 2024'!$B$4:$B$749,$C278,'[1]SIIF Cierre 31 Enero de 2024'!$C$4:$C$749,$D278,'[1]SIIF Cierre 31 Enero de 2024'!$D$4:$D$749,$E278,'[1]SIIF Cierre 31 Enero de 2024'!$E$4:$E$749,$F278,'[1]SIIF Cierre 31 Enero de 2024'!$F$4:$F$749,$G278,'[1]SIIF Cierre 31 Enero de 2024'!$G$4:$G$749,$H278,'[1]SIIF Cierre 31 Enero de 2024'!$H$4:$H$749,$I278,'[1]SIIF Cierre 31 Enero de 2024'!$I$4:$I$749,$J278,'[1]SIIF Cierre 31 Enero de 2024'!$J$4:$J$749,$K278,'[1]SIIF Cierre 31 Enero de 2024'!$K$4:$K$749,$L278,'[1]SIIF Cierre 31 Enero de 2024'!$L$4:$L$749,$M278,'[1]SIIF Cierre 31 Enero de 2024'!$M$4:$M$749,$N278,'[1]SIIF Cierre 31 Enero de 2024'!$N$4:$N$749,$O278)/1000000</f>
        <v>0</v>
      </c>
      <c r="AN278" s="265">
        <f t="shared" si="287"/>
        <v>0</v>
      </c>
      <c r="AO278" s="266"/>
      <c r="AP278" s="264">
        <f>+SUMIFS('[1]Cierre Mes Anterior'!$X$4:$X$773,'[1]Cierre Mes Anterior'!$A$4:$A$773,$B278,'[1]Cierre Mes Anterior'!$B$4:$B$773,$C278,'[1]Cierre Mes Anterior'!$C$4:$C$773,$D278,'[1]Cierre Mes Anterior'!$D$4:$D$773,$E278,'[1]Cierre Mes Anterior'!$E$4:$E$773,$F278,'[1]Cierre Mes Anterior'!$F$4:$F$773,$G278,'[1]Cierre Mes Anterior'!$G$4:$G$773,$H278,'[1]Cierre Mes Anterior'!$H$4:$H$773,$I278,'[1]Cierre Mes Anterior'!$I$4:$I$773,$J278,'[1]Cierre Mes Anterior'!$J$4:$J$773,$K278,'[1]Cierre Mes Anterior'!$K$4:$K$773,$L278,'[1]Cierre Mes Anterior'!$L$4:$L$773,$M278,'[1]Cierre Mes Anterior'!$M$4:$M$773,$N278,'[1]Cierre Mes Anterior'!$N$4:$N$773,$O278)/1000000</f>
        <v>0</v>
      </c>
      <c r="AQ278" s="267">
        <f t="shared" si="288"/>
        <v>0</v>
      </c>
      <c r="AR278" s="172" t="e">
        <f t="shared" si="289"/>
        <v>#N/A</v>
      </c>
      <c r="AS278" s="472">
        <f>+SUMIFS('[1]SIIF Cierre 31 Enero de 2024'!$Z$4:$Z$749,'[1]SIIF Cierre 31 Enero de 2024'!$A$4:$A$749,$B278,'[1]SIIF Cierre 31 Enero de 2024'!$B$4:$B$749,$C278,'[1]SIIF Cierre 31 Enero de 2024'!$C$4:$C$749,$D278,'[1]SIIF Cierre 31 Enero de 2024'!$D$4:$D$749,$E278,'[1]SIIF Cierre 31 Enero de 2024'!$E$4:$E$749,$F278,'[1]SIIF Cierre 31 Enero de 2024'!$F$4:$F$749,$G278,'[1]SIIF Cierre 31 Enero de 2024'!$G$4:$G$749,$H278,'[1]SIIF Cierre 31 Enero de 2024'!$H$4:$H$749,$I278,'[1]SIIF Cierre 31 Enero de 2024'!$I$4:$I$749,$J278,'[1]SIIF Cierre 31 Enero de 2024'!$J$4:$J$749,$K278,'[1]SIIF Cierre 31 Enero de 2024'!$K$4:$K$749,$L278,'[1]SIIF Cierre 31 Enero de 2024'!$L$4:$L$749,$M278,'[1]SIIF Cierre 31 Enero de 2024'!$M$4:$M$749,$N278,'[1]SIIF Cierre 31 Enero de 2024'!$N$4:$N$749,$O278)/1000000</f>
        <v>0</v>
      </c>
      <c r="AT278" s="265">
        <f t="shared" si="290"/>
        <v>0</v>
      </c>
      <c r="AU278" s="462">
        <f t="shared" si="291"/>
        <v>3000</v>
      </c>
      <c r="AV278" s="395">
        <f t="shared" si="292"/>
        <v>0</v>
      </c>
      <c r="AW278" s="416">
        <f t="shared" si="293"/>
        <v>3000</v>
      </c>
      <c r="AX278" s="420"/>
      <c r="AY278" s="193" t="e">
        <f t="shared" si="294"/>
        <v>#N/A</v>
      </c>
      <c r="AZ278" s="174" t="e">
        <f t="shared" si="295"/>
        <v>#N/A</v>
      </c>
      <c r="BA278" s="138"/>
      <c r="BB278" s="277"/>
      <c r="BC278" s="270"/>
      <c r="BD278" s="270"/>
      <c r="BE278" s="270"/>
      <c r="BF278" s="270"/>
      <c r="BG278" s="270"/>
      <c r="BH278" s="270"/>
      <c r="BI278" s="270"/>
      <c r="BJ278" s="270"/>
      <c r="BK278" s="270"/>
      <c r="BL278" s="270"/>
      <c r="BM278" s="270"/>
      <c r="BO278" s="270"/>
      <c r="BP278" s="270"/>
      <c r="BQ278" s="270"/>
      <c r="BR278" s="270"/>
      <c r="BS278" s="270"/>
      <c r="BT278" s="335"/>
      <c r="BU278" s="270"/>
      <c r="BV278" s="270"/>
      <c r="BW278" s="335"/>
      <c r="BX278" s="270"/>
      <c r="BY278" s="335"/>
      <c r="BZ278" s="270"/>
    </row>
    <row r="279" spans="1:78" ht="72.75" customHeight="1">
      <c r="A279" s="184"/>
      <c r="B279" s="184" t="s">
        <v>194</v>
      </c>
      <c r="C279" s="184" t="s">
        <v>301</v>
      </c>
      <c r="D279" s="505" t="s">
        <v>417</v>
      </c>
      <c r="E279" s="184" t="s">
        <v>176</v>
      </c>
      <c r="F279" s="184" t="s">
        <v>164</v>
      </c>
      <c r="G279" s="184" t="s">
        <v>164</v>
      </c>
      <c r="H279" s="184" t="s">
        <v>164</v>
      </c>
      <c r="I279" s="184" t="s">
        <v>164</v>
      </c>
      <c r="J279" s="184" t="s">
        <v>164</v>
      </c>
      <c r="K279" s="184" t="s">
        <v>164</v>
      </c>
      <c r="L279" s="184" t="s">
        <v>164</v>
      </c>
      <c r="M279" s="184" t="s">
        <v>164</v>
      </c>
      <c r="N279" s="184" t="s">
        <v>164</v>
      </c>
      <c r="O279" s="184" t="s">
        <v>164</v>
      </c>
      <c r="P279" s="184"/>
      <c r="Q279" s="184"/>
      <c r="R279" s="184"/>
      <c r="S279" s="184"/>
      <c r="T279" s="510" t="s">
        <v>418</v>
      </c>
      <c r="U279" s="310">
        <v>202300000000300</v>
      </c>
      <c r="V279" s="307" t="s">
        <v>418</v>
      </c>
      <c r="W279" s="394">
        <f>+SUMIFS('[1]SIIF Cierre 31 Enero de 2024'!$P$4:$P$749,'[1]SIIF Cierre 31 Enero de 2024'!$A$4:$A$749,$B279,'[1]SIIF Cierre 31 Enero de 2024'!$B$4:$B$749,$C279,'[1]SIIF Cierre 31 Enero de 2024'!$C$4:$C$749,$D279)/1000000</f>
        <v>10059</v>
      </c>
      <c r="X279" s="394">
        <v>0</v>
      </c>
      <c r="Y279" s="394">
        <f>+SUMIFS('[1]SIIF Cierre 31 Enero de 2024'!$R$4:$R$749,'[1]SIIF Cierre 31 Enero de 2024'!$A$4:$A$749,$B279,'[1]SIIF Cierre 31 Enero de 2024'!$B$4:$B$749,$C279,'[1]SIIF Cierre 31 Enero de 2024'!$C$4:$C$749,$D279)/1000000</f>
        <v>0</v>
      </c>
      <c r="Z279" s="394"/>
      <c r="AA279" s="394">
        <f>+SUMIFS('[1]SIIF Cierre 31 Enero de 2024'!$Q$4:$Q$749,'[1]SIIF Cierre 31 Enero de 2024'!$A$4:$A$749,$B279,'[1]SIIF Cierre 31 Enero de 2024'!$B$4:$B$749,$C279,'[1]SIIF Cierre 31 Enero de 2024'!$C$4:$C$749,$D279)/1000000</f>
        <v>0</v>
      </c>
      <c r="AB279" s="394"/>
      <c r="AC279" s="394"/>
      <c r="AD279" s="462">
        <f t="shared" si="282"/>
        <v>10059</v>
      </c>
      <c r="AE279" s="394">
        <f>+SUMIFS('[1]SIIF Cierre 31 Enero de 2024'!$T$4:$T$749,'[1]SIIF Cierre 31 Enero de 2024'!$A$4:$A$749,$B279,'[1]SIIF Cierre 31 Enero de 2024'!$B$4:$B$749,$C279,'[1]SIIF Cierre 31 Enero de 2024'!$C$4:$C$749,$D279)/1000000</f>
        <v>10059</v>
      </c>
      <c r="AF279" s="394">
        <f t="shared" si="283"/>
        <v>0</v>
      </c>
      <c r="AG279" s="471">
        <f>+SUMIFS('[1]SIIF Cierre 31 Enero de 2024'!$W$4:$W$749,'[1]SIIF Cierre 31 Enero de 2024'!$A$4:$A$749,$B279,'[1]SIIF Cierre 31 Enero de 2024'!$B$4:$B$749,$C279,'[1]SIIF Cierre 31 Enero de 2024'!$C$4:$C$749,$D279,'[1]SIIF Cierre 31 Enero de 2024'!$D$4:$D$749,$E279,'[1]SIIF Cierre 31 Enero de 2024'!$E$4:$E$749,$F279,'[1]SIIF Cierre 31 Enero de 2024'!$F$4:$F$749,$G279,'[1]SIIF Cierre 31 Enero de 2024'!$G$4:$G$749,$H279,'[1]SIIF Cierre 31 Enero de 2024'!$H$4:$H$749,$I279,'[1]SIIF Cierre 31 Enero de 2024'!$I$4:$I$749,$J279,'[1]SIIF Cierre 31 Enero de 2024'!$J$4:$J$749,$K279,'[1]SIIF Cierre 31 Enero de 2024'!$K$4:$K$749,$L279,'[1]SIIF Cierre 31 Enero de 2024'!$L$4:$L$749,$M279,'[1]SIIF Cierre 31 Enero de 2024'!$M$4:$M$749,$N279,'[1]SIIF Cierre 31 Enero de 2024'!$N$4:$N$749,$O279)/1000000</f>
        <v>0</v>
      </c>
      <c r="AH279" s="265">
        <f t="shared" si="284"/>
        <v>0</v>
      </c>
      <c r="AI279" s="266"/>
      <c r="AJ279" s="264">
        <f>+SUMIFS('[1]Cierre Mes Anterior'!$W$4:$W$773,'[1]Cierre Mes Anterior'!$A$4:$A$773,$B279,'[1]Cierre Mes Anterior'!$B$4:$B$773,$C279,'[1]Cierre Mes Anterior'!$C$4:$C$773,$D279,'[1]Cierre Mes Anterior'!$D$4:$D$773,$E279,'[1]Cierre Mes Anterior'!$E$4:$E$773,$F279,'[1]Cierre Mes Anterior'!$F$4:$F$773,$G279,'[1]Cierre Mes Anterior'!$G$4:$G$773,$H279,'[1]Cierre Mes Anterior'!$H$4:$H$773,$I279,'[1]Cierre Mes Anterior'!$I$4:$I$773,$J279,'[1]Cierre Mes Anterior'!$J$4:$J$773,$K279,'[1]Cierre Mes Anterior'!$K$4:$K$773,$L279,'[1]Cierre Mes Anterior'!$L$4:$L$773,$M279,'[1]Cierre Mes Anterior'!$M$4:$M$773,$N279,'[1]Cierre Mes Anterior'!$N$4:$N$773,$O279)/1000000</f>
        <v>0</v>
      </c>
      <c r="AK279" s="367">
        <f t="shared" si="285"/>
        <v>0</v>
      </c>
      <c r="AL279" s="334" t="e" vm="1">
        <f t="shared" si="286"/>
        <v>#VALUE!</v>
      </c>
      <c r="AM279" s="472">
        <f>+SUMIFS('[1]SIIF Cierre 31 Enero de 2024'!$X$4:$X$749,'[1]SIIF Cierre 31 Enero de 2024'!$A$4:$A$749,$B279,'[1]SIIF Cierre 31 Enero de 2024'!$B$4:$B$749,$C279,'[1]SIIF Cierre 31 Enero de 2024'!$C$4:$C$749,$D279,'[1]SIIF Cierre 31 Enero de 2024'!$D$4:$D$749,$E279,'[1]SIIF Cierre 31 Enero de 2024'!$E$4:$E$749,$F279,'[1]SIIF Cierre 31 Enero de 2024'!$F$4:$F$749,$G279,'[1]SIIF Cierre 31 Enero de 2024'!$G$4:$G$749,$H279,'[1]SIIF Cierre 31 Enero de 2024'!$H$4:$H$749,$I279,'[1]SIIF Cierre 31 Enero de 2024'!$I$4:$I$749,$J279,'[1]SIIF Cierre 31 Enero de 2024'!$J$4:$J$749,$K279,'[1]SIIF Cierre 31 Enero de 2024'!$K$4:$K$749,$L279,'[1]SIIF Cierre 31 Enero de 2024'!$L$4:$L$749,$M279,'[1]SIIF Cierre 31 Enero de 2024'!$M$4:$M$749,$N279,'[1]SIIF Cierre 31 Enero de 2024'!$N$4:$N$749,$O279)/1000000</f>
        <v>0</v>
      </c>
      <c r="AN279" s="265">
        <f t="shared" si="287"/>
        <v>0</v>
      </c>
      <c r="AO279" s="266"/>
      <c r="AP279" s="264">
        <f>+SUMIFS('[1]Cierre Mes Anterior'!$X$4:$X$773,'[1]Cierre Mes Anterior'!$A$4:$A$773,$B279,'[1]Cierre Mes Anterior'!$B$4:$B$773,$C279,'[1]Cierre Mes Anterior'!$C$4:$C$773,$D279,'[1]Cierre Mes Anterior'!$D$4:$D$773,$E279,'[1]Cierre Mes Anterior'!$E$4:$E$773,$F279,'[1]Cierre Mes Anterior'!$F$4:$F$773,$G279,'[1]Cierre Mes Anterior'!$G$4:$G$773,$H279,'[1]Cierre Mes Anterior'!$H$4:$H$773,$I279,'[1]Cierre Mes Anterior'!$I$4:$I$773,$J279,'[1]Cierre Mes Anterior'!$J$4:$J$773,$K279,'[1]Cierre Mes Anterior'!$K$4:$K$773,$L279,'[1]Cierre Mes Anterior'!$L$4:$L$773,$M279,'[1]Cierre Mes Anterior'!$M$4:$M$773,$N279,'[1]Cierre Mes Anterior'!$N$4:$N$773,$O279)/1000000</f>
        <v>0</v>
      </c>
      <c r="AQ279" s="267">
        <f t="shared" si="288"/>
        <v>0</v>
      </c>
      <c r="AR279" s="172" t="e">
        <f t="shared" si="289"/>
        <v>#N/A</v>
      </c>
      <c r="AS279" s="472">
        <f>+SUMIFS('[1]SIIF Cierre 31 Enero de 2024'!$Z$4:$Z$749,'[1]SIIF Cierre 31 Enero de 2024'!$A$4:$A$749,$B279,'[1]SIIF Cierre 31 Enero de 2024'!$B$4:$B$749,$C279,'[1]SIIF Cierre 31 Enero de 2024'!$C$4:$C$749,$D279,'[1]SIIF Cierre 31 Enero de 2024'!$D$4:$D$749,$E279,'[1]SIIF Cierre 31 Enero de 2024'!$E$4:$E$749,$F279,'[1]SIIF Cierre 31 Enero de 2024'!$F$4:$F$749,$G279,'[1]SIIF Cierre 31 Enero de 2024'!$G$4:$G$749,$H279,'[1]SIIF Cierre 31 Enero de 2024'!$H$4:$H$749,$I279,'[1]SIIF Cierre 31 Enero de 2024'!$I$4:$I$749,$J279,'[1]SIIF Cierre 31 Enero de 2024'!$J$4:$J$749,$K279,'[1]SIIF Cierre 31 Enero de 2024'!$K$4:$K$749,$L279,'[1]SIIF Cierre 31 Enero de 2024'!$L$4:$L$749,$M279,'[1]SIIF Cierre 31 Enero de 2024'!$M$4:$M$749,$N279,'[1]SIIF Cierre 31 Enero de 2024'!$N$4:$N$749,$O279)/1000000</f>
        <v>0</v>
      </c>
      <c r="AT279" s="265">
        <f t="shared" si="290"/>
        <v>0</v>
      </c>
      <c r="AU279" s="462">
        <f t="shared" si="291"/>
        <v>10059</v>
      </c>
      <c r="AV279" s="395">
        <f t="shared" si="292"/>
        <v>0</v>
      </c>
      <c r="AW279" s="416">
        <f t="shared" si="293"/>
        <v>10059</v>
      </c>
      <c r="AX279" s="420"/>
      <c r="AY279" s="193" t="e">
        <f t="shared" si="294"/>
        <v>#N/A</v>
      </c>
      <c r="AZ279" s="174" t="e">
        <f t="shared" si="295"/>
        <v>#N/A</v>
      </c>
      <c r="BA279" s="138"/>
      <c r="BB279" s="277"/>
      <c r="BC279" s="270"/>
      <c r="BD279" s="270"/>
      <c r="BE279" s="270"/>
      <c r="BF279" s="270"/>
      <c r="BG279" s="270"/>
      <c r="BH279" s="270"/>
      <c r="BI279" s="270"/>
      <c r="BJ279" s="270"/>
      <c r="BK279" s="270"/>
      <c r="BL279" s="270"/>
      <c r="BM279" s="270"/>
      <c r="BO279" s="270"/>
      <c r="BP279" s="270"/>
      <c r="BQ279" s="270"/>
      <c r="BR279" s="270"/>
      <c r="BS279" s="270"/>
      <c r="BT279" s="335"/>
      <c r="BU279" s="270"/>
      <c r="BV279" s="270"/>
      <c r="BW279" s="335"/>
      <c r="BX279" s="270"/>
      <c r="BY279" s="335"/>
      <c r="BZ279" s="270"/>
    </row>
    <row r="280" spans="1:78" ht="72" customHeight="1">
      <c r="A280" s="184"/>
      <c r="B280" s="184" t="s">
        <v>194</v>
      </c>
      <c r="C280" s="184" t="s">
        <v>301</v>
      </c>
      <c r="D280" s="515" t="s">
        <v>389</v>
      </c>
      <c r="E280" s="184" t="s">
        <v>176</v>
      </c>
      <c r="F280" s="184" t="s">
        <v>164</v>
      </c>
      <c r="G280" s="184" t="s">
        <v>164</v>
      </c>
      <c r="H280" s="184" t="s">
        <v>164</v>
      </c>
      <c r="I280" s="184" t="s">
        <v>164</v>
      </c>
      <c r="J280" s="184" t="s">
        <v>164</v>
      </c>
      <c r="K280" s="184" t="s">
        <v>164</v>
      </c>
      <c r="L280" s="184" t="s">
        <v>164</v>
      </c>
      <c r="M280" s="184" t="s">
        <v>164</v>
      </c>
      <c r="N280" s="184" t="s">
        <v>164</v>
      </c>
      <c r="O280" s="184" t="s">
        <v>164</v>
      </c>
      <c r="P280" s="184"/>
      <c r="Q280" s="184"/>
      <c r="R280" s="184"/>
      <c r="S280" s="184"/>
      <c r="T280" s="521" t="s">
        <v>284</v>
      </c>
      <c r="U280" s="450" t="s">
        <v>285</v>
      </c>
      <c r="V280" s="368" t="s">
        <v>284</v>
      </c>
      <c r="W280" s="394">
        <f>+SUMIFS('[1]SIIF Cierre 31 Enero de 2024'!$P$4:$P$749,'[1]SIIF Cierre 31 Enero de 2024'!$A$4:$A$749,$B280,'[1]SIIF Cierre 31 Enero de 2024'!$B$4:$B$749,$C280,'[1]SIIF Cierre 31 Enero de 2024'!$C$4:$C$749,$D280)/1000000</f>
        <v>180</v>
      </c>
      <c r="X280" s="394">
        <v>0</v>
      </c>
      <c r="Y280" s="394">
        <f>+SUMIFS('[1]SIIF Cierre 31 Enero de 2024'!$R$4:$R$749,'[1]SIIF Cierre 31 Enero de 2024'!$A$4:$A$749,$B280,'[1]SIIF Cierre 31 Enero de 2024'!$B$4:$B$749,$C280,'[1]SIIF Cierre 31 Enero de 2024'!$C$4:$C$749,$D280)/1000000</f>
        <v>0</v>
      </c>
      <c r="Z280" s="394"/>
      <c r="AA280" s="394">
        <f>+SUMIFS('[1]SIIF Cierre 31 Enero de 2024'!$Q$4:$Q$749,'[1]SIIF Cierre 31 Enero de 2024'!$A$4:$A$749,$B280,'[1]SIIF Cierre 31 Enero de 2024'!$B$4:$B$749,$C280,'[1]SIIF Cierre 31 Enero de 2024'!$C$4:$C$749,$D280)/1000000</f>
        <v>0</v>
      </c>
      <c r="AB280" s="394"/>
      <c r="AC280" s="394"/>
      <c r="AD280" s="462">
        <f t="shared" si="282"/>
        <v>180</v>
      </c>
      <c r="AE280" s="394">
        <f>+SUMIFS('[1]SIIF Cierre 31 Enero de 2024'!$T$4:$T$749,'[1]SIIF Cierre 31 Enero de 2024'!$A$4:$A$749,$B280,'[1]SIIF Cierre 31 Enero de 2024'!$B$4:$B$749,$C280,'[1]SIIF Cierre 31 Enero de 2024'!$C$4:$C$749,$D280)/1000000</f>
        <v>0</v>
      </c>
      <c r="AF280" s="394">
        <f t="shared" si="283"/>
        <v>180</v>
      </c>
      <c r="AG280" s="471">
        <f>+SUMIFS('[1]SIIF Cierre 31 Enero de 2024'!$W$4:$W$749,'[1]SIIF Cierre 31 Enero de 2024'!$A$4:$A$749,$B280,'[1]SIIF Cierre 31 Enero de 2024'!$B$4:$B$749,$C280,'[1]SIIF Cierre 31 Enero de 2024'!$C$4:$C$749,$D280,'[1]SIIF Cierre 31 Enero de 2024'!$D$4:$D$749,$E280,'[1]SIIF Cierre 31 Enero de 2024'!$E$4:$E$749,$F280,'[1]SIIF Cierre 31 Enero de 2024'!$F$4:$F$749,$G280,'[1]SIIF Cierre 31 Enero de 2024'!$G$4:$G$749,$H280,'[1]SIIF Cierre 31 Enero de 2024'!$H$4:$H$749,$I280,'[1]SIIF Cierre 31 Enero de 2024'!$I$4:$I$749,$J280,'[1]SIIF Cierre 31 Enero de 2024'!$J$4:$J$749,$K280,'[1]SIIF Cierre 31 Enero de 2024'!$K$4:$K$749,$L280,'[1]SIIF Cierre 31 Enero de 2024'!$L$4:$L$749,$M280,'[1]SIIF Cierre 31 Enero de 2024'!$M$4:$M$749,$N280,'[1]SIIF Cierre 31 Enero de 2024'!$N$4:$N$749,$O280)/1000000</f>
        <v>0</v>
      </c>
      <c r="AH280" s="265">
        <f t="shared" si="284"/>
        <v>0</v>
      </c>
      <c r="AI280" s="266"/>
      <c r="AJ280" s="264">
        <f>+SUMIFS('[1]Cierre Mes Anterior'!$W$4:$W$773,'[1]Cierre Mes Anterior'!$A$4:$A$773,$B280,'[1]Cierre Mes Anterior'!$B$4:$B$773,$C280,'[1]Cierre Mes Anterior'!$C$4:$C$773,$D280,'[1]Cierre Mes Anterior'!$D$4:$D$773,$E280,'[1]Cierre Mes Anterior'!$E$4:$E$773,$F280,'[1]Cierre Mes Anterior'!$F$4:$F$773,$G280,'[1]Cierre Mes Anterior'!$G$4:$G$773,$H280,'[1]Cierre Mes Anterior'!$H$4:$H$773,$I280,'[1]Cierre Mes Anterior'!$I$4:$I$773,$J280,'[1]Cierre Mes Anterior'!$J$4:$J$773,$K280,'[1]Cierre Mes Anterior'!$K$4:$K$773,$L280,'[1]Cierre Mes Anterior'!$L$4:$L$773,$M280,'[1]Cierre Mes Anterior'!$M$4:$M$773,$N280,'[1]Cierre Mes Anterior'!$N$4:$N$773,$O280)/1000000</f>
        <v>0</v>
      </c>
      <c r="AK280" s="367">
        <f t="shared" si="285"/>
        <v>0</v>
      </c>
      <c r="AL280" s="334" t="e" vm="1">
        <f t="shared" si="286"/>
        <v>#VALUE!</v>
      </c>
      <c r="AM280" s="472">
        <f>+SUMIFS('[1]SIIF Cierre 31 Enero de 2024'!$X$4:$X$749,'[1]SIIF Cierre 31 Enero de 2024'!$A$4:$A$749,$B280,'[1]SIIF Cierre 31 Enero de 2024'!$B$4:$B$749,$C280,'[1]SIIF Cierre 31 Enero de 2024'!$C$4:$C$749,$D280,'[1]SIIF Cierre 31 Enero de 2024'!$D$4:$D$749,$E280,'[1]SIIF Cierre 31 Enero de 2024'!$E$4:$E$749,$F280,'[1]SIIF Cierre 31 Enero de 2024'!$F$4:$F$749,$G280,'[1]SIIF Cierre 31 Enero de 2024'!$G$4:$G$749,$H280,'[1]SIIF Cierre 31 Enero de 2024'!$H$4:$H$749,$I280,'[1]SIIF Cierre 31 Enero de 2024'!$I$4:$I$749,$J280,'[1]SIIF Cierre 31 Enero de 2024'!$J$4:$J$749,$K280,'[1]SIIF Cierre 31 Enero de 2024'!$K$4:$K$749,$L280,'[1]SIIF Cierre 31 Enero de 2024'!$L$4:$L$749,$M280,'[1]SIIF Cierre 31 Enero de 2024'!$M$4:$M$749,$N280,'[1]SIIF Cierre 31 Enero de 2024'!$N$4:$N$749,$O280)/1000000</f>
        <v>0</v>
      </c>
      <c r="AN280" s="265">
        <f t="shared" si="287"/>
        <v>0</v>
      </c>
      <c r="AO280" s="266"/>
      <c r="AP280" s="264">
        <f>+SUMIFS('[1]Cierre Mes Anterior'!$X$4:$X$773,'[1]Cierre Mes Anterior'!$A$4:$A$773,$B280,'[1]Cierre Mes Anterior'!$B$4:$B$773,$C280,'[1]Cierre Mes Anterior'!$C$4:$C$773,$D280,'[1]Cierre Mes Anterior'!$D$4:$D$773,$E280,'[1]Cierre Mes Anterior'!$E$4:$E$773,$F280,'[1]Cierre Mes Anterior'!$F$4:$F$773,$G280,'[1]Cierre Mes Anterior'!$G$4:$G$773,$H280,'[1]Cierre Mes Anterior'!$H$4:$H$773,$I280,'[1]Cierre Mes Anterior'!$I$4:$I$773,$J280,'[1]Cierre Mes Anterior'!$J$4:$J$773,$K280,'[1]Cierre Mes Anterior'!$K$4:$K$773,$L280,'[1]Cierre Mes Anterior'!$L$4:$L$773,$M280,'[1]Cierre Mes Anterior'!$M$4:$M$773,$N280,'[1]Cierre Mes Anterior'!$N$4:$N$773,$O280)/1000000</f>
        <v>0</v>
      </c>
      <c r="AQ280" s="267">
        <f t="shared" si="288"/>
        <v>0</v>
      </c>
      <c r="AR280" s="172" t="e">
        <f t="shared" si="289"/>
        <v>#N/A</v>
      </c>
      <c r="AS280" s="472">
        <f>+SUMIFS('[1]SIIF Cierre 31 Enero de 2024'!$Z$4:$Z$749,'[1]SIIF Cierre 31 Enero de 2024'!$A$4:$A$749,$B280,'[1]SIIF Cierre 31 Enero de 2024'!$B$4:$B$749,$C280,'[1]SIIF Cierre 31 Enero de 2024'!$C$4:$C$749,$D280,'[1]SIIF Cierre 31 Enero de 2024'!$D$4:$D$749,$E280,'[1]SIIF Cierre 31 Enero de 2024'!$E$4:$E$749,$F280,'[1]SIIF Cierre 31 Enero de 2024'!$F$4:$F$749,$G280,'[1]SIIF Cierre 31 Enero de 2024'!$G$4:$G$749,$H280,'[1]SIIF Cierre 31 Enero de 2024'!$H$4:$H$749,$I280,'[1]SIIF Cierre 31 Enero de 2024'!$I$4:$I$749,$J280,'[1]SIIF Cierre 31 Enero de 2024'!$J$4:$J$749,$K280,'[1]SIIF Cierre 31 Enero de 2024'!$K$4:$K$749,$L280,'[1]SIIF Cierre 31 Enero de 2024'!$L$4:$L$749,$M280,'[1]SIIF Cierre 31 Enero de 2024'!$M$4:$M$749,$N280,'[1]SIIF Cierre 31 Enero de 2024'!$N$4:$N$749,$O280)/1000000</f>
        <v>0</v>
      </c>
      <c r="AT280" s="265">
        <f t="shared" si="290"/>
        <v>0</v>
      </c>
      <c r="AU280" s="462">
        <f t="shared" si="291"/>
        <v>180</v>
      </c>
      <c r="AV280" s="395">
        <f t="shared" si="292"/>
        <v>0</v>
      </c>
      <c r="AW280" s="416">
        <f t="shared" si="293"/>
        <v>180</v>
      </c>
      <c r="AX280" s="420"/>
      <c r="AY280" s="193" t="e">
        <f t="shared" si="294"/>
        <v>#N/A</v>
      </c>
      <c r="AZ280" s="174" t="e">
        <f t="shared" si="295"/>
        <v>#N/A</v>
      </c>
      <c r="BA280" s="138"/>
      <c r="BB280" s="277"/>
      <c r="BC280" s="270"/>
      <c r="BD280" s="270"/>
      <c r="BE280" s="270"/>
      <c r="BF280" s="270"/>
      <c r="BG280" s="270"/>
      <c r="BH280" s="270"/>
      <c r="BI280" s="270"/>
      <c r="BJ280" s="270"/>
      <c r="BK280" s="270"/>
      <c r="BL280" s="270"/>
      <c r="BM280" s="270"/>
      <c r="BO280" s="270"/>
      <c r="BP280" s="270"/>
      <c r="BQ280" s="270"/>
      <c r="BR280" s="270"/>
      <c r="BS280" s="270"/>
      <c r="BT280" s="335"/>
      <c r="BU280" s="270"/>
      <c r="BV280" s="270"/>
      <c r="BW280" s="335"/>
      <c r="BX280" s="270"/>
      <c r="BY280" s="335"/>
      <c r="BZ280" s="270"/>
    </row>
    <row r="281" spans="1:78" ht="72" customHeight="1">
      <c r="A281" s="184"/>
      <c r="B281" s="184" t="s">
        <v>194</v>
      </c>
      <c r="C281" s="184" t="s">
        <v>301</v>
      </c>
      <c r="D281" s="515" t="s">
        <v>419</v>
      </c>
      <c r="E281" s="184" t="s">
        <v>176</v>
      </c>
      <c r="F281" s="184" t="s">
        <v>164</v>
      </c>
      <c r="G281" s="184" t="s">
        <v>164</v>
      </c>
      <c r="H281" s="184" t="s">
        <v>164</v>
      </c>
      <c r="I281" s="184" t="s">
        <v>164</v>
      </c>
      <c r="J281" s="184" t="s">
        <v>164</v>
      </c>
      <c r="K281" s="184" t="s">
        <v>164</v>
      </c>
      <c r="L281" s="184" t="s">
        <v>164</v>
      </c>
      <c r="M281" s="184" t="s">
        <v>164</v>
      </c>
      <c r="N281" s="184" t="s">
        <v>164</v>
      </c>
      <c r="O281" s="184" t="s">
        <v>164</v>
      </c>
      <c r="P281" s="184"/>
      <c r="Q281" s="184"/>
      <c r="R281" s="184"/>
      <c r="S281" s="184"/>
      <c r="T281" s="521" t="s">
        <v>286</v>
      </c>
      <c r="U281" s="450" t="s">
        <v>287</v>
      </c>
      <c r="V281" s="368" t="s">
        <v>286</v>
      </c>
      <c r="W281" s="394">
        <f>+SUMIFS('[1]SIIF Cierre 31 Enero de 2024'!$P$4:$P$749,'[1]SIIF Cierre 31 Enero de 2024'!$A$4:$A$749,$B281,'[1]SIIF Cierre 31 Enero de 2024'!$B$4:$B$749,$C281,'[1]SIIF Cierre 31 Enero de 2024'!$C$4:$C$749,$D281)/1000000</f>
        <v>500</v>
      </c>
      <c r="X281" s="394">
        <v>0</v>
      </c>
      <c r="Y281" s="394">
        <f>+SUMIFS('[1]SIIF Cierre 31 Enero de 2024'!$R$4:$R$749,'[1]SIIF Cierre 31 Enero de 2024'!$A$4:$A$749,$B281,'[1]SIIF Cierre 31 Enero de 2024'!$B$4:$B$749,$C281,'[1]SIIF Cierre 31 Enero de 2024'!$C$4:$C$749,$D281)/1000000</f>
        <v>0</v>
      </c>
      <c r="Z281" s="394"/>
      <c r="AA281" s="394">
        <f>+SUMIFS('[1]SIIF Cierre 31 Enero de 2024'!$Q$4:$Q$749,'[1]SIIF Cierre 31 Enero de 2024'!$A$4:$A$749,$B281,'[1]SIIF Cierre 31 Enero de 2024'!$B$4:$B$749,$C281,'[1]SIIF Cierre 31 Enero de 2024'!$C$4:$C$749,$D281)/1000000</f>
        <v>0</v>
      </c>
      <c r="AB281" s="394"/>
      <c r="AC281" s="394"/>
      <c r="AD281" s="462">
        <f t="shared" si="282"/>
        <v>500</v>
      </c>
      <c r="AE281" s="394">
        <f>+SUMIFS('[1]SIIF Cierre 31 Enero de 2024'!$T$4:$T$749,'[1]SIIF Cierre 31 Enero de 2024'!$A$4:$A$749,$B281,'[1]SIIF Cierre 31 Enero de 2024'!$B$4:$B$749,$C281,'[1]SIIF Cierre 31 Enero de 2024'!$C$4:$C$749,$D281)/1000000</f>
        <v>0</v>
      </c>
      <c r="AF281" s="394">
        <f t="shared" si="283"/>
        <v>500</v>
      </c>
      <c r="AG281" s="471">
        <f>+SUMIFS('[1]SIIF Cierre 31 Enero de 2024'!$W$4:$W$749,'[1]SIIF Cierre 31 Enero de 2024'!$A$4:$A$749,$B281,'[1]SIIF Cierre 31 Enero de 2024'!$B$4:$B$749,$C281,'[1]SIIF Cierre 31 Enero de 2024'!$C$4:$C$749,$D281,'[1]SIIF Cierre 31 Enero de 2024'!$D$4:$D$749,$E281,'[1]SIIF Cierre 31 Enero de 2024'!$E$4:$E$749,$F281,'[1]SIIF Cierre 31 Enero de 2024'!$F$4:$F$749,$G281,'[1]SIIF Cierre 31 Enero de 2024'!$G$4:$G$749,$H281,'[1]SIIF Cierre 31 Enero de 2024'!$H$4:$H$749,$I281,'[1]SIIF Cierre 31 Enero de 2024'!$I$4:$I$749,$J281,'[1]SIIF Cierre 31 Enero de 2024'!$J$4:$J$749,$K281,'[1]SIIF Cierre 31 Enero de 2024'!$K$4:$K$749,$L281,'[1]SIIF Cierre 31 Enero de 2024'!$L$4:$L$749,$M281,'[1]SIIF Cierre 31 Enero de 2024'!$M$4:$M$749,$N281,'[1]SIIF Cierre 31 Enero de 2024'!$N$4:$N$749,$O281)/1000000</f>
        <v>215.35830000000001</v>
      </c>
      <c r="AH281" s="265">
        <f t="shared" si="284"/>
        <v>0.43071660000000001</v>
      </c>
      <c r="AI281" s="266"/>
      <c r="AJ281" s="264">
        <f>+SUMIFS('[1]Cierre Mes Anterior'!$W$4:$W$773,'[1]Cierre Mes Anterior'!$A$4:$A$773,$B281,'[1]Cierre Mes Anterior'!$B$4:$B$773,$C281,'[1]Cierre Mes Anterior'!$C$4:$C$773,$D281,'[1]Cierre Mes Anterior'!$D$4:$D$773,$E281,'[1]Cierre Mes Anterior'!$E$4:$E$773,$F281,'[1]Cierre Mes Anterior'!$F$4:$F$773,$G281,'[1]Cierre Mes Anterior'!$G$4:$G$773,$H281,'[1]Cierre Mes Anterior'!$H$4:$H$773,$I281,'[1]Cierre Mes Anterior'!$I$4:$I$773,$J281,'[1]Cierre Mes Anterior'!$J$4:$J$773,$K281,'[1]Cierre Mes Anterior'!$K$4:$K$773,$L281,'[1]Cierre Mes Anterior'!$L$4:$L$773,$M281,'[1]Cierre Mes Anterior'!$M$4:$M$773,$N281,'[1]Cierre Mes Anterior'!$N$4:$N$773,$O281)/1000000</f>
        <v>0</v>
      </c>
      <c r="AK281" s="367">
        <f t="shared" si="285"/>
        <v>215.35830000000001</v>
      </c>
      <c r="AL281" s="334" t="e" vm="1">
        <f t="shared" si="286"/>
        <v>#VALUE!</v>
      </c>
      <c r="AM281" s="472">
        <f>+SUMIFS('[1]SIIF Cierre 31 Enero de 2024'!$X$4:$X$749,'[1]SIIF Cierre 31 Enero de 2024'!$A$4:$A$749,$B281,'[1]SIIF Cierre 31 Enero de 2024'!$B$4:$B$749,$C281,'[1]SIIF Cierre 31 Enero de 2024'!$C$4:$C$749,$D281,'[1]SIIF Cierre 31 Enero de 2024'!$D$4:$D$749,$E281,'[1]SIIF Cierre 31 Enero de 2024'!$E$4:$E$749,$F281,'[1]SIIF Cierre 31 Enero de 2024'!$F$4:$F$749,$G281,'[1]SIIF Cierre 31 Enero de 2024'!$G$4:$G$749,$H281,'[1]SIIF Cierre 31 Enero de 2024'!$H$4:$H$749,$I281,'[1]SIIF Cierre 31 Enero de 2024'!$I$4:$I$749,$J281,'[1]SIIF Cierre 31 Enero de 2024'!$J$4:$J$749,$K281,'[1]SIIF Cierre 31 Enero de 2024'!$K$4:$K$749,$L281,'[1]SIIF Cierre 31 Enero de 2024'!$L$4:$L$749,$M281,'[1]SIIF Cierre 31 Enero de 2024'!$M$4:$M$749,$N281,'[1]SIIF Cierre 31 Enero de 2024'!$N$4:$N$749,$O281)/1000000</f>
        <v>0</v>
      </c>
      <c r="AN281" s="265">
        <f t="shared" si="287"/>
        <v>0</v>
      </c>
      <c r="AO281" s="266"/>
      <c r="AP281" s="264">
        <f>+SUMIFS('[1]Cierre Mes Anterior'!$X$4:$X$773,'[1]Cierre Mes Anterior'!$A$4:$A$773,$B281,'[1]Cierre Mes Anterior'!$B$4:$B$773,$C281,'[1]Cierre Mes Anterior'!$C$4:$C$773,$D281,'[1]Cierre Mes Anterior'!$D$4:$D$773,$E281,'[1]Cierre Mes Anterior'!$E$4:$E$773,$F281,'[1]Cierre Mes Anterior'!$F$4:$F$773,$G281,'[1]Cierre Mes Anterior'!$G$4:$G$773,$H281,'[1]Cierre Mes Anterior'!$H$4:$H$773,$I281,'[1]Cierre Mes Anterior'!$I$4:$I$773,$J281,'[1]Cierre Mes Anterior'!$J$4:$J$773,$K281,'[1]Cierre Mes Anterior'!$K$4:$K$773,$L281,'[1]Cierre Mes Anterior'!$L$4:$L$773,$M281,'[1]Cierre Mes Anterior'!$M$4:$M$773,$N281,'[1]Cierre Mes Anterior'!$N$4:$N$773,$O281)/1000000</f>
        <v>0</v>
      </c>
      <c r="AQ281" s="267">
        <f t="shared" si="288"/>
        <v>0</v>
      </c>
      <c r="AR281" s="172" t="e">
        <f t="shared" si="289"/>
        <v>#N/A</v>
      </c>
      <c r="AS281" s="472">
        <f>+SUMIFS('[1]SIIF Cierre 31 Enero de 2024'!$Z$4:$Z$749,'[1]SIIF Cierre 31 Enero de 2024'!$A$4:$A$749,$B281,'[1]SIIF Cierre 31 Enero de 2024'!$B$4:$B$749,$C281,'[1]SIIF Cierre 31 Enero de 2024'!$C$4:$C$749,$D281,'[1]SIIF Cierre 31 Enero de 2024'!$D$4:$D$749,$E281,'[1]SIIF Cierre 31 Enero de 2024'!$E$4:$E$749,$F281,'[1]SIIF Cierre 31 Enero de 2024'!$F$4:$F$749,$G281,'[1]SIIF Cierre 31 Enero de 2024'!$G$4:$G$749,$H281,'[1]SIIF Cierre 31 Enero de 2024'!$H$4:$H$749,$I281,'[1]SIIF Cierre 31 Enero de 2024'!$I$4:$I$749,$J281,'[1]SIIF Cierre 31 Enero de 2024'!$J$4:$J$749,$K281,'[1]SIIF Cierre 31 Enero de 2024'!$K$4:$K$749,$L281,'[1]SIIF Cierre 31 Enero de 2024'!$L$4:$L$749,$M281,'[1]SIIF Cierre 31 Enero de 2024'!$M$4:$M$749,$N281,'[1]SIIF Cierre 31 Enero de 2024'!$N$4:$N$749,$O281)/1000000</f>
        <v>0</v>
      </c>
      <c r="AT281" s="265">
        <f t="shared" si="290"/>
        <v>0</v>
      </c>
      <c r="AU281" s="462">
        <f t="shared" si="291"/>
        <v>284.64170000000001</v>
      </c>
      <c r="AV281" s="395">
        <f t="shared" si="292"/>
        <v>215.35830000000001</v>
      </c>
      <c r="AW281" s="416">
        <f t="shared" si="293"/>
        <v>500</v>
      </c>
      <c r="AX281" s="420"/>
      <c r="AY281" s="193" t="e">
        <f t="shared" si="294"/>
        <v>#N/A</v>
      </c>
      <c r="AZ281" s="174" t="e">
        <f t="shared" si="295"/>
        <v>#N/A</v>
      </c>
      <c r="BA281" s="138"/>
      <c r="BB281" s="277"/>
      <c r="BC281" s="270"/>
      <c r="BD281" s="270"/>
      <c r="BE281" s="270"/>
      <c r="BF281" s="270"/>
      <c r="BG281" s="270"/>
      <c r="BH281" s="270"/>
      <c r="BI281" s="270"/>
      <c r="BJ281" s="270"/>
      <c r="BK281" s="270"/>
      <c r="BL281" s="270"/>
      <c r="BM281" s="270"/>
      <c r="BO281" s="270"/>
      <c r="BP281" s="270"/>
      <c r="BQ281" s="270"/>
      <c r="BR281" s="270"/>
      <c r="BS281" s="270"/>
      <c r="BT281" s="335"/>
      <c r="BU281" s="270"/>
      <c r="BV281" s="270"/>
      <c r="BW281" s="335"/>
      <c r="BX281" s="270"/>
      <c r="BY281" s="335"/>
      <c r="BZ281" s="270"/>
    </row>
    <row r="282" spans="1:78" ht="24.75" customHeight="1">
      <c r="A282" s="184"/>
      <c r="B282" s="184"/>
      <c r="C282" s="184"/>
      <c r="D282" s="184"/>
      <c r="E282" s="184"/>
      <c r="F282" s="184"/>
      <c r="G282" s="184"/>
      <c r="H282" s="184"/>
      <c r="I282" s="184"/>
      <c r="J282" s="184"/>
      <c r="K282" s="184"/>
      <c r="L282" s="184"/>
      <c r="M282" s="184"/>
      <c r="N282" s="184"/>
      <c r="O282" s="184"/>
      <c r="P282" s="184"/>
      <c r="Q282" s="184"/>
      <c r="R282" s="184"/>
      <c r="S282" s="184"/>
      <c r="T282" s="158" t="s">
        <v>75</v>
      </c>
      <c r="U282" s="441"/>
      <c r="V282" s="158" t="s">
        <v>75</v>
      </c>
      <c r="W282" s="387">
        <f t="shared" ref="W282:AG282" si="296">+SUM(W270:W281)</f>
        <v>61421.308034000001</v>
      </c>
      <c r="X282" s="387">
        <f t="shared" si="296"/>
        <v>0</v>
      </c>
      <c r="Y282" s="387">
        <f t="shared" si="296"/>
        <v>0</v>
      </c>
      <c r="Z282" s="387">
        <f t="shared" si="296"/>
        <v>0</v>
      </c>
      <c r="AA282" s="387">
        <f t="shared" si="296"/>
        <v>0</v>
      </c>
      <c r="AB282" s="387">
        <f t="shared" si="296"/>
        <v>0</v>
      </c>
      <c r="AC282" s="387">
        <f t="shared" si="296"/>
        <v>0</v>
      </c>
      <c r="AD282" s="457">
        <f t="shared" si="296"/>
        <v>61421.308034000001</v>
      </c>
      <c r="AE282" s="387">
        <f t="shared" si="296"/>
        <v>14059</v>
      </c>
      <c r="AF282" s="387">
        <f t="shared" si="296"/>
        <v>47362.308034000001</v>
      </c>
      <c r="AG282" s="457">
        <f t="shared" si="296"/>
        <v>215.35830000000001</v>
      </c>
      <c r="AH282" s="169">
        <f t="shared" si="284"/>
        <v>3.5062473739697567E-3</v>
      </c>
      <c r="AI282" s="278"/>
      <c r="AJ282" s="387">
        <f>+SUM(AJ270:AJ281)</f>
        <v>0</v>
      </c>
      <c r="AK282" s="188">
        <f>+SUM(AK270:AK281)</f>
        <v>215.35830000000001</v>
      </c>
      <c r="AL282" s="334" t="e" vm="1">
        <f t="shared" si="286"/>
        <v>#VALUE!</v>
      </c>
      <c r="AM282" s="457">
        <f>+SUM(AM270:AM281)</f>
        <v>0</v>
      </c>
      <c r="AN282" s="186">
        <f t="shared" si="287"/>
        <v>0</v>
      </c>
      <c r="AO282" s="279"/>
      <c r="AP282" s="387">
        <f>+SUM(AP270:AP281)</f>
        <v>0</v>
      </c>
      <c r="AQ282" s="188">
        <f>+SUM(AQ270:AQ281)</f>
        <v>0</v>
      </c>
      <c r="AR282" s="172" t="e">
        <f t="shared" si="289"/>
        <v>#N/A</v>
      </c>
      <c r="AS282" s="457">
        <f>+SUM(AS270:AS281)</f>
        <v>0</v>
      </c>
      <c r="AT282" s="186">
        <f t="shared" si="290"/>
        <v>0</v>
      </c>
      <c r="AU282" s="457">
        <f>+SUM(AU270:AU281)</f>
        <v>61205.949734000002</v>
      </c>
      <c r="AV282" s="387">
        <f>+SUM(AV270:AV281)</f>
        <v>215.35830000000001</v>
      </c>
      <c r="AW282" s="387">
        <f>+SUM(AW270:AW281)</f>
        <v>61421.308034000001</v>
      </c>
      <c r="AX282" s="387">
        <f>+SUM(AX270:AX281)</f>
        <v>0</v>
      </c>
      <c r="AY282" s="387" t="e">
        <f>+SUM(AY270:AY281)</f>
        <v>#N/A</v>
      </c>
      <c r="AZ282" s="174" t="e">
        <f t="shared" si="295"/>
        <v>#N/A</v>
      </c>
      <c r="BA282" s="138"/>
      <c r="BB282" s="369"/>
      <c r="BC282" s="365"/>
      <c r="BD282" s="365"/>
      <c r="BE282" s="365"/>
      <c r="BF282" s="365"/>
      <c r="BG282" s="365"/>
      <c r="BH282" s="365"/>
      <c r="BI282" s="365"/>
      <c r="BJ282" s="365"/>
      <c r="BK282" s="365"/>
      <c r="BL282" s="365"/>
      <c r="BM282" s="365"/>
      <c r="BO282" s="365"/>
      <c r="BP282" s="365"/>
      <c r="BQ282" s="365"/>
      <c r="BR282" s="365"/>
      <c r="BS282" s="365"/>
      <c r="BT282" s="365"/>
      <c r="BU282" s="365"/>
      <c r="BV282" s="365"/>
      <c r="BW282" s="365"/>
      <c r="BX282" s="365"/>
      <c r="BY282" s="365"/>
      <c r="BZ282" s="365"/>
    </row>
    <row r="283" spans="1:78" ht="45.75" customHeight="1" thickBot="1">
      <c r="B283" s="196"/>
      <c r="C283" s="197"/>
      <c r="D283" s="197"/>
      <c r="E283" s="197"/>
      <c r="F283" s="197"/>
      <c r="G283" s="197"/>
      <c r="H283" s="197"/>
      <c r="I283" s="197"/>
      <c r="J283" s="197"/>
      <c r="K283" s="197"/>
      <c r="L283" s="197"/>
      <c r="M283" s="197"/>
      <c r="T283" s="143"/>
      <c r="U283" s="431"/>
      <c r="V283" s="144"/>
      <c r="W283" s="143"/>
      <c r="X283" s="143"/>
      <c r="Y283" s="143"/>
      <c r="Z283" s="143"/>
      <c r="AA283" s="143"/>
      <c r="AB283" s="143"/>
      <c r="AC283" s="143"/>
      <c r="AD283" s="425"/>
      <c r="AE283" s="204"/>
      <c r="AF283" s="204"/>
      <c r="AG283" s="425"/>
      <c r="AH283" s="145"/>
      <c r="AI283" s="146"/>
      <c r="AJ283" s="146"/>
      <c r="AK283" s="146"/>
      <c r="AL283" s="139"/>
      <c r="AM283" s="425"/>
      <c r="AN283" s="145"/>
      <c r="AO283" s="146"/>
      <c r="AP283" s="146"/>
      <c r="AQ283" s="146"/>
      <c r="AR283" s="139"/>
      <c r="AS283" s="425"/>
      <c r="AT283" s="145"/>
      <c r="AU283" s="425"/>
      <c r="AV283" s="380"/>
      <c r="AW283" s="380"/>
      <c r="AX283" s="380"/>
      <c r="AY283" s="146"/>
      <c r="AZ283" s="146"/>
      <c r="BA283" s="138"/>
      <c r="BB283" s="344"/>
      <c r="BC283" s="344"/>
      <c r="BD283" s="344"/>
      <c r="BE283" s="344"/>
      <c r="BF283" s="344"/>
      <c r="BG283" s="344"/>
      <c r="BH283" s="344"/>
      <c r="BI283" s="344"/>
      <c r="BJ283" s="344"/>
      <c r="BK283" s="344"/>
      <c r="BL283" s="344"/>
      <c r="BM283" s="344"/>
      <c r="BO283" s="344"/>
      <c r="BP283" s="344"/>
      <c r="BQ283" s="344"/>
      <c r="BR283" s="344"/>
      <c r="BS283" s="344"/>
      <c r="BT283" s="344"/>
      <c r="BU283" s="344"/>
      <c r="BV283" s="344"/>
      <c r="BW283" s="344"/>
      <c r="BX283" s="344"/>
      <c r="BY283" s="344"/>
      <c r="BZ283" s="344"/>
    </row>
    <row r="284" spans="1:78" ht="15.75" customHeight="1">
      <c r="T284" s="552" t="s">
        <v>288</v>
      </c>
      <c r="U284" s="552"/>
      <c r="V284" s="552"/>
      <c r="W284" s="552"/>
      <c r="X284" s="552"/>
      <c r="Y284" s="552"/>
      <c r="Z284" s="552"/>
      <c r="AA284" s="552"/>
      <c r="AB284" s="552"/>
      <c r="AC284" s="552"/>
      <c r="AD284" s="552"/>
      <c r="AE284" s="552"/>
      <c r="AF284" s="552"/>
      <c r="AG284" s="552"/>
      <c r="AH284" s="552"/>
      <c r="AI284" s="552"/>
      <c r="AJ284" s="552"/>
      <c r="AK284" s="552"/>
      <c r="AL284" s="552"/>
      <c r="AM284" s="552"/>
      <c r="AN284" s="552"/>
      <c r="AO284" s="552"/>
      <c r="AP284" s="552"/>
      <c r="AQ284" s="552"/>
      <c r="AR284" s="552"/>
      <c r="AS284" s="241"/>
      <c r="AT284" s="241"/>
      <c r="AU284" s="425"/>
      <c r="AV284" s="380"/>
      <c r="AW284" s="380"/>
      <c r="AX284" s="380"/>
      <c r="AY284" s="146"/>
      <c r="AZ284" s="146"/>
      <c r="BA284" s="138"/>
      <c r="BB284" s="344"/>
      <c r="BC284" s="344"/>
      <c r="BD284" s="344"/>
      <c r="BE284" s="344"/>
      <c r="BF284" s="344"/>
      <c r="BG284" s="344"/>
      <c r="BH284" s="344"/>
      <c r="BI284" s="344"/>
      <c r="BJ284" s="344"/>
      <c r="BK284" s="344"/>
      <c r="BL284" s="344"/>
      <c r="BM284" s="344"/>
      <c r="BO284" s="344"/>
      <c r="BP284" s="344"/>
      <c r="BQ284" s="344"/>
      <c r="BR284" s="344"/>
      <c r="BS284" s="344"/>
      <c r="BT284" s="344"/>
      <c r="BU284" s="344"/>
      <c r="BV284" s="344"/>
      <c r="BW284" s="344"/>
      <c r="BX284" s="344"/>
      <c r="BY284" s="344"/>
      <c r="BZ284" s="344"/>
    </row>
    <row r="285" spans="1:78" ht="7.5" customHeight="1" thickBot="1">
      <c r="T285" s="143"/>
      <c r="U285" s="431"/>
      <c r="V285" s="144"/>
      <c r="W285" s="143"/>
      <c r="X285" s="143"/>
      <c r="Y285" s="143"/>
      <c r="Z285" s="143"/>
      <c r="AA285" s="143"/>
      <c r="AB285" s="143"/>
      <c r="AC285" s="143"/>
      <c r="AD285" s="425"/>
      <c r="AE285" s="143"/>
      <c r="AF285" s="143"/>
      <c r="AG285" s="425"/>
      <c r="AH285" s="145"/>
      <c r="AI285" s="146"/>
      <c r="AJ285" s="146"/>
      <c r="AK285" s="146"/>
      <c r="AL285" s="139"/>
      <c r="AM285" s="425"/>
      <c r="AN285" s="145"/>
      <c r="AO285" s="146"/>
      <c r="AP285" s="146"/>
      <c r="AQ285" s="146"/>
      <c r="AR285" s="139"/>
      <c r="AS285" s="425"/>
      <c r="AT285" s="145"/>
      <c r="AU285" s="425"/>
      <c r="AV285" s="380"/>
      <c r="AW285" s="380"/>
      <c r="AX285" s="380"/>
      <c r="AY285" s="146"/>
      <c r="AZ285" s="146"/>
      <c r="BA285" s="138"/>
      <c r="BB285" s="344"/>
      <c r="BC285" s="344"/>
      <c r="BD285" s="344"/>
      <c r="BE285" s="344"/>
      <c r="BF285" s="344"/>
      <c r="BG285" s="344"/>
      <c r="BH285" s="344"/>
      <c r="BI285" s="344"/>
      <c r="BJ285" s="344"/>
      <c r="BK285" s="344"/>
      <c r="BL285" s="344"/>
      <c r="BM285" s="344"/>
      <c r="BO285" s="344"/>
      <c r="BP285" s="344"/>
      <c r="BQ285" s="344"/>
      <c r="BR285" s="344"/>
      <c r="BS285" s="344"/>
      <c r="BT285" s="344"/>
      <c r="BU285" s="344"/>
      <c r="BV285" s="344"/>
      <c r="BW285" s="344"/>
      <c r="BX285" s="344"/>
      <c r="BY285" s="344"/>
      <c r="BZ285" s="344"/>
    </row>
    <row r="286" spans="1:78" ht="51" customHeight="1" thickBot="1">
      <c r="B286" s="152"/>
      <c r="C286" s="230"/>
      <c r="D286" s="230"/>
      <c r="E286" s="230"/>
      <c r="F286" s="230"/>
      <c r="G286" s="230"/>
      <c r="H286" s="230"/>
      <c r="I286" s="230"/>
      <c r="J286" s="230"/>
      <c r="K286" s="230"/>
      <c r="L286" s="230"/>
      <c r="M286" s="230"/>
      <c r="N286" s="230"/>
      <c r="O286" s="230"/>
      <c r="P286" s="230"/>
      <c r="Q286" s="230"/>
      <c r="R286" s="230"/>
      <c r="S286" s="230"/>
      <c r="T286" s="157" t="s">
        <v>125</v>
      </c>
      <c r="U286" s="440"/>
      <c r="V286" s="157" t="s">
        <v>125</v>
      </c>
      <c r="W286" s="158" t="s">
        <v>441</v>
      </c>
      <c r="X286" s="158" t="s">
        <v>127</v>
      </c>
      <c r="Y286" s="158" t="s">
        <v>128</v>
      </c>
      <c r="Z286" s="158" t="s">
        <v>129</v>
      </c>
      <c r="AA286" s="158" t="s">
        <v>130</v>
      </c>
      <c r="AB286" s="158" t="s">
        <v>131</v>
      </c>
      <c r="AC286" s="157" t="s">
        <v>132</v>
      </c>
      <c r="AD286" s="453" t="s">
        <v>442</v>
      </c>
      <c r="AE286" s="157" t="s">
        <v>443</v>
      </c>
      <c r="AF286" s="157" t="s">
        <v>135</v>
      </c>
      <c r="AG286" s="453" t="s">
        <v>0</v>
      </c>
      <c r="AH286" s="159" t="s">
        <v>136</v>
      </c>
      <c r="AI286" s="160" t="s">
        <v>137</v>
      </c>
      <c r="AJ286" s="160" t="s">
        <v>138</v>
      </c>
      <c r="AK286" s="160" t="s">
        <v>139</v>
      </c>
      <c r="AL286" s="161" t="s">
        <v>140</v>
      </c>
      <c r="AM286" s="453" t="s">
        <v>141</v>
      </c>
      <c r="AN286" s="159" t="s">
        <v>142</v>
      </c>
      <c r="AO286" s="160"/>
      <c r="AP286" s="256" t="s">
        <v>144</v>
      </c>
      <c r="AQ286" s="256" t="s">
        <v>145</v>
      </c>
      <c r="AR286" s="284" t="s">
        <v>146</v>
      </c>
      <c r="AS286" s="453" t="s">
        <v>295</v>
      </c>
      <c r="AT286" s="159" t="s">
        <v>296</v>
      </c>
      <c r="AU286" s="453" t="s">
        <v>147</v>
      </c>
      <c r="AV286" s="381" t="s">
        <v>148</v>
      </c>
      <c r="AW286" s="381" t="s">
        <v>149</v>
      </c>
      <c r="AX286" s="422"/>
      <c r="AY286" s="162" t="s">
        <v>151</v>
      </c>
      <c r="AZ286" s="163" t="s">
        <v>152</v>
      </c>
      <c r="BA286" s="138"/>
      <c r="BB286" s="350"/>
      <c r="BC286" s="345"/>
      <c r="BD286" s="345"/>
      <c r="BE286" s="345"/>
      <c r="BF286" s="345"/>
      <c r="BG286" s="345"/>
      <c r="BH286" s="345"/>
      <c r="BI286" s="345"/>
      <c r="BJ286" s="345"/>
      <c r="BK286" s="345"/>
      <c r="BL286" s="345"/>
      <c r="BM286" s="345"/>
      <c r="BO286" s="345"/>
      <c r="BP286" s="345"/>
      <c r="BQ286" s="345"/>
      <c r="BR286" s="345"/>
      <c r="BS286" s="345"/>
      <c r="BT286" s="345"/>
      <c r="BU286" s="345"/>
      <c r="BV286" s="345"/>
      <c r="BW286" s="345"/>
      <c r="BX286" s="345"/>
      <c r="BY286" s="345"/>
      <c r="BZ286" s="345"/>
    </row>
    <row r="287" spans="1:78" ht="26.25" customHeight="1" thickBot="1">
      <c r="B287" s="167" t="s">
        <v>196</v>
      </c>
      <c r="C287" s="1" t="s">
        <v>302</v>
      </c>
      <c r="D287" s="1" t="s">
        <v>164</v>
      </c>
      <c r="E287" s="1" t="s">
        <v>165</v>
      </c>
      <c r="F287" s="1" t="s">
        <v>164</v>
      </c>
      <c r="G287" s="1" t="s">
        <v>164</v>
      </c>
      <c r="H287" s="1" t="s">
        <v>164</v>
      </c>
      <c r="I287" s="1" t="s">
        <v>164</v>
      </c>
      <c r="J287" s="1" t="s">
        <v>164</v>
      </c>
      <c r="K287" s="1" t="s">
        <v>164</v>
      </c>
      <c r="L287" s="1" t="s">
        <v>164</v>
      </c>
      <c r="M287" s="1" t="s">
        <v>164</v>
      </c>
      <c r="N287" s="1" t="s">
        <v>164</v>
      </c>
      <c r="O287" s="1" t="s">
        <v>164</v>
      </c>
      <c r="T287" s="158" t="s">
        <v>166</v>
      </c>
      <c r="U287" s="441"/>
      <c r="V287" s="158" t="s">
        <v>166</v>
      </c>
      <c r="W287" s="387">
        <f>SUM(W288:W292)</f>
        <v>33049.617729999998</v>
      </c>
      <c r="X287" s="188">
        <f t="shared" ref="X287:AC287" si="297">SUM(X288:X291)</f>
        <v>0</v>
      </c>
      <c r="Y287" s="188">
        <f t="shared" si="297"/>
        <v>0</v>
      </c>
      <c r="Z287" s="188"/>
      <c r="AA287" s="188">
        <f t="shared" si="297"/>
        <v>0</v>
      </c>
      <c r="AB287" s="188">
        <f t="shared" si="297"/>
        <v>0</v>
      </c>
      <c r="AC287" s="188">
        <f t="shared" si="297"/>
        <v>0</v>
      </c>
      <c r="AD287" s="457">
        <f>SUM(AD288:AD292)</f>
        <v>33049.617729999998</v>
      </c>
      <c r="AE287" s="387">
        <f>SUM(AE288:AE292)</f>
        <v>8514.3407299999999</v>
      </c>
      <c r="AF287" s="387">
        <f>SUM(AF288:AF292)</f>
        <v>24535.276999999998</v>
      </c>
      <c r="AG287" s="457">
        <f>SUM(AG288:AG292)</f>
        <v>2353.0088557900003</v>
      </c>
      <c r="AH287" s="169">
        <f t="shared" ref="AH287:AH296" si="298">+AG287/AD287</f>
        <v>7.1196250286856208E-2</v>
      </c>
      <c r="AI287" s="244"/>
      <c r="AJ287" s="326">
        <f>SUM(AJ288:AJ291)</f>
        <v>0</v>
      </c>
      <c r="AK287" s="326">
        <f>SUM(AK288:AK291)</f>
        <v>1385.2079727900002</v>
      </c>
      <c r="AL287" s="334" t="e" vm="1">
        <f t="shared" ref="AL287:AL297" si="299">HLOOKUP((HLOOKUP($W$1,$BB$8:$BM$8,1,FALSE)),$BB$8:$BM$314,BN287,FALSE)</f>
        <v>#VALUE!</v>
      </c>
      <c r="AM287" s="475">
        <f>SUM(AM288:AM292)</f>
        <v>947.72090331000004</v>
      </c>
      <c r="AN287" s="336">
        <f t="shared" ref="AN287:AN296" si="300">+AM287/AD287</f>
        <v>2.8675699399988191E-2</v>
      </c>
      <c r="AO287" s="223"/>
      <c r="AP287" s="326">
        <f>SUM(AP288:AP291)</f>
        <v>0</v>
      </c>
      <c r="AQ287" s="326">
        <f>SUM(AQ288:AQ291)</f>
        <v>947.72090331000004</v>
      </c>
      <c r="AR287" s="172" t="e">
        <f t="shared" ref="AR287:AR297" si="301">HLOOKUP((HLOOKUP($W$1,$BO$8:$BZ$8,1,FALSE)),$BO$8:$BZ$314,BN287,FALSE)</f>
        <v>#N/A</v>
      </c>
      <c r="AS287" s="475">
        <f>SUM(AS288:AS292)</f>
        <v>937.12834530999999</v>
      </c>
      <c r="AT287" s="336">
        <f t="shared" ref="AT287:AT297" si="302">+AS287/AD287</f>
        <v>2.8355194694410769E-2</v>
      </c>
      <c r="AU287" s="457">
        <f>SUM(AU288:AU292)</f>
        <v>30696.60887421</v>
      </c>
      <c r="AV287" s="387">
        <f>SUM(AV288:AV292)</f>
        <v>1405.2879524800001</v>
      </c>
      <c r="AW287" s="389">
        <f>SUM(AW288:AW292)</f>
        <v>32101.896826690001</v>
      </c>
      <c r="AX287" s="418"/>
      <c r="AY287" s="190" t="e">
        <f>SUM(AY288:AY291)</f>
        <v>#N/A</v>
      </c>
      <c r="AZ287" s="174" t="e">
        <f>IF(AND(AY287=0,AM287&gt;AY287),1,IFERROR(AM287/AY287,1))</f>
        <v>#N/A</v>
      </c>
      <c r="BA287" s="138"/>
      <c r="BB287" s="280"/>
      <c r="BC287" s="281"/>
      <c r="BD287" s="281"/>
      <c r="BE287" s="281"/>
      <c r="BF287" s="281"/>
      <c r="BG287" s="281"/>
      <c r="BH287" s="281"/>
      <c r="BI287" s="281"/>
      <c r="BJ287" s="281"/>
      <c r="BK287" s="281"/>
      <c r="BL287" s="281"/>
      <c r="BM287" s="281"/>
      <c r="BO287" s="281"/>
      <c r="BP287" s="281"/>
      <c r="BQ287" s="281"/>
      <c r="BR287" s="281"/>
      <c r="BS287" s="281"/>
      <c r="BT287" s="281"/>
      <c r="BU287" s="281"/>
      <c r="BV287" s="281"/>
      <c r="BW287" s="281"/>
      <c r="BX287" s="281"/>
      <c r="BY287" s="281"/>
      <c r="BZ287" s="281"/>
    </row>
    <row r="288" spans="1:78" ht="22.5" customHeight="1">
      <c r="B288" s="167" t="s">
        <v>196</v>
      </c>
      <c r="C288" s="1" t="s">
        <v>302</v>
      </c>
      <c r="D288" s="1" t="s">
        <v>164</v>
      </c>
      <c r="E288" s="1" t="s">
        <v>165</v>
      </c>
      <c r="F288" s="1">
        <v>1</v>
      </c>
      <c r="G288" s="1" t="s">
        <v>164</v>
      </c>
      <c r="H288" s="1" t="s">
        <v>164</v>
      </c>
      <c r="I288" s="1" t="s">
        <v>164</v>
      </c>
      <c r="J288" s="1" t="s">
        <v>164</v>
      </c>
      <c r="K288" s="1" t="s">
        <v>164</v>
      </c>
      <c r="L288" s="1" t="s">
        <v>164</v>
      </c>
      <c r="M288" s="1" t="s">
        <v>164</v>
      </c>
      <c r="N288" s="1" t="s">
        <v>164</v>
      </c>
      <c r="O288" s="1" t="s">
        <v>164</v>
      </c>
      <c r="T288" s="327" t="s">
        <v>203</v>
      </c>
      <c r="U288" s="447"/>
      <c r="V288" s="177" t="s">
        <v>203</v>
      </c>
      <c r="W288" s="386">
        <f>(+SUMIFS('[1]SIIF Cierre 31 Enero de 2024'!$P$4:$P$749,'[1]SIIF Cierre 31 Enero de 2024'!$A$4:$A$749,$B288,'[1]SIIF Cierre 31 Enero de 2024'!$B$4:$B$749,$C288,'[1]SIIF Cierre 31 Enero de 2024'!$C$4:$C$749,$D288,'[1]SIIF Cierre 31 Enero de 2024'!$D$4:$D$749,$E288,'[1]SIIF Cierre 31 Enero de 2024'!$E$4:$E$749,$F288,'[1]SIIF Cierre 31 Enero de 2024'!$F$4:$F$749,$G288,'[1]SIIF Cierre 31 Enero de 2024'!$G$4:$G$749,$H288,'[1]SIIF Cierre 31 Enero de 2024'!$H$4:$H$749,$I288,'[1]SIIF Cierre 31 Enero de 2024'!$I$4:$I$749,$J288,'[1]SIIF Cierre 31 Enero de 2024'!$J$4:$J$749,$K288,'[1]SIIF Cierre 31 Enero de 2024'!$K$4:$K$749,$L288,'[1]SIIF Cierre 31 Enero de 2024'!$L$4:$L$749,$M288,'[1]SIIF Cierre 31 Enero de 2024'!$M$4:$M$749,$N288,'[1]SIIF Cierre 31 Enero de 2024'!$N$4:$N$749,$O288)/1000000)</f>
        <v>20970.032999999999</v>
      </c>
      <c r="X288" s="326">
        <v>0</v>
      </c>
      <c r="Y288" s="386">
        <f>(+SUMIFS('[1]SIIF Cierre 31 Enero de 2024'!$R$4:$R$749,'[1]SIIF Cierre 31 Enero de 2024'!$A$4:$A$749,$B288,'[1]SIIF Cierre 31 Enero de 2024'!$B$4:$B$749,$C288,'[1]SIIF Cierre 31 Enero de 2024'!$C$4:$C$749,$D288,'[1]SIIF Cierre 31 Enero de 2024'!$D$4:$D$749,$E288,'[1]SIIF Cierre 31 Enero de 2024'!$E$4:$E$749,$F288,'[1]SIIF Cierre 31 Enero de 2024'!$F$4:$F$749,$G288,'[1]SIIF Cierre 31 Enero de 2024'!$G$4:$G$749,$H288,'[1]SIIF Cierre 31 Enero de 2024'!$H$4:$H$749,$I288,'[1]SIIF Cierre 31 Enero de 2024'!$I$4:$I$749,$J288,'[1]SIIF Cierre 31 Enero de 2024'!$J$4:$J$749,$K288,'[1]SIIF Cierre 31 Enero de 2024'!$K$4:$K$749,$L288,'[1]SIIF Cierre 31 Enero de 2024'!$L$4:$L$749,$M288,'[1]SIIF Cierre 31 Enero de 2024'!$M$4:$M$749,$N288,'[1]SIIF Cierre 31 Enero de 2024'!$N$4:$N$749,$O288)/1000000)</f>
        <v>0</v>
      </c>
      <c r="Z288" s="326"/>
      <c r="AA288" s="386">
        <f>(+SUMIFS('[1]SIIF Cierre 31 Enero de 2024'!$Q$4:$Q$749,'[1]SIIF Cierre 31 Enero de 2024'!$A$4:$A$749,$B288,'[1]SIIF Cierre 31 Enero de 2024'!$B$4:$B$749,$C288,'[1]SIIF Cierre 31 Enero de 2024'!$C$4:$C$749,$D288,'[1]SIIF Cierre 31 Enero de 2024'!$D$4:$D$749,$E288,'[1]SIIF Cierre 31 Enero de 2024'!$E$4:$E$749,$F288,'[1]SIIF Cierre 31 Enero de 2024'!$F$4:$F$749,$G288,'[1]SIIF Cierre 31 Enero de 2024'!$G$4:$G$749,$H288,'[1]SIIF Cierre 31 Enero de 2024'!$H$4:$H$749,$I288,'[1]SIIF Cierre 31 Enero de 2024'!$I$4:$I$749,$J288,'[1]SIIF Cierre 31 Enero de 2024'!$J$4:$J$749,$K288,'[1]SIIF Cierre 31 Enero de 2024'!$K$4:$K$749,$L288,'[1]SIIF Cierre 31 Enero de 2024'!$L$4:$L$749,$M288,'[1]SIIF Cierre 31 Enero de 2024'!$M$4:$M$749,$N288,'[1]SIIF Cierre 31 Enero de 2024'!$N$4:$N$749,$O288)/1000000)</f>
        <v>0</v>
      </c>
      <c r="AB288" s="326"/>
      <c r="AC288" s="326"/>
      <c r="AD288" s="456">
        <f>W288-Y288+AA288</f>
        <v>20970.032999999999</v>
      </c>
      <c r="AE288" s="386">
        <f>(+SUMIFS('[1]SIIF Cierre 31 Enero de 2024'!$T$4:$T$749,'[1]SIIF Cierre 31 Enero de 2024'!$A$4:$A$749,$B288,'[1]SIIF Cierre 31 Enero de 2024'!$B$4:$B$749,$C288,'[1]SIIF Cierre 31 Enero de 2024'!$C$4:$C$749,$D288,'[1]SIIF Cierre 31 Enero de 2024'!$D$4:$D$749,$E288,'[1]SIIF Cierre 31 Enero de 2024'!$E$4:$E$749,$F288,'[1]SIIF Cierre 31 Enero de 2024'!$F$4:$F$749,$G288,'[1]SIIF Cierre 31 Enero de 2024'!$G$4:$G$749,$H288,'[1]SIIF Cierre 31 Enero de 2024'!$H$4:$H$749,$I288,'[1]SIIF Cierre 31 Enero de 2024'!$I$4:$I$749,$J288,'[1]SIIF Cierre 31 Enero de 2024'!$J$4:$J$749,$K288,'[1]SIIF Cierre 31 Enero de 2024'!$K$4:$K$749,$L288,'[1]SIIF Cierre 31 Enero de 2024'!$L$4:$L$749,$M288,'[1]SIIF Cierre 31 Enero de 2024'!$M$4:$M$749,$N288,'[1]SIIF Cierre 31 Enero de 2024'!$N$4:$N$749,$O288)/1000000)</f>
        <v>2040</v>
      </c>
      <c r="AF288" s="386">
        <f>AD288-AE288</f>
        <v>18930.032999999999</v>
      </c>
      <c r="AG288" s="456">
        <f>+SUMIFS('[1]SIIF Cierre 31 Enero de 2024'!$W$4:$W$749,'[1]SIIF Cierre 31 Enero de 2024'!$A$4:$A$749,$B288,'[1]SIIF Cierre 31 Enero de 2024'!$B$4:$B$749,$C288,'[1]SIIF Cierre 31 Enero de 2024'!$C$4:$C$749,$D288,'[1]SIIF Cierre 31 Enero de 2024'!$D$4:$D$749,$E288,'[1]SIIF Cierre 31 Enero de 2024'!$E$4:$E$749,$F288,'[1]SIIF Cierre 31 Enero de 2024'!$F$4:$F$749,$G288,'[1]SIIF Cierre 31 Enero de 2024'!$G$4:$G$749,$H288,'[1]SIIF Cierre 31 Enero de 2024'!$H$4:$H$749,$I288,'[1]SIIF Cierre 31 Enero de 2024'!$I$4:$I$749,$J288,'[1]SIIF Cierre 31 Enero de 2024'!$J$4:$J$749,$K288,'[1]SIIF Cierre 31 Enero de 2024'!$K$4:$K$749,$L288,'[1]SIIF Cierre 31 Enero de 2024'!$L$4:$L$749,$M288,'[1]SIIF Cierre 31 Enero de 2024'!$M$4:$M$749,$N288,'[1]SIIF Cierre 31 Enero de 2024'!$N$4:$N$749,$O288)/1000000</f>
        <v>929.66818000000001</v>
      </c>
      <c r="AH288" s="180">
        <f t="shared" si="298"/>
        <v>4.4333176776593534E-2</v>
      </c>
      <c r="AI288" s="223"/>
      <c r="AJ288" s="179">
        <f>+SUMIFS('[1]Cierre Mes Anterior'!$W$4:$W$773,'[1]Cierre Mes Anterior'!$A$4:$A$773,$B288,'[1]Cierre Mes Anterior'!$B$4:$B$773,$C288,'[1]Cierre Mes Anterior'!$C$4:$C$773,$D288,'[1]Cierre Mes Anterior'!$D$4:$D$773,$E288,'[1]Cierre Mes Anterior'!$E$4:$E$773,$F288,'[1]Cierre Mes Anterior'!$F$4:$F$773,$G288,'[1]Cierre Mes Anterior'!$G$4:$G$773,$H288,'[1]Cierre Mes Anterior'!$H$4:$H$773,$I288,'[1]Cierre Mes Anterior'!$I$4:$I$773,$J288,'[1]Cierre Mes Anterior'!$J$4:$J$773,$K288,'[1]Cierre Mes Anterior'!$K$4:$K$773,$L288,'[1]Cierre Mes Anterior'!$L$4:$L$773,$M288,'[1]Cierre Mes Anterior'!$M$4:$M$773,$N288,'[1]Cierre Mes Anterior'!$N$4:$N$773,$O288)/1000000</f>
        <v>0</v>
      </c>
      <c r="AK288" s="179">
        <f>+AG288-AJ288</f>
        <v>929.66818000000001</v>
      </c>
      <c r="AL288" s="334" t="e" vm="1">
        <f t="shared" si="299"/>
        <v>#VALUE!</v>
      </c>
      <c r="AM288" s="456">
        <f>+SUMIFS('[1]SIIF Cierre 31 Enero de 2024'!$X$4:$X$749,'[1]SIIF Cierre 31 Enero de 2024'!$A$4:$A$749,$B288,'[1]SIIF Cierre 31 Enero de 2024'!$B$4:$B$749,$C288,'[1]SIIF Cierre 31 Enero de 2024'!$C$4:$C$749,$D288,'[1]SIIF Cierre 31 Enero de 2024'!$D$4:$D$749,$E288,'[1]SIIF Cierre 31 Enero de 2024'!$E$4:$E$749,$F288,'[1]SIIF Cierre 31 Enero de 2024'!$F$4:$F$749,$G288,'[1]SIIF Cierre 31 Enero de 2024'!$G$4:$G$749,$H288,'[1]SIIF Cierre 31 Enero de 2024'!$H$4:$H$749,$I288,'[1]SIIF Cierre 31 Enero de 2024'!$I$4:$I$749,$J288,'[1]SIIF Cierre 31 Enero de 2024'!$J$4:$J$749,$K288,'[1]SIIF Cierre 31 Enero de 2024'!$K$4:$K$749,$L288,'[1]SIIF Cierre 31 Enero de 2024'!$L$4:$L$749,$M288,'[1]SIIF Cierre 31 Enero de 2024'!$M$4:$M$749,$N288,'[1]SIIF Cierre 31 Enero de 2024'!$N$4:$N$749,$O288)/1000000</f>
        <v>929.66818000000001</v>
      </c>
      <c r="AN288" s="180">
        <f t="shared" si="300"/>
        <v>4.4333176776593534E-2</v>
      </c>
      <c r="AO288" s="223"/>
      <c r="AP288" s="179">
        <f>+SUMIFS('[1]Cierre Mes Anterior'!$X$4:$X$773,'[1]Cierre Mes Anterior'!$A$4:$A$773,$B288,'[1]Cierre Mes Anterior'!$B$4:$B$773,$C288,'[1]Cierre Mes Anterior'!$C$4:$C$773,$D288,'[1]Cierre Mes Anterior'!$D$4:$D$773,$E288,'[1]Cierre Mes Anterior'!$E$4:$E$773,$F288,'[1]Cierre Mes Anterior'!$F$4:$F$773,$G288,'[1]Cierre Mes Anterior'!$G$4:$G$773,$H288,'[1]Cierre Mes Anterior'!$H$4:$H$773,$I288,'[1]Cierre Mes Anterior'!$I$4:$I$773,$J288,'[1]Cierre Mes Anterior'!$J$4:$J$773,$K288,'[1]Cierre Mes Anterior'!$K$4:$K$773,$L288,'[1]Cierre Mes Anterior'!$L$4:$L$773,$M288,'[1]Cierre Mes Anterior'!$M$4:$M$773,$N288,'[1]Cierre Mes Anterior'!$N$4:$N$773,$O288)/1000000</f>
        <v>0</v>
      </c>
      <c r="AQ288" s="179">
        <f>+AM288-AP288</f>
        <v>929.66818000000001</v>
      </c>
      <c r="AR288" s="172" t="e">
        <f t="shared" si="301"/>
        <v>#N/A</v>
      </c>
      <c r="AS288" s="456">
        <f>+SUMIFS('[1]SIIF Cierre 31 Enero de 2024'!$Z$4:$Z$749,'[1]SIIF Cierre 31 Enero de 2024'!$A$4:$A$749,$B288,'[1]SIIF Cierre 31 Enero de 2024'!$B$4:$B$749,$C288,'[1]SIIF Cierre 31 Enero de 2024'!$C$4:$C$749,$D288,'[1]SIIF Cierre 31 Enero de 2024'!$D$4:$D$749,$E288,'[1]SIIF Cierre 31 Enero de 2024'!$E$4:$E$749,$F288,'[1]SIIF Cierre 31 Enero de 2024'!$F$4:$F$749,$G288,'[1]SIIF Cierre 31 Enero de 2024'!$G$4:$G$749,$H288,'[1]SIIF Cierre 31 Enero de 2024'!$H$4:$H$749,$I288,'[1]SIIF Cierre 31 Enero de 2024'!$I$4:$I$749,$J288,'[1]SIIF Cierre 31 Enero de 2024'!$J$4:$J$749,$K288,'[1]SIIF Cierre 31 Enero de 2024'!$K$4:$K$749,$L288,'[1]SIIF Cierre 31 Enero de 2024'!$L$4:$L$749,$M288,'[1]SIIF Cierre 31 Enero de 2024'!$M$4:$M$749,$N288,'[1]SIIF Cierre 31 Enero de 2024'!$N$4:$N$749,$O288)/1000000</f>
        <v>919.07562199999995</v>
      </c>
      <c r="AT288" s="180">
        <f t="shared" si="302"/>
        <v>4.3828048434640041E-2</v>
      </c>
      <c r="AU288" s="456">
        <f>+AD288-AG288</f>
        <v>20040.364819999999</v>
      </c>
      <c r="AV288" s="384">
        <f>+AG288-AM288</f>
        <v>0</v>
      </c>
      <c r="AW288" s="385">
        <f t="shared" ref="AW288:AW295" si="303">+AD288-AM288</f>
        <v>20040.364819999999</v>
      </c>
      <c r="AX288" s="423"/>
      <c r="AY288" s="193" t="e">
        <f>AD288*AR288</f>
        <v>#N/A</v>
      </c>
      <c r="AZ288" s="174" t="e">
        <f>IF(AND(AY288=0,AM288&gt;AY288),1,IFERROR(AM288/AY288,1))</f>
        <v>#N/A</v>
      </c>
      <c r="BA288" s="138"/>
      <c r="BB288" s="277"/>
      <c r="BC288" s="270"/>
      <c r="BD288" s="270"/>
      <c r="BE288" s="270"/>
      <c r="BF288" s="270"/>
      <c r="BG288" s="270"/>
      <c r="BH288" s="270"/>
      <c r="BI288" s="270"/>
      <c r="BJ288" s="270"/>
      <c r="BK288" s="270"/>
      <c r="BL288" s="270"/>
      <c r="BM288" s="270"/>
      <c r="BO288" s="270"/>
      <c r="BP288" s="270"/>
      <c r="BQ288" s="270"/>
      <c r="BR288" s="270"/>
      <c r="BS288" s="270"/>
      <c r="BT288" s="270"/>
      <c r="BU288" s="270"/>
      <c r="BV288" s="270"/>
      <c r="BW288" s="270"/>
      <c r="BX288" s="270"/>
      <c r="BY288" s="270"/>
      <c r="BZ288" s="270"/>
    </row>
    <row r="289" spans="1:78" ht="22.5" customHeight="1">
      <c r="B289" s="167" t="s">
        <v>196</v>
      </c>
      <c r="C289" s="1" t="s">
        <v>302</v>
      </c>
      <c r="D289" s="1" t="s">
        <v>164</v>
      </c>
      <c r="E289" s="1" t="s">
        <v>165</v>
      </c>
      <c r="F289" s="1">
        <v>2</v>
      </c>
      <c r="G289" s="1" t="s">
        <v>164</v>
      </c>
      <c r="H289" s="1" t="s">
        <v>164</v>
      </c>
      <c r="I289" s="1" t="s">
        <v>164</v>
      </c>
      <c r="J289" s="1" t="s">
        <v>164</v>
      </c>
      <c r="K289" s="1" t="s">
        <v>164</v>
      </c>
      <c r="L289" s="1" t="s">
        <v>164</v>
      </c>
      <c r="M289" s="1" t="s">
        <v>164</v>
      </c>
      <c r="N289" s="1" t="s">
        <v>164</v>
      </c>
      <c r="O289" s="1" t="s">
        <v>164</v>
      </c>
      <c r="T289" s="177" t="s">
        <v>168</v>
      </c>
      <c r="U289" s="448"/>
      <c r="V289" s="177" t="s">
        <v>168</v>
      </c>
      <c r="W289" s="386">
        <f>(+SUMIFS('[1]SIIF Cierre 31 Enero de 2024'!$P$4:$P$749,'[1]SIIF Cierre 31 Enero de 2024'!$A$4:$A$749,$B289,'[1]SIIF Cierre 31 Enero de 2024'!$B$4:$B$749,$C289,'[1]SIIF Cierre 31 Enero de 2024'!$C$4:$C$749,$D289,'[1]SIIF Cierre 31 Enero de 2024'!$D$4:$D$749,$E289,'[1]SIIF Cierre 31 Enero de 2024'!$E$4:$E$749,$F289,'[1]SIIF Cierre 31 Enero de 2024'!$F$4:$F$749,$G289,'[1]SIIF Cierre 31 Enero de 2024'!$G$4:$G$749,$H289,'[1]SIIF Cierre 31 Enero de 2024'!$H$4:$H$749,$I289,'[1]SIIF Cierre 31 Enero de 2024'!$I$4:$I$749,$J289,'[1]SIIF Cierre 31 Enero de 2024'!$J$4:$J$749,$K289,'[1]SIIF Cierre 31 Enero de 2024'!$K$4:$K$749,$L289,'[1]SIIF Cierre 31 Enero de 2024'!$L$4:$L$749,$M289,'[1]SIIF Cierre 31 Enero de 2024'!$M$4:$M$749,$N289,'[1]SIIF Cierre 31 Enero de 2024'!$N$4:$N$749,$O289)/1000000)</f>
        <v>2072.6</v>
      </c>
      <c r="X289" s="326">
        <v>0</v>
      </c>
      <c r="Y289" s="386">
        <f>(+SUMIFS('[1]SIIF Cierre 31 Enero de 2024'!$R$4:$R$749,'[1]SIIF Cierre 31 Enero de 2024'!$A$4:$A$749,$B289,'[1]SIIF Cierre 31 Enero de 2024'!$B$4:$B$749,$C289,'[1]SIIF Cierre 31 Enero de 2024'!$C$4:$C$749,$D289,'[1]SIIF Cierre 31 Enero de 2024'!$D$4:$D$749,$E289,'[1]SIIF Cierre 31 Enero de 2024'!$E$4:$E$749,$F289,'[1]SIIF Cierre 31 Enero de 2024'!$F$4:$F$749,$G289,'[1]SIIF Cierre 31 Enero de 2024'!$G$4:$G$749,$H289,'[1]SIIF Cierre 31 Enero de 2024'!$H$4:$H$749,$I289,'[1]SIIF Cierre 31 Enero de 2024'!$I$4:$I$749,$J289,'[1]SIIF Cierre 31 Enero de 2024'!$J$4:$J$749,$K289,'[1]SIIF Cierre 31 Enero de 2024'!$K$4:$K$749,$L289,'[1]SIIF Cierre 31 Enero de 2024'!$L$4:$L$749,$M289,'[1]SIIF Cierre 31 Enero de 2024'!$M$4:$M$749,$N289,'[1]SIIF Cierre 31 Enero de 2024'!$N$4:$N$749,$O289)/1000000)</f>
        <v>0</v>
      </c>
      <c r="Z289" s="326"/>
      <c r="AA289" s="386">
        <f>(+SUMIFS('[1]SIIF Cierre 31 Enero de 2024'!$Q$4:$Q$749,'[1]SIIF Cierre 31 Enero de 2024'!$A$4:$A$749,$B289,'[1]SIIF Cierre 31 Enero de 2024'!$B$4:$B$749,$C289,'[1]SIIF Cierre 31 Enero de 2024'!$C$4:$C$749,$D289,'[1]SIIF Cierre 31 Enero de 2024'!$D$4:$D$749,$E289,'[1]SIIF Cierre 31 Enero de 2024'!$E$4:$E$749,$F289,'[1]SIIF Cierre 31 Enero de 2024'!$F$4:$F$749,$G289,'[1]SIIF Cierre 31 Enero de 2024'!$G$4:$G$749,$H289,'[1]SIIF Cierre 31 Enero de 2024'!$H$4:$H$749,$I289,'[1]SIIF Cierre 31 Enero de 2024'!$I$4:$I$749,$J289,'[1]SIIF Cierre 31 Enero de 2024'!$J$4:$J$749,$K289,'[1]SIIF Cierre 31 Enero de 2024'!$K$4:$K$749,$L289,'[1]SIIF Cierre 31 Enero de 2024'!$L$4:$L$749,$M289,'[1]SIIF Cierre 31 Enero de 2024'!$M$4:$M$749,$N289,'[1]SIIF Cierre 31 Enero de 2024'!$N$4:$N$749,$O289)/1000000)</f>
        <v>0</v>
      </c>
      <c r="AB289" s="326"/>
      <c r="AC289" s="326"/>
      <c r="AD289" s="456">
        <f>W289-Y289+AA289</f>
        <v>2072.6</v>
      </c>
      <c r="AE289" s="386">
        <f>(+SUMIFS('[1]SIIF Cierre 31 Enero de 2024'!$T$4:$T$749,'[1]SIIF Cierre 31 Enero de 2024'!$A$4:$A$749,$B289,'[1]SIIF Cierre 31 Enero de 2024'!$B$4:$B$749,$C289,'[1]SIIF Cierre 31 Enero de 2024'!$C$4:$C$749,$D289,'[1]SIIF Cierre 31 Enero de 2024'!$D$4:$D$749,$E289,'[1]SIIF Cierre 31 Enero de 2024'!$E$4:$E$749,$F289,'[1]SIIF Cierre 31 Enero de 2024'!$F$4:$F$749,$G289,'[1]SIIF Cierre 31 Enero de 2024'!$G$4:$G$749,$H289,'[1]SIIF Cierre 31 Enero de 2024'!$H$4:$H$749,$I289,'[1]SIIF Cierre 31 Enero de 2024'!$I$4:$I$749,$J289,'[1]SIIF Cierre 31 Enero de 2024'!$J$4:$J$749,$K289,'[1]SIIF Cierre 31 Enero de 2024'!$K$4:$K$749,$L289,'[1]SIIF Cierre 31 Enero de 2024'!$L$4:$L$749,$M289,'[1]SIIF Cierre 31 Enero de 2024'!$M$4:$M$749,$N289,'[1]SIIF Cierre 31 Enero de 2024'!$N$4:$N$749,$O289)/1000000)</f>
        <v>0</v>
      </c>
      <c r="AF289" s="386">
        <f>AD289-AE289</f>
        <v>2072.6</v>
      </c>
      <c r="AG289" s="456">
        <f>+SUMIFS('[1]SIIF Cierre 31 Enero de 2024'!$W$4:$W$749,'[1]SIIF Cierre 31 Enero de 2024'!$A$4:$A$749,$B289,'[1]SIIF Cierre 31 Enero de 2024'!$B$4:$B$749,$C289,'[1]SIIF Cierre 31 Enero de 2024'!$C$4:$C$749,$D289,'[1]SIIF Cierre 31 Enero de 2024'!$D$4:$D$749,$E289,'[1]SIIF Cierre 31 Enero de 2024'!$E$4:$E$749,$F289,'[1]SIIF Cierre 31 Enero de 2024'!$F$4:$F$749,$G289,'[1]SIIF Cierre 31 Enero de 2024'!$G$4:$G$749,$H289,'[1]SIIF Cierre 31 Enero de 2024'!$H$4:$H$749,$I289,'[1]SIIF Cierre 31 Enero de 2024'!$I$4:$I$749,$J289,'[1]SIIF Cierre 31 Enero de 2024'!$J$4:$J$749,$K289,'[1]SIIF Cierre 31 Enero de 2024'!$K$4:$K$749,$L289,'[1]SIIF Cierre 31 Enero de 2024'!$L$4:$L$749,$M289,'[1]SIIF Cierre 31 Enero de 2024'!$M$4:$M$749,$N289,'[1]SIIF Cierre 31 Enero de 2024'!$N$4:$N$749,$O289)/1000000</f>
        <v>451.24867879000004</v>
      </c>
      <c r="AH289" s="180">
        <f t="shared" si="298"/>
        <v>0.21772106474476505</v>
      </c>
      <c r="AI289" s="223"/>
      <c r="AJ289" s="179">
        <f>+SUMIFS('[1]Cierre Mes Anterior'!$W$4:$W$773,'[1]Cierre Mes Anterior'!$A$4:$A$773,$B289,'[1]Cierre Mes Anterior'!$B$4:$B$773,$C289,'[1]Cierre Mes Anterior'!$C$4:$C$773,$D289,'[1]Cierre Mes Anterior'!$D$4:$D$773,$E289,'[1]Cierre Mes Anterior'!$E$4:$E$773,$F289,'[1]Cierre Mes Anterior'!$F$4:$F$773,$G289,'[1]Cierre Mes Anterior'!$G$4:$G$773,$H289,'[1]Cierre Mes Anterior'!$H$4:$H$773,$I289,'[1]Cierre Mes Anterior'!$I$4:$I$773,$J289,'[1]Cierre Mes Anterior'!$J$4:$J$773,$K289,'[1]Cierre Mes Anterior'!$K$4:$K$773,$L289,'[1]Cierre Mes Anterior'!$L$4:$L$773,$M289,'[1]Cierre Mes Anterior'!$M$4:$M$773,$N289,'[1]Cierre Mes Anterior'!$N$4:$N$773,$O289)/1000000</f>
        <v>0</v>
      </c>
      <c r="AK289" s="179">
        <f>+AG289-AJ289</f>
        <v>451.24867879000004</v>
      </c>
      <c r="AL289" s="334" t="e" vm="1">
        <f t="shared" si="299"/>
        <v>#VALUE!</v>
      </c>
      <c r="AM289" s="456">
        <f>+SUMIFS('[1]SIIF Cierre 31 Enero de 2024'!$X$4:$X$749,'[1]SIIF Cierre 31 Enero de 2024'!$A$4:$A$749,$B289,'[1]SIIF Cierre 31 Enero de 2024'!$B$4:$B$749,$C289,'[1]SIIF Cierre 31 Enero de 2024'!$C$4:$C$749,$D289,'[1]SIIF Cierre 31 Enero de 2024'!$D$4:$D$749,$E289,'[1]SIIF Cierre 31 Enero de 2024'!$E$4:$E$749,$F289,'[1]SIIF Cierre 31 Enero de 2024'!$F$4:$F$749,$G289,'[1]SIIF Cierre 31 Enero de 2024'!$G$4:$G$749,$H289,'[1]SIIF Cierre 31 Enero de 2024'!$H$4:$H$749,$I289,'[1]SIIF Cierre 31 Enero de 2024'!$I$4:$I$749,$J289,'[1]SIIF Cierre 31 Enero de 2024'!$J$4:$J$749,$K289,'[1]SIIF Cierre 31 Enero de 2024'!$K$4:$K$749,$L289,'[1]SIIF Cierre 31 Enero de 2024'!$L$4:$L$749,$M289,'[1]SIIF Cierre 31 Enero de 2024'!$M$4:$M$749,$N289,'[1]SIIF Cierre 31 Enero de 2024'!$N$4:$N$749,$O289)/1000000</f>
        <v>13.761609310000001</v>
      </c>
      <c r="AN289" s="180">
        <f t="shared" si="300"/>
        <v>6.6397806185467534E-3</v>
      </c>
      <c r="AO289" s="223"/>
      <c r="AP289" s="179">
        <f>+SUMIFS('[1]Cierre Mes Anterior'!$X$4:$X$773,'[1]Cierre Mes Anterior'!$A$4:$A$773,$B289,'[1]Cierre Mes Anterior'!$B$4:$B$773,$C289,'[1]Cierre Mes Anterior'!$C$4:$C$773,$D289,'[1]Cierre Mes Anterior'!$D$4:$D$773,$E289,'[1]Cierre Mes Anterior'!$E$4:$E$773,$F289,'[1]Cierre Mes Anterior'!$F$4:$F$773,$G289,'[1]Cierre Mes Anterior'!$G$4:$G$773,$H289,'[1]Cierre Mes Anterior'!$H$4:$H$773,$I289,'[1]Cierre Mes Anterior'!$I$4:$I$773,$J289,'[1]Cierre Mes Anterior'!$J$4:$J$773,$K289,'[1]Cierre Mes Anterior'!$K$4:$K$773,$L289,'[1]Cierre Mes Anterior'!$L$4:$L$773,$M289,'[1]Cierre Mes Anterior'!$M$4:$M$773,$N289,'[1]Cierre Mes Anterior'!$N$4:$N$773,$O289)/1000000</f>
        <v>0</v>
      </c>
      <c r="AQ289" s="179">
        <f>+AM289-AP289</f>
        <v>13.761609310000001</v>
      </c>
      <c r="AR289" s="172" t="e">
        <f t="shared" si="301"/>
        <v>#N/A</v>
      </c>
      <c r="AS289" s="456">
        <f>+SUMIFS('[1]SIIF Cierre 31 Enero de 2024'!$Z$4:$Z$749,'[1]SIIF Cierre 31 Enero de 2024'!$A$4:$A$749,$B289,'[1]SIIF Cierre 31 Enero de 2024'!$B$4:$B$749,$C289,'[1]SIIF Cierre 31 Enero de 2024'!$C$4:$C$749,$D289,'[1]SIIF Cierre 31 Enero de 2024'!$D$4:$D$749,$E289,'[1]SIIF Cierre 31 Enero de 2024'!$E$4:$E$749,$F289,'[1]SIIF Cierre 31 Enero de 2024'!$F$4:$F$749,$G289,'[1]SIIF Cierre 31 Enero de 2024'!$G$4:$G$749,$H289,'[1]SIIF Cierre 31 Enero de 2024'!$H$4:$H$749,$I289,'[1]SIIF Cierre 31 Enero de 2024'!$I$4:$I$749,$J289,'[1]SIIF Cierre 31 Enero de 2024'!$J$4:$J$749,$K289,'[1]SIIF Cierre 31 Enero de 2024'!$K$4:$K$749,$L289,'[1]SIIF Cierre 31 Enero de 2024'!$L$4:$L$749,$M289,'[1]SIIF Cierre 31 Enero de 2024'!$M$4:$M$749,$N289,'[1]SIIF Cierre 31 Enero de 2024'!$N$4:$N$749,$O289)/1000000</f>
        <v>13.761609310000001</v>
      </c>
      <c r="AT289" s="180">
        <f t="shared" si="302"/>
        <v>6.6397806185467534E-3</v>
      </c>
      <c r="AU289" s="456">
        <f>+AD289-AG289</f>
        <v>1621.3513212099999</v>
      </c>
      <c r="AV289" s="384">
        <f>+AG289-AM289</f>
        <v>437.48706948000006</v>
      </c>
      <c r="AW289" s="385">
        <f t="shared" si="303"/>
        <v>2058.8383906899999</v>
      </c>
      <c r="AX289" s="423"/>
      <c r="AY289" s="193" t="e">
        <f>AD289*AR289</f>
        <v>#N/A</v>
      </c>
      <c r="AZ289" s="174" t="e">
        <f>IF(AND(AY289=0,AM289&gt;AY289),1,IFERROR(AM289/AY289,1))</f>
        <v>#N/A</v>
      </c>
      <c r="BA289" s="138"/>
      <c r="BB289" s="277"/>
      <c r="BC289" s="270"/>
      <c r="BD289" s="270"/>
      <c r="BE289" s="270"/>
      <c r="BF289" s="270"/>
      <c r="BG289" s="270"/>
      <c r="BH289" s="270"/>
      <c r="BI289" s="270"/>
      <c r="BJ289" s="270"/>
      <c r="BK289" s="270"/>
      <c r="BL289" s="270"/>
      <c r="BM289" s="270"/>
      <c r="BO289" s="270"/>
      <c r="BP289" s="270"/>
      <c r="BQ289" s="270"/>
      <c r="BR289" s="270"/>
      <c r="BS289" s="270"/>
      <c r="BT289" s="270"/>
      <c r="BU289" s="270"/>
      <c r="BV289" s="270"/>
      <c r="BW289" s="270"/>
      <c r="BX289" s="270"/>
      <c r="BY289" s="270"/>
      <c r="BZ289" s="270"/>
    </row>
    <row r="290" spans="1:78" ht="22.5" customHeight="1">
      <c r="B290" s="167" t="s">
        <v>196</v>
      </c>
      <c r="C290" s="1" t="s">
        <v>302</v>
      </c>
      <c r="D290" s="1" t="s">
        <v>164</v>
      </c>
      <c r="E290" s="1" t="s">
        <v>165</v>
      </c>
      <c r="F290" s="1">
        <v>3</v>
      </c>
      <c r="G290" s="1" t="s">
        <v>164</v>
      </c>
      <c r="H290" s="1" t="s">
        <v>164</v>
      </c>
      <c r="I290" s="1" t="s">
        <v>164</v>
      </c>
      <c r="J290" s="1" t="s">
        <v>164</v>
      </c>
      <c r="K290" s="1" t="s">
        <v>164</v>
      </c>
      <c r="L290" s="1" t="s">
        <v>164</v>
      </c>
      <c r="M290" s="1" t="s">
        <v>164</v>
      </c>
      <c r="N290" s="1" t="s">
        <v>164</v>
      </c>
      <c r="O290" s="1" t="s">
        <v>164</v>
      </c>
      <c r="T290" s="327" t="s">
        <v>169</v>
      </c>
      <c r="U290" s="447"/>
      <c r="V290" s="177" t="s">
        <v>169</v>
      </c>
      <c r="W290" s="386">
        <f>(+SUMIFS('[1]SIIF Cierre 31 Enero de 2024'!$P$4:$P$749,'[1]SIIF Cierre 31 Enero de 2024'!$A$4:$A$749,$B290,'[1]SIIF Cierre 31 Enero de 2024'!$B$4:$B$749,$C290,'[1]SIIF Cierre 31 Enero de 2024'!$C$4:$C$749,$D290,'[1]SIIF Cierre 31 Enero de 2024'!$D$4:$D$749,$E290,'[1]SIIF Cierre 31 Enero de 2024'!$E$4:$E$749,$F290,'[1]SIIF Cierre 31 Enero de 2024'!$F$4:$F$749,$G290,'[1]SIIF Cierre 31 Enero de 2024'!$G$4:$G$749,$H290,'[1]SIIF Cierre 31 Enero de 2024'!$H$4:$H$749,$I290,'[1]SIIF Cierre 31 Enero de 2024'!$I$4:$I$749,$J290,'[1]SIIF Cierre 31 Enero de 2024'!$J$4:$J$749,$K290,'[1]SIIF Cierre 31 Enero de 2024'!$K$4:$K$749,$L290,'[1]SIIF Cierre 31 Enero de 2024'!$L$4:$L$749,$M290,'[1]SIIF Cierre 31 Enero de 2024'!$M$4:$M$749,$N290,'[1]SIIF Cierre 31 Enero de 2024'!$N$4:$N$749,$O290)/1000000)</f>
        <v>6757.3407299999999</v>
      </c>
      <c r="X290" s="326">
        <v>0</v>
      </c>
      <c r="Y290" s="386">
        <f>(+SUMIFS('[1]SIIF Cierre 31 Enero de 2024'!$R$4:$R$749,'[1]SIIF Cierre 31 Enero de 2024'!$A$4:$A$749,$B290,'[1]SIIF Cierre 31 Enero de 2024'!$B$4:$B$749,$C290,'[1]SIIF Cierre 31 Enero de 2024'!$C$4:$C$749,$D290,'[1]SIIF Cierre 31 Enero de 2024'!$D$4:$D$749,$E290,'[1]SIIF Cierre 31 Enero de 2024'!$E$4:$E$749,$F290,'[1]SIIF Cierre 31 Enero de 2024'!$F$4:$F$749,$G290,'[1]SIIF Cierre 31 Enero de 2024'!$G$4:$G$749,$H290,'[1]SIIF Cierre 31 Enero de 2024'!$H$4:$H$749,$I290,'[1]SIIF Cierre 31 Enero de 2024'!$I$4:$I$749,$J290,'[1]SIIF Cierre 31 Enero de 2024'!$J$4:$J$749,$K290,'[1]SIIF Cierre 31 Enero de 2024'!$K$4:$K$749,$L290,'[1]SIIF Cierre 31 Enero de 2024'!$L$4:$L$749,$M290,'[1]SIIF Cierre 31 Enero de 2024'!$M$4:$M$749,$N290,'[1]SIIF Cierre 31 Enero de 2024'!$N$4:$N$749,$O290)/1000000)</f>
        <v>0</v>
      </c>
      <c r="Z290" s="326"/>
      <c r="AA290" s="386">
        <f>(+SUMIFS('[1]SIIF Cierre 31 Enero de 2024'!$Q$4:$Q$749,'[1]SIIF Cierre 31 Enero de 2024'!$A$4:$A$749,$B290,'[1]SIIF Cierre 31 Enero de 2024'!$B$4:$B$749,$C290,'[1]SIIF Cierre 31 Enero de 2024'!$C$4:$C$749,$D290,'[1]SIIF Cierre 31 Enero de 2024'!$D$4:$D$749,$E290,'[1]SIIF Cierre 31 Enero de 2024'!$E$4:$E$749,$F290,'[1]SIIF Cierre 31 Enero de 2024'!$F$4:$F$749,$G290,'[1]SIIF Cierre 31 Enero de 2024'!$G$4:$G$749,$H290,'[1]SIIF Cierre 31 Enero de 2024'!$H$4:$H$749,$I290,'[1]SIIF Cierre 31 Enero de 2024'!$I$4:$I$749,$J290,'[1]SIIF Cierre 31 Enero de 2024'!$J$4:$J$749,$K290,'[1]SIIF Cierre 31 Enero de 2024'!$K$4:$K$749,$L290,'[1]SIIF Cierre 31 Enero de 2024'!$L$4:$L$749,$M290,'[1]SIIF Cierre 31 Enero de 2024'!$M$4:$M$749,$N290,'[1]SIIF Cierre 31 Enero de 2024'!$N$4:$N$749,$O290)/1000000)</f>
        <v>0</v>
      </c>
      <c r="AB290" s="326"/>
      <c r="AC290" s="326"/>
      <c r="AD290" s="456">
        <f>W290-Y290+AA290</f>
        <v>6757.3407299999999</v>
      </c>
      <c r="AE290" s="386">
        <f>(+SUMIFS('[1]SIIF Cierre 31 Enero de 2024'!$T$4:$T$749,'[1]SIIF Cierre 31 Enero de 2024'!$A$4:$A$749,$B290,'[1]SIIF Cierre 31 Enero de 2024'!$B$4:$B$749,$C290,'[1]SIIF Cierre 31 Enero de 2024'!$C$4:$C$749,$D290,'[1]SIIF Cierre 31 Enero de 2024'!$D$4:$D$749,$E290,'[1]SIIF Cierre 31 Enero de 2024'!$E$4:$E$749,$F290,'[1]SIIF Cierre 31 Enero de 2024'!$F$4:$F$749,$G290,'[1]SIIF Cierre 31 Enero de 2024'!$G$4:$G$749,$H290,'[1]SIIF Cierre 31 Enero de 2024'!$H$4:$H$749,$I290,'[1]SIIF Cierre 31 Enero de 2024'!$I$4:$I$749,$J290,'[1]SIIF Cierre 31 Enero de 2024'!$J$4:$J$749,$K290,'[1]SIIF Cierre 31 Enero de 2024'!$K$4:$K$749,$L290,'[1]SIIF Cierre 31 Enero de 2024'!$L$4:$L$749,$M290,'[1]SIIF Cierre 31 Enero de 2024'!$M$4:$M$749,$N290,'[1]SIIF Cierre 31 Enero de 2024'!$N$4:$N$749,$O290)/1000000)</f>
        <v>6474.3407299999999</v>
      </c>
      <c r="AF290" s="386">
        <f>AD290-AE290</f>
        <v>283</v>
      </c>
      <c r="AG290" s="456">
        <f>+SUMIFS('[1]SIIF Cierre 31 Enero de 2024'!$W$4:$W$749,'[1]SIIF Cierre 31 Enero de 2024'!$A$4:$A$749,$B290,'[1]SIIF Cierre 31 Enero de 2024'!$B$4:$B$749,$C290,'[1]SIIF Cierre 31 Enero de 2024'!$C$4:$C$749,$D290,'[1]SIIF Cierre 31 Enero de 2024'!$D$4:$D$749,$E290,'[1]SIIF Cierre 31 Enero de 2024'!$E$4:$E$749,$F290,'[1]SIIF Cierre 31 Enero de 2024'!$F$4:$F$749,$G290,'[1]SIIF Cierre 31 Enero de 2024'!$G$4:$G$749,$H290,'[1]SIIF Cierre 31 Enero de 2024'!$H$4:$H$749,$I290,'[1]SIIF Cierre 31 Enero de 2024'!$I$4:$I$749,$J290,'[1]SIIF Cierre 31 Enero de 2024'!$J$4:$J$749,$K290,'[1]SIIF Cierre 31 Enero de 2024'!$K$4:$K$749,$L290,'[1]SIIF Cierre 31 Enero de 2024'!$L$4:$L$749,$M290,'[1]SIIF Cierre 31 Enero de 2024'!$M$4:$M$749,$N290,'[1]SIIF Cierre 31 Enero de 2024'!$N$4:$N$749,$O290)/1000000</f>
        <v>4.2911140000000003</v>
      </c>
      <c r="AH290" s="180">
        <f t="shared" si="298"/>
        <v>6.3502998760283031E-4</v>
      </c>
      <c r="AI290" s="223"/>
      <c r="AJ290" s="179">
        <f>+SUMIFS('[1]Cierre Mes Anterior'!$W$4:$W$773,'[1]Cierre Mes Anterior'!$A$4:$A$773,$B290,'[1]Cierre Mes Anterior'!$B$4:$B$773,$C290,'[1]Cierre Mes Anterior'!$C$4:$C$773,$D290,'[1]Cierre Mes Anterior'!$D$4:$D$773,$E290,'[1]Cierre Mes Anterior'!$E$4:$E$773,$F290,'[1]Cierre Mes Anterior'!$F$4:$F$773,$G290,'[1]Cierre Mes Anterior'!$G$4:$G$773,$H290,'[1]Cierre Mes Anterior'!$H$4:$H$773,$I290,'[1]Cierre Mes Anterior'!$I$4:$I$773,$J290,'[1]Cierre Mes Anterior'!$J$4:$J$773,$K290,'[1]Cierre Mes Anterior'!$K$4:$K$773,$L290,'[1]Cierre Mes Anterior'!$L$4:$L$773,$M290,'[1]Cierre Mes Anterior'!$M$4:$M$773,$N290,'[1]Cierre Mes Anterior'!$N$4:$N$773,$O290)/1000000</f>
        <v>0</v>
      </c>
      <c r="AK290" s="179">
        <f>+AG290-AJ290</f>
        <v>4.2911140000000003</v>
      </c>
      <c r="AL290" s="334" t="e" vm="1">
        <f t="shared" si="299"/>
        <v>#VALUE!</v>
      </c>
      <c r="AM290" s="456">
        <f>+SUMIFS('[1]SIIF Cierre 31 Enero de 2024'!$X$4:$X$749,'[1]SIIF Cierre 31 Enero de 2024'!$A$4:$A$749,$B290,'[1]SIIF Cierre 31 Enero de 2024'!$B$4:$B$749,$C290,'[1]SIIF Cierre 31 Enero de 2024'!$C$4:$C$749,$D290,'[1]SIIF Cierre 31 Enero de 2024'!$D$4:$D$749,$E290,'[1]SIIF Cierre 31 Enero de 2024'!$E$4:$E$749,$F290,'[1]SIIF Cierre 31 Enero de 2024'!$F$4:$F$749,$G290,'[1]SIIF Cierre 31 Enero de 2024'!$G$4:$G$749,$H290,'[1]SIIF Cierre 31 Enero de 2024'!$H$4:$H$749,$I290,'[1]SIIF Cierre 31 Enero de 2024'!$I$4:$I$749,$J290,'[1]SIIF Cierre 31 Enero de 2024'!$J$4:$J$749,$K290,'[1]SIIF Cierre 31 Enero de 2024'!$K$4:$K$749,$L290,'[1]SIIF Cierre 31 Enero de 2024'!$L$4:$L$749,$M290,'[1]SIIF Cierre 31 Enero de 2024'!$M$4:$M$749,$N290,'[1]SIIF Cierre 31 Enero de 2024'!$N$4:$N$749,$O290)/1000000</f>
        <v>4.2911140000000003</v>
      </c>
      <c r="AN290" s="180">
        <f t="shared" si="300"/>
        <v>6.3502998760283031E-4</v>
      </c>
      <c r="AO290" s="223"/>
      <c r="AP290" s="179">
        <f>+SUMIFS('[1]Cierre Mes Anterior'!$X$4:$X$773,'[1]Cierre Mes Anterior'!$A$4:$A$773,$B290,'[1]Cierre Mes Anterior'!$B$4:$B$773,$C290,'[1]Cierre Mes Anterior'!$C$4:$C$773,$D290,'[1]Cierre Mes Anterior'!$D$4:$D$773,$E290,'[1]Cierre Mes Anterior'!$E$4:$E$773,$F290,'[1]Cierre Mes Anterior'!$F$4:$F$773,$G290,'[1]Cierre Mes Anterior'!$G$4:$G$773,$H290,'[1]Cierre Mes Anterior'!$H$4:$H$773,$I290,'[1]Cierre Mes Anterior'!$I$4:$I$773,$J290,'[1]Cierre Mes Anterior'!$J$4:$J$773,$K290,'[1]Cierre Mes Anterior'!$K$4:$K$773,$L290,'[1]Cierre Mes Anterior'!$L$4:$L$773,$M290,'[1]Cierre Mes Anterior'!$M$4:$M$773,$N290,'[1]Cierre Mes Anterior'!$N$4:$N$773,$O290)/1000000</f>
        <v>0</v>
      </c>
      <c r="AQ290" s="179">
        <f>+AM290-AP290</f>
        <v>4.2911140000000003</v>
      </c>
      <c r="AR290" s="172" t="e">
        <f t="shared" si="301"/>
        <v>#N/A</v>
      </c>
      <c r="AS290" s="456">
        <f>+SUMIFS('[1]SIIF Cierre 31 Enero de 2024'!$Z$4:$Z$749,'[1]SIIF Cierre 31 Enero de 2024'!$A$4:$A$749,$B290,'[1]SIIF Cierre 31 Enero de 2024'!$B$4:$B$749,$C290,'[1]SIIF Cierre 31 Enero de 2024'!$C$4:$C$749,$D290,'[1]SIIF Cierre 31 Enero de 2024'!$D$4:$D$749,$E290,'[1]SIIF Cierre 31 Enero de 2024'!$E$4:$E$749,$F290,'[1]SIIF Cierre 31 Enero de 2024'!$F$4:$F$749,$G290,'[1]SIIF Cierre 31 Enero de 2024'!$G$4:$G$749,$H290,'[1]SIIF Cierre 31 Enero de 2024'!$H$4:$H$749,$I290,'[1]SIIF Cierre 31 Enero de 2024'!$I$4:$I$749,$J290,'[1]SIIF Cierre 31 Enero de 2024'!$J$4:$J$749,$K290,'[1]SIIF Cierre 31 Enero de 2024'!$K$4:$K$749,$L290,'[1]SIIF Cierre 31 Enero de 2024'!$L$4:$L$749,$M290,'[1]SIIF Cierre 31 Enero de 2024'!$M$4:$M$749,$N290,'[1]SIIF Cierre 31 Enero de 2024'!$N$4:$N$749,$O290)/1000000</f>
        <v>4.2911140000000003</v>
      </c>
      <c r="AT290" s="180">
        <f t="shared" si="302"/>
        <v>6.3502998760283031E-4</v>
      </c>
      <c r="AU290" s="456">
        <f>+AD290-AG290</f>
        <v>6753.0496160000002</v>
      </c>
      <c r="AV290" s="384">
        <f>+AG290-AM290</f>
        <v>0</v>
      </c>
      <c r="AW290" s="385">
        <f t="shared" si="303"/>
        <v>6753.0496160000002</v>
      </c>
      <c r="AX290" s="423"/>
      <c r="AY290" s="193" t="e">
        <f>AD290*AR290</f>
        <v>#N/A</v>
      </c>
      <c r="AZ290" s="174" t="e">
        <f>IF(AND(AY290=0,AM290&gt;AY290),1,IFERROR(AM290/AY290,1))</f>
        <v>#N/A</v>
      </c>
      <c r="BA290" s="138"/>
      <c r="BB290" s="277"/>
      <c r="BC290" s="270"/>
      <c r="BD290" s="270"/>
      <c r="BE290" s="270"/>
      <c r="BF290" s="270"/>
      <c r="BG290" s="270"/>
      <c r="BH290" s="270"/>
      <c r="BI290" s="270"/>
      <c r="BJ290" s="270"/>
      <c r="BK290" s="270"/>
      <c r="BL290" s="270"/>
      <c r="BM290" s="270"/>
      <c r="BO290" s="270"/>
      <c r="BP290" s="270"/>
      <c r="BQ290" s="270"/>
      <c r="BR290" s="270"/>
      <c r="BS290" s="270"/>
      <c r="BT290" s="270"/>
      <c r="BU290" s="270"/>
      <c r="BV290" s="270"/>
      <c r="BW290" s="270"/>
      <c r="BX290" s="270"/>
      <c r="BY290" s="270"/>
      <c r="BZ290" s="270"/>
    </row>
    <row r="291" spans="1:78" ht="22.5" customHeight="1">
      <c r="B291" s="167" t="s">
        <v>196</v>
      </c>
      <c r="C291" s="1" t="s">
        <v>302</v>
      </c>
      <c r="D291" s="1" t="s">
        <v>164</v>
      </c>
      <c r="E291" s="1" t="s">
        <v>165</v>
      </c>
      <c r="F291" s="1">
        <v>5</v>
      </c>
      <c r="G291" s="1" t="s">
        <v>164</v>
      </c>
      <c r="H291" s="1" t="s">
        <v>164</v>
      </c>
      <c r="I291" s="1" t="s">
        <v>164</v>
      </c>
      <c r="J291" s="1" t="s">
        <v>164</v>
      </c>
      <c r="K291" s="1" t="s">
        <v>164</v>
      </c>
      <c r="L291" s="1" t="s">
        <v>164</v>
      </c>
      <c r="M291" s="1" t="s">
        <v>164</v>
      </c>
      <c r="N291" s="1" t="s">
        <v>164</v>
      </c>
      <c r="O291" s="1" t="s">
        <v>164</v>
      </c>
      <c r="T291" s="327" t="s">
        <v>264</v>
      </c>
      <c r="U291" s="447"/>
      <c r="V291" s="177" t="s">
        <v>264</v>
      </c>
      <c r="W291" s="386">
        <f>(+SUMIFS('[1]SIIF Cierre 31 Enero de 2024'!$P$4:$P$749,'[1]SIIF Cierre 31 Enero de 2024'!$A$4:$A$749,$B291,'[1]SIIF Cierre 31 Enero de 2024'!$B$4:$B$749,$C291,'[1]SIIF Cierre 31 Enero de 2024'!$C$4:$C$749,$D291,'[1]SIIF Cierre 31 Enero de 2024'!$D$4:$D$749,$E291,'[1]SIIF Cierre 31 Enero de 2024'!$E$4:$E$749,$F291,'[1]SIIF Cierre 31 Enero de 2024'!$F$4:$F$749,$G291,'[1]SIIF Cierre 31 Enero de 2024'!$G$4:$G$749,$H291,'[1]SIIF Cierre 31 Enero de 2024'!$H$4:$H$749,$I291,'[1]SIIF Cierre 31 Enero de 2024'!$I$4:$I$749,$J291,'[1]SIIF Cierre 31 Enero de 2024'!$J$4:$J$749,$K291,'[1]SIIF Cierre 31 Enero de 2024'!$K$4:$K$749,$L291,'[1]SIIF Cierre 31 Enero de 2024'!$L$4:$L$749,$M291,'[1]SIIF Cierre 31 Enero de 2024'!$M$4:$M$749,$N291,'[1]SIIF Cierre 31 Enero de 2024'!$N$4:$N$749,$O291)/1000000)</f>
        <v>2995.6439999999998</v>
      </c>
      <c r="X291" s="326">
        <v>0</v>
      </c>
      <c r="Y291" s="386">
        <f>(+SUMIFS('[1]SIIF Cierre 31 Enero de 2024'!$R$4:$R$749,'[1]SIIF Cierre 31 Enero de 2024'!$A$4:$A$749,$B291,'[1]SIIF Cierre 31 Enero de 2024'!$B$4:$B$749,$C291,'[1]SIIF Cierre 31 Enero de 2024'!$C$4:$C$749,$D291,'[1]SIIF Cierre 31 Enero de 2024'!$D$4:$D$749,$E291,'[1]SIIF Cierre 31 Enero de 2024'!$E$4:$E$749,$F291,'[1]SIIF Cierre 31 Enero de 2024'!$F$4:$F$749,$G291,'[1]SIIF Cierre 31 Enero de 2024'!$G$4:$G$749,$H291,'[1]SIIF Cierre 31 Enero de 2024'!$H$4:$H$749,$I291,'[1]SIIF Cierre 31 Enero de 2024'!$I$4:$I$749,$J291,'[1]SIIF Cierre 31 Enero de 2024'!$J$4:$J$749,$K291,'[1]SIIF Cierre 31 Enero de 2024'!$K$4:$K$749,$L291,'[1]SIIF Cierre 31 Enero de 2024'!$L$4:$L$749,$M291,'[1]SIIF Cierre 31 Enero de 2024'!$M$4:$M$749,$N291,'[1]SIIF Cierre 31 Enero de 2024'!$N$4:$N$749,$O291)/1000000)</f>
        <v>0</v>
      </c>
      <c r="Z291" s="326"/>
      <c r="AA291" s="386">
        <f>(+SUMIFS('[1]SIIF Cierre 31 Enero de 2024'!$Q$4:$Q$749,'[1]SIIF Cierre 31 Enero de 2024'!$A$4:$A$749,$B291,'[1]SIIF Cierre 31 Enero de 2024'!$B$4:$B$749,$C291,'[1]SIIF Cierre 31 Enero de 2024'!$C$4:$C$749,$D291,'[1]SIIF Cierre 31 Enero de 2024'!$D$4:$D$749,$E291,'[1]SIIF Cierre 31 Enero de 2024'!$E$4:$E$749,$F291,'[1]SIIF Cierre 31 Enero de 2024'!$F$4:$F$749,$G291,'[1]SIIF Cierre 31 Enero de 2024'!$G$4:$G$749,$H291,'[1]SIIF Cierre 31 Enero de 2024'!$H$4:$H$749,$I291,'[1]SIIF Cierre 31 Enero de 2024'!$I$4:$I$749,$J291,'[1]SIIF Cierre 31 Enero de 2024'!$J$4:$J$749,$K291,'[1]SIIF Cierre 31 Enero de 2024'!$K$4:$K$749,$L291,'[1]SIIF Cierre 31 Enero de 2024'!$L$4:$L$749,$M291,'[1]SIIF Cierre 31 Enero de 2024'!$M$4:$M$749,$N291,'[1]SIIF Cierre 31 Enero de 2024'!$N$4:$N$749,$O291)/1000000)</f>
        <v>0</v>
      </c>
      <c r="AB291" s="326"/>
      <c r="AC291" s="326"/>
      <c r="AD291" s="456">
        <f>W291-Y291+AA291</f>
        <v>2995.6439999999998</v>
      </c>
      <c r="AE291" s="386">
        <f>(+SUMIFS('[1]SIIF Cierre 31 Enero de 2024'!$T$4:$T$749,'[1]SIIF Cierre 31 Enero de 2024'!$A$4:$A$749,$B291,'[1]SIIF Cierre 31 Enero de 2024'!$B$4:$B$749,$C291,'[1]SIIF Cierre 31 Enero de 2024'!$C$4:$C$749,$D291,'[1]SIIF Cierre 31 Enero de 2024'!$D$4:$D$749,$E291,'[1]SIIF Cierre 31 Enero de 2024'!$E$4:$E$749,$F291,'[1]SIIF Cierre 31 Enero de 2024'!$F$4:$F$749,$G291,'[1]SIIF Cierre 31 Enero de 2024'!$G$4:$G$749,$H291,'[1]SIIF Cierre 31 Enero de 2024'!$H$4:$H$749,$I291,'[1]SIIF Cierre 31 Enero de 2024'!$I$4:$I$749,$J291,'[1]SIIF Cierre 31 Enero de 2024'!$J$4:$J$749,$K291,'[1]SIIF Cierre 31 Enero de 2024'!$K$4:$K$749,$L291,'[1]SIIF Cierre 31 Enero de 2024'!$L$4:$L$749,$M291,'[1]SIIF Cierre 31 Enero de 2024'!$M$4:$M$749,$N291,'[1]SIIF Cierre 31 Enero de 2024'!$N$4:$N$749,$O291)/1000000)</f>
        <v>0</v>
      </c>
      <c r="AF291" s="394">
        <f>AD291-AE291</f>
        <v>2995.6439999999998</v>
      </c>
      <c r="AG291" s="456">
        <f>+SUMIFS('[1]SIIF Cierre 31 Enero de 2024'!$W$4:$W$749,'[1]SIIF Cierre 31 Enero de 2024'!$A$4:$A$749,$B291,'[1]SIIF Cierre 31 Enero de 2024'!$B$4:$B$749,$C291,'[1]SIIF Cierre 31 Enero de 2024'!$C$4:$C$749,$D291,'[1]SIIF Cierre 31 Enero de 2024'!$D$4:$D$749,$E291,'[1]SIIF Cierre 31 Enero de 2024'!$E$4:$E$749,$F291,'[1]SIIF Cierre 31 Enero de 2024'!$F$4:$F$749,$G291,'[1]SIIF Cierre 31 Enero de 2024'!$G$4:$G$749,$H291,'[1]SIIF Cierre 31 Enero de 2024'!$H$4:$H$749,$I291,'[1]SIIF Cierre 31 Enero de 2024'!$I$4:$I$749,$J291,'[1]SIIF Cierre 31 Enero de 2024'!$J$4:$J$749,$K291,'[1]SIIF Cierre 31 Enero de 2024'!$K$4:$K$749,$L291,'[1]SIIF Cierre 31 Enero de 2024'!$L$4:$L$749,$M291,'[1]SIIF Cierre 31 Enero de 2024'!$M$4:$M$749,$N291,'[1]SIIF Cierre 31 Enero de 2024'!$N$4:$N$749,$O291)/1000000</f>
        <v>967.800883</v>
      </c>
      <c r="AH291" s="180">
        <f t="shared" si="298"/>
        <v>0.32306939108919486</v>
      </c>
      <c r="AI291" s="223"/>
      <c r="AJ291" s="223"/>
      <c r="AK291" s="223"/>
      <c r="AL291" s="334" t="e" vm="1">
        <f t="shared" si="299"/>
        <v>#VALUE!</v>
      </c>
      <c r="AM291" s="456">
        <f>+SUMIFS('[1]SIIF Cierre 31 Enero de 2024'!$X$4:$X$749,'[1]SIIF Cierre 31 Enero de 2024'!$A$4:$A$749,$B291,'[1]SIIF Cierre 31 Enero de 2024'!$B$4:$B$749,$C291,'[1]SIIF Cierre 31 Enero de 2024'!$C$4:$C$749,$D291,'[1]SIIF Cierre 31 Enero de 2024'!$D$4:$D$749,$E291,'[1]SIIF Cierre 31 Enero de 2024'!$E$4:$E$749,$F291,'[1]SIIF Cierre 31 Enero de 2024'!$F$4:$F$749,$G291,'[1]SIIF Cierre 31 Enero de 2024'!$G$4:$G$749,$H291,'[1]SIIF Cierre 31 Enero de 2024'!$H$4:$H$749,$I291,'[1]SIIF Cierre 31 Enero de 2024'!$I$4:$I$749,$J291,'[1]SIIF Cierre 31 Enero de 2024'!$J$4:$J$749,$K291,'[1]SIIF Cierre 31 Enero de 2024'!$K$4:$K$749,$L291,'[1]SIIF Cierre 31 Enero de 2024'!$L$4:$L$749,$M291,'[1]SIIF Cierre 31 Enero de 2024'!$M$4:$M$749,$N291,'[1]SIIF Cierre 31 Enero de 2024'!$N$4:$N$749,$O291)/1000000</f>
        <v>0</v>
      </c>
      <c r="AN291" s="180">
        <f t="shared" si="300"/>
        <v>0</v>
      </c>
      <c r="AO291" s="223"/>
      <c r="AP291" s="223"/>
      <c r="AQ291" s="223"/>
      <c r="AR291" s="172" t="e">
        <f t="shared" si="301"/>
        <v>#N/A</v>
      </c>
      <c r="AS291" s="456">
        <f>+SUMIFS('[1]SIIF Cierre 31 Enero de 2024'!$Z$4:$Z$749,'[1]SIIF Cierre 31 Enero de 2024'!$A$4:$A$749,$B291,'[1]SIIF Cierre 31 Enero de 2024'!$B$4:$B$749,$C291,'[1]SIIF Cierre 31 Enero de 2024'!$C$4:$C$749,$D291,'[1]SIIF Cierre 31 Enero de 2024'!$D$4:$D$749,$E291,'[1]SIIF Cierre 31 Enero de 2024'!$E$4:$E$749,$F291,'[1]SIIF Cierre 31 Enero de 2024'!$F$4:$F$749,$G291,'[1]SIIF Cierre 31 Enero de 2024'!$G$4:$G$749,$H291,'[1]SIIF Cierre 31 Enero de 2024'!$H$4:$H$749,$I291,'[1]SIIF Cierre 31 Enero de 2024'!$I$4:$I$749,$J291,'[1]SIIF Cierre 31 Enero de 2024'!$J$4:$J$749,$K291,'[1]SIIF Cierre 31 Enero de 2024'!$K$4:$K$749,$L291,'[1]SIIF Cierre 31 Enero de 2024'!$L$4:$L$749,$M291,'[1]SIIF Cierre 31 Enero de 2024'!$M$4:$M$749,$N291,'[1]SIIF Cierre 31 Enero de 2024'!$N$4:$N$749,$O291)/1000000</f>
        <v>0</v>
      </c>
      <c r="AT291" s="180">
        <f t="shared" si="302"/>
        <v>0</v>
      </c>
      <c r="AU291" s="456">
        <f>+AD291-AG291</f>
        <v>2027.8431169999999</v>
      </c>
      <c r="AV291" s="384">
        <f>+AG291-AM291</f>
        <v>967.800883</v>
      </c>
      <c r="AW291" s="385">
        <f t="shared" si="303"/>
        <v>2995.6439999999998</v>
      </c>
      <c r="AX291" s="423"/>
      <c r="AY291" s="181" t="e">
        <f>AD291*AR291</f>
        <v>#N/A</v>
      </c>
      <c r="AZ291" s="174" t="e">
        <f>+AM291/AY291</f>
        <v>#N/A</v>
      </c>
      <c r="BA291" s="138"/>
      <c r="BB291" s="277"/>
      <c r="BC291" s="270"/>
      <c r="BD291" s="270"/>
      <c r="BE291" s="270"/>
      <c r="BF291" s="270"/>
      <c r="BG291" s="270"/>
      <c r="BH291" s="270"/>
      <c r="BI291" s="270"/>
      <c r="BJ291" s="270"/>
      <c r="BK291" s="270"/>
      <c r="BL291" s="270"/>
      <c r="BM291" s="270"/>
      <c r="BO291" s="270"/>
      <c r="BP291" s="270"/>
      <c r="BQ291" s="270"/>
      <c r="BR291" s="270"/>
      <c r="BS291" s="270"/>
      <c r="BT291" s="270"/>
      <c r="BU291" s="270"/>
      <c r="BV291" s="270"/>
      <c r="BW291" s="270"/>
      <c r="BX291" s="270"/>
      <c r="BY291" s="270"/>
      <c r="BZ291" s="270"/>
    </row>
    <row r="292" spans="1:78" ht="45" customHeight="1" thickBot="1">
      <c r="B292" s="167" t="s">
        <v>196</v>
      </c>
      <c r="C292" s="1" t="s">
        <v>302</v>
      </c>
      <c r="D292" s="1" t="s">
        <v>164</v>
      </c>
      <c r="E292" s="1" t="s">
        <v>165</v>
      </c>
      <c r="F292" s="1">
        <v>8</v>
      </c>
      <c r="G292" s="1" t="s">
        <v>164</v>
      </c>
      <c r="H292" s="1" t="s">
        <v>164</v>
      </c>
      <c r="I292" s="1" t="s">
        <v>164</v>
      </c>
      <c r="J292" s="1" t="s">
        <v>164</v>
      </c>
      <c r="K292" s="1" t="s">
        <v>164</v>
      </c>
      <c r="L292" s="1" t="s">
        <v>164</v>
      </c>
      <c r="M292" s="1" t="s">
        <v>164</v>
      </c>
      <c r="N292" s="1" t="s">
        <v>164</v>
      </c>
      <c r="O292" s="1" t="s">
        <v>164</v>
      </c>
      <c r="T292" s="177" t="s">
        <v>171</v>
      </c>
      <c r="U292" s="448"/>
      <c r="V292" s="177" t="s">
        <v>171</v>
      </c>
      <c r="W292" s="386">
        <f>(+SUMIFS('[1]SIIF Cierre 31 Enero de 2024'!$P$4:$P$749,'[1]SIIF Cierre 31 Enero de 2024'!$A$4:$A$749,$B292,'[1]SIIF Cierre 31 Enero de 2024'!$B$4:$B$749,$C292,'[1]SIIF Cierre 31 Enero de 2024'!$C$4:$C$749,$D292,'[1]SIIF Cierre 31 Enero de 2024'!$D$4:$D$749,$E292,'[1]SIIF Cierre 31 Enero de 2024'!$E$4:$E$749,$F292,'[1]SIIF Cierre 31 Enero de 2024'!$F$4:$F$749,$G292,'[1]SIIF Cierre 31 Enero de 2024'!$G$4:$G$749,$H292,'[1]SIIF Cierre 31 Enero de 2024'!$H$4:$H$749,$I292,'[1]SIIF Cierre 31 Enero de 2024'!$I$4:$I$749,$J292,'[1]SIIF Cierre 31 Enero de 2024'!$J$4:$J$749,$K292,'[1]SIIF Cierre 31 Enero de 2024'!$K$4:$K$749,$L292,'[1]SIIF Cierre 31 Enero de 2024'!$L$4:$L$749,$M292,'[1]SIIF Cierre 31 Enero de 2024'!$M$4:$M$749,$N292,'[1]SIIF Cierre 31 Enero de 2024'!$N$4:$N$749,$O292)/1000000)</f>
        <v>254</v>
      </c>
      <c r="X292" s="326">
        <v>0</v>
      </c>
      <c r="Y292" s="386">
        <f>(+SUMIFS('[1]SIIF Cierre 31 Enero de 2024'!$R$4:$R$749,'[1]SIIF Cierre 31 Enero de 2024'!$A$4:$A$749,$B292,'[1]SIIF Cierre 31 Enero de 2024'!$B$4:$B$749,$C292,'[1]SIIF Cierre 31 Enero de 2024'!$C$4:$C$749,$D292,'[1]SIIF Cierre 31 Enero de 2024'!$D$4:$D$749,$E292,'[1]SIIF Cierre 31 Enero de 2024'!$E$4:$E$749,$F292,'[1]SIIF Cierre 31 Enero de 2024'!$F$4:$F$749,$G292,'[1]SIIF Cierre 31 Enero de 2024'!$G$4:$G$749,$H292,'[1]SIIF Cierre 31 Enero de 2024'!$H$4:$H$749,$I292,'[1]SIIF Cierre 31 Enero de 2024'!$I$4:$I$749,$J292,'[1]SIIF Cierre 31 Enero de 2024'!$J$4:$J$749,$K292,'[1]SIIF Cierre 31 Enero de 2024'!$K$4:$K$749,$L292,'[1]SIIF Cierre 31 Enero de 2024'!$L$4:$L$749,$M292,'[1]SIIF Cierre 31 Enero de 2024'!$M$4:$M$749,$N292,'[1]SIIF Cierre 31 Enero de 2024'!$N$4:$N$749,$O292)/1000000)</f>
        <v>0</v>
      </c>
      <c r="Z292" s="326"/>
      <c r="AA292" s="386">
        <f>(+SUMIFS('[1]SIIF Cierre 31 Enero de 2024'!$Q$4:$Q$749,'[1]SIIF Cierre 31 Enero de 2024'!$A$4:$A$749,$B292,'[1]SIIF Cierre 31 Enero de 2024'!$B$4:$B$749,$C292,'[1]SIIF Cierre 31 Enero de 2024'!$C$4:$C$749,$D292,'[1]SIIF Cierre 31 Enero de 2024'!$D$4:$D$749,$E292,'[1]SIIF Cierre 31 Enero de 2024'!$E$4:$E$749,$F292,'[1]SIIF Cierre 31 Enero de 2024'!$F$4:$F$749,$G292,'[1]SIIF Cierre 31 Enero de 2024'!$G$4:$G$749,$H292,'[1]SIIF Cierre 31 Enero de 2024'!$H$4:$H$749,$I292,'[1]SIIF Cierre 31 Enero de 2024'!$I$4:$I$749,$J292,'[1]SIIF Cierre 31 Enero de 2024'!$J$4:$J$749,$K292,'[1]SIIF Cierre 31 Enero de 2024'!$K$4:$K$749,$L292,'[1]SIIF Cierre 31 Enero de 2024'!$L$4:$L$749,$M292,'[1]SIIF Cierre 31 Enero de 2024'!$M$4:$M$749,$N292,'[1]SIIF Cierre 31 Enero de 2024'!$N$4:$N$749,$O292)/1000000)</f>
        <v>0</v>
      </c>
      <c r="AB292" s="326"/>
      <c r="AC292" s="326"/>
      <c r="AD292" s="456">
        <f>W292-Y292+AA292</f>
        <v>254</v>
      </c>
      <c r="AE292" s="386">
        <f>(+SUMIFS('[1]SIIF Cierre 31 Enero de 2024'!$T$4:$T$749,'[1]SIIF Cierre 31 Enero de 2024'!$A$4:$A$749,$B292,'[1]SIIF Cierre 31 Enero de 2024'!$B$4:$B$749,$C292,'[1]SIIF Cierre 31 Enero de 2024'!$C$4:$C$749,$D292,'[1]SIIF Cierre 31 Enero de 2024'!$D$4:$D$749,$E292,'[1]SIIF Cierre 31 Enero de 2024'!$E$4:$E$749,$F292,'[1]SIIF Cierre 31 Enero de 2024'!$F$4:$F$749,$G292,'[1]SIIF Cierre 31 Enero de 2024'!$G$4:$G$749,$H292,'[1]SIIF Cierre 31 Enero de 2024'!$H$4:$H$749,$I292,'[1]SIIF Cierre 31 Enero de 2024'!$I$4:$I$749,$J292,'[1]SIIF Cierre 31 Enero de 2024'!$J$4:$J$749,$K292,'[1]SIIF Cierre 31 Enero de 2024'!$K$4:$K$749,$L292,'[1]SIIF Cierre 31 Enero de 2024'!$L$4:$L$749,$M292,'[1]SIIF Cierre 31 Enero de 2024'!$M$4:$M$749,$N292,'[1]SIIF Cierre 31 Enero de 2024'!$N$4:$N$749,$O292)/1000000)</f>
        <v>0</v>
      </c>
      <c r="AF292" s="386">
        <f>AD292-AE292</f>
        <v>254</v>
      </c>
      <c r="AG292" s="456">
        <f>+SUMIFS('[1]SIIF Cierre 31 Enero de 2024'!$W$4:$W$749,'[1]SIIF Cierre 31 Enero de 2024'!$A$4:$A$749,$B292,'[1]SIIF Cierre 31 Enero de 2024'!$B$4:$B$749,$C292,'[1]SIIF Cierre 31 Enero de 2024'!$C$4:$C$749,$D292,'[1]SIIF Cierre 31 Enero de 2024'!$D$4:$D$749,$E292,'[1]SIIF Cierre 31 Enero de 2024'!$E$4:$E$749,$F292,'[1]SIIF Cierre 31 Enero de 2024'!$F$4:$F$749,$G292,'[1]SIIF Cierre 31 Enero de 2024'!$G$4:$G$749,$H292,'[1]SIIF Cierre 31 Enero de 2024'!$H$4:$H$749,$I292,'[1]SIIF Cierre 31 Enero de 2024'!$I$4:$I$749,$J292,'[1]SIIF Cierre 31 Enero de 2024'!$J$4:$J$749,$K292,'[1]SIIF Cierre 31 Enero de 2024'!$K$4:$K$749,$L292,'[1]SIIF Cierre 31 Enero de 2024'!$L$4:$L$749,$M292,'[1]SIIF Cierre 31 Enero de 2024'!$M$4:$M$749,$N292,'[1]SIIF Cierre 31 Enero de 2024'!$N$4:$N$749,$O292)/1000000</f>
        <v>0</v>
      </c>
      <c r="AH292" s="180">
        <f t="shared" si="298"/>
        <v>0</v>
      </c>
      <c r="AI292" s="223"/>
      <c r="AJ292" s="223"/>
      <c r="AK292" s="223"/>
      <c r="AL292" s="334" t="e" vm="1">
        <f t="shared" si="299"/>
        <v>#VALUE!</v>
      </c>
      <c r="AM292" s="456">
        <f>+SUMIFS('[1]SIIF Cierre 31 Enero de 2024'!$X$4:$X$749,'[1]SIIF Cierre 31 Enero de 2024'!$A$4:$A$749,$B292,'[1]SIIF Cierre 31 Enero de 2024'!$B$4:$B$749,$C292,'[1]SIIF Cierre 31 Enero de 2024'!$C$4:$C$749,$D292,'[1]SIIF Cierre 31 Enero de 2024'!$D$4:$D$749,$E292,'[1]SIIF Cierre 31 Enero de 2024'!$E$4:$E$749,$F292,'[1]SIIF Cierre 31 Enero de 2024'!$F$4:$F$749,$G292,'[1]SIIF Cierre 31 Enero de 2024'!$G$4:$G$749,$H292,'[1]SIIF Cierre 31 Enero de 2024'!$H$4:$H$749,$I292,'[1]SIIF Cierre 31 Enero de 2024'!$I$4:$I$749,$J292,'[1]SIIF Cierre 31 Enero de 2024'!$J$4:$J$749,$K292,'[1]SIIF Cierre 31 Enero de 2024'!$K$4:$K$749,$L292,'[1]SIIF Cierre 31 Enero de 2024'!$L$4:$L$749,$M292,'[1]SIIF Cierre 31 Enero de 2024'!$M$4:$M$749,$N292,'[1]SIIF Cierre 31 Enero de 2024'!$N$4:$N$749,$O292)/1000000</f>
        <v>0</v>
      </c>
      <c r="AN292" s="180">
        <f t="shared" si="300"/>
        <v>0</v>
      </c>
      <c r="AO292" s="223"/>
      <c r="AP292" s="223"/>
      <c r="AQ292" s="223"/>
      <c r="AR292" s="172" t="e">
        <f t="shared" si="301"/>
        <v>#N/A</v>
      </c>
      <c r="AS292" s="456">
        <f>+SUMIFS('[1]SIIF Cierre 31 Enero de 2024'!$Z$4:$Z$749,'[1]SIIF Cierre 31 Enero de 2024'!$A$4:$A$749,$B292,'[1]SIIF Cierre 31 Enero de 2024'!$B$4:$B$749,$C292,'[1]SIIF Cierre 31 Enero de 2024'!$C$4:$C$749,$D292,'[1]SIIF Cierre 31 Enero de 2024'!$D$4:$D$749,$E292,'[1]SIIF Cierre 31 Enero de 2024'!$E$4:$E$749,$F292,'[1]SIIF Cierre 31 Enero de 2024'!$F$4:$F$749,$G292,'[1]SIIF Cierre 31 Enero de 2024'!$G$4:$G$749,$H292,'[1]SIIF Cierre 31 Enero de 2024'!$H$4:$H$749,$I292,'[1]SIIF Cierre 31 Enero de 2024'!$I$4:$I$749,$J292,'[1]SIIF Cierre 31 Enero de 2024'!$J$4:$J$749,$K292,'[1]SIIF Cierre 31 Enero de 2024'!$K$4:$K$749,$L292,'[1]SIIF Cierre 31 Enero de 2024'!$L$4:$L$749,$M292,'[1]SIIF Cierre 31 Enero de 2024'!$M$4:$M$749,$N292,'[1]SIIF Cierre 31 Enero de 2024'!$N$4:$N$749,$O292)/1000000</f>
        <v>0</v>
      </c>
      <c r="AT292" s="180">
        <f t="shared" si="302"/>
        <v>0</v>
      </c>
      <c r="AU292" s="456">
        <f>+AD292-AG292</f>
        <v>254</v>
      </c>
      <c r="AV292" s="384">
        <f>+AG292-AM292</f>
        <v>0</v>
      </c>
      <c r="AW292" s="385">
        <f t="shared" si="303"/>
        <v>254</v>
      </c>
      <c r="AX292" s="423"/>
      <c r="AY292" s="181" t="e">
        <f>AD292*AR292</f>
        <v>#N/A</v>
      </c>
      <c r="AZ292" s="174" t="e">
        <f>+AM292/AY292</f>
        <v>#N/A</v>
      </c>
      <c r="BA292" s="138"/>
      <c r="BB292" s="277"/>
      <c r="BC292" s="270"/>
      <c r="BD292" s="270"/>
      <c r="BE292" s="270"/>
      <c r="BF292" s="270"/>
      <c r="BG292" s="270"/>
      <c r="BH292" s="270"/>
      <c r="BI292" s="270"/>
      <c r="BJ292" s="270"/>
      <c r="BK292" s="270"/>
      <c r="BL292" s="270"/>
      <c r="BM292" s="270"/>
      <c r="BO292" s="270"/>
      <c r="BP292" s="270"/>
      <c r="BQ292" s="270"/>
      <c r="BR292" s="270"/>
      <c r="BS292" s="270"/>
      <c r="BT292" s="270"/>
      <c r="BU292" s="270"/>
      <c r="BV292" s="270"/>
      <c r="BW292" s="270"/>
      <c r="BX292" s="270"/>
      <c r="BY292" s="270"/>
      <c r="BZ292" s="270"/>
    </row>
    <row r="293" spans="1:78" ht="27.75" customHeight="1" thickBot="1">
      <c r="A293" s="184"/>
      <c r="B293" s="167" t="s">
        <v>196</v>
      </c>
      <c r="C293" s="1" t="s">
        <v>302</v>
      </c>
      <c r="D293" s="184" t="s">
        <v>164</v>
      </c>
      <c r="E293" s="184" t="s">
        <v>172</v>
      </c>
      <c r="F293" s="184" t="s">
        <v>164</v>
      </c>
      <c r="G293" s="184" t="s">
        <v>164</v>
      </c>
      <c r="H293" s="184" t="s">
        <v>164</v>
      </c>
      <c r="I293" s="184" t="s">
        <v>164</v>
      </c>
      <c r="J293" s="184" t="s">
        <v>164</v>
      </c>
      <c r="K293" s="184" t="s">
        <v>164</v>
      </c>
      <c r="L293" s="184" t="s">
        <v>164</v>
      </c>
      <c r="M293" s="184" t="s">
        <v>164</v>
      </c>
      <c r="N293" s="184" t="s">
        <v>164</v>
      </c>
      <c r="O293" s="184" t="s">
        <v>164</v>
      </c>
      <c r="P293" s="184"/>
      <c r="Q293" s="184"/>
      <c r="R293" s="184"/>
      <c r="S293" s="184"/>
      <c r="T293" s="185" t="s">
        <v>173</v>
      </c>
      <c r="U293" s="185"/>
      <c r="V293" s="185" t="s">
        <v>173</v>
      </c>
      <c r="W293" s="387">
        <f>SUM(W294:W295)</f>
        <v>0</v>
      </c>
      <c r="X293" s="387">
        <f>SUM(X294:X295)</f>
        <v>0</v>
      </c>
      <c r="Y293" s="387">
        <f>SUM(Y294:Y295)</f>
        <v>0</v>
      </c>
      <c r="Z293" s="387"/>
      <c r="AA293" s="387">
        <f>SUM(AA294:AA295)</f>
        <v>0</v>
      </c>
      <c r="AB293" s="387">
        <f>SUM(AB294:AB295)</f>
        <v>0</v>
      </c>
      <c r="AC293" s="387"/>
      <c r="AD293" s="457">
        <f>SUM(AD294:AD295)</f>
        <v>0</v>
      </c>
      <c r="AE293" s="387">
        <f>SUM(AE294:AE295)</f>
        <v>0</v>
      </c>
      <c r="AF293" s="387">
        <f>SUM(AF294:AF295)</f>
        <v>0</v>
      </c>
      <c r="AG293" s="457">
        <f>SUM(AG294:AG295)</f>
        <v>0</v>
      </c>
      <c r="AH293" s="186" t="e">
        <f>+AG293/AD293</f>
        <v>#DIV/0!</v>
      </c>
      <c r="AI293" s="187" t="e">
        <f>+AG293/AF293</f>
        <v>#DIV/0!</v>
      </c>
      <c r="AJ293" s="188">
        <f>SUM(AJ294:AJ295)</f>
        <v>0</v>
      </c>
      <c r="AK293" s="188">
        <f>SUM(AK294:AK295)</f>
        <v>0</v>
      </c>
      <c r="AL293" s="240" t="e" vm="1">
        <f t="shared" si="299"/>
        <v>#VALUE!</v>
      </c>
      <c r="AM293" s="457">
        <f>SUM(AM294:AM295)</f>
        <v>0</v>
      </c>
      <c r="AN293" s="186" t="e">
        <f t="shared" si="300"/>
        <v>#DIV/0!</v>
      </c>
      <c r="AO293" s="189" t="e">
        <f>+AM293/AF293</f>
        <v>#DIV/0!</v>
      </c>
      <c r="AP293" s="188">
        <f>SUM(AP294:AP295)</f>
        <v>0</v>
      </c>
      <c r="AQ293" s="188">
        <f>SUM(AQ294:AQ295)</f>
        <v>0</v>
      </c>
      <c r="AR293" s="240" t="e">
        <f t="shared" si="301"/>
        <v>#N/A</v>
      </c>
      <c r="AS293" s="457">
        <f>SUM(AS294:AS295)</f>
        <v>0</v>
      </c>
      <c r="AT293" s="186" t="e">
        <f t="shared" si="302"/>
        <v>#DIV/0!</v>
      </c>
      <c r="AU293" s="457">
        <f>SUM(AU294:AU295)</f>
        <v>0</v>
      </c>
      <c r="AV293" s="387">
        <f>SUM(AV294:AV295)</f>
        <v>0</v>
      </c>
      <c r="AW293" s="387">
        <f t="shared" si="303"/>
        <v>0</v>
      </c>
      <c r="AX293" s="387">
        <f>+AF293-AG293</f>
        <v>0</v>
      </c>
      <c r="AY293" s="190">
        <f>AY382</f>
        <v>0</v>
      </c>
      <c r="AZ293" s="174">
        <f>IF(AND(AY293=0,AM293&gt;AY293),1,IFERROR(AM293/AY293,1))</f>
        <v>1</v>
      </c>
      <c r="BA293" s="138"/>
      <c r="BB293" s="342"/>
      <c r="BC293" s="342"/>
      <c r="BD293" s="342"/>
      <c r="BE293" s="342"/>
      <c r="BF293" s="342"/>
      <c r="BG293" s="342"/>
      <c r="BH293" s="342"/>
      <c r="BI293" s="342"/>
      <c r="BJ293" s="342"/>
      <c r="BK293" s="342"/>
      <c r="BL293" s="342"/>
      <c r="BM293" s="342"/>
      <c r="BO293" s="342"/>
      <c r="BP293" s="342"/>
      <c r="BQ293" s="342"/>
      <c r="BR293" s="342"/>
      <c r="BS293" s="342"/>
      <c r="BT293" s="342"/>
      <c r="BU293" s="342"/>
      <c r="BV293" s="342"/>
      <c r="BW293" s="342"/>
      <c r="BX293" s="342"/>
      <c r="BY293" s="342"/>
      <c r="BZ293" s="342"/>
    </row>
    <row r="294" spans="1:78" ht="21.75" customHeight="1">
      <c r="A294" s="184"/>
      <c r="B294" s="167" t="s">
        <v>196</v>
      </c>
      <c r="C294" s="1" t="s">
        <v>302</v>
      </c>
      <c r="D294" s="184" t="s">
        <v>204</v>
      </c>
      <c r="E294" s="184" t="s">
        <v>172</v>
      </c>
      <c r="F294" s="184" t="s">
        <v>164</v>
      </c>
      <c r="G294" s="184" t="s">
        <v>164</v>
      </c>
      <c r="H294" s="184" t="s">
        <v>164</v>
      </c>
      <c r="I294" s="184" t="s">
        <v>164</v>
      </c>
      <c r="J294" s="184" t="s">
        <v>164</v>
      </c>
      <c r="K294" s="184" t="s">
        <v>164</v>
      </c>
      <c r="L294" s="184" t="s">
        <v>164</v>
      </c>
      <c r="M294" s="184" t="s">
        <v>164</v>
      </c>
      <c r="N294" s="184" t="s">
        <v>164</v>
      </c>
      <c r="O294" s="184" t="s">
        <v>164</v>
      </c>
      <c r="P294" s="184"/>
      <c r="Q294" s="184"/>
      <c r="R294" s="184"/>
      <c r="S294" s="184"/>
      <c r="T294" s="191" t="s">
        <v>174</v>
      </c>
      <c r="U294" s="447"/>
      <c r="V294" s="191" t="s">
        <v>174</v>
      </c>
      <c r="W294" s="388">
        <f>(+SUMIFS('[1]SIIF Cierre 31 Enero de 2024'!$P$4:$P$749,'[1]SIIF Cierre 31 Enero de 2024'!$A$4:$A$749,$B294,'[1]SIIF Cierre 31 Enero de 2024'!$B$4:$B$749,$C294,'[1]SIIF Cierre 31 Enero de 2024'!$C$4:$C$749,$D294,'[1]SIIF Cierre 31 Enero de 2024'!$D$4:$D$749,$E294,'[1]SIIF Cierre 31 Enero de 2024'!$E$4:$E$749,$F294,'[1]SIIF Cierre 31 Enero de 2024'!$F$4:$F$749,$G294,'[1]SIIF Cierre 31 Enero de 2024'!$G$4:$G$749,$H294,'[1]SIIF Cierre 31 Enero de 2024'!$H$4:$H$749,$I294,'[1]SIIF Cierre 31 Enero de 2024'!$I$4:$I$749,$J294,'[1]SIIF Cierre 31 Enero de 2024'!$J$4:$J$749,$K294,'[1]SIIF Cierre 31 Enero de 2024'!$K$4:$K$749,$L294,'[1]SIIF Cierre 31 Enero de 2024'!$L$4:$L$749,$M294,'[1]SIIF Cierre 31 Enero de 2024'!$M$4:$M$749,$N294,'[1]SIIF Cierre 31 Enero de 2024'!$N$4:$N$749,$O294)/1000000)</f>
        <v>0</v>
      </c>
      <c r="X294" s="388">
        <v>0</v>
      </c>
      <c r="Y294" s="386">
        <f>(+SUMIFS('[1]SIIF Cierre 31 Enero de 2024'!$R$4:$R$749,'[1]SIIF Cierre 31 Enero de 2024'!$A$4:$A$749,$B294,'[1]SIIF Cierre 31 Enero de 2024'!$B$4:$B$749,$C294,'[1]SIIF Cierre 31 Enero de 2024'!$C$4:$C$749,$D294,'[1]SIIF Cierre 31 Enero de 2024'!$D$4:$D$749,$E294,'[1]SIIF Cierre 31 Enero de 2024'!$E$4:$E$749,$F294,'[1]SIIF Cierre 31 Enero de 2024'!$F$4:$F$749,$G294,'[1]SIIF Cierre 31 Enero de 2024'!$G$4:$G$749,$H294,'[1]SIIF Cierre 31 Enero de 2024'!$H$4:$H$749,$I294,'[1]SIIF Cierre 31 Enero de 2024'!$I$4:$I$749,$J294,'[1]SIIF Cierre 31 Enero de 2024'!$J$4:$J$749,$K294,'[1]SIIF Cierre 31 Enero de 2024'!$K$4:$K$749,$L294,'[1]SIIF Cierre 31 Enero de 2024'!$L$4:$L$749,$M294,'[1]SIIF Cierre 31 Enero de 2024'!$M$4:$M$749,$N294,'[1]SIIF Cierre 31 Enero de 2024'!$N$4:$N$749,$O294)/1000000)</f>
        <v>0</v>
      </c>
      <c r="Z294" s="384"/>
      <c r="AA294" s="386">
        <f>(+SUMIFS('[1]SIIF Cierre 31 Enero de 2024'!$Q$4:$Q$749,'[1]SIIF Cierre 31 Enero de 2024'!$A$4:$A$749,$B294,'[1]SIIF Cierre 31 Enero de 2024'!$B$4:$B$749,$C294,'[1]SIIF Cierre 31 Enero de 2024'!$C$4:$C$749,$D294,'[1]SIIF Cierre 31 Enero de 2024'!$D$4:$D$749,$E294,'[1]SIIF Cierre 31 Enero de 2024'!$E$4:$E$749,$F294,'[1]SIIF Cierre 31 Enero de 2024'!$F$4:$F$749,$G294,'[1]SIIF Cierre 31 Enero de 2024'!$G$4:$G$749,$H294,'[1]SIIF Cierre 31 Enero de 2024'!$H$4:$H$749,$I294,'[1]SIIF Cierre 31 Enero de 2024'!$I$4:$I$749,$J294,'[1]SIIF Cierre 31 Enero de 2024'!$J$4:$J$749,$K294,'[1]SIIF Cierre 31 Enero de 2024'!$K$4:$K$749,$L294,'[1]SIIF Cierre 31 Enero de 2024'!$L$4:$L$749,$M294,'[1]SIIF Cierre 31 Enero de 2024'!$M$4:$M$749,$N294,'[1]SIIF Cierre 31 Enero de 2024'!$N$4:$N$749,$O294)/1000000)</f>
        <v>0</v>
      </c>
      <c r="AB294" s="386"/>
      <c r="AC294" s="384"/>
      <c r="AD294" s="456">
        <f>W294-Y294+AA294</f>
        <v>0</v>
      </c>
      <c r="AE294" s="388">
        <f>(+SUMIFS('[1]SIIF Cierre 31 Enero de 2024'!$T$4:$T$749,'[1]SIIF Cierre 31 Enero de 2024'!$A$4:$A$749,$B294,'[1]SIIF Cierre 31 Enero de 2024'!$B$4:$B$749,$C294,'[1]SIIF Cierre 31 Enero de 2024'!$C$4:$C$749,$D294,'[1]SIIF Cierre 31 Enero de 2024'!$D$4:$D$749,$E294,'[1]SIIF Cierre 31 Enero de 2024'!$E$4:$E$749,$F294,'[1]SIIF Cierre 31 Enero de 2024'!$F$4:$F$749,$G294,'[1]SIIF Cierre 31 Enero de 2024'!$G$4:$G$749,$H294,'[1]SIIF Cierre 31 Enero de 2024'!$H$4:$H$749,$I294,'[1]SIIF Cierre 31 Enero de 2024'!$I$4:$I$749,$J294,'[1]SIIF Cierre 31 Enero de 2024'!$J$4:$J$749,$K294,'[1]SIIF Cierre 31 Enero de 2024'!$K$4:$K$749,$L294,'[1]SIIF Cierre 31 Enero de 2024'!$L$4:$L$749,$M294,'[1]SIIF Cierre 31 Enero de 2024'!$M$4:$M$749,$N294,'[1]SIIF Cierre 31 Enero de 2024'!$N$4:$N$749,$O294)/1000000)</f>
        <v>0</v>
      </c>
      <c r="AF294" s="386">
        <f>AD294-AE294</f>
        <v>0</v>
      </c>
      <c r="AG294" s="458">
        <f>+SUMIFS('[1]SIIF Cierre 31 Enero de 2024'!$W$4:$W$749,'[1]SIIF Cierre 31 Enero de 2024'!$A$4:$A$749,$B294,'[1]SIIF Cierre 31 Enero de 2024'!$B$4:$B$749,$C294,'[1]SIIF Cierre 31 Enero de 2024'!$C$4:$C$749,$D294,'[1]SIIF Cierre 31 Enero de 2024'!$D$4:$D$749,$E294,'[1]SIIF Cierre 31 Enero de 2024'!$E$4:$E$749,$F294,'[1]SIIF Cierre 31 Enero de 2024'!$F$4:$F$749,$G294,'[1]SIIF Cierre 31 Enero de 2024'!$G$4:$G$749,$H294,'[1]SIIF Cierre 31 Enero de 2024'!$H$4:$H$749,$I294,'[1]SIIF Cierre 31 Enero de 2024'!$I$4:$I$749,$J294,'[1]SIIF Cierre 31 Enero de 2024'!$J$4:$J$749,$K294,'[1]SIIF Cierre 31 Enero de 2024'!$K$4:$K$749,$L294,'[1]SIIF Cierre 31 Enero de 2024'!$L$4:$L$749,$M294,'[1]SIIF Cierre 31 Enero de 2024'!$M$4:$M$749,$N294,'[1]SIIF Cierre 31 Enero de 2024'!$N$4:$N$749,$O294)/1000000</f>
        <v>0</v>
      </c>
      <c r="AH294" s="328" t="e">
        <f>+AG294/AD294</f>
        <v>#DIV/0!</v>
      </c>
      <c r="AI294" s="187" t="e">
        <f>+AG294/AF294</f>
        <v>#DIV/0!</v>
      </c>
      <c r="AJ294" s="192">
        <f>+SUMIFS('[1]Cierre Mes Anterior'!$W$4:$W$773,'[1]Cierre Mes Anterior'!$A$4:$A$773,$B294,'[1]Cierre Mes Anterior'!$B$4:$B$773,$C294,'[1]Cierre Mes Anterior'!$C$4:$C$773,$D294,'[1]Cierre Mes Anterior'!$D$4:$D$773,$E294,'[1]Cierre Mes Anterior'!$E$4:$E$773,$F294,'[1]Cierre Mes Anterior'!$F$4:$F$773,$G294,'[1]Cierre Mes Anterior'!$G$4:$G$773,$H294,'[1]Cierre Mes Anterior'!$H$4:$H$773,$I294,'[1]Cierre Mes Anterior'!$I$4:$I$773,$J294,'[1]Cierre Mes Anterior'!$J$4:$J$773,$K294,'[1]Cierre Mes Anterior'!$K$4:$K$773,$L294,'[1]Cierre Mes Anterior'!$L$4:$L$773,$M294,'[1]Cierre Mes Anterior'!$M$4:$M$773,$N294,'[1]Cierre Mes Anterior'!$N$4:$N$773,$O294)/1000000</f>
        <v>0</v>
      </c>
      <c r="AK294" s="179">
        <f>+AG294-AJ294</f>
        <v>0</v>
      </c>
      <c r="AL294" s="240" t="e" vm="1">
        <f t="shared" si="299"/>
        <v>#VALUE!</v>
      </c>
      <c r="AM294" s="458">
        <f>+SUMIFS('[1]SIIF Cierre 31 Enero de 2024'!$X$4:$X$749,'[1]SIIF Cierre 31 Enero de 2024'!$A$4:$A$749,$B294,'[1]SIIF Cierre 31 Enero de 2024'!$B$4:$B$749,$C294,'[1]SIIF Cierre 31 Enero de 2024'!$C$4:$C$749,$D294,'[1]SIIF Cierre 31 Enero de 2024'!$D$4:$D$749,$E294,'[1]SIIF Cierre 31 Enero de 2024'!$E$4:$E$749,$F294,'[1]SIIF Cierre 31 Enero de 2024'!$F$4:$F$749,$G294,'[1]SIIF Cierre 31 Enero de 2024'!$G$4:$G$749,$H294,'[1]SIIF Cierre 31 Enero de 2024'!$H$4:$H$749,$I294,'[1]SIIF Cierre 31 Enero de 2024'!$I$4:$I$749,$J294,'[1]SIIF Cierre 31 Enero de 2024'!$J$4:$J$749,$K294,'[1]SIIF Cierre 31 Enero de 2024'!$K$4:$K$749,$L294,'[1]SIIF Cierre 31 Enero de 2024'!$L$4:$L$749,$M294,'[1]SIIF Cierre 31 Enero de 2024'!$M$4:$M$749,$N294,'[1]SIIF Cierre 31 Enero de 2024'!$N$4:$N$749,$O294)/1000000</f>
        <v>0</v>
      </c>
      <c r="AN294" s="180" t="e">
        <f t="shared" si="300"/>
        <v>#DIV/0!</v>
      </c>
      <c r="AO294" s="189" t="e">
        <f>+AM294/AF294</f>
        <v>#DIV/0!</v>
      </c>
      <c r="AP294" s="192">
        <f>+SUMIFS('[1]Cierre Mes Anterior'!$X$4:$X$773,'[1]Cierre Mes Anterior'!$A$4:$A$773,$B294,'[1]Cierre Mes Anterior'!$B$4:$B$773,$C294,'[1]Cierre Mes Anterior'!$C$4:$C$773,$D294,'[1]Cierre Mes Anterior'!$D$4:$D$773,$E294,'[1]Cierre Mes Anterior'!$E$4:$E$773,$F294,'[1]Cierre Mes Anterior'!$F$4:$F$773,$G294,'[1]Cierre Mes Anterior'!$G$4:$G$773,$H294,'[1]Cierre Mes Anterior'!$H$4:$H$773,$I294,'[1]Cierre Mes Anterior'!$I$4:$I$773,$J294,'[1]Cierre Mes Anterior'!$J$4:$J$773,$K294,'[1]Cierre Mes Anterior'!$K$4:$K$773,$L294,'[1]Cierre Mes Anterior'!$L$4:$L$773,$M294,'[1]Cierre Mes Anterior'!$M$4:$M$773,$N294,'[1]Cierre Mes Anterior'!$N$4:$N$773,$O294)/1000000</f>
        <v>0</v>
      </c>
      <c r="AQ294" s="179">
        <f>+AM294-AP294</f>
        <v>0</v>
      </c>
      <c r="AR294" s="240" t="e">
        <f t="shared" si="301"/>
        <v>#N/A</v>
      </c>
      <c r="AS294" s="458">
        <f>+SUMIFS('[1]SIIF Cierre 31 Enero de 2024'!$Z$4:$Z$749,'[1]SIIF Cierre 31 Enero de 2024'!$A$4:$A$749,$B294,'[1]SIIF Cierre 31 Enero de 2024'!$B$4:$B$749,$C294,'[1]SIIF Cierre 31 Enero de 2024'!$C$4:$C$749,$D294,'[1]SIIF Cierre 31 Enero de 2024'!$D$4:$D$749,$E294,'[1]SIIF Cierre 31 Enero de 2024'!$E$4:$E$749,$F294,'[1]SIIF Cierre 31 Enero de 2024'!$F$4:$F$749,$G294,'[1]SIIF Cierre 31 Enero de 2024'!$G$4:$G$749,$H294,'[1]SIIF Cierre 31 Enero de 2024'!$H$4:$H$749,$I294,'[1]SIIF Cierre 31 Enero de 2024'!$I$4:$I$749,$J294,'[1]SIIF Cierre 31 Enero de 2024'!$J$4:$J$749,$K294,'[1]SIIF Cierre 31 Enero de 2024'!$K$4:$K$749,$L294,'[1]SIIF Cierre 31 Enero de 2024'!$L$4:$L$749,$M294,'[1]SIIF Cierre 31 Enero de 2024'!$M$4:$M$749,$N294,'[1]SIIF Cierre 31 Enero de 2024'!$N$4:$N$749,$O294)/1000000</f>
        <v>0</v>
      </c>
      <c r="AT294" s="180" t="e">
        <f t="shared" si="302"/>
        <v>#DIV/0!</v>
      </c>
      <c r="AU294" s="456">
        <f>+AD294-AG294</f>
        <v>0</v>
      </c>
      <c r="AV294" s="384">
        <f>+AG294-AM294</f>
        <v>0</v>
      </c>
      <c r="AW294" s="385">
        <f t="shared" si="303"/>
        <v>0</v>
      </c>
      <c r="AX294" s="386">
        <f>+AF294-AG294</f>
        <v>0</v>
      </c>
      <c r="AY294" s="193" t="e">
        <f>AD294*AR294</f>
        <v>#N/A</v>
      </c>
      <c r="AZ294" s="174" t="e">
        <f>IF(AND(AY294=0,AM294&gt;AY294),1,IFERROR(AM294/AY294,1))</f>
        <v>#N/A</v>
      </c>
      <c r="BA294" s="138"/>
      <c r="BB294" s="349"/>
      <c r="BC294" s="349"/>
      <c r="BD294" s="349"/>
      <c r="BE294" s="349"/>
      <c r="BF294" s="349"/>
      <c r="BG294" s="349"/>
      <c r="BH294" s="349"/>
      <c r="BI294" s="349"/>
      <c r="BJ294" s="349"/>
      <c r="BK294" s="349"/>
      <c r="BL294" s="349"/>
      <c r="BM294" s="349"/>
      <c r="BO294" s="349"/>
      <c r="BP294" s="349"/>
      <c r="BQ294" s="349"/>
      <c r="BR294" s="349"/>
      <c r="BS294" s="349"/>
      <c r="BT294" s="349"/>
      <c r="BU294" s="349"/>
      <c r="BV294" s="349"/>
      <c r="BW294" s="349"/>
      <c r="BX294" s="349"/>
      <c r="BY294" s="349"/>
      <c r="BZ294" s="349"/>
    </row>
    <row r="295" spans="1:78" ht="21.75" customHeight="1" thickBot="1">
      <c r="A295" s="184"/>
      <c r="B295" s="167" t="s">
        <v>196</v>
      </c>
      <c r="C295" s="1" t="s">
        <v>302</v>
      </c>
      <c r="D295" s="184" t="s">
        <v>205</v>
      </c>
      <c r="E295" s="184" t="s">
        <v>172</v>
      </c>
      <c r="F295" s="184" t="s">
        <v>164</v>
      </c>
      <c r="G295" s="184" t="s">
        <v>164</v>
      </c>
      <c r="H295" s="184" t="s">
        <v>164</v>
      </c>
      <c r="I295" s="184" t="s">
        <v>164</v>
      </c>
      <c r="J295" s="184" t="s">
        <v>164</v>
      </c>
      <c r="K295" s="184" t="s">
        <v>164</v>
      </c>
      <c r="L295" s="184" t="s">
        <v>164</v>
      </c>
      <c r="M295" s="184" t="s">
        <v>164</v>
      </c>
      <c r="N295" s="184" t="s">
        <v>164</v>
      </c>
      <c r="O295" s="184" t="s">
        <v>164</v>
      </c>
      <c r="P295" s="184"/>
      <c r="Q295" s="184"/>
      <c r="R295" s="184"/>
      <c r="S295" s="184"/>
      <c r="T295" s="191" t="s">
        <v>175</v>
      </c>
      <c r="U295" s="447"/>
      <c r="V295" s="191" t="s">
        <v>175</v>
      </c>
      <c r="W295" s="388">
        <f>(+SUMIFS('[1]SIIF Cierre 31 Enero de 2024'!$P$4:$P$749,'[1]SIIF Cierre 31 Enero de 2024'!$A$4:$A$749,$B295,'[1]SIIF Cierre 31 Enero de 2024'!$B$4:$B$749,$C295,'[1]SIIF Cierre 31 Enero de 2024'!$C$4:$C$749,$D295,'[1]SIIF Cierre 31 Enero de 2024'!$D$4:$D$749,$E295,'[1]SIIF Cierre 31 Enero de 2024'!$E$4:$E$749,$F295,'[1]SIIF Cierre 31 Enero de 2024'!$F$4:$F$749,$G295,'[1]SIIF Cierre 31 Enero de 2024'!$G$4:$G$749,$H295,'[1]SIIF Cierre 31 Enero de 2024'!$H$4:$H$749,$I295,'[1]SIIF Cierre 31 Enero de 2024'!$I$4:$I$749,$J295,'[1]SIIF Cierre 31 Enero de 2024'!$J$4:$J$749,$K295,'[1]SIIF Cierre 31 Enero de 2024'!$K$4:$K$749,$L295,'[1]SIIF Cierre 31 Enero de 2024'!$L$4:$L$749,$M295,'[1]SIIF Cierre 31 Enero de 2024'!$M$4:$M$749,$N295,'[1]SIIF Cierre 31 Enero de 2024'!$N$4:$N$749,$O295)/1000000)</f>
        <v>0</v>
      </c>
      <c r="X295" s="388">
        <v>0</v>
      </c>
      <c r="Y295" s="386">
        <f>(+SUMIFS('[1]SIIF Cierre 31 Enero de 2024'!$R$4:$R$749,'[1]SIIF Cierre 31 Enero de 2024'!$A$4:$A$749,$B295,'[1]SIIF Cierre 31 Enero de 2024'!$B$4:$B$749,$C295,'[1]SIIF Cierre 31 Enero de 2024'!$C$4:$C$749,$D295,'[1]SIIF Cierre 31 Enero de 2024'!$D$4:$D$749,$E295,'[1]SIIF Cierre 31 Enero de 2024'!$E$4:$E$749,$F295,'[1]SIIF Cierre 31 Enero de 2024'!$F$4:$F$749,$G295,'[1]SIIF Cierre 31 Enero de 2024'!$G$4:$G$749,$H295,'[1]SIIF Cierre 31 Enero de 2024'!$H$4:$H$749,$I295,'[1]SIIF Cierre 31 Enero de 2024'!$I$4:$I$749,$J295,'[1]SIIF Cierre 31 Enero de 2024'!$J$4:$J$749,$K295,'[1]SIIF Cierre 31 Enero de 2024'!$K$4:$K$749,$L295,'[1]SIIF Cierre 31 Enero de 2024'!$L$4:$L$749,$M295,'[1]SIIF Cierre 31 Enero de 2024'!$M$4:$M$749,$N295,'[1]SIIF Cierre 31 Enero de 2024'!$N$4:$N$749,$O295)/1000000)</f>
        <v>0</v>
      </c>
      <c r="Z295" s="384"/>
      <c r="AA295" s="386">
        <f>(+SUMIFS('[1]SIIF Cierre 31 Enero de 2024'!$Q$4:$Q$749,'[1]SIIF Cierre 31 Enero de 2024'!$A$4:$A$749,$B295,'[1]SIIF Cierre 31 Enero de 2024'!$B$4:$B$749,$C295,'[1]SIIF Cierre 31 Enero de 2024'!$C$4:$C$749,$D295,'[1]SIIF Cierre 31 Enero de 2024'!$D$4:$D$749,$E295,'[1]SIIF Cierre 31 Enero de 2024'!$E$4:$E$749,$F295,'[1]SIIF Cierre 31 Enero de 2024'!$F$4:$F$749,$G295,'[1]SIIF Cierre 31 Enero de 2024'!$G$4:$G$749,$H295,'[1]SIIF Cierre 31 Enero de 2024'!$H$4:$H$749,$I295,'[1]SIIF Cierre 31 Enero de 2024'!$I$4:$I$749,$J295,'[1]SIIF Cierre 31 Enero de 2024'!$J$4:$J$749,$K295,'[1]SIIF Cierre 31 Enero de 2024'!$K$4:$K$749,$L295,'[1]SIIF Cierre 31 Enero de 2024'!$L$4:$L$749,$M295,'[1]SIIF Cierre 31 Enero de 2024'!$M$4:$M$749,$N295,'[1]SIIF Cierre 31 Enero de 2024'!$N$4:$N$749,$O295)/1000000)</f>
        <v>0</v>
      </c>
      <c r="AB295" s="388"/>
      <c r="AC295" s="384"/>
      <c r="AD295" s="456">
        <f>W295-Y295+AA295</f>
        <v>0</v>
      </c>
      <c r="AE295" s="388">
        <f>(+SUMIFS('[1]SIIF Cierre 31 Enero de 2024'!$T$4:$T$749,'[1]SIIF Cierre 31 Enero de 2024'!$A$4:$A$749,$B295,'[1]SIIF Cierre 31 Enero de 2024'!$B$4:$B$749,$C295,'[1]SIIF Cierre 31 Enero de 2024'!$C$4:$C$749,$D295,'[1]SIIF Cierre 31 Enero de 2024'!$D$4:$D$749,$E295,'[1]SIIF Cierre 31 Enero de 2024'!$E$4:$E$749,$F295,'[1]SIIF Cierre 31 Enero de 2024'!$F$4:$F$749,$G295,'[1]SIIF Cierre 31 Enero de 2024'!$G$4:$G$749,$H295,'[1]SIIF Cierre 31 Enero de 2024'!$H$4:$H$749,$I295,'[1]SIIF Cierre 31 Enero de 2024'!$I$4:$I$749,$J295,'[1]SIIF Cierre 31 Enero de 2024'!$J$4:$J$749,$K295,'[1]SIIF Cierre 31 Enero de 2024'!$K$4:$K$749,$L295,'[1]SIIF Cierre 31 Enero de 2024'!$L$4:$L$749,$M295,'[1]SIIF Cierre 31 Enero de 2024'!$M$4:$M$749,$N295,'[1]SIIF Cierre 31 Enero de 2024'!$N$4:$N$749,$O295)/1000000)</f>
        <v>0</v>
      </c>
      <c r="AF295" s="386">
        <f>AD295-AE295</f>
        <v>0</v>
      </c>
      <c r="AG295" s="458">
        <f>+SUMIFS('[1]SIIF Cierre 31 Enero de 2024'!$W$4:$W$749,'[1]SIIF Cierre 31 Enero de 2024'!$A$4:$A$749,$B295,'[1]SIIF Cierre 31 Enero de 2024'!$B$4:$B$749,$C295,'[1]SIIF Cierre 31 Enero de 2024'!$C$4:$C$749,$D295,'[1]SIIF Cierre 31 Enero de 2024'!$D$4:$D$749,$E295,'[1]SIIF Cierre 31 Enero de 2024'!$E$4:$E$749,$F295,'[1]SIIF Cierre 31 Enero de 2024'!$F$4:$F$749,$G295,'[1]SIIF Cierre 31 Enero de 2024'!$G$4:$G$749,$H295,'[1]SIIF Cierre 31 Enero de 2024'!$H$4:$H$749,$I295,'[1]SIIF Cierre 31 Enero de 2024'!$I$4:$I$749,$J295,'[1]SIIF Cierre 31 Enero de 2024'!$J$4:$J$749,$K295,'[1]SIIF Cierre 31 Enero de 2024'!$K$4:$K$749,$L295,'[1]SIIF Cierre 31 Enero de 2024'!$L$4:$L$749,$M295,'[1]SIIF Cierre 31 Enero de 2024'!$M$4:$M$749,$N295,'[1]SIIF Cierre 31 Enero de 2024'!$N$4:$N$749,$O295)/1000000</f>
        <v>0</v>
      </c>
      <c r="AH295" s="178" t="e">
        <f>+AG295/AD295</f>
        <v>#DIV/0!</v>
      </c>
      <c r="AI295" s="187" t="e">
        <f>+AG295/AF295</f>
        <v>#DIV/0!</v>
      </c>
      <c r="AJ295" s="192">
        <f>+SUMIFS('[1]Cierre Mes Anterior'!$W$4:$W$773,'[1]Cierre Mes Anterior'!$A$4:$A$773,$B295,'[1]Cierre Mes Anterior'!$B$4:$B$773,$C295,'[1]Cierre Mes Anterior'!$C$4:$C$773,$D295,'[1]Cierre Mes Anterior'!$D$4:$D$773,$E295,'[1]Cierre Mes Anterior'!$E$4:$E$773,$F295,'[1]Cierre Mes Anterior'!$F$4:$F$773,$G295,'[1]Cierre Mes Anterior'!$G$4:$G$773,$H295,'[1]Cierre Mes Anterior'!$H$4:$H$773,$I295,'[1]Cierre Mes Anterior'!$I$4:$I$773,$J295,'[1]Cierre Mes Anterior'!$J$4:$J$773,$K295,'[1]Cierre Mes Anterior'!$K$4:$K$773,$L295,'[1]Cierre Mes Anterior'!$L$4:$L$773,$M295,'[1]Cierre Mes Anterior'!$M$4:$M$773,$N295,'[1]Cierre Mes Anterior'!$N$4:$N$773,$O295)/1000000</f>
        <v>0</v>
      </c>
      <c r="AK295" s="179">
        <f>+AG295-AJ295</f>
        <v>0</v>
      </c>
      <c r="AL295" s="240" t="e" vm="1">
        <f t="shared" si="299"/>
        <v>#VALUE!</v>
      </c>
      <c r="AM295" s="458">
        <f>+SUMIFS('[1]SIIF Cierre 31 Enero de 2024'!$X$4:$X$749,'[1]SIIF Cierre 31 Enero de 2024'!$A$4:$A$749,$B295,'[1]SIIF Cierre 31 Enero de 2024'!$B$4:$B$749,$C295,'[1]SIIF Cierre 31 Enero de 2024'!$C$4:$C$749,$D295,'[1]SIIF Cierre 31 Enero de 2024'!$D$4:$D$749,$E295,'[1]SIIF Cierre 31 Enero de 2024'!$E$4:$E$749,$F295,'[1]SIIF Cierre 31 Enero de 2024'!$F$4:$F$749,$G295,'[1]SIIF Cierre 31 Enero de 2024'!$G$4:$G$749,$H295,'[1]SIIF Cierre 31 Enero de 2024'!$H$4:$H$749,$I295,'[1]SIIF Cierre 31 Enero de 2024'!$I$4:$I$749,$J295,'[1]SIIF Cierre 31 Enero de 2024'!$J$4:$J$749,$K295,'[1]SIIF Cierre 31 Enero de 2024'!$K$4:$K$749,$L295,'[1]SIIF Cierre 31 Enero de 2024'!$L$4:$L$749,$M295,'[1]SIIF Cierre 31 Enero de 2024'!$M$4:$M$749,$N295,'[1]SIIF Cierre 31 Enero de 2024'!$N$4:$N$749,$O295)/1000000</f>
        <v>0</v>
      </c>
      <c r="AN295" s="180" t="e">
        <f t="shared" si="300"/>
        <v>#DIV/0!</v>
      </c>
      <c r="AO295" s="189" t="e">
        <f>+AM295/AF295</f>
        <v>#DIV/0!</v>
      </c>
      <c r="AP295" s="192">
        <f>+SUMIFS('[1]Cierre Mes Anterior'!$X$4:$X$773,'[1]Cierre Mes Anterior'!$A$4:$A$773,$B295,'[1]Cierre Mes Anterior'!$B$4:$B$773,$C295,'[1]Cierre Mes Anterior'!$C$4:$C$773,$D295,'[1]Cierre Mes Anterior'!$D$4:$D$773,$E295,'[1]Cierre Mes Anterior'!$E$4:$E$773,$F295,'[1]Cierre Mes Anterior'!$F$4:$F$773,$G295,'[1]Cierre Mes Anterior'!$G$4:$G$773,$H295,'[1]Cierre Mes Anterior'!$H$4:$H$773,$I295,'[1]Cierre Mes Anterior'!$I$4:$I$773,$J295,'[1]Cierre Mes Anterior'!$J$4:$J$773,$K295,'[1]Cierre Mes Anterior'!$K$4:$K$773,$L295,'[1]Cierre Mes Anterior'!$L$4:$L$773,$M295,'[1]Cierre Mes Anterior'!$M$4:$M$773,$N295,'[1]Cierre Mes Anterior'!$N$4:$N$773,$O295)/1000000</f>
        <v>0</v>
      </c>
      <c r="AQ295" s="179">
        <f>+AM295-AP295</f>
        <v>0</v>
      </c>
      <c r="AR295" s="240" t="e">
        <f t="shared" si="301"/>
        <v>#N/A</v>
      </c>
      <c r="AS295" s="458">
        <f>+SUMIFS('[1]SIIF Cierre 31 Enero de 2024'!$Z$4:$Z$749,'[1]SIIF Cierre 31 Enero de 2024'!$A$4:$A$749,$B295,'[1]SIIF Cierre 31 Enero de 2024'!$B$4:$B$749,$C295,'[1]SIIF Cierre 31 Enero de 2024'!$C$4:$C$749,$D295,'[1]SIIF Cierre 31 Enero de 2024'!$D$4:$D$749,$E295,'[1]SIIF Cierre 31 Enero de 2024'!$E$4:$E$749,$F295,'[1]SIIF Cierre 31 Enero de 2024'!$F$4:$F$749,$G295,'[1]SIIF Cierre 31 Enero de 2024'!$G$4:$G$749,$H295,'[1]SIIF Cierre 31 Enero de 2024'!$H$4:$H$749,$I295,'[1]SIIF Cierre 31 Enero de 2024'!$I$4:$I$749,$J295,'[1]SIIF Cierre 31 Enero de 2024'!$J$4:$J$749,$K295,'[1]SIIF Cierre 31 Enero de 2024'!$K$4:$K$749,$L295,'[1]SIIF Cierre 31 Enero de 2024'!$L$4:$L$749,$M295,'[1]SIIF Cierre 31 Enero de 2024'!$M$4:$M$749,$N295,'[1]SIIF Cierre 31 Enero de 2024'!$N$4:$N$749,$O295)/1000000</f>
        <v>0</v>
      </c>
      <c r="AT295" s="180" t="e">
        <f t="shared" si="302"/>
        <v>#DIV/0!</v>
      </c>
      <c r="AU295" s="456">
        <f>+AD295-AG295</f>
        <v>0</v>
      </c>
      <c r="AV295" s="384">
        <f>+AG295-AM295</f>
        <v>0</v>
      </c>
      <c r="AW295" s="385">
        <f t="shared" si="303"/>
        <v>0</v>
      </c>
      <c r="AX295" s="386">
        <f>+AF295-AG295</f>
        <v>0</v>
      </c>
      <c r="AY295" s="193" t="e">
        <f>AD295*AR295</f>
        <v>#N/A</v>
      </c>
      <c r="AZ295" s="174" t="e">
        <f>IF(AND(AY295=0,AM295&gt;AY295),1,IFERROR(AM295/AY295,1))</f>
        <v>#N/A</v>
      </c>
      <c r="BA295" s="138"/>
      <c r="BB295" s="349"/>
      <c r="BC295" s="349"/>
      <c r="BD295" s="349"/>
      <c r="BE295" s="349"/>
      <c r="BF295" s="349"/>
      <c r="BG295" s="349"/>
      <c r="BH295" s="349"/>
      <c r="BI295" s="349"/>
      <c r="BJ295" s="349"/>
      <c r="BK295" s="349"/>
      <c r="BL295" s="349"/>
      <c r="BM295" s="349"/>
      <c r="BO295" s="349"/>
      <c r="BP295" s="349"/>
      <c r="BQ295" s="349"/>
      <c r="BR295" s="349"/>
      <c r="BS295" s="349"/>
      <c r="BT295" s="349"/>
      <c r="BU295" s="349"/>
      <c r="BV295" s="349"/>
      <c r="BW295" s="349"/>
      <c r="BX295" s="349"/>
      <c r="BY295" s="349"/>
      <c r="BZ295" s="349"/>
    </row>
    <row r="296" spans="1:78" ht="22.5" customHeight="1" thickBot="1">
      <c r="B296" s="167" t="s">
        <v>196</v>
      </c>
      <c r="C296" s="1" t="s">
        <v>302</v>
      </c>
      <c r="D296" s="1" t="s">
        <v>164</v>
      </c>
      <c r="E296" s="1" t="s">
        <v>176</v>
      </c>
      <c r="F296" s="1" t="s">
        <v>164</v>
      </c>
      <c r="G296" s="1" t="s">
        <v>164</v>
      </c>
      <c r="H296" s="1" t="s">
        <v>164</v>
      </c>
      <c r="I296" s="1" t="s">
        <v>164</v>
      </c>
      <c r="J296" s="1" t="s">
        <v>164</v>
      </c>
      <c r="K296" s="1" t="s">
        <v>164</v>
      </c>
      <c r="L296" s="1" t="s">
        <v>164</v>
      </c>
      <c r="M296" s="1" t="s">
        <v>164</v>
      </c>
      <c r="N296" s="1" t="s">
        <v>164</v>
      </c>
      <c r="O296" s="1" t="s">
        <v>164</v>
      </c>
      <c r="T296" s="158" t="s">
        <v>177</v>
      </c>
      <c r="U296" s="441"/>
      <c r="V296" s="185" t="s">
        <v>177</v>
      </c>
      <c r="W296" s="387">
        <f>W310</f>
        <v>27168.241168000004</v>
      </c>
      <c r="X296" s="188">
        <f t="shared" ref="X296:AG296" si="304">X310</f>
        <v>0</v>
      </c>
      <c r="Y296" s="188">
        <f t="shared" si="304"/>
        <v>0</v>
      </c>
      <c r="Z296" s="188"/>
      <c r="AA296" s="188">
        <f t="shared" si="304"/>
        <v>0</v>
      </c>
      <c r="AB296" s="188">
        <f t="shared" si="304"/>
        <v>0</v>
      </c>
      <c r="AC296" s="188">
        <f t="shared" si="304"/>
        <v>0</v>
      </c>
      <c r="AD296" s="457">
        <f t="shared" si="304"/>
        <v>27168.241168000004</v>
      </c>
      <c r="AE296" s="387">
        <f>AE310</f>
        <v>0</v>
      </c>
      <c r="AF296" s="387">
        <f>AF310</f>
        <v>27168.241168000004</v>
      </c>
      <c r="AG296" s="457">
        <f t="shared" si="304"/>
        <v>3852.1453390000001</v>
      </c>
      <c r="AH296" s="169">
        <f t="shared" si="298"/>
        <v>0.14178854329139395</v>
      </c>
      <c r="AI296" s="244"/>
      <c r="AJ296" s="326">
        <f>AJ310</f>
        <v>0</v>
      </c>
      <c r="AK296" s="326">
        <f>AK310</f>
        <v>257.33484900000002</v>
      </c>
      <c r="AL296" s="334" t="e" vm="1">
        <f t="shared" si="299"/>
        <v>#VALUE!</v>
      </c>
      <c r="AM296" s="475">
        <f>AM310</f>
        <v>11.009739</v>
      </c>
      <c r="AN296" s="336">
        <f t="shared" si="300"/>
        <v>4.0524297954803838E-4</v>
      </c>
      <c r="AO296" s="223"/>
      <c r="AP296" s="326">
        <f>AP310</f>
        <v>0</v>
      </c>
      <c r="AQ296" s="326">
        <f>AQ310</f>
        <v>3.3578830000000002</v>
      </c>
      <c r="AR296" s="172" t="e">
        <f t="shared" si="301"/>
        <v>#N/A</v>
      </c>
      <c r="AS296" s="475">
        <f>AS310</f>
        <v>0</v>
      </c>
      <c r="AT296" s="336">
        <f t="shared" si="302"/>
        <v>0</v>
      </c>
      <c r="AU296" s="457">
        <f>AU310</f>
        <v>23316.095829000002</v>
      </c>
      <c r="AV296" s="387">
        <f>AV310</f>
        <v>3841.1356000000005</v>
      </c>
      <c r="AW296" s="389">
        <f>AW310</f>
        <v>27157.231428999999</v>
      </c>
      <c r="AX296" s="418"/>
      <c r="AY296" s="190" t="e">
        <f>AY310</f>
        <v>#N/A</v>
      </c>
      <c r="AZ296" s="174" t="e">
        <f>IF(AND(AY296=0,AM296&gt;AY296),1,IFERROR(AM296/AY296,1))</f>
        <v>#N/A</v>
      </c>
      <c r="BA296" s="138"/>
      <c r="BB296" s="281"/>
      <c r="BC296" s="281"/>
      <c r="BD296" s="281"/>
      <c r="BE296" s="281"/>
      <c r="BF296" s="281"/>
      <c r="BG296" s="281"/>
      <c r="BH296" s="281"/>
      <c r="BI296" s="281"/>
      <c r="BJ296" s="281"/>
      <c r="BK296" s="281"/>
      <c r="BL296" s="281"/>
      <c r="BM296" s="281"/>
      <c r="BO296" s="281"/>
      <c r="BP296" s="281"/>
      <c r="BQ296" s="281"/>
      <c r="BR296" s="281"/>
      <c r="BS296" s="281"/>
      <c r="BT296" s="281"/>
      <c r="BU296" s="281"/>
      <c r="BV296" s="281"/>
      <c r="BW296" s="281"/>
      <c r="BX296" s="281"/>
      <c r="BY296" s="281"/>
      <c r="BZ296" s="281"/>
    </row>
    <row r="297" spans="1:78" ht="24.75" customHeight="1" thickBot="1">
      <c r="B297" s="337" t="s">
        <v>196</v>
      </c>
      <c r="C297" s="155" t="s">
        <v>302</v>
      </c>
      <c r="D297" s="155" t="s">
        <v>164</v>
      </c>
      <c r="E297" s="155" t="s">
        <v>164</v>
      </c>
      <c r="F297" s="155" t="s">
        <v>164</v>
      </c>
      <c r="G297" s="155" t="s">
        <v>164</v>
      </c>
      <c r="H297" s="155" t="s">
        <v>164</v>
      </c>
      <c r="I297" s="155" t="s">
        <v>164</v>
      </c>
      <c r="J297" s="155" t="s">
        <v>164</v>
      </c>
      <c r="K297" s="155" t="s">
        <v>164</v>
      </c>
      <c r="L297" s="155" t="s">
        <v>164</v>
      </c>
      <c r="M297" s="155" t="s">
        <v>164</v>
      </c>
      <c r="N297" s="155" t="s">
        <v>164</v>
      </c>
      <c r="O297" s="155" t="s">
        <v>164</v>
      </c>
      <c r="P297" s="155"/>
      <c r="Q297" s="155"/>
      <c r="R297" s="155"/>
      <c r="S297" s="155"/>
      <c r="T297" s="158" t="s">
        <v>206</v>
      </c>
      <c r="U297" s="441"/>
      <c r="V297" s="158" t="s">
        <v>206</v>
      </c>
      <c r="W297" s="387">
        <f>+W296+W287+W293</f>
        <v>60217.858898000006</v>
      </c>
      <c r="X297" s="387">
        <f t="shared" ref="X297:AC297" si="305">+X296+X287+X293</f>
        <v>0</v>
      </c>
      <c r="Y297" s="387">
        <f t="shared" si="305"/>
        <v>0</v>
      </c>
      <c r="Z297" s="387">
        <f t="shared" si="305"/>
        <v>0</v>
      </c>
      <c r="AA297" s="387">
        <f t="shared" si="305"/>
        <v>0</v>
      </c>
      <c r="AB297" s="387">
        <f t="shared" si="305"/>
        <v>0</v>
      </c>
      <c r="AC297" s="387">
        <f t="shared" si="305"/>
        <v>0</v>
      </c>
      <c r="AD297" s="457">
        <f>+AD296+AD287+AD293</f>
        <v>60217.858898000006</v>
      </c>
      <c r="AE297" s="387">
        <f>+AE296+AE287+AE293</f>
        <v>8514.3407299999999</v>
      </c>
      <c r="AF297" s="387">
        <f>+AF296+AF287+AF293</f>
        <v>51703.518168000002</v>
      </c>
      <c r="AG297" s="457">
        <f>+AG296+AG287+AG293</f>
        <v>6205.1541947900005</v>
      </c>
      <c r="AH297" s="169">
        <f>+AG297/AD297</f>
        <v>0.10304508178048306</v>
      </c>
      <c r="AI297" s="278"/>
      <c r="AJ297" s="188">
        <f>+AJ296+AJ287</f>
        <v>0</v>
      </c>
      <c r="AK297" s="188">
        <f>+AK296+AK287</f>
        <v>1642.5428217900003</v>
      </c>
      <c r="AL297" s="334" t="e" vm="1">
        <f t="shared" si="299"/>
        <v>#VALUE!</v>
      </c>
      <c r="AM297" s="457">
        <f>+AM296+AM287+AM293</f>
        <v>958.73064231000001</v>
      </c>
      <c r="AN297" s="186">
        <f>+AM297/AD297</f>
        <v>1.5921035052640205E-2</v>
      </c>
      <c r="AO297" s="279"/>
      <c r="AP297" s="188">
        <f>+AP296+AP287</f>
        <v>0</v>
      </c>
      <c r="AQ297" s="188">
        <f>+AQ296+AQ287</f>
        <v>951.07878631000005</v>
      </c>
      <c r="AR297" s="172" t="e">
        <f t="shared" si="301"/>
        <v>#N/A</v>
      </c>
      <c r="AS297" s="457">
        <f>+AS296+AS287+AS293</f>
        <v>937.12834530999999</v>
      </c>
      <c r="AT297" s="186">
        <f t="shared" si="302"/>
        <v>1.5562299332119304E-2</v>
      </c>
      <c r="AU297" s="457">
        <f>+AU296+AU287+AU293</f>
        <v>54012.704703210002</v>
      </c>
      <c r="AV297" s="387">
        <f>+AV296+AV287+AV293</f>
        <v>5246.4235524800006</v>
      </c>
      <c r="AW297" s="389">
        <f>+AW296+AW287</f>
        <v>59259.128255689997</v>
      </c>
      <c r="AX297" s="418"/>
      <c r="AY297" s="190" t="e">
        <f>+AY296+AY287</f>
        <v>#N/A</v>
      </c>
      <c r="AZ297" s="174" t="e">
        <f>IF(AND(AY297=0,AM297&gt;AY297),1,IFERROR(AM297/AY297,1))</f>
        <v>#N/A</v>
      </c>
      <c r="BA297" s="138"/>
      <c r="BB297" s="369"/>
      <c r="BC297" s="365"/>
      <c r="BD297" s="365"/>
      <c r="BE297" s="365"/>
      <c r="BF297" s="365"/>
      <c r="BG297" s="365"/>
      <c r="BH297" s="365"/>
      <c r="BI297" s="365"/>
      <c r="BJ297" s="365"/>
      <c r="BK297" s="365"/>
      <c r="BL297" s="365"/>
      <c r="BM297" s="365"/>
      <c r="BO297" s="365"/>
      <c r="BP297" s="365"/>
      <c r="BQ297" s="365"/>
      <c r="BR297" s="365"/>
      <c r="BS297" s="365"/>
      <c r="BT297" s="365"/>
      <c r="BU297" s="365"/>
      <c r="BV297" s="365"/>
      <c r="BW297" s="365"/>
      <c r="BX297" s="365"/>
      <c r="BY297" s="365"/>
      <c r="BZ297" s="365"/>
    </row>
    <row r="298" spans="1:78" ht="25.5" customHeight="1" thickBot="1">
      <c r="B298" s="337"/>
      <c r="C298" s="155"/>
      <c r="D298" s="155"/>
      <c r="E298" s="155"/>
      <c r="F298" s="155"/>
      <c r="G298" s="155"/>
      <c r="H298" s="155"/>
      <c r="I298" s="155"/>
      <c r="J298" s="155"/>
      <c r="K298" s="155"/>
      <c r="L298" s="155"/>
      <c r="M298" s="155"/>
      <c r="T298" s="143"/>
      <c r="U298" s="431"/>
      <c r="V298" s="213"/>
      <c r="W298" s="143"/>
      <c r="X298" s="143"/>
      <c r="Y298" s="143"/>
      <c r="Z298" s="143"/>
      <c r="AA298" s="143"/>
      <c r="AB298" s="143"/>
      <c r="AC298" s="143"/>
      <c r="AD298" s="425"/>
      <c r="AE298" s="143"/>
      <c r="AF298" s="143"/>
      <c r="AG298" s="425"/>
      <c r="AH298" s="145"/>
      <c r="AI298" s="146"/>
      <c r="AJ298" s="146"/>
      <c r="AK298" s="146"/>
      <c r="AL298" s="139"/>
      <c r="AM298" s="425"/>
      <c r="AN298" s="145"/>
      <c r="AO298" s="146"/>
      <c r="AP298" s="146"/>
      <c r="AQ298" s="146"/>
      <c r="AR298" s="139"/>
      <c r="AS298" s="425"/>
      <c r="AT298" s="145"/>
      <c r="AU298" s="425"/>
      <c r="AV298" s="380"/>
      <c r="AW298" s="380"/>
      <c r="AX298" s="380"/>
      <c r="AY298" s="146"/>
      <c r="AZ298" s="146"/>
      <c r="BA298" s="138"/>
      <c r="BB298" s="344"/>
      <c r="BC298" s="344"/>
      <c r="BD298" s="344"/>
      <c r="BE298" s="344"/>
      <c r="BF298" s="344"/>
      <c r="BG298" s="344"/>
      <c r="BH298" s="344"/>
      <c r="BI298" s="344"/>
      <c r="BJ298" s="344"/>
      <c r="BK298" s="344"/>
      <c r="BL298" s="344"/>
      <c r="BM298" s="344"/>
      <c r="BO298" s="344"/>
      <c r="BP298" s="344"/>
      <c r="BQ298" s="344"/>
      <c r="BR298" s="344"/>
      <c r="BS298" s="344"/>
      <c r="BT298" s="344"/>
      <c r="BU298" s="344"/>
      <c r="BV298" s="344"/>
      <c r="BW298" s="344"/>
      <c r="BX298" s="344"/>
      <c r="BY298" s="344"/>
      <c r="BZ298" s="344"/>
    </row>
    <row r="299" spans="1:78" ht="12.75" customHeight="1" thickBot="1">
      <c r="T299" s="143"/>
      <c r="U299" s="431"/>
      <c r="V299" s="144"/>
      <c r="W299" s="143"/>
      <c r="X299" s="143"/>
      <c r="Y299" s="143"/>
      <c r="Z299" s="143"/>
      <c r="AA299" s="143"/>
      <c r="AB299" s="143"/>
      <c r="AC299" s="143"/>
      <c r="AD299" s="425"/>
      <c r="AE299" s="143"/>
      <c r="AF299" s="143"/>
      <c r="AG299" s="425"/>
      <c r="AH299" s="145"/>
      <c r="AI299" s="146"/>
      <c r="AJ299" s="146"/>
      <c r="AK299" s="146"/>
      <c r="AL299" s="139"/>
      <c r="AM299" s="425"/>
      <c r="AN299" s="145"/>
      <c r="AO299" s="146"/>
      <c r="AP299" s="146"/>
      <c r="AQ299" s="146"/>
      <c r="AR299" s="139"/>
      <c r="AS299" s="425"/>
      <c r="AT299" s="145"/>
      <c r="AU299" s="425"/>
      <c r="AV299" s="380"/>
      <c r="AW299" s="380"/>
      <c r="AX299" s="380"/>
      <c r="AY299" s="146"/>
      <c r="AZ299" s="146"/>
      <c r="BA299" s="138"/>
      <c r="BB299" s="344"/>
      <c r="BC299" s="344"/>
      <c r="BD299" s="344"/>
      <c r="BE299" s="344"/>
      <c r="BF299" s="344"/>
      <c r="BG299" s="344"/>
      <c r="BH299" s="344"/>
      <c r="BI299" s="344"/>
      <c r="BJ299" s="344"/>
      <c r="BK299" s="344"/>
      <c r="BL299" s="344"/>
      <c r="BM299" s="344"/>
      <c r="BO299" s="344"/>
      <c r="BP299" s="344"/>
      <c r="BQ299" s="344"/>
      <c r="BR299" s="344"/>
      <c r="BS299" s="344"/>
      <c r="BT299" s="344"/>
      <c r="BU299" s="344"/>
      <c r="BV299" s="344"/>
      <c r="BW299" s="344"/>
      <c r="BX299" s="344"/>
      <c r="BY299" s="344"/>
      <c r="BZ299" s="344"/>
    </row>
    <row r="300" spans="1:78" ht="51" customHeight="1" thickBot="1">
      <c r="B300" s="152"/>
      <c r="C300" s="230"/>
      <c r="D300" s="230"/>
      <c r="E300" s="230"/>
      <c r="F300" s="230"/>
      <c r="G300" s="230"/>
      <c r="H300" s="230"/>
      <c r="I300" s="230"/>
      <c r="J300" s="230"/>
      <c r="K300" s="230"/>
      <c r="L300" s="230"/>
      <c r="M300" s="230"/>
      <c r="N300" s="230"/>
      <c r="O300" s="230"/>
      <c r="P300" s="230"/>
      <c r="Q300" s="230"/>
      <c r="R300" s="230"/>
      <c r="S300" s="230"/>
      <c r="T300" s="157" t="s">
        <v>125</v>
      </c>
      <c r="U300" s="440"/>
      <c r="V300" s="157" t="s">
        <v>125</v>
      </c>
      <c r="W300" s="158" t="s">
        <v>441</v>
      </c>
      <c r="X300" s="158" t="s">
        <v>127</v>
      </c>
      <c r="Y300" s="158" t="s">
        <v>128</v>
      </c>
      <c r="Z300" s="158" t="s">
        <v>129</v>
      </c>
      <c r="AA300" s="158" t="s">
        <v>130</v>
      </c>
      <c r="AB300" s="158" t="s">
        <v>131</v>
      </c>
      <c r="AC300" s="157" t="s">
        <v>132</v>
      </c>
      <c r="AD300" s="453" t="s">
        <v>442</v>
      </c>
      <c r="AE300" s="157" t="s">
        <v>443</v>
      </c>
      <c r="AF300" s="157" t="s">
        <v>135</v>
      </c>
      <c r="AG300" s="453" t="s">
        <v>0</v>
      </c>
      <c r="AH300" s="159" t="s">
        <v>136</v>
      </c>
      <c r="AI300" s="160" t="s">
        <v>137</v>
      </c>
      <c r="AJ300" s="160" t="s">
        <v>138</v>
      </c>
      <c r="AK300" s="160" t="s">
        <v>139</v>
      </c>
      <c r="AL300" s="161" t="s">
        <v>140</v>
      </c>
      <c r="AM300" s="453" t="s">
        <v>141</v>
      </c>
      <c r="AN300" s="159" t="s">
        <v>142</v>
      </c>
      <c r="AO300" s="160"/>
      <c r="AP300" s="256" t="s">
        <v>144</v>
      </c>
      <c r="AQ300" s="256" t="s">
        <v>145</v>
      </c>
      <c r="AR300" s="284" t="s">
        <v>146</v>
      </c>
      <c r="AS300" s="453" t="s">
        <v>295</v>
      </c>
      <c r="AT300" s="159" t="s">
        <v>296</v>
      </c>
      <c r="AU300" s="453" t="s">
        <v>147</v>
      </c>
      <c r="AV300" s="381" t="s">
        <v>148</v>
      </c>
      <c r="AW300" s="381" t="s">
        <v>149</v>
      </c>
      <c r="AX300" s="422"/>
      <c r="AY300" s="162" t="s">
        <v>151</v>
      </c>
      <c r="AZ300" s="163" t="s">
        <v>152</v>
      </c>
      <c r="BA300" s="138"/>
      <c r="BB300" s="350"/>
      <c r="BC300" s="345"/>
      <c r="BD300" s="345"/>
      <c r="BE300" s="345"/>
      <c r="BF300" s="345"/>
      <c r="BG300" s="345"/>
      <c r="BH300" s="345"/>
      <c r="BI300" s="345"/>
      <c r="BJ300" s="345"/>
      <c r="BK300" s="345"/>
      <c r="BL300" s="345"/>
      <c r="BM300" s="345"/>
      <c r="BO300" s="345"/>
      <c r="BP300" s="345"/>
      <c r="BQ300" s="345"/>
      <c r="BR300" s="345"/>
      <c r="BS300" s="345"/>
      <c r="BT300" s="345"/>
      <c r="BU300" s="345"/>
      <c r="BV300" s="345"/>
      <c r="BW300" s="345"/>
      <c r="BX300" s="345"/>
      <c r="BY300" s="345"/>
      <c r="BZ300" s="345"/>
    </row>
    <row r="301" spans="1:78" ht="52.5">
      <c r="B301" s="1" t="s">
        <v>196</v>
      </c>
      <c r="C301" s="1" t="s">
        <v>302</v>
      </c>
      <c r="D301" s="505" t="s">
        <v>420</v>
      </c>
      <c r="E301" s="1" t="s">
        <v>176</v>
      </c>
      <c r="F301" s="1" t="s">
        <v>164</v>
      </c>
      <c r="G301" s="1" t="s">
        <v>164</v>
      </c>
      <c r="H301" s="1" t="s">
        <v>164</v>
      </c>
      <c r="I301" s="1" t="s">
        <v>164</v>
      </c>
      <c r="J301" s="1" t="s">
        <v>164</v>
      </c>
      <c r="K301" s="1" t="s">
        <v>164</v>
      </c>
      <c r="L301" s="1" t="s">
        <v>164</v>
      </c>
      <c r="M301" s="1" t="s">
        <v>164</v>
      </c>
      <c r="N301" s="1" t="s">
        <v>164</v>
      </c>
      <c r="O301" s="1" t="s">
        <v>164</v>
      </c>
      <c r="T301" s="511" t="s">
        <v>421</v>
      </c>
      <c r="U301" s="285">
        <v>202300000000323</v>
      </c>
      <c r="V301" s="307" t="s">
        <v>421</v>
      </c>
      <c r="W301" s="394">
        <f>+SUMIFS('[1]SIIF Cierre 31 Enero de 2024'!$P$4:$P$749,'[1]SIIF Cierre 31 Enero de 2024'!$A$4:$A$749,$B301,'[1]SIIF Cierre 31 Enero de 2024'!$B$4:$B$749,$C301,'[1]SIIF Cierre 31 Enero de 2024'!$C$4:$C$749,$D301)/1000000</f>
        <v>1500</v>
      </c>
      <c r="X301" s="394">
        <v>0</v>
      </c>
      <c r="Y301" s="394">
        <f>+SUMIFS('[1]SIIF Cierre 31 Enero de 2024'!$R$4:$R$749,'[1]SIIF Cierre 31 Enero de 2024'!$A$4:$A$749,$B301,'[1]SIIF Cierre 31 Enero de 2024'!$B$4:$B$749,$C301,'[1]SIIF Cierre 31 Enero de 2024'!$C$4:$C$749,$D301)/1000000</f>
        <v>0</v>
      </c>
      <c r="Z301" s="394"/>
      <c r="AA301" s="394">
        <f>+SUMIFS('[1]SIIF Cierre 31 Enero de 2024'!$Q$4:$Q$749,'[1]SIIF Cierre 31 Enero de 2024'!$A$4:$A$749,$B301,'[1]SIIF Cierre 31 Enero de 2024'!$B$4:$B$749,$C301,'[1]SIIF Cierre 31 Enero de 2024'!$C$4:$C$749,$D301)/1000000</f>
        <v>0</v>
      </c>
      <c r="AB301" s="394"/>
      <c r="AC301" s="394"/>
      <c r="AD301" s="462">
        <f t="shared" ref="AD301:AD309" si="306">W301-Y301+AA301</f>
        <v>1500</v>
      </c>
      <c r="AE301" s="394">
        <f>+SUMIFS('[1]SIIF Cierre 31 Enero de 2024'!$T$4:$T$749,'[1]SIIF Cierre 31 Enero de 2024'!$A$4:$A$749,$B301,'[1]SIIF Cierre 31 Enero de 2024'!$B$4:$B$749,$C301,'[1]SIIF Cierre 31 Enero de 2024'!$C$4:$C$749,$D301)/1000000</f>
        <v>0</v>
      </c>
      <c r="AF301" s="394">
        <f>AD301-AE301</f>
        <v>1500</v>
      </c>
      <c r="AG301" s="471">
        <f>+SUMIFS('[1]SIIF Cierre 31 Enero de 2024'!$W$4:$W$749,'[1]SIIF Cierre 31 Enero de 2024'!$A$4:$A$749,$B301,'[1]SIIF Cierre 31 Enero de 2024'!$B$4:$B$749,$C301,'[1]SIIF Cierre 31 Enero de 2024'!$C$4:$C$749,$D301,'[1]SIIF Cierre 31 Enero de 2024'!$D$4:$D$749,$E301,'[1]SIIF Cierre 31 Enero de 2024'!$E$4:$E$749,$F301,'[1]SIIF Cierre 31 Enero de 2024'!$F$4:$F$749,$G301,'[1]SIIF Cierre 31 Enero de 2024'!$G$4:$G$749,$H301,'[1]SIIF Cierre 31 Enero de 2024'!$H$4:$H$749,$I301,'[1]SIIF Cierre 31 Enero de 2024'!$I$4:$I$749,$J301,'[1]SIIF Cierre 31 Enero de 2024'!$J$4:$J$749,$K301,'[1]SIIF Cierre 31 Enero de 2024'!$K$4:$K$749,$L301,'[1]SIIF Cierre 31 Enero de 2024'!$L$4:$L$749,$M301,'[1]SIIF Cierre 31 Enero de 2024'!$M$4:$M$749,$N301,'[1]SIIF Cierre 31 Enero de 2024'!$N$4:$N$749,$O301)/1000000</f>
        <v>661.54831000000001</v>
      </c>
      <c r="AH301" s="265">
        <f t="shared" ref="AH301:AH310" si="307">+AG301/AD301</f>
        <v>0.4410322066666667</v>
      </c>
      <c r="AI301" s="266"/>
      <c r="AJ301" s="264">
        <f>+SUMIFS('[1]Cierre Mes Anterior'!$W$4:$W$773,'[1]Cierre Mes Anterior'!$A$4:$A$773,$B301,'[1]Cierre Mes Anterior'!$B$4:$B$773,$C301,'[1]Cierre Mes Anterior'!$C$4:$C$773,$D301,'[1]Cierre Mes Anterior'!$D$4:$D$773,$E301,'[1]Cierre Mes Anterior'!$E$4:$E$773,$F301,'[1]Cierre Mes Anterior'!$F$4:$F$773,$G301,'[1]Cierre Mes Anterior'!$G$4:$G$773,$H301,'[1]Cierre Mes Anterior'!$H$4:$H$773,$I301,'[1]Cierre Mes Anterior'!$I$4:$I$773,$J301,'[1]Cierre Mes Anterior'!$J$4:$J$773,$K301,'[1]Cierre Mes Anterior'!$K$4:$K$773,$L301,'[1]Cierre Mes Anterior'!$L$4:$L$773,$M301,'[1]Cierre Mes Anterior'!$M$4:$M$773,$N301,'[1]Cierre Mes Anterior'!$N$4:$N$773,$O301)/1000000</f>
        <v>0</v>
      </c>
      <c r="AK301" s="267">
        <f t="shared" ref="AK301:AK309" si="308">+AG301-AJ301</f>
        <v>661.54831000000001</v>
      </c>
      <c r="AL301" s="334" t="e" vm="1">
        <f t="shared" ref="AL301:AL310" si="309">HLOOKUP((HLOOKUP($W$1,$BB$8:$BM$8,1,FALSE)),$BB$8:$BM$314,BN301,FALSE)</f>
        <v>#VALUE!</v>
      </c>
      <c r="AM301" s="472">
        <f>+SUMIFS('[1]SIIF Cierre 31 Enero de 2024'!$X$4:$X$749,'[1]SIIF Cierre 31 Enero de 2024'!$A$4:$A$749,$B301,'[1]SIIF Cierre 31 Enero de 2024'!$B$4:$B$749,$C301,'[1]SIIF Cierre 31 Enero de 2024'!$C$4:$C$749,$D301,'[1]SIIF Cierre 31 Enero de 2024'!$D$4:$D$749,$E301,'[1]SIIF Cierre 31 Enero de 2024'!$E$4:$E$749,$F301,'[1]SIIF Cierre 31 Enero de 2024'!$F$4:$F$749,$G301,'[1]SIIF Cierre 31 Enero de 2024'!$G$4:$G$749,$H301,'[1]SIIF Cierre 31 Enero de 2024'!$H$4:$H$749,$I301,'[1]SIIF Cierre 31 Enero de 2024'!$I$4:$I$749,$J301,'[1]SIIF Cierre 31 Enero de 2024'!$J$4:$J$749,$K301,'[1]SIIF Cierre 31 Enero de 2024'!$K$4:$K$749,$L301,'[1]SIIF Cierre 31 Enero de 2024'!$L$4:$L$749,$M301,'[1]SIIF Cierre 31 Enero de 2024'!$M$4:$M$749,$N301,'[1]SIIF Cierre 31 Enero de 2024'!$N$4:$N$749,$O301)/1000000</f>
        <v>2.8746100000000001</v>
      </c>
      <c r="AN301" s="265">
        <f t="shared" ref="AN301:AN310" si="310">+AM301/AD301</f>
        <v>1.9164066666666668E-3</v>
      </c>
      <c r="AO301" s="266"/>
      <c r="AP301" s="264">
        <f>+SUMIFS('[1]Cierre Mes Anterior'!$X$4:$X$773,'[1]Cierre Mes Anterior'!$A$4:$A$773,$B301,'[1]Cierre Mes Anterior'!$B$4:$B$773,$C301,'[1]Cierre Mes Anterior'!$C$4:$C$773,$D301,'[1]Cierre Mes Anterior'!$D$4:$D$773,$E301,'[1]Cierre Mes Anterior'!$E$4:$E$773,$F301,'[1]Cierre Mes Anterior'!$F$4:$F$773,$G301,'[1]Cierre Mes Anterior'!$G$4:$G$773,$H301,'[1]Cierre Mes Anterior'!$H$4:$H$773,$I301,'[1]Cierre Mes Anterior'!$I$4:$I$773,$J301,'[1]Cierre Mes Anterior'!$J$4:$J$773,$K301,'[1]Cierre Mes Anterior'!$K$4:$K$773,$L301,'[1]Cierre Mes Anterior'!$L$4:$L$773,$M301,'[1]Cierre Mes Anterior'!$M$4:$M$773,$N301,'[1]Cierre Mes Anterior'!$N$4:$N$773,$O301)/1000000</f>
        <v>0</v>
      </c>
      <c r="AQ301" s="267">
        <f t="shared" ref="AQ301:AQ309" si="311">+AM301-AP301</f>
        <v>2.8746100000000001</v>
      </c>
      <c r="AR301" s="172" t="e">
        <f t="shared" ref="AR301:AR310" si="312">HLOOKUP((HLOOKUP($W$1,$BO$8:$BZ$8,1,FALSE)),$BO$8:$BZ$314,BN301,FALSE)</f>
        <v>#N/A</v>
      </c>
      <c r="AS301" s="472">
        <f>+SUMIFS('[1]SIIF Cierre 31 Enero de 2024'!$Z$4:$Z$749,'[1]SIIF Cierre 31 Enero de 2024'!$A$4:$A$749,$B301,'[1]SIIF Cierre 31 Enero de 2024'!$B$4:$B$749,$C301,'[1]SIIF Cierre 31 Enero de 2024'!$C$4:$C$749,$D301,'[1]SIIF Cierre 31 Enero de 2024'!$D$4:$D$749,$E301,'[1]SIIF Cierre 31 Enero de 2024'!$E$4:$E$749,$F301,'[1]SIIF Cierre 31 Enero de 2024'!$F$4:$F$749,$G301,'[1]SIIF Cierre 31 Enero de 2024'!$G$4:$G$749,$H301,'[1]SIIF Cierre 31 Enero de 2024'!$H$4:$H$749,$I301,'[1]SIIF Cierre 31 Enero de 2024'!$I$4:$I$749,$J301,'[1]SIIF Cierre 31 Enero de 2024'!$J$4:$J$749,$K301,'[1]SIIF Cierre 31 Enero de 2024'!$K$4:$K$749,$L301,'[1]SIIF Cierre 31 Enero de 2024'!$L$4:$L$749,$M301,'[1]SIIF Cierre 31 Enero de 2024'!$M$4:$M$749,$N301,'[1]SIIF Cierre 31 Enero de 2024'!$N$4:$N$749,$O301)/1000000</f>
        <v>0</v>
      </c>
      <c r="AT301" s="265">
        <f t="shared" ref="AT301:AT310" si="313">+AS301/AD301</f>
        <v>0</v>
      </c>
      <c r="AU301" s="462">
        <f t="shared" ref="AU301:AU309" si="314">+AD301-AG301</f>
        <v>838.45168999999999</v>
      </c>
      <c r="AV301" s="395">
        <f t="shared" ref="AV301:AV309" si="315">+AG301-AM301</f>
        <v>658.67370000000005</v>
      </c>
      <c r="AW301" s="416">
        <f t="shared" ref="AW301:AW309" si="316">+AD301-AM301</f>
        <v>1497.1253899999999</v>
      </c>
      <c r="AX301" s="420"/>
      <c r="AY301" s="193" t="e">
        <f t="shared" ref="AY301:AY309" si="317">AD301*AR301</f>
        <v>#N/A</v>
      </c>
      <c r="AZ301" s="174" t="e">
        <f t="shared" ref="AZ301:AZ310" si="318">IF(AND(AY301=0,AM301&gt;AY301),1,IFERROR(AM301/AY301,1))</f>
        <v>#N/A</v>
      </c>
      <c r="BA301" s="138"/>
      <c r="BB301" s="277"/>
      <c r="BC301" s="270"/>
      <c r="BD301" s="270"/>
      <c r="BE301" s="270"/>
      <c r="BF301" s="270"/>
      <c r="BG301" s="270"/>
      <c r="BH301" s="270"/>
      <c r="BI301" s="270"/>
      <c r="BJ301" s="270"/>
      <c r="BK301" s="270"/>
      <c r="BL301" s="270"/>
      <c r="BM301" s="270"/>
      <c r="BO301" s="270"/>
      <c r="BP301" s="270"/>
      <c r="BQ301" s="270"/>
      <c r="BR301" s="270"/>
      <c r="BS301" s="270"/>
      <c r="BT301" s="270"/>
      <c r="BU301" s="270"/>
      <c r="BV301" s="270"/>
      <c r="BW301" s="270"/>
      <c r="BX301" s="270"/>
      <c r="BY301" s="270"/>
      <c r="BZ301" s="270"/>
    </row>
    <row r="302" spans="1:78" ht="52.5">
      <c r="B302" s="1" t="s">
        <v>196</v>
      </c>
      <c r="C302" s="1" t="s">
        <v>302</v>
      </c>
      <c r="D302" s="515" t="s">
        <v>395</v>
      </c>
      <c r="E302" s="1" t="s">
        <v>176</v>
      </c>
      <c r="F302" s="1" t="s">
        <v>164</v>
      </c>
      <c r="G302" s="1" t="s">
        <v>164</v>
      </c>
      <c r="H302" s="1" t="s">
        <v>164</v>
      </c>
      <c r="I302" s="1" t="s">
        <v>164</v>
      </c>
      <c r="J302" s="1" t="s">
        <v>164</v>
      </c>
      <c r="K302" s="1" t="s">
        <v>164</v>
      </c>
      <c r="L302" s="1" t="s">
        <v>164</v>
      </c>
      <c r="M302" s="1" t="s">
        <v>164</v>
      </c>
      <c r="N302" s="1" t="s">
        <v>164</v>
      </c>
      <c r="O302" s="1" t="s">
        <v>164</v>
      </c>
      <c r="T302" s="511" t="s">
        <v>289</v>
      </c>
      <c r="U302" s="285" t="s">
        <v>290</v>
      </c>
      <c r="V302" s="307" t="s">
        <v>289</v>
      </c>
      <c r="W302" s="394">
        <f>+SUMIFS('[1]SIIF Cierre 31 Enero de 2024'!$P$4:$P$749,'[1]SIIF Cierre 31 Enero de 2024'!$A$4:$A$749,$B302,'[1]SIIF Cierre 31 Enero de 2024'!$B$4:$B$749,$C302,'[1]SIIF Cierre 31 Enero de 2024'!$C$4:$C$749,$D302)/1000000</f>
        <v>3896.3278789999999</v>
      </c>
      <c r="X302" s="394">
        <v>0</v>
      </c>
      <c r="Y302" s="394">
        <f>+SUMIFS('[1]SIIF Cierre 31 Enero de 2024'!$R$4:$R$749,'[1]SIIF Cierre 31 Enero de 2024'!$A$4:$A$749,$B302,'[1]SIIF Cierre 31 Enero de 2024'!$B$4:$B$749,$C302,'[1]SIIF Cierre 31 Enero de 2024'!$C$4:$C$749,$D302)/1000000</f>
        <v>0</v>
      </c>
      <c r="Z302" s="394"/>
      <c r="AA302" s="394">
        <f>+SUMIFS('[1]SIIF Cierre 31 Enero de 2024'!$Q$4:$Q$749,'[1]SIIF Cierre 31 Enero de 2024'!$A$4:$A$749,$B302,'[1]SIIF Cierre 31 Enero de 2024'!$B$4:$B$749,$C302,'[1]SIIF Cierre 31 Enero de 2024'!$C$4:$C$749,$D302)/1000000</f>
        <v>0</v>
      </c>
      <c r="AB302" s="394"/>
      <c r="AC302" s="394"/>
      <c r="AD302" s="462">
        <f t="shared" si="306"/>
        <v>3896.3278789999999</v>
      </c>
      <c r="AE302" s="394">
        <f>+SUMIFS('[1]SIIF Cierre 31 Enero de 2024'!$T$4:$T$749,'[1]SIIF Cierre 31 Enero de 2024'!$A$4:$A$749,$B302,'[1]SIIF Cierre 31 Enero de 2024'!$B$4:$B$749,$C302,'[1]SIIF Cierre 31 Enero de 2024'!$C$4:$C$749,$D302)/1000000</f>
        <v>0</v>
      </c>
      <c r="AF302" s="394">
        <f t="shared" ref="AF302:AF309" si="319">AD302-AE302</f>
        <v>3896.3278789999999</v>
      </c>
      <c r="AG302" s="471">
        <f>+SUMIFS('[1]SIIF Cierre 31 Enero de 2024'!$W$4:$W$749,'[1]SIIF Cierre 31 Enero de 2024'!$A$4:$A$749,$B302,'[1]SIIF Cierre 31 Enero de 2024'!$B$4:$B$749,$C302,'[1]SIIF Cierre 31 Enero de 2024'!$C$4:$C$749,$D302,'[1]SIIF Cierre 31 Enero de 2024'!$D$4:$D$749,$E302,'[1]SIIF Cierre 31 Enero de 2024'!$E$4:$E$749,$F302,'[1]SIIF Cierre 31 Enero de 2024'!$F$4:$F$749,$G302,'[1]SIIF Cierre 31 Enero de 2024'!$G$4:$G$749,$H302,'[1]SIIF Cierre 31 Enero de 2024'!$H$4:$H$749,$I302,'[1]SIIF Cierre 31 Enero de 2024'!$I$4:$I$749,$J302,'[1]SIIF Cierre 31 Enero de 2024'!$J$4:$J$749,$K302,'[1]SIIF Cierre 31 Enero de 2024'!$K$4:$K$749,$L302,'[1]SIIF Cierre 31 Enero de 2024'!$L$4:$L$749,$M302,'[1]SIIF Cierre 31 Enero de 2024'!$M$4:$M$749,$N302,'[1]SIIF Cierre 31 Enero de 2024'!$N$4:$N$749,$O302)/1000000</f>
        <v>446.52204899999998</v>
      </c>
      <c r="AH302" s="265">
        <f t="shared" si="307"/>
        <v>0.11460073763468816</v>
      </c>
      <c r="AI302" s="266"/>
      <c r="AJ302" s="264">
        <f>+SUMIFS('[1]Cierre Mes Anterior'!$W$4:$W$773,'[1]Cierre Mes Anterior'!$A$4:$A$773,$B302,'[1]Cierre Mes Anterior'!$B$4:$B$773,$C302,'[1]Cierre Mes Anterior'!$C$4:$C$773,$D302,'[1]Cierre Mes Anterior'!$D$4:$D$773,$E302,'[1]Cierre Mes Anterior'!$E$4:$E$773,$F302,'[1]Cierre Mes Anterior'!$F$4:$F$773,$G302,'[1]Cierre Mes Anterior'!$G$4:$G$773,$H302,'[1]Cierre Mes Anterior'!$H$4:$H$773,$I302,'[1]Cierre Mes Anterior'!$I$4:$I$773,$J302,'[1]Cierre Mes Anterior'!$J$4:$J$773,$K302,'[1]Cierre Mes Anterior'!$K$4:$K$773,$L302,'[1]Cierre Mes Anterior'!$L$4:$L$773,$M302,'[1]Cierre Mes Anterior'!$M$4:$M$773,$N302,'[1]Cierre Mes Anterior'!$N$4:$N$773,$O302)/1000000</f>
        <v>0</v>
      </c>
      <c r="AK302" s="267">
        <f t="shared" si="308"/>
        <v>446.52204899999998</v>
      </c>
      <c r="AL302" s="334" t="e" vm="1">
        <f t="shared" si="309"/>
        <v>#VALUE!</v>
      </c>
      <c r="AM302" s="472">
        <f>+SUMIFS('[1]SIIF Cierre 31 Enero de 2024'!$X$4:$X$749,'[1]SIIF Cierre 31 Enero de 2024'!$A$4:$A$749,$B302,'[1]SIIF Cierre 31 Enero de 2024'!$B$4:$B$749,$C302,'[1]SIIF Cierre 31 Enero de 2024'!$C$4:$C$749,$D302,'[1]SIIF Cierre 31 Enero de 2024'!$D$4:$D$749,$E302,'[1]SIIF Cierre 31 Enero de 2024'!$E$4:$E$749,$F302,'[1]SIIF Cierre 31 Enero de 2024'!$F$4:$F$749,$G302,'[1]SIIF Cierre 31 Enero de 2024'!$G$4:$G$749,$H302,'[1]SIIF Cierre 31 Enero de 2024'!$H$4:$H$749,$I302,'[1]SIIF Cierre 31 Enero de 2024'!$I$4:$I$749,$J302,'[1]SIIF Cierre 31 Enero de 2024'!$J$4:$J$749,$K302,'[1]SIIF Cierre 31 Enero de 2024'!$K$4:$K$749,$L302,'[1]SIIF Cierre 31 Enero de 2024'!$L$4:$L$749,$M302,'[1]SIIF Cierre 31 Enero de 2024'!$M$4:$M$749,$N302,'[1]SIIF Cierre 31 Enero de 2024'!$N$4:$N$749,$O302)/1000000</f>
        <v>0</v>
      </c>
      <c r="AN302" s="265">
        <f t="shared" si="310"/>
        <v>0</v>
      </c>
      <c r="AO302" s="266"/>
      <c r="AP302" s="264">
        <f>+SUMIFS('[1]Cierre Mes Anterior'!$X$4:$X$773,'[1]Cierre Mes Anterior'!$A$4:$A$773,$B302,'[1]Cierre Mes Anterior'!$B$4:$B$773,$C302,'[1]Cierre Mes Anterior'!$C$4:$C$773,$D302,'[1]Cierre Mes Anterior'!$D$4:$D$773,$E302,'[1]Cierre Mes Anterior'!$E$4:$E$773,$F302,'[1]Cierre Mes Anterior'!$F$4:$F$773,$G302,'[1]Cierre Mes Anterior'!$G$4:$G$773,$H302,'[1]Cierre Mes Anterior'!$H$4:$H$773,$I302,'[1]Cierre Mes Anterior'!$I$4:$I$773,$J302,'[1]Cierre Mes Anterior'!$J$4:$J$773,$K302,'[1]Cierre Mes Anterior'!$K$4:$K$773,$L302,'[1]Cierre Mes Anterior'!$L$4:$L$773,$M302,'[1]Cierre Mes Anterior'!$M$4:$M$773,$N302,'[1]Cierre Mes Anterior'!$N$4:$N$773,$O302)/1000000</f>
        <v>0</v>
      </c>
      <c r="AQ302" s="267">
        <f t="shared" si="311"/>
        <v>0</v>
      </c>
      <c r="AR302" s="172" t="e">
        <f t="shared" si="312"/>
        <v>#N/A</v>
      </c>
      <c r="AS302" s="472">
        <f>+SUMIFS('[1]SIIF Cierre 31 Enero de 2024'!$Z$4:$Z$749,'[1]SIIF Cierre 31 Enero de 2024'!$A$4:$A$749,$B302,'[1]SIIF Cierre 31 Enero de 2024'!$B$4:$B$749,$C302,'[1]SIIF Cierre 31 Enero de 2024'!$C$4:$C$749,$D302,'[1]SIIF Cierre 31 Enero de 2024'!$D$4:$D$749,$E302,'[1]SIIF Cierre 31 Enero de 2024'!$E$4:$E$749,$F302,'[1]SIIF Cierre 31 Enero de 2024'!$F$4:$F$749,$G302,'[1]SIIF Cierre 31 Enero de 2024'!$G$4:$G$749,$H302,'[1]SIIF Cierre 31 Enero de 2024'!$H$4:$H$749,$I302,'[1]SIIF Cierre 31 Enero de 2024'!$I$4:$I$749,$J302,'[1]SIIF Cierre 31 Enero de 2024'!$J$4:$J$749,$K302,'[1]SIIF Cierre 31 Enero de 2024'!$K$4:$K$749,$L302,'[1]SIIF Cierre 31 Enero de 2024'!$L$4:$L$749,$M302,'[1]SIIF Cierre 31 Enero de 2024'!$M$4:$M$749,$N302,'[1]SIIF Cierre 31 Enero de 2024'!$N$4:$N$749,$O302)/1000000</f>
        <v>0</v>
      </c>
      <c r="AT302" s="265">
        <f t="shared" si="313"/>
        <v>0</v>
      </c>
      <c r="AU302" s="462">
        <f t="shared" si="314"/>
        <v>3449.8058299999998</v>
      </c>
      <c r="AV302" s="395">
        <f t="shared" si="315"/>
        <v>446.52204899999998</v>
      </c>
      <c r="AW302" s="416">
        <f t="shared" si="316"/>
        <v>3896.3278789999999</v>
      </c>
      <c r="AX302" s="420"/>
      <c r="AY302" s="193" t="e">
        <f t="shared" si="317"/>
        <v>#N/A</v>
      </c>
      <c r="AZ302" s="174" t="e">
        <f t="shared" si="318"/>
        <v>#N/A</v>
      </c>
      <c r="BA302" s="138"/>
      <c r="BB302" s="277"/>
      <c r="BC302" s="270"/>
      <c r="BD302" s="270"/>
      <c r="BE302" s="270"/>
      <c r="BF302" s="270"/>
      <c r="BG302" s="270"/>
      <c r="BH302" s="270"/>
      <c r="BI302" s="270"/>
      <c r="BJ302" s="270"/>
      <c r="BK302" s="270"/>
      <c r="BL302" s="270"/>
      <c r="BM302" s="270"/>
      <c r="BO302" s="270"/>
      <c r="BP302" s="270"/>
      <c r="BQ302" s="270"/>
      <c r="BR302" s="270"/>
      <c r="BS302" s="270"/>
      <c r="BT302" s="270"/>
      <c r="BU302" s="270"/>
      <c r="BV302" s="270"/>
      <c r="BW302" s="270"/>
      <c r="BX302" s="270"/>
      <c r="BY302" s="270"/>
      <c r="BZ302" s="270"/>
    </row>
    <row r="303" spans="1:78" ht="35">
      <c r="B303" s="1" t="s">
        <v>196</v>
      </c>
      <c r="C303" s="1" t="s">
        <v>302</v>
      </c>
      <c r="D303" s="505" t="s">
        <v>422</v>
      </c>
      <c r="E303" s="1" t="s">
        <v>176</v>
      </c>
      <c r="F303" s="1" t="s">
        <v>164</v>
      </c>
      <c r="G303" s="1" t="s">
        <v>164</v>
      </c>
      <c r="H303" s="1" t="s">
        <v>164</v>
      </c>
      <c r="I303" s="1" t="s">
        <v>164</v>
      </c>
      <c r="J303" s="1" t="s">
        <v>164</v>
      </c>
      <c r="K303" s="1" t="s">
        <v>164</v>
      </c>
      <c r="L303" s="1" t="s">
        <v>164</v>
      </c>
      <c r="M303" s="1" t="s">
        <v>164</v>
      </c>
      <c r="N303" s="1" t="s">
        <v>164</v>
      </c>
      <c r="O303" s="1" t="s">
        <v>164</v>
      </c>
      <c r="T303" s="511" t="s">
        <v>423</v>
      </c>
      <c r="U303" s="285">
        <v>202300000000316</v>
      </c>
      <c r="V303" s="307" t="s">
        <v>423</v>
      </c>
      <c r="W303" s="394">
        <f>+SUMIFS('[1]SIIF Cierre 31 Enero de 2024'!$P$4:$P$749,'[1]SIIF Cierre 31 Enero de 2024'!$A$4:$A$749,$B303,'[1]SIIF Cierre 31 Enero de 2024'!$B$4:$B$749,$C303,'[1]SIIF Cierre 31 Enero de 2024'!$C$4:$C$749,$D303)/1000000</f>
        <v>5500</v>
      </c>
      <c r="X303" s="394">
        <v>0</v>
      </c>
      <c r="Y303" s="394">
        <f>+SUMIFS('[1]SIIF Cierre 31 Enero de 2024'!$R$4:$R$749,'[1]SIIF Cierre 31 Enero de 2024'!$A$4:$A$749,$B303,'[1]SIIF Cierre 31 Enero de 2024'!$B$4:$B$749,$C303,'[1]SIIF Cierre 31 Enero de 2024'!$C$4:$C$749,$D303)/1000000</f>
        <v>0</v>
      </c>
      <c r="Z303" s="394"/>
      <c r="AA303" s="394">
        <f>+SUMIFS('[1]SIIF Cierre 31 Enero de 2024'!$Q$4:$Q$749,'[1]SIIF Cierre 31 Enero de 2024'!$A$4:$A$749,$B303,'[1]SIIF Cierre 31 Enero de 2024'!$B$4:$B$749,$C303,'[1]SIIF Cierre 31 Enero de 2024'!$C$4:$C$749,$D303)/1000000</f>
        <v>0</v>
      </c>
      <c r="AB303" s="394"/>
      <c r="AC303" s="394"/>
      <c r="AD303" s="462">
        <f t="shared" si="306"/>
        <v>5500</v>
      </c>
      <c r="AE303" s="394">
        <f>+SUMIFS('[1]SIIF Cierre 31 Enero de 2024'!$T$4:$T$749,'[1]SIIF Cierre 31 Enero de 2024'!$A$4:$A$749,$B303,'[1]SIIF Cierre 31 Enero de 2024'!$B$4:$B$749,$C303,'[1]SIIF Cierre 31 Enero de 2024'!$C$4:$C$749,$D303)/1000000</f>
        <v>0</v>
      </c>
      <c r="AF303" s="394">
        <f t="shared" si="319"/>
        <v>5500</v>
      </c>
      <c r="AG303" s="471">
        <f>+SUMIFS('[1]SIIF Cierre 31 Enero de 2024'!$W$4:$W$749,'[1]SIIF Cierre 31 Enero de 2024'!$A$4:$A$749,$B303,'[1]SIIF Cierre 31 Enero de 2024'!$B$4:$B$749,$C303,'[1]SIIF Cierre 31 Enero de 2024'!$C$4:$C$749,$D303,'[1]SIIF Cierre 31 Enero de 2024'!$D$4:$D$749,$E303,'[1]SIIF Cierre 31 Enero de 2024'!$E$4:$E$749,$F303,'[1]SIIF Cierre 31 Enero de 2024'!$F$4:$F$749,$G303,'[1]SIIF Cierre 31 Enero de 2024'!$G$4:$G$749,$H303,'[1]SIIF Cierre 31 Enero de 2024'!$H$4:$H$749,$I303,'[1]SIIF Cierre 31 Enero de 2024'!$I$4:$I$749,$J303,'[1]SIIF Cierre 31 Enero de 2024'!$J$4:$J$749,$K303,'[1]SIIF Cierre 31 Enero de 2024'!$K$4:$K$749,$L303,'[1]SIIF Cierre 31 Enero de 2024'!$L$4:$L$749,$M303,'[1]SIIF Cierre 31 Enero de 2024'!$M$4:$M$749,$N303,'[1]SIIF Cierre 31 Enero de 2024'!$N$4:$N$749,$O303)/1000000</f>
        <v>524.96706400000005</v>
      </c>
      <c r="AH303" s="265">
        <f t="shared" si="307"/>
        <v>9.5448557090909103E-2</v>
      </c>
      <c r="AI303" s="266"/>
      <c r="AJ303" s="264">
        <f>+SUMIFS('[1]Cierre Mes Anterior'!$W$4:$W$773,'[1]Cierre Mes Anterior'!$A$4:$A$773,$B303,'[1]Cierre Mes Anterior'!$B$4:$B$773,$C303,'[1]Cierre Mes Anterior'!$C$4:$C$773,$D303,'[1]Cierre Mes Anterior'!$D$4:$D$773,$E303,'[1]Cierre Mes Anterior'!$E$4:$E$773,$F303,'[1]Cierre Mes Anterior'!$F$4:$F$773,$G303,'[1]Cierre Mes Anterior'!$G$4:$G$773,$H303,'[1]Cierre Mes Anterior'!$H$4:$H$773,$I303,'[1]Cierre Mes Anterior'!$I$4:$I$773,$J303,'[1]Cierre Mes Anterior'!$J$4:$J$773,$K303,'[1]Cierre Mes Anterior'!$K$4:$K$773,$L303,'[1]Cierre Mes Anterior'!$L$4:$L$773,$M303,'[1]Cierre Mes Anterior'!$M$4:$M$773,$N303,'[1]Cierre Mes Anterior'!$N$4:$N$773,$O303)/1000000</f>
        <v>0</v>
      </c>
      <c r="AK303" s="267">
        <f t="shared" si="308"/>
        <v>524.96706400000005</v>
      </c>
      <c r="AL303" s="334" t="e" vm="1">
        <f t="shared" si="309"/>
        <v>#VALUE!</v>
      </c>
      <c r="AM303" s="472">
        <f>+SUMIFS('[1]SIIF Cierre 31 Enero de 2024'!$X$4:$X$749,'[1]SIIF Cierre 31 Enero de 2024'!$A$4:$A$749,$B303,'[1]SIIF Cierre 31 Enero de 2024'!$B$4:$B$749,$C303,'[1]SIIF Cierre 31 Enero de 2024'!$C$4:$C$749,$D303,'[1]SIIF Cierre 31 Enero de 2024'!$D$4:$D$749,$E303,'[1]SIIF Cierre 31 Enero de 2024'!$E$4:$E$749,$F303,'[1]SIIF Cierre 31 Enero de 2024'!$F$4:$F$749,$G303,'[1]SIIF Cierre 31 Enero de 2024'!$G$4:$G$749,$H303,'[1]SIIF Cierre 31 Enero de 2024'!$H$4:$H$749,$I303,'[1]SIIF Cierre 31 Enero de 2024'!$I$4:$I$749,$J303,'[1]SIIF Cierre 31 Enero de 2024'!$J$4:$J$749,$K303,'[1]SIIF Cierre 31 Enero de 2024'!$K$4:$K$749,$L303,'[1]SIIF Cierre 31 Enero de 2024'!$L$4:$L$749,$M303,'[1]SIIF Cierre 31 Enero de 2024'!$M$4:$M$749,$N303,'[1]SIIF Cierre 31 Enero de 2024'!$N$4:$N$749,$O303)/1000000</f>
        <v>0.96213099999999996</v>
      </c>
      <c r="AN303" s="265">
        <f t="shared" si="310"/>
        <v>1.7493290909090909E-4</v>
      </c>
      <c r="AO303" s="266"/>
      <c r="AP303" s="264">
        <f>+SUMIFS('[1]Cierre Mes Anterior'!$X$4:$X$773,'[1]Cierre Mes Anterior'!$A$4:$A$773,$B303,'[1]Cierre Mes Anterior'!$B$4:$B$773,$C303,'[1]Cierre Mes Anterior'!$C$4:$C$773,$D303,'[1]Cierre Mes Anterior'!$D$4:$D$773,$E303,'[1]Cierre Mes Anterior'!$E$4:$E$773,$F303,'[1]Cierre Mes Anterior'!$F$4:$F$773,$G303,'[1]Cierre Mes Anterior'!$G$4:$G$773,$H303,'[1]Cierre Mes Anterior'!$H$4:$H$773,$I303,'[1]Cierre Mes Anterior'!$I$4:$I$773,$J303,'[1]Cierre Mes Anterior'!$J$4:$J$773,$K303,'[1]Cierre Mes Anterior'!$K$4:$K$773,$L303,'[1]Cierre Mes Anterior'!$L$4:$L$773,$M303,'[1]Cierre Mes Anterior'!$M$4:$M$773,$N303,'[1]Cierre Mes Anterior'!$N$4:$N$773,$O303)/1000000</f>
        <v>0</v>
      </c>
      <c r="AQ303" s="267">
        <f t="shared" si="311"/>
        <v>0.96213099999999996</v>
      </c>
      <c r="AR303" s="172" t="e">
        <f t="shared" si="312"/>
        <v>#N/A</v>
      </c>
      <c r="AS303" s="472">
        <f>+SUMIFS('[1]SIIF Cierre 31 Enero de 2024'!$Z$4:$Z$749,'[1]SIIF Cierre 31 Enero de 2024'!$A$4:$A$749,$B303,'[1]SIIF Cierre 31 Enero de 2024'!$B$4:$B$749,$C303,'[1]SIIF Cierre 31 Enero de 2024'!$C$4:$C$749,$D303,'[1]SIIF Cierre 31 Enero de 2024'!$D$4:$D$749,$E303,'[1]SIIF Cierre 31 Enero de 2024'!$E$4:$E$749,$F303,'[1]SIIF Cierre 31 Enero de 2024'!$F$4:$F$749,$G303,'[1]SIIF Cierre 31 Enero de 2024'!$G$4:$G$749,$H303,'[1]SIIF Cierre 31 Enero de 2024'!$H$4:$H$749,$I303,'[1]SIIF Cierre 31 Enero de 2024'!$I$4:$I$749,$J303,'[1]SIIF Cierre 31 Enero de 2024'!$J$4:$J$749,$K303,'[1]SIIF Cierre 31 Enero de 2024'!$K$4:$K$749,$L303,'[1]SIIF Cierre 31 Enero de 2024'!$L$4:$L$749,$M303,'[1]SIIF Cierre 31 Enero de 2024'!$M$4:$M$749,$N303,'[1]SIIF Cierre 31 Enero de 2024'!$N$4:$N$749,$O303)/1000000</f>
        <v>0</v>
      </c>
      <c r="AT303" s="265">
        <f t="shared" si="313"/>
        <v>0</v>
      </c>
      <c r="AU303" s="462">
        <f t="shared" si="314"/>
        <v>4975.0329359999996</v>
      </c>
      <c r="AV303" s="395">
        <f t="shared" si="315"/>
        <v>524.00493300000005</v>
      </c>
      <c r="AW303" s="416">
        <f t="shared" si="316"/>
        <v>5499.0378689999998</v>
      </c>
      <c r="AX303" s="420"/>
      <c r="AY303" s="193" t="e">
        <f t="shared" si="317"/>
        <v>#N/A</v>
      </c>
      <c r="AZ303" s="174" t="e">
        <f t="shared" si="318"/>
        <v>#N/A</v>
      </c>
      <c r="BA303" s="138"/>
      <c r="BB303" s="277"/>
      <c r="BC303" s="270"/>
      <c r="BD303" s="270"/>
      <c r="BE303" s="270"/>
      <c r="BF303" s="270"/>
      <c r="BG303" s="270"/>
      <c r="BH303" s="270"/>
      <c r="BI303" s="270"/>
      <c r="BJ303" s="270"/>
      <c r="BK303" s="270"/>
      <c r="BL303" s="270"/>
      <c r="BM303" s="270"/>
      <c r="BO303" s="270"/>
      <c r="BP303" s="270"/>
      <c r="BQ303" s="270"/>
      <c r="BR303" s="270"/>
      <c r="BS303" s="270"/>
      <c r="BT303" s="270"/>
      <c r="BU303" s="270"/>
      <c r="BV303" s="270"/>
      <c r="BW303" s="270"/>
      <c r="BX303" s="270"/>
      <c r="BY303" s="270"/>
      <c r="BZ303" s="270"/>
    </row>
    <row r="304" spans="1:78" ht="52.5">
      <c r="B304" s="1" t="s">
        <v>196</v>
      </c>
      <c r="C304" s="1" t="s">
        <v>302</v>
      </c>
      <c r="D304" s="515" t="s">
        <v>424</v>
      </c>
      <c r="E304" s="1" t="s">
        <v>176</v>
      </c>
      <c r="F304" s="1" t="s">
        <v>164</v>
      </c>
      <c r="G304" s="1" t="s">
        <v>164</v>
      </c>
      <c r="H304" s="1" t="s">
        <v>164</v>
      </c>
      <c r="I304" s="1" t="s">
        <v>164</v>
      </c>
      <c r="J304" s="1" t="s">
        <v>164</v>
      </c>
      <c r="K304" s="1" t="s">
        <v>164</v>
      </c>
      <c r="L304" s="1" t="s">
        <v>164</v>
      </c>
      <c r="M304" s="1" t="s">
        <v>164</v>
      </c>
      <c r="N304" s="1" t="s">
        <v>164</v>
      </c>
      <c r="O304" s="1" t="s">
        <v>164</v>
      </c>
      <c r="T304" s="511" t="s">
        <v>291</v>
      </c>
      <c r="U304" s="285" t="s">
        <v>292</v>
      </c>
      <c r="V304" s="307" t="s">
        <v>291</v>
      </c>
      <c r="W304" s="394">
        <f>+SUMIFS('[1]SIIF Cierre 31 Enero de 2024'!$P$4:$P$749,'[1]SIIF Cierre 31 Enero de 2024'!$A$4:$A$749,$B304,'[1]SIIF Cierre 31 Enero de 2024'!$B$4:$B$749,$C304,'[1]SIIF Cierre 31 Enero de 2024'!$C$4:$C$749,$D304)/1000000</f>
        <v>3262.6244160000001</v>
      </c>
      <c r="X304" s="394">
        <v>0</v>
      </c>
      <c r="Y304" s="394">
        <f>+SUMIFS('[1]SIIF Cierre 31 Enero de 2024'!$R$4:$R$749,'[1]SIIF Cierre 31 Enero de 2024'!$A$4:$A$749,$B304,'[1]SIIF Cierre 31 Enero de 2024'!$B$4:$B$749,$C304,'[1]SIIF Cierre 31 Enero de 2024'!$C$4:$C$749,$D304)/1000000</f>
        <v>0</v>
      </c>
      <c r="Z304" s="394"/>
      <c r="AA304" s="394">
        <f>+SUMIFS('[1]SIIF Cierre 31 Enero de 2024'!$Q$4:$Q$749,'[1]SIIF Cierre 31 Enero de 2024'!$A$4:$A$749,$B304,'[1]SIIF Cierre 31 Enero de 2024'!$B$4:$B$749,$C304,'[1]SIIF Cierre 31 Enero de 2024'!$C$4:$C$749,$D304)/1000000</f>
        <v>0</v>
      </c>
      <c r="AB304" s="394"/>
      <c r="AC304" s="394"/>
      <c r="AD304" s="462">
        <f t="shared" si="306"/>
        <v>3262.6244160000001</v>
      </c>
      <c r="AE304" s="394">
        <f>+SUMIFS('[1]SIIF Cierre 31 Enero de 2024'!$T$4:$T$749,'[1]SIIF Cierre 31 Enero de 2024'!$A$4:$A$749,$B304,'[1]SIIF Cierre 31 Enero de 2024'!$B$4:$B$749,$C304,'[1]SIIF Cierre 31 Enero de 2024'!$C$4:$C$749,$D304)/1000000</f>
        <v>0</v>
      </c>
      <c r="AF304" s="394">
        <f t="shared" si="319"/>
        <v>3262.6244160000001</v>
      </c>
      <c r="AG304" s="471">
        <f>+SUMIFS('[1]SIIF Cierre 31 Enero de 2024'!$W$4:$W$749,'[1]SIIF Cierre 31 Enero de 2024'!$A$4:$A$749,$B304,'[1]SIIF Cierre 31 Enero de 2024'!$B$4:$B$749,$C304,'[1]SIIF Cierre 31 Enero de 2024'!$C$4:$C$749,$D304,'[1]SIIF Cierre 31 Enero de 2024'!$D$4:$D$749,$E304,'[1]SIIF Cierre 31 Enero de 2024'!$E$4:$E$749,$F304,'[1]SIIF Cierre 31 Enero de 2024'!$F$4:$F$749,$G304,'[1]SIIF Cierre 31 Enero de 2024'!$G$4:$G$749,$H304,'[1]SIIF Cierre 31 Enero de 2024'!$H$4:$H$749,$I304,'[1]SIIF Cierre 31 Enero de 2024'!$I$4:$I$749,$J304,'[1]SIIF Cierre 31 Enero de 2024'!$J$4:$J$749,$K304,'[1]SIIF Cierre 31 Enero de 2024'!$K$4:$K$749,$L304,'[1]SIIF Cierre 31 Enero de 2024'!$L$4:$L$749,$M304,'[1]SIIF Cierre 31 Enero de 2024'!$M$4:$M$749,$N304,'[1]SIIF Cierre 31 Enero de 2024'!$N$4:$N$749,$O304)/1000000</f>
        <v>611.64604499999996</v>
      </c>
      <c r="AH304" s="265">
        <f t="shared" si="307"/>
        <v>0.18747056572018247</v>
      </c>
      <c r="AI304" s="266"/>
      <c r="AJ304" s="264">
        <f>+SUMIFS('[1]Cierre Mes Anterior'!$W$4:$W$773,'[1]Cierre Mes Anterior'!$A$4:$A$773,$B304,'[1]Cierre Mes Anterior'!$B$4:$B$773,$C304,'[1]Cierre Mes Anterior'!$C$4:$C$773,$D304,'[1]Cierre Mes Anterior'!$D$4:$D$773,$E304,'[1]Cierre Mes Anterior'!$E$4:$E$773,$F304,'[1]Cierre Mes Anterior'!$F$4:$F$773,$G304,'[1]Cierre Mes Anterior'!$G$4:$G$773,$H304,'[1]Cierre Mes Anterior'!$H$4:$H$773,$I304,'[1]Cierre Mes Anterior'!$I$4:$I$773,$J304,'[1]Cierre Mes Anterior'!$J$4:$J$773,$K304,'[1]Cierre Mes Anterior'!$K$4:$K$773,$L304,'[1]Cierre Mes Anterior'!$L$4:$L$773,$M304,'[1]Cierre Mes Anterior'!$M$4:$M$773,$N304,'[1]Cierre Mes Anterior'!$N$4:$N$773,$O304)/1000000</f>
        <v>0</v>
      </c>
      <c r="AK304" s="267">
        <f t="shared" si="308"/>
        <v>611.64604499999996</v>
      </c>
      <c r="AL304" s="334" t="e" vm="1">
        <f t="shared" si="309"/>
        <v>#VALUE!</v>
      </c>
      <c r="AM304" s="472">
        <f>+SUMIFS('[1]SIIF Cierre 31 Enero de 2024'!$X$4:$X$749,'[1]SIIF Cierre 31 Enero de 2024'!$A$4:$A$749,$B304,'[1]SIIF Cierre 31 Enero de 2024'!$B$4:$B$749,$C304,'[1]SIIF Cierre 31 Enero de 2024'!$C$4:$C$749,$D304,'[1]SIIF Cierre 31 Enero de 2024'!$D$4:$D$749,$E304,'[1]SIIF Cierre 31 Enero de 2024'!$E$4:$E$749,$F304,'[1]SIIF Cierre 31 Enero de 2024'!$F$4:$F$749,$G304,'[1]SIIF Cierre 31 Enero de 2024'!$G$4:$G$749,$H304,'[1]SIIF Cierre 31 Enero de 2024'!$H$4:$H$749,$I304,'[1]SIIF Cierre 31 Enero de 2024'!$I$4:$I$749,$J304,'[1]SIIF Cierre 31 Enero de 2024'!$J$4:$J$749,$K304,'[1]SIIF Cierre 31 Enero de 2024'!$K$4:$K$749,$L304,'[1]SIIF Cierre 31 Enero de 2024'!$L$4:$L$749,$M304,'[1]SIIF Cierre 31 Enero de 2024'!$M$4:$M$749,$N304,'[1]SIIF Cierre 31 Enero de 2024'!$N$4:$N$749,$O304)/1000000</f>
        <v>2.7010450000000001</v>
      </c>
      <c r="AN304" s="265">
        <f t="shared" si="310"/>
        <v>8.2787494225630167E-4</v>
      </c>
      <c r="AO304" s="266"/>
      <c r="AP304" s="264">
        <f>+SUMIFS('[1]Cierre Mes Anterior'!$X$4:$X$773,'[1]Cierre Mes Anterior'!$A$4:$A$773,$B304,'[1]Cierre Mes Anterior'!$B$4:$B$773,$C304,'[1]Cierre Mes Anterior'!$C$4:$C$773,$D304,'[1]Cierre Mes Anterior'!$D$4:$D$773,$E304,'[1]Cierre Mes Anterior'!$E$4:$E$773,$F304,'[1]Cierre Mes Anterior'!$F$4:$F$773,$G304,'[1]Cierre Mes Anterior'!$G$4:$G$773,$H304,'[1]Cierre Mes Anterior'!$H$4:$H$773,$I304,'[1]Cierre Mes Anterior'!$I$4:$I$773,$J304,'[1]Cierre Mes Anterior'!$J$4:$J$773,$K304,'[1]Cierre Mes Anterior'!$K$4:$K$773,$L304,'[1]Cierre Mes Anterior'!$L$4:$L$773,$M304,'[1]Cierre Mes Anterior'!$M$4:$M$773,$N304,'[1]Cierre Mes Anterior'!$N$4:$N$773,$O304)/1000000</f>
        <v>0</v>
      </c>
      <c r="AQ304" s="267">
        <f t="shared" si="311"/>
        <v>2.7010450000000001</v>
      </c>
      <c r="AR304" s="172" t="e">
        <f t="shared" si="312"/>
        <v>#N/A</v>
      </c>
      <c r="AS304" s="472">
        <f>+SUMIFS('[1]SIIF Cierre 31 Enero de 2024'!$Z$4:$Z$749,'[1]SIIF Cierre 31 Enero de 2024'!$A$4:$A$749,$B304,'[1]SIIF Cierre 31 Enero de 2024'!$B$4:$B$749,$C304,'[1]SIIF Cierre 31 Enero de 2024'!$C$4:$C$749,$D304,'[1]SIIF Cierre 31 Enero de 2024'!$D$4:$D$749,$E304,'[1]SIIF Cierre 31 Enero de 2024'!$E$4:$E$749,$F304,'[1]SIIF Cierre 31 Enero de 2024'!$F$4:$F$749,$G304,'[1]SIIF Cierre 31 Enero de 2024'!$G$4:$G$749,$H304,'[1]SIIF Cierre 31 Enero de 2024'!$H$4:$H$749,$I304,'[1]SIIF Cierre 31 Enero de 2024'!$I$4:$I$749,$J304,'[1]SIIF Cierre 31 Enero de 2024'!$J$4:$J$749,$K304,'[1]SIIF Cierre 31 Enero de 2024'!$K$4:$K$749,$L304,'[1]SIIF Cierre 31 Enero de 2024'!$L$4:$L$749,$M304,'[1]SIIF Cierre 31 Enero de 2024'!$M$4:$M$749,$N304,'[1]SIIF Cierre 31 Enero de 2024'!$N$4:$N$749,$O304)/1000000</f>
        <v>0</v>
      </c>
      <c r="AT304" s="265">
        <f t="shared" si="313"/>
        <v>0</v>
      </c>
      <c r="AU304" s="462">
        <f t="shared" si="314"/>
        <v>2650.9783710000002</v>
      </c>
      <c r="AV304" s="395">
        <f t="shared" si="315"/>
        <v>608.94499999999994</v>
      </c>
      <c r="AW304" s="416">
        <f t="shared" si="316"/>
        <v>3259.9233710000003</v>
      </c>
      <c r="AX304" s="420"/>
      <c r="AY304" s="193" t="e">
        <f t="shared" si="317"/>
        <v>#N/A</v>
      </c>
      <c r="AZ304" s="174" t="e">
        <f t="shared" si="318"/>
        <v>#N/A</v>
      </c>
      <c r="BA304" s="138"/>
      <c r="BB304" s="277"/>
      <c r="BC304" s="270"/>
      <c r="BD304" s="270"/>
      <c r="BE304" s="270"/>
      <c r="BF304" s="270"/>
      <c r="BG304" s="270"/>
      <c r="BH304" s="270"/>
      <c r="BI304" s="270"/>
      <c r="BJ304" s="270"/>
      <c r="BK304" s="270"/>
      <c r="BL304" s="270"/>
      <c r="BM304" s="270"/>
      <c r="BO304" s="270"/>
      <c r="BP304" s="270"/>
      <c r="BQ304" s="270"/>
      <c r="BR304" s="270"/>
      <c r="BS304" s="270"/>
      <c r="BT304" s="270"/>
      <c r="BU304" s="270"/>
      <c r="BV304" s="270"/>
      <c r="BW304" s="270"/>
      <c r="BX304" s="270"/>
      <c r="BY304" s="270"/>
      <c r="BZ304" s="270"/>
    </row>
    <row r="305" spans="2:78" ht="35">
      <c r="B305" s="1" t="s">
        <v>196</v>
      </c>
      <c r="C305" s="1" t="s">
        <v>302</v>
      </c>
      <c r="D305" s="505" t="s">
        <v>425</v>
      </c>
      <c r="E305" s="1" t="s">
        <v>176</v>
      </c>
      <c r="F305" s="1" t="s">
        <v>164</v>
      </c>
      <c r="G305" s="1" t="s">
        <v>164</v>
      </c>
      <c r="H305" s="1" t="s">
        <v>164</v>
      </c>
      <c r="I305" s="1" t="s">
        <v>164</v>
      </c>
      <c r="J305" s="1" t="s">
        <v>164</v>
      </c>
      <c r="K305" s="1" t="s">
        <v>164</v>
      </c>
      <c r="L305" s="1" t="s">
        <v>164</v>
      </c>
      <c r="M305" s="1" t="s">
        <v>164</v>
      </c>
      <c r="N305" s="1" t="s">
        <v>164</v>
      </c>
      <c r="O305" s="1" t="s">
        <v>164</v>
      </c>
      <c r="T305" s="511" t="s">
        <v>426</v>
      </c>
      <c r="U305" s="285">
        <v>202300000000286</v>
      </c>
      <c r="V305" s="307" t="s">
        <v>426</v>
      </c>
      <c r="W305" s="394">
        <f>+SUMIFS('[1]SIIF Cierre 31 Enero de 2024'!$P$4:$P$749,'[1]SIIF Cierre 31 Enero de 2024'!$A$4:$A$749,$B305,'[1]SIIF Cierre 31 Enero de 2024'!$B$4:$B$749,$C305,'[1]SIIF Cierre 31 Enero de 2024'!$C$4:$C$749,$D305)/1000000</f>
        <v>2800</v>
      </c>
      <c r="X305" s="394">
        <v>0</v>
      </c>
      <c r="Y305" s="394">
        <f>+SUMIFS('[1]SIIF Cierre 31 Enero de 2024'!$R$4:$R$749,'[1]SIIF Cierre 31 Enero de 2024'!$A$4:$A$749,$B305,'[1]SIIF Cierre 31 Enero de 2024'!$B$4:$B$749,$C305,'[1]SIIF Cierre 31 Enero de 2024'!$C$4:$C$749,$D305)/1000000</f>
        <v>0</v>
      </c>
      <c r="Z305" s="394"/>
      <c r="AA305" s="394">
        <f>+SUMIFS('[1]SIIF Cierre 31 Enero de 2024'!$Q$4:$Q$749,'[1]SIIF Cierre 31 Enero de 2024'!$A$4:$A$749,$B305,'[1]SIIF Cierre 31 Enero de 2024'!$B$4:$B$749,$C305,'[1]SIIF Cierre 31 Enero de 2024'!$C$4:$C$749,$D305)/1000000</f>
        <v>0</v>
      </c>
      <c r="AB305" s="394"/>
      <c r="AC305" s="394"/>
      <c r="AD305" s="462">
        <f t="shared" si="306"/>
        <v>2800</v>
      </c>
      <c r="AE305" s="394">
        <f>+SUMIFS('[1]SIIF Cierre 31 Enero de 2024'!$T$4:$T$749,'[1]SIIF Cierre 31 Enero de 2024'!$A$4:$A$749,$B305,'[1]SIIF Cierre 31 Enero de 2024'!$B$4:$B$749,$C305,'[1]SIIF Cierre 31 Enero de 2024'!$C$4:$C$749,$D305)/1000000</f>
        <v>0</v>
      </c>
      <c r="AF305" s="394">
        <f t="shared" si="319"/>
        <v>2800</v>
      </c>
      <c r="AG305" s="471">
        <f>+SUMIFS('[1]SIIF Cierre 31 Enero de 2024'!$W$4:$W$749,'[1]SIIF Cierre 31 Enero de 2024'!$A$4:$A$749,$B305,'[1]SIIF Cierre 31 Enero de 2024'!$B$4:$B$749,$C305,'[1]SIIF Cierre 31 Enero de 2024'!$C$4:$C$749,$D305,'[1]SIIF Cierre 31 Enero de 2024'!$D$4:$D$749,$E305,'[1]SIIF Cierre 31 Enero de 2024'!$E$4:$E$749,$F305,'[1]SIIF Cierre 31 Enero de 2024'!$F$4:$F$749,$G305,'[1]SIIF Cierre 31 Enero de 2024'!$G$4:$G$749,$H305,'[1]SIIF Cierre 31 Enero de 2024'!$H$4:$H$749,$I305,'[1]SIIF Cierre 31 Enero de 2024'!$I$4:$I$749,$J305,'[1]SIIF Cierre 31 Enero de 2024'!$J$4:$J$749,$K305,'[1]SIIF Cierre 31 Enero de 2024'!$K$4:$K$749,$L305,'[1]SIIF Cierre 31 Enero de 2024'!$L$4:$L$749,$M305,'[1]SIIF Cierre 31 Enero de 2024'!$M$4:$M$749,$N305,'[1]SIIF Cierre 31 Enero de 2024'!$N$4:$N$749,$O305)/1000000</f>
        <v>335.50226900000001</v>
      </c>
      <c r="AH305" s="265">
        <f t="shared" si="307"/>
        <v>0.11982223892857144</v>
      </c>
      <c r="AI305" s="266"/>
      <c r="AJ305" s="264">
        <f>+SUMIFS('[1]Cierre Mes Anterior'!$W$4:$W$773,'[1]Cierre Mes Anterior'!$A$4:$A$773,$B305,'[1]Cierre Mes Anterior'!$B$4:$B$773,$C305,'[1]Cierre Mes Anterior'!$C$4:$C$773,$D305,'[1]Cierre Mes Anterior'!$D$4:$D$773,$E305,'[1]Cierre Mes Anterior'!$E$4:$E$773,$F305,'[1]Cierre Mes Anterior'!$F$4:$F$773,$G305,'[1]Cierre Mes Anterior'!$G$4:$G$773,$H305,'[1]Cierre Mes Anterior'!$H$4:$H$773,$I305,'[1]Cierre Mes Anterior'!$I$4:$I$773,$J305,'[1]Cierre Mes Anterior'!$J$4:$J$773,$K305,'[1]Cierre Mes Anterior'!$K$4:$K$773,$L305,'[1]Cierre Mes Anterior'!$L$4:$L$773,$M305,'[1]Cierre Mes Anterior'!$M$4:$M$773,$N305,'[1]Cierre Mes Anterior'!$N$4:$N$773,$O305)/1000000</f>
        <v>0</v>
      </c>
      <c r="AK305" s="267">
        <f t="shared" si="308"/>
        <v>335.50226900000001</v>
      </c>
      <c r="AL305" s="334" t="e" vm="1">
        <f t="shared" si="309"/>
        <v>#VALUE!</v>
      </c>
      <c r="AM305" s="472">
        <f>+SUMIFS('[1]SIIF Cierre 31 Enero de 2024'!$X$4:$X$749,'[1]SIIF Cierre 31 Enero de 2024'!$A$4:$A$749,$B305,'[1]SIIF Cierre 31 Enero de 2024'!$B$4:$B$749,$C305,'[1]SIIF Cierre 31 Enero de 2024'!$C$4:$C$749,$D305,'[1]SIIF Cierre 31 Enero de 2024'!$D$4:$D$749,$E305,'[1]SIIF Cierre 31 Enero de 2024'!$E$4:$E$749,$F305,'[1]SIIF Cierre 31 Enero de 2024'!$F$4:$F$749,$G305,'[1]SIIF Cierre 31 Enero de 2024'!$G$4:$G$749,$H305,'[1]SIIF Cierre 31 Enero de 2024'!$H$4:$H$749,$I305,'[1]SIIF Cierre 31 Enero de 2024'!$I$4:$I$749,$J305,'[1]SIIF Cierre 31 Enero de 2024'!$J$4:$J$749,$K305,'[1]SIIF Cierre 31 Enero de 2024'!$K$4:$K$749,$L305,'[1]SIIF Cierre 31 Enero de 2024'!$L$4:$L$749,$M305,'[1]SIIF Cierre 31 Enero de 2024'!$M$4:$M$749,$N305,'[1]SIIF Cierre 31 Enero de 2024'!$N$4:$N$749,$O305)/1000000</f>
        <v>1.1140699999999999</v>
      </c>
      <c r="AN305" s="265">
        <f t="shared" si="310"/>
        <v>3.9788214285714285E-4</v>
      </c>
      <c r="AO305" s="266"/>
      <c r="AP305" s="264">
        <f>+SUMIFS('[1]Cierre Mes Anterior'!$X$4:$X$773,'[1]Cierre Mes Anterior'!$A$4:$A$773,$B305,'[1]Cierre Mes Anterior'!$B$4:$B$773,$C305,'[1]Cierre Mes Anterior'!$C$4:$C$773,$D305,'[1]Cierre Mes Anterior'!$D$4:$D$773,$E305,'[1]Cierre Mes Anterior'!$E$4:$E$773,$F305,'[1]Cierre Mes Anterior'!$F$4:$F$773,$G305,'[1]Cierre Mes Anterior'!$G$4:$G$773,$H305,'[1]Cierre Mes Anterior'!$H$4:$H$773,$I305,'[1]Cierre Mes Anterior'!$I$4:$I$773,$J305,'[1]Cierre Mes Anterior'!$J$4:$J$773,$K305,'[1]Cierre Mes Anterior'!$K$4:$K$773,$L305,'[1]Cierre Mes Anterior'!$L$4:$L$773,$M305,'[1]Cierre Mes Anterior'!$M$4:$M$773,$N305,'[1]Cierre Mes Anterior'!$N$4:$N$773,$O305)/1000000</f>
        <v>0</v>
      </c>
      <c r="AQ305" s="267">
        <f t="shared" si="311"/>
        <v>1.1140699999999999</v>
      </c>
      <c r="AR305" s="172" t="e">
        <f t="shared" si="312"/>
        <v>#N/A</v>
      </c>
      <c r="AS305" s="472">
        <f>+SUMIFS('[1]SIIF Cierre 31 Enero de 2024'!$Z$4:$Z$749,'[1]SIIF Cierre 31 Enero de 2024'!$A$4:$A$749,$B305,'[1]SIIF Cierre 31 Enero de 2024'!$B$4:$B$749,$C305,'[1]SIIF Cierre 31 Enero de 2024'!$C$4:$C$749,$D305,'[1]SIIF Cierre 31 Enero de 2024'!$D$4:$D$749,$E305,'[1]SIIF Cierre 31 Enero de 2024'!$E$4:$E$749,$F305,'[1]SIIF Cierre 31 Enero de 2024'!$F$4:$F$749,$G305,'[1]SIIF Cierre 31 Enero de 2024'!$G$4:$G$749,$H305,'[1]SIIF Cierre 31 Enero de 2024'!$H$4:$H$749,$I305,'[1]SIIF Cierre 31 Enero de 2024'!$I$4:$I$749,$J305,'[1]SIIF Cierre 31 Enero de 2024'!$J$4:$J$749,$K305,'[1]SIIF Cierre 31 Enero de 2024'!$K$4:$K$749,$L305,'[1]SIIF Cierre 31 Enero de 2024'!$L$4:$L$749,$M305,'[1]SIIF Cierre 31 Enero de 2024'!$M$4:$M$749,$N305,'[1]SIIF Cierre 31 Enero de 2024'!$N$4:$N$749,$O305)/1000000</f>
        <v>0</v>
      </c>
      <c r="AT305" s="265">
        <f t="shared" si="313"/>
        <v>0</v>
      </c>
      <c r="AU305" s="462">
        <f t="shared" si="314"/>
        <v>2464.4977309999999</v>
      </c>
      <c r="AV305" s="395">
        <f t="shared" si="315"/>
        <v>334.38819899999999</v>
      </c>
      <c r="AW305" s="416">
        <f t="shared" si="316"/>
        <v>2798.8859299999999</v>
      </c>
      <c r="AX305" s="420"/>
      <c r="AY305" s="193" t="e">
        <f t="shared" si="317"/>
        <v>#N/A</v>
      </c>
      <c r="AZ305" s="174" t="e">
        <f t="shared" si="318"/>
        <v>#N/A</v>
      </c>
      <c r="BA305" s="138"/>
      <c r="BB305" s="277"/>
      <c r="BC305" s="270"/>
      <c r="BD305" s="270"/>
      <c r="BE305" s="270"/>
      <c r="BF305" s="270"/>
      <c r="BG305" s="270"/>
      <c r="BH305" s="270"/>
      <c r="BI305" s="270"/>
      <c r="BJ305" s="270"/>
      <c r="BK305" s="270"/>
      <c r="BL305" s="270"/>
      <c r="BM305" s="270"/>
      <c r="BO305" s="270"/>
      <c r="BP305" s="270"/>
      <c r="BQ305" s="270"/>
      <c r="BR305" s="270"/>
      <c r="BS305" s="270"/>
      <c r="BT305" s="270"/>
      <c r="BU305" s="270"/>
      <c r="BV305" s="270"/>
      <c r="BW305" s="270"/>
      <c r="BX305" s="270"/>
      <c r="BY305" s="270"/>
      <c r="BZ305" s="270"/>
    </row>
    <row r="306" spans="2:78" ht="35">
      <c r="B306" s="1" t="s">
        <v>196</v>
      </c>
      <c r="C306" s="1" t="s">
        <v>302</v>
      </c>
      <c r="D306" s="515" t="s">
        <v>427</v>
      </c>
      <c r="E306" s="1" t="s">
        <v>176</v>
      </c>
      <c r="F306" s="1" t="s">
        <v>164</v>
      </c>
      <c r="G306" s="1" t="s">
        <v>164</v>
      </c>
      <c r="H306" s="1" t="s">
        <v>164</v>
      </c>
      <c r="I306" s="1" t="s">
        <v>164</v>
      </c>
      <c r="J306" s="1" t="s">
        <v>164</v>
      </c>
      <c r="K306" s="1" t="s">
        <v>164</v>
      </c>
      <c r="L306" s="1" t="s">
        <v>164</v>
      </c>
      <c r="M306" s="1" t="s">
        <v>164</v>
      </c>
      <c r="N306" s="1" t="s">
        <v>164</v>
      </c>
      <c r="O306" s="1" t="s">
        <v>164</v>
      </c>
      <c r="T306" s="511" t="s">
        <v>293</v>
      </c>
      <c r="U306" s="285" t="s">
        <v>294</v>
      </c>
      <c r="V306" s="307" t="s">
        <v>293</v>
      </c>
      <c r="W306" s="394">
        <f>+SUMIFS('[1]SIIF Cierre 31 Enero de 2024'!$P$4:$P$749,'[1]SIIF Cierre 31 Enero de 2024'!$A$4:$A$749,$B306,'[1]SIIF Cierre 31 Enero de 2024'!$B$4:$B$749,$C306,'[1]SIIF Cierre 31 Enero de 2024'!$C$4:$C$749,$D306)/1000000</f>
        <v>2271.9132890000001</v>
      </c>
      <c r="X306" s="394">
        <v>0</v>
      </c>
      <c r="Y306" s="394">
        <f>+SUMIFS('[1]SIIF Cierre 31 Enero de 2024'!$R$4:$R$749,'[1]SIIF Cierre 31 Enero de 2024'!$A$4:$A$749,$B306,'[1]SIIF Cierre 31 Enero de 2024'!$B$4:$B$749,$C306,'[1]SIIF Cierre 31 Enero de 2024'!$C$4:$C$749,$D306)/1000000</f>
        <v>0</v>
      </c>
      <c r="Z306" s="394"/>
      <c r="AA306" s="394">
        <f>+SUMIFS('[1]SIIF Cierre 31 Enero de 2024'!$Q$4:$Q$749,'[1]SIIF Cierre 31 Enero de 2024'!$A$4:$A$749,$B306,'[1]SIIF Cierre 31 Enero de 2024'!$B$4:$B$749,$C306,'[1]SIIF Cierre 31 Enero de 2024'!$C$4:$C$749,$D306)/1000000</f>
        <v>0</v>
      </c>
      <c r="AB306" s="394"/>
      <c r="AC306" s="394"/>
      <c r="AD306" s="462">
        <f t="shared" si="306"/>
        <v>2271.9132890000001</v>
      </c>
      <c r="AE306" s="394">
        <f>+SUMIFS('[1]SIIF Cierre 31 Enero de 2024'!$T$4:$T$749,'[1]SIIF Cierre 31 Enero de 2024'!$A$4:$A$749,$B306,'[1]SIIF Cierre 31 Enero de 2024'!$B$4:$B$749,$C306,'[1]SIIF Cierre 31 Enero de 2024'!$C$4:$C$749,$D306)/1000000</f>
        <v>0</v>
      </c>
      <c r="AF306" s="394">
        <f t="shared" si="319"/>
        <v>2271.9132890000001</v>
      </c>
      <c r="AG306" s="471">
        <f>+SUMIFS('[1]SIIF Cierre 31 Enero de 2024'!$W$4:$W$749,'[1]SIIF Cierre 31 Enero de 2024'!$A$4:$A$749,$B306,'[1]SIIF Cierre 31 Enero de 2024'!$B$4:$B$749,$C306,'[1]SIIF Cierre 31 Enero de 2024'!$C$4:$C$749,$D306,'[1]SIIF Cierre 31 Enero de 2024'!$D$4:$D$749,$E306,'[1]SIIF Cierre 31 Enero de 2024'!$E$4:$E$749,$F306,'[1]SIIF Cierre 31 Enero de 2024'!$F$4:$F$749,$G306,'[1]SIIF Cierre 31 Enero de 2024'!$G$4:$G$749,$H306,'[1]SIIF Cierre 31 Enero de 2024'!$H$4:$H$749,$I306,'[1]SIIF Cierre 31 Enero de 2024'!$I$4:$I$749,$J306,'[1]SIIF Cierre 31 Enero de 2024'!$J$4:$J$749,$K306,'[1]SIIF Cierre 31 Enero de 2024'!$K$4:$K$749,$L306,'[1]SIIF Cierre 31 Enero de 2024'!$L$4:$L$749,$M306,'[1]SIIF Cierre 31 Enero de 2024'!$M$4:$M$749,$N306,'[1]SIIF Cierre 31 Enero de 2024'!$N$4:$N$749,$O306)/1000000</f>
        <v>783.00464599999998</v>
      </c>
      <c r="AH306" s="265">
        <f t="shared" si="307"/>
        <v>0.34464547999745421</v>
      </c>
      <c r="AI306" s="266"/>
      <c r="AJ306" s="264">
        <f>+SUMIFS('[1]Cierre Mes Anterior'!$W$4:$W$773,'[1]Cierre Mes Anterior'!$A$4:$A$773,$B306,'[1]Cierre Mes Anterior'!$B$4:$B$773,$C306,'[1]Cierre Mes Anterior'!$C$4:$C$773,$D306,'[1]Cierre Mes Anterior'!$D$4:$D$773,$E306,'[1]Cierre Mes Anterior'!$E$4:$E$773,$F306,'[1]Cierre Mes Anterior'!$F$4:$F$773,$G306,'[1]Cierre Mes Anterior'!$G$4:$G$773,$H306,'[1]Cierre Mes Anterior'!$H$4:$H$773,$I306,'[1]Cierre Mes Anterior'!$I$4:$I$773,$J306,'[1]Cierre Mes Anterior'!$J$4:$J$773,$K306,'[1]Cierre Mes Anterior'!$K$4:$K$773,$L306,'[1]Cierre Mes Anterior'!$L$4:$L$773,$M306,'[1]Cierre Mes Anterior'!$M$4:$M$773,$N306,'[1]Cierre Mes Anterior'!$N$4:$N$773,$O306)/1000000</f>
        <v>0</v>
      </c>
      <c r="AK306" s="267">
        <f t="shared" si="308"/>
        <v>783.00464599999998</v>
      </c>
      <c r="AL306" s="334" t="e" vm="1">
        <f t="shared" si="309"/>
        <v>#VALUE!</v>
      </c>
      <c r="AM306" s="472">
        <f>+SUMIFS('[1]SIIF Cierre 31 Enero de 2024'!$X$4:$X$749,'[1]SIIF Cierre 31 Enero de 2024'!$A$4:$A$749,$B306,'[1]SIIF Cierre 31 Enero de 2024'!$B$4:$B$749,$C306,'[1]SIIF Cierre 31 Enero de 2024'!$C$4:$C$749,$D306,'[1]SIIF Cierre 31 Enero de 2024'!$D$4:$D$749,$E306,'[1]SIIF Cierre 31 Enero de 2024'!$E$4:$E$749,$F306,'[1]SIIF Cierre 31 Enero de 2024'!$F$4:$F$749,$G306,'[1]SIIF Cierre 31 Enero de 2024'!$G$4:$G$749,$H306,'[1]SIIF Cierre 31 Enero de 2024'!$H$4:$H$749,$I306,'[1]SIIF Cierre 31 Enero de 2024'!$I$4:$I$749,$J306,'[1]SIIF Cierre 31 Enero de 2024'!$J$4:$J$749,$K306,'[1]SIIF Cierre 31 Enero de 2024'!$K$4:$K$749,$L306,'[1]SIIF Cierre 31 Enero de 2024'!$L$4:$L$749,$M306,'[1]SIIF Cierre 31 Enero de 2024'!$M$4:$M$749,$N306,'[1]SIIF Cierre 31 Enero de 2024'!$N$4:$N$749,$O306)/1000000</f>
        <v>0</v>
      </c>
      <c r="AN306" s="265">
        <f t="shared" si="310"/>
        <v>0</v>
      </c>
      <c r="AO306" s="266"/>
      <c r="AP306" s="264">
        <f>+SUMIFS('[1]Cierre Mes Anterior'!$X$4:$X$773,'[1]Cierre Mes Anterior'!$A$4:$A$773,$B306,'[1]Cierre Mes Anterior'!$B$4:$B$773,$C306,'[1]Cierre Mes Anterior'!$C$4:$C$773,$D306,'[1]Cierre Mes Anterior'!$D$4:$D$773,$E306,'[1]Cierre Mes Anterior'!$E$4:$E$773,$F306,'[1]Cierre Mes Anterior'!$F$4:$F$773,$G306,'[1]Cierre Mes Anterior'!$G$4:$G$773,$H306,'[1]Cierre Mes Anterior'!$H$4:$H$773,$I306,'[1]Cierre Mes Anterior'!$I$4:$I$773,$J306,'[1]Cierre Mes Anterior'!$J$4:$J$773,$K306,'[1]Cierre Mes Anterior'!$K$4:$K$773,$L306,'[1]Cierre Mes Anterior'!$L$4:$L$773,$M306,'[1]Cierre Mes Anterior'!$M$4:$M$773,$N306,'[1]Cierre Mes Anterior'!$N$4:$N$773,$O306)/1000000</f>
        <v>0</v>
      </c>
      <c r="AQ306" s="267">
        <f t="shared" si="311"/>
        <v>0</v>
      </c>
      <c r="AR306" s="172" t="e">
        <f t="shared" si="312"/>
        <v>#N/A</v>
      </c>
      <c r="AS306" s="472">
        <f>+SUMIFS('[1]SIIF Cierre 31 Enero de 2024'!$Z$4:$Z$749,'[1]SIIF Cierre 31 Enero de 2024'!$A$4:$A$749,$B306,'[1]SIIF Cierre 31 Enero de 2024'!$B$4:$B$749,$C306,'[1]SIIF Cierre 31 Enero de 2024'!$C$4:$C$749,$D306,'[1]SIIF Cierre 31 Enero de 2024'!$D$4:$D$749,$E306,'[1]SIIF Cierre 31 Enero de 2024'!$E$4:$E$749,$F306,'[1]SIIF Cierre 31 Enero de 2024'!$F$4:$F$749,$G306,'[1]SIIF Cierre 31 Enero de 2024'!$G$4:$G$749,$H306,'[1]SIIF Cierre 31 Enero de 2024'!$H$4:$H$749,$I306,'[1]SIIF Cierre 31 Enero de 2024'!$I$4:$I$749,$J306,'[1]SIIF Cierre 31 Enero de 2024'!$J$4:$J$749,$K306,'[1]SIIF Cierre 31 Enero de 2024'!$K$4:$K$749,$L306,'[1]SIIF Cierre 31 Enero de 2024'!$L$4:$L$749,$M306,'[1]SIIF Cierre 31 Enero de 2024'!$M$4:$M$749,$N306,'[1]SIIF Cierre 31 Enero de 2024'!$N$4:$N$749,$O306)/1000000</f>
        <v>0</v>
      </c>
      <c r="AT306" s="265">
        <f t="shared" si="313"/>
        <v>0</v>
      </c>
      <c r="AU306" s="462">
        <f t="shared" si="314"/>
        <v>1488.9086430000002</v>
      </c>
      <c r="AV306" s="395">
        <f t="shared" si="315"/>
        <v>783.00464599999998</v>
      </c>
      <c r="AW306" s="416">
        <f t="shared" si="316"/>
        <v>2271.9132890000001</v>
      </c>
      <c r="AX306" s="420"/>
      <c r="AY306" s="193" t="e">
        <f t="shared" si="317"/>
        <v>#N/A</v>
      </c>
      <c r="AZ306" s="174" t="e">
        <f t="shared" si="318"/>
        <v>#N/A</v>
      </c>
      <c r="BA306" s="138"/>
      <c r="BB306" s="277"/>
      <c r="BC306" s="270"/>
      <c r="BD306" s="270"/>
      <c r="BE306" s="270"/>
      <c r="BF306" s="270"/>
      <c r="BG306" s="270"/>
      <c r="BH306" s="270"/>
      <c r="BI306" s="270"/>
      <c r="BJ306" s="270"/>
      <c r="BK306" s="270"/>
      <c r="BL306" s="270"/>
      <c r="BM306" s="270"/>
      <c r="BO306" s="270"/>
      <c r="BP306" s="270"/>
      <c r="BQ306" s="270"/>
      <c r="BR306" s="270"/>
      <c r="BS306" s="270"/>
      <c r="BT306" s="270"/>
      <c r="BU306" s="270"/>
      <c r="BV306" s="270"/>
      <c r="BW306" s="270"/>
      <c r="BX306" s="270"/>
      <c r="BY306" s="270"/>
      <c r="BZ306" s="270"/>
    </row>
    <row r="307" spans="2:78" ht="35">
      <c r="B307" s="1" t="s">
        <v>196</v>
      </c>
      <c r="C307" s="1" t="s">
        <v>302</v>
      </c>
      <c r="D307" s="505" t="s">
        <v>331</v>
      </c>
      <c r="E307" s="1" t="s">
        <v>176</v>
      </c>
      <c r="F307" s="1" t="s">
        <v>164</v>
      </c>
      <c r="G307" s="1" t="s">
        <v>164</v>
      </c>
      <c r="H307" s="1" t="s">
        <v>164</v>
      </c>
      <c r="I307" s="1" t="s">
        <v>164</v>
      </c>
      <c r="J307" s="1" t="s">
        <v>164</v>
      </c>
      <c r="K307" s="1" t="s">
        <v>164</v>
      </c>
      <c r="L307" s="1" t="s">
        <v>164</v>
      </c>
      <c r="M307" s="1" t="s">
        <v>164</v>
      </c>
      <c r="N307" s="1" t="s">
        <v>164</v>
      </c>
      <c r="O307" s="1" t="s">
        <v>164</v>
      </c>
      <c r="T307" s="511" t="s">
        <v>428</v>
      </c>
      <c r="U307" s="285">
        <v>202300000000277</v>
      </c>
      <c r="V307" s="307" t="s">
        <v>428</v>
      </c>
      <c r="W307" s="394">
        <f>+SUMIFS('[1]SIIF Cierre 31 Enero de 2024'!$P$4:$P$749,'[1]SIIF Cierre 31 Enero de 2024'!$A$4:$A$749,$B307,'[1]SIIF Cierre 31 Enero de 2024'!$B$4:$B$749,$C307,'[1]SIIF Cierre 31 Enero de 2024'!$C$4:$C$749,$D307)/1000000</f>
        <v>1900</v>
      </c>
      <c r="X307" s="394">
        <v>0</v>
      </c>
      <c r="Y307" s="394">
        <f>+SUMIFS('[1]SIIF Cierre 31 Enero de 2024'!$R$4:$R$749,'[1]SIIF Cierre 31 Enero de 2024'!$A$4:$A$749,$B307,'[1]SIIF Cierre 31 Enero de 2024'!$B$4:$B$749,$C307,'[1]SIIF Cierre 31 Enero de 2024'!$C$4:$C$749,$D307)/1000000</f>
        <v>0</v>
      </c>
      <c r="Z307" s="394"/>
      <c r="AA307" s="394">
        <f>+SUMIFS('[1]SIIF Cierre 31 Enero de 2024'!$Q$4:$Q$749,'[1]SIIF Cierre 31 Enero de 2024'!$A$4:$A$749,$B307,'[1]SIIF Cierre 31 Enero de 2024'!$B$4:$B$749,$C307,'[1]SIIF Cierre 31 Enero de 2024'!$C$4:$C$749,$D307)/1000000</f>
        <v>0</v>
      </c>
      <c r="AB307" s="394"/>
      <c r="AC307" s="394"/>
      <c r="AD307" s="462">
        <f t="shared" si="306"/>
        <v>1900</v>
      </c>
      <c r="AE307" s="394">
        <f>+SUMIFS('[1]SIIF Cierre 31 Enero de 2024'!$T$4:$T$749,'[1]SIIF Cierre 31 Enero de 2024'!$A$4:$A$749,$B307,'[1]SIIF Cierre 31 Enero de 2024'!$B$4:$B$749,$C307,'[1]SIIF Cierre 31 Enero de 2024'!$C$4:$C$749,$D307)/1000000</f>
        <v>0</v>
      </c>
      <c r="AF307" s="394">
        <f t="shared" si="319"/>
        <v>1900</v>
      </c>
      <c r="AG307" s="471">
        <f>+SUMIFS('[1]SIIF Cierre 31 Enero de 2024'!$W$4:$W$749,'[1]SIIF Cierre 31 Enero de 2024'!$A$4:$A$749,$B307,'[1]SIIF Cierre 31 Enero de 2024'!$B$4:$B$749,$C307,'[1]SIIF Cierre 31 Enero de 2024'!$C$4:$C$749,$D307,'[1]SIIF Cierre 31 Enero de 2024'!$D$4:$D$749,$E307,'[1]SIIF Cierre 31 Enero de 2024'!$E$4:$E$749,$F307,'[1]SIIF Cierre 31 Enero de 2024'!$F$4:$F$749,$G307,'[1]SIIF Cierre 31 Enero de 2024'!$G$4:$G$749,$H307,'[1]SIIF Cierre 31 Enero de 2024'!$H$4:$H$749,$I307,'[1]SIIF Cierre 31 Enero de 2024'!$I$4:$I$749,$J307,'[1]SIIF Cierre 31 Enero de 2024'!$J$4:$J$749,$K307,'[1]SIIF Cierre 31 Enero de 2024'!$K$4:$K$749,$L307,'[1]SIIF Cierre 31 Enero de 2024'!$L$4:$L$749,$M307,'[1]SIIF Cierre 31 Enero de 2024'!$M$4:$M$749,$N307,'[1]SIIF Cierre 31 Enero de 2024'!$N$4:$N$749,$O307)/1000000</f>
        <v>71.542439999999999</v>
      </c>
      <c r="AH307" s="265">
        <f t="shared" si="307"/>
        <v>3.7653915789473684E-2</v>
      </c>
      <c r="AI307" s="266"/>
      <c r="AJ307" s="264">
        <f>+SUMIFS('[1]Cierre Mes Anterior'!$W$4:$W$773,'[1]Cierre Mes Anterior'!$A$4:$A$773,$B307,'[1]Cierre Mes Anterior'!$B$4:$B$773,$C307,'[1]Cierre Mes Anterior'!$C$4:$C$773,$D307,'[1]Cierre Mes Anterior'!$D$4:$D$773,$E307,'[1]Cierre Mes Anterior'!$E$4:$E$773,$F307,'[1]Cierre Mes Anterior'!$F$4:$F$773,$G307,'[1]Cierre Mes Anterior'!$G$4:$G$773,$H307,'[1]Cierre Mes Anterior'!$H$4:$H$773,$I307,'[1]Cierre Mes Anterior'!$I$4:$I$773,$J307,'[1]Cierre Mes Anterior'!$J$4:$J$773,$K307,'[1]Cierre Mes Anterior'!$K$4:$K$773,$L307,'[1]Cierre Mes Anterior'!$L$4:$L$773,$M307,'[1]Cierre Mes Anterior'!$M$4:$M$773,$N307,'[1]Cierre Mes Anterior'!$N$4:$N$773,$O307)/1000000</f>
        <v>0</v>
      </c>
      <c r="AK307" s="267">
        <f t="shared" si="308"/>
        <v>71.542439999999999</v>
      </c>
      <c r="AL307" s="334" t="e" vm="1">
        <f t="shared" si="309"/>
        <v>#VALUE!</v>
      </c>
      <c r="AM307" s="472">
        <f>+SUMIFS('[1]SIIF Cierre 31 Enero de 2024'!$X$4:$X$749,'[1]SIIF Cierre 31 Enero de 2024'!$A$4:$A$749,$B307,'[1]SIIF Cierre 31 Enero de 2024'!$B$4:$B$749,$C307,'[1]SIIF Cierre 31 Enero de 2024'!$C$4:$C$749,$D307,'[1]SIIF Cierre 31 Enero de 2024'!$D$4:$D$749,$E307,'[1]SIIF Cierre 31 Enero de 2024'!$E$4:$E$749,$F307,'[1]SIIF Cierre 31 Enero de 2024'!$F$4:$F$749,$G307,'[1]SIIF Cierre 31 Enero de 2024'!$G$4:$G$749,$H307,'[1]SIIF Cierre 31 Enero de 2024'!$H$4:$H$749,$I307,'[1]SIIF Cierre 31 Enero de 2024'!$I$4:$I$749,$J307,'[1]SIIF Cierre 31 Enero de 2024'!$J$4:$J$749,$K307,'[1]SIIF Cierre 31 Enero de 2024'!$K$4:$K$749,$L307,'[1]SIIF Cierre 31 Enero de 2024'!$L$4:$L$749,$M307,'[1]SIIF Cierre 31 Enero de 2024'!$M$4:$M$749,$N307,'[1]SIIF Cierre 31 Enero de 2024'!$N$4:$N$749,$O307)/1000000</f>
        <v>0</v>
      </c>
      <c r="AN307" s="265">
        <f t="shared" si="310"/>
        <v>0</v>
      </c>
      <c r="AO307" s="266"/>
      <c r="AP307" s="264">
        <f>+SUMIFS('[1]Cierre Mes Anterior'!$X$4:$X$773,'[1]Cierre Mes Anterior'!$A$4:$A$773,$B307,'[1]Cierre Mes Anterior'!$B$4:$B$773,$C307,'[1]Cierre Mes Anterior'!$C$4:$C$773,$D307,'[1]Cierre Mes Anterior'!$D$4:$D$773,$E307,'[1]Cierre Mes Anterior'!$E$4:$E$773,$F307,'[1]Cierre Mes Anterior'!$F$4:$F$773,$G307,'[1]Cierre Mes Anterior'!$G$4:$G$773,$H307,'[1]Cierre Mes Anterior'!$H$4:$H$773,$I307,'[1]Cierre Mes Anterior'!$I$4:$I$773,$J307,'[1]Cierre Mes Anterior'!$J$4:$J$773,$K307,'[1]Cierre Mes Anterior'!$K$4:$K$773,$L307,'[1]Cierre Mes Anterior'!$L$4:$L$773,$M307,'[1]Cierre Mes Anterior'!$M$4:$M$773,$N307,'[1]Cierre Mes Anterior'!$N$4:$N$773,$O307)/1000000</f>
        <v>0</v>
      </c>
      <c r="AQ307" s="267">
        <f t="shared" si="311"/>
        <v>0</v>
      </c>
      <c r="AR307" s="172" t="e">
        <f t="shared" si="312"/>
        <v>#N/A</v>
      </c>
      <c r="AS307" s="472">
        <f>+SUMIFS('[1]SIIF Cierre 31 Enero de 2024'!$Z$4:$Z$749,'[1]SIIF Cierre 31 Enero de 2024'!$A$4:$A$749,$B307,'[1]SIIF Cierre 31 Enero de 2024'!$B$4:$B$749,$C307,'[1]SIIF Cierre 31 Enero de 2024'!$C$4:$C$749,$D307,'[1]SIIF Cierre 31 Enero de 2024'!$D$4:$D$749,$E307,'[1]SIIF Cierre 31 Enero de 2024'!$E$4:$E$749,$F307,'[1]SIIF Cierre 31 Enero de 2024'!$F$4:$F$749,$G307,'[1]SIIF Cierre 31 Enero de 2024'!$G$4:$G$749,$H307,'[1]SIIF Cierre 31 Enero de 2024'!$H$4:$H$749,$I307,'[1]SIIF Cierre 31 Enero de 2024'!$I$4:$I$749,$J307,'[1]SIIF Cierre 31 Enero de 2024'!$J$4:$J$749,$K307,'[1]SIIF Cierre 31 Enero de 2024'!$K$4:$K$749,$L307,'[1]SIIF Cierre 31 Enero de 2024'!$L$4:$L$749,$M307,'[1]SIIF Cierre 31 Enero de 2024'!$M$4:$M$749,$N307,'[1]SIIF Cierre 31 Enero de 2024'!$N$4:$N$749,$O307)/1000000</f>
        <v>0</v>
      </c>
      <c r="AT307" s="265">
        <f t="shared" si="313"/>
        <v>0</v>
      </c>
      <c r="AU307" s="462">
        <f t="shared" si="314"/>
        <v>1828.4575600000001</v>
      </c>
      <c r="AV307" s="395">
        <f t="shared" si="315"/>
        <v>71.542439999999999</v>
      </c>
      <c r="AW307" s="416">
        <f t="shared" si="316"/>
        <v>1900</v>
      </c>
      <c r="AX307" s="420"/>
      <c r="AY307" s="193" t="e">
        <f t="shared" si="317"/>
        <v>#N/A</v>
      </c>
      <c r="AZ307" s="174" t="e">
        <f t="shared" si="318"/>
        <v>#N/A</v>
      </c>
      <c r="BA307" s="138"/>
      <c r="BB307" s="277"/>
      <c r="BC307" s="270"/>
      <c r="BD307" s="270"/>
      <c r="BE307" s="270"/>
      <c r="BF307" s="270"/>
      <c r="BG307" s="270"/>
      <c r="BH307" s="270"/>
      <c r="BI307" s="270"/>
      <c r="BJ307" s="270"/>
      <c r="BK307" s="270"/>
      <c r="BL307" s="270"/>
      <c r="BM307" s="270"/>
      <c r="BO307" s="270"/>
      <c r="BP307" s="270"/>
      <c r="BQ307" s="270"/>
      <c r="BR307" s="270"/>
      <c r="BS307" s="270"/>
      <c r="BT307" s="270"/>
      <c r="BU307" s="270"/>
      <c r="BV307" s="270"/>
      <c r="BW307" s="270"/>
      <c r="BX307" s="270"/>
      <c r="BY307" s="270"/>
      <c r="BZ307" s="270"/>
    </row>
    <row r="308" spans="2:78" ht="35">
      <c r="B308" s="1" t="s">
        <v>196</v>
      </c>
      <c r="C308" s="1" t="s">
        <v>302</v>
      </c>
      <c r="D308" s="505" t="s">
        <v>429</v>
      </c>
      <c r="E308" s="1" t="s">
        <v>176</v>
      </c>
      <c r="F308" s="1" t="s">
        <v>164</v>
      </c>
      <c r="G308" s="1" t="s">
        <v>164</v>
      </c>
      <c r="H308" s="1" t="s">
        <v>164</v>
      </c>
      <c r="I308" s="1" t="s">
        <v>164</v>
      </c>
      <c r="J308" s="1" t="s">
        <v>164</v>
      </c>
      <c r="K308" s="1" t="s">
        <v>164</v>
      </c>
      <c r="L308" s="1" t="s">
        <v>164</v>
      </c>
      <c r="M308" s="1" t="s">
        <v>164</v>
      </c>
      <c r="N308" s="1" t="s">
        <v>164</v>
      </c>
      <c r="O308" s="1" t="s">
        <v>164</v>
      </c>
      <c r="T308" s="511" t="s">
        <v>430</v>
      </c>
      <c r="U308" s="285">
        <v>202300000000332</v>
      </c>
      <c r="V308" s="307" t="s">
        <v>430</v>
      </c>
      <c r="W308" s="394">
        <f>+SUMIFS('[1]SIIF Cierre 31 Enero de 2024'!$P$4:$P$749,'[1]SIIF Cierre 31 Enero de 2024'!$A$4:$A$749,$B308,'[1]SIIF Cierre 31 Enero de 2024'!$B$4:$B$749,$C308,'[1]SIIF Cierre 31 Enero de 2024'!$C$4:$C$749,$D308)/1000000</f>
        <v>2000</v>
      </c>
      <c r="X308" s="394">
        <v>0</v>
      </c>
      <c r="Y308" s="394">
        <f>+SUMIFS('[1]SIIF Cierre 31 Enero de 2024'!$R$4:$R$749,'[1]SIIF Cierre 31 Enero de 2024'!$A$4:$A$749,$B308,'[1]SIIF Cierre 31 Enero de 2024'!$B$4:$B$749,$C308,'[1]SIIF Cierre 31 Enero de 2024'!$C$4:$C$749,$D308)/1000000</f>
        <v>0</v>
      </c>
      <c r="Z308" s="394"/>
      <c r="AA308" s="394">
        <f>+SUMIFS('[1]SIIF Cierre 31 Enero de 2024'!$Q$4:$Q$749,'[1]SIIF Cierre 31 Enero de 2024'!$A$4:$A$749,$B308,'[1]SIIF Cierre 31 Enero de 2024'!$B$4:$B$749,$C308,'[1]SIIF Cierre 31 Enero de 2024'!$C$4:$C$749,$D308)/1000000</f>
        <v>0</v>
      </c>
      <c r="AB308" s="394"/>
      <c r="AC308" s="394"/>
      <c r="AD308" s="462">
        <f t="shared" si="306"/>
        <v>2000</v>
      </c>
      <c r="AE308" s="394">
        <f>+SUMIFS('[1]SIIF Cierre 31 Enero de 2024'!$T$4:$T$749,'[1]SIIF Cierre 31 Enero de 2024'!$A$4:$A$749,$B308,'[1]SIIF Cierre 31 Enero de 2024'!$B$4:$B$749,$C308,'[1]SIIF Cierre 31 Enero de 2024'!$C$4:$C$749,$D308)/1000000</f>
        <v>0</v>
      </c>
      <c r="AF308" s="394">
        <f t="shared" si="319"/>
        <v>2000</v>
      </c>
      <c r="AG308" s="471">
        <f>+SUMIFS('[1]SIIF Cierre 31 Enero de 2024'!$W$4:$W$749,'[1]SIIF Cierre 31 Enero de 2024'!$A$4:$A$749,$B308,'[1]SIIF Cierre 31 Enero de 2024'!$B$4:$B$749,$C308,'[1]SIIF Cierre 31 Enero de 2024'!$C$4:$C$749,$D308,'[1]SIIF Cierre 31 Enero de 2024'!$D$4:$D$749,$E308,'[1]SIIF Cierre 31 Enero de 2024'!$E$4:$E$749,$F308,'[1]SIIF Cierre 31 Enero de 2024'!$F$4:$F$749,$G308,'[1]SIIF Cierre 31 Enero de 2024'!$G$4:$G$749,$H308,'[1]SIIF Cierre 31 Enero de 2024'!$H$4:$H$749,$I308,'[1]SIIF Cierre 31 Enero de 2024'!$I$4:$I$749,$J308,'[1]SIIF Cierre 31 Enero de 2024'!$J$4:$J$749,$K308,'[1]SIIF Cierre 31 Enero de 2024'!$K$4:$K$749,$L308,'[1]SIIF Cierre 31 Enero de 2024'!$L$4:$L$749,$M308,'[1]SIIF Cierre 31 Enero de 2024'!$M$4:$M$749,$N308,'[1]SIIF Cierre 31 Enero de 2024'!$N$4:$N$749,$O308)/1000000</f>
        <v>257.33484900000002</v>
      </c>
      <c r="AH308" s="265">
        <f t="shared" si="307"/>
        <v>0.12866742450000002</v>
      </c>
      <c r="AI308" s="266"/>
      <c r="AJ308" s="264">
        <f>+SUMIFS('[1]Cierre Mes Anterior'!$W$4:$W$773,'[1]Cierre Mes Anterior'!$A$4:$A$773,$B308,'[1]Cierre Mes Anterior'!$B$4:$B$773,$C308,'[1]Cierre Mes Anterior'!$C$4:$C$773,$D308,'[1]Cierre Mes Anterior'!$D$4:$D$773,$E308,'[1]Cierre Mes Anterior'!$E$4:$E$773,$F308,'[1]Cierre Mes Anterior'!$F$4:$F$773,$G308,'[1]Cierre Mes Anterior'!$G$4:$G$773,$H308,'[1]Cierre Mes Anterior'!$H$4:$H$773,$I308,'[1]Cierre Mes Anterior'!$I$4:$I$773,$J308,'[1]Cierre Mes Anterior'!$J$4:$J$773,$K308,'[1]Cierre Mes Anterior'!$K$4:$K$773,$L308,'[1]Cierre Mes Anterior'!$L$4:$L$773,$M308,'[1]Cierre Mes Anterior'!$M$4:$M$773,$N308,'[1]Cierre Mes Anterior'!$N$4:$N$773,$O308)/1000000</f>
        <v>0</v>
      </c>
      <c r="AK308" s="267">
        <f t="shared" si="308"/>
        <v>257.33484900000002</v>
      </c>
      <c r="AL308" s="334" t="e" vm="1">
        <f t="shared" si="309"/>
        <v>#VALUE!</v>
      </c>
      <c r="AM308" s="472">
        <f>+SUMIFS('[1]SIIF Cierre 31 Enero de 2024'!$X$4:$X$749,'[1]SIIF Cierre 31 Enero de 2024'!$A$4:$A$749,$B308,'[1]SIIF Cierre 31 Enero de 2024'!$B$4:$B$749,$C308,'[1]SIIF Cierre 31 Enero de 2024'!$C$4:$C$749,$D308,'[1]SIIF Cierre 31 Enero de 2024'!$D$4:$D$749,$E308,'[1]SIIF Cierre 31 Enero de 2024'!$E$4:$E$749,$F308,'[1]SIIF Cierre 31 Enero de 2024'!$F$4:$F$749,$G308,'[1]SIIF Cierre 31 Enero de 2024'!$G$4:$G$749,$H308,'[1]SIIF Cierre 31 Enero de 2024'!$H$4:$H$749,$I308,'[1]SIIF Cierre 31 Enero de 2024'!$I$4:$I$749,$J308,'[1]SIIF Cierre 31 Enero de 2024'!$J$4:$J$749,$K308,'[1]SIIF Cierre 31 Enero de 2024'!$K$4:$K$749,$L308,'[1]SIIF Cierre 31 Enero de 2024'!$L$4:$L$749,$M308,'[1]SIIF Cierre 31 Enero de 2024'!$M$4:$M$749,$N308,'[1]SIIF Cierre 31 Enero de 2024'!$N$4:$N$749,$O308)/1000000</f>
        <v>3.3578830000000002</v>
      </c>
      <c r="AN308" s="265">
        <f t="shared" si="310"/>
        <v>1.6789415000000002E-3</v>
      </c>
      <c r="AO308" s="266"/>
      <c r="AP308" s="264">
        <f>+SUMIFS('[1]Cierre Mes Anterior'!$X$4:$X$773,'[1]Cierre Mes Anterior'!$A$4:$A$773,$B308,'[1]Cierre Mes Anterior'!$B$4:$B$773,$C308,'[1]Cierre Mes Anterior'!$C$4:$C$773,$D308,'[1]Cierre Mes Anterior'!$D$4:$D$773,$E308,'[1]Cierre Mes Anterior'!$E$4:$E$773,$F308,'[1]Cierre Mes Anterior'!$F$4:$F$773,$G308,'[1]Cierre Mes Anterior'!$G$4:$G$773,$H308,'[1]Cierre Mes Anterior'!$H$4:$H$773,$I308,'[1]Cierre Mes Anterior'!$I$4:$I$773,$J308,'[1]Cierre Mes Anterior'!$J$4:$J$773,$K308,'[1]Cierre Mes Anterior'!$K$4:$K$773,$L308,'[1]Cierre Mes Anterior'!$L$4:$L$773,$M308,'[1]Cierre Mes Anterior'!$M$4:$M$773,$N308,'[1]Cierre Mes Anterior'!$N$4:$N$773,$O308)/1000000</f>
        <v>0</v>
      </c>
      <c r="AQ308" s="267">
        <f t="shared" si="311"/>
        <v>3.3578830000000002</v>
      </c>
      <c r="AR308" s="172" t="e">
        <f t="shared" si="312"/>
        <v>#N/A</v>
      </c>
      <c r="AS308" s="472">
        <f>+SUMIFS('[1]SIIF Cierre 31 Enero de 2024'!$Z$4:$Z$749,'[1]SIIF Cierre 31 Enero de 2024'!$A$4:$A$749,$B308,'[1]SIIF Cierre 31 Enero de 2024'!$B$4:$B$749,$C308,'[1]SIIF Cierre 31 Enero de 2024'!$C$4:$C$749,$D308,'[1]SIIF Cierre 31 Enero de 2024'!$D$4:$D$749,$E308,'[1]SIIF Cierre 31 Enero de 2024'!$E$4:$E$749,$F308,'[1]SIIF Cierre 31 Enero de 2024'!$F$4:$F$749,$G308,'[1]SIIF Cierre 31 Enero de 2024'!$G$4:$G$749,$H308,'[1]SIIF Cierre 31 Enero de 2024'!$H$4:$H$749,$I308,'[1]SIIF Cierre 31 Enero de 2024'!$I$4:$I$749,$J308,'[1]SIIF Cierre 31 Enero de 2024'!$J$4:$J$749,$K308,'[1]SIIF Cierre 31 Enero de 2024'!$K$4:$K$749,$L308,'[1]SIIF Cierre 31 Enero de 2024'!$L$4:$L$749,$M308,'[1]SIIF Cierre 31 Enero de 2024'!$M$4:$M$749,$N308,'[1]SIIF Cierre 31 Enero de 2024'!$N$4:$N$749,$O308)/1000000</f>
        <v>0</v>
      </c>
      <c r="AT308" s="265">
        <f t="shared" si="313"/>
        <v>0</v>
      </c>
      <c r="AU308" s="462">
        <f t="shared" si="314"/>
        <v>1742.6651509999999</v>
      </c>
      <c r="AV308" s="395">
        <f t="shared" si="315"/>
        <v>253.97696600000003</v>
      </c>
      <c r="AW308" s="416">
        <f t="shared" si="316"/>
        <v>1996.6421170000001</v>
      </c>
      <c r="AX308" s="420"/>
      <c r="AY308" s="193" t="e">
        <f t="shared" si="317"/>
        <v>#N/A</v>
      </c>
      <c r="AZ308" s="174" t="e">
        <f t="shared" si="318"/>
        <v>#N/A</v>
      </c>
      <c r="BA308" s="138"/>
      <c r="BB308" s="277"/>
      <c r="BC308" s="270"/>
      <c r="BD308" s="270"/>
      <c r="BE308" s="270"/>
      <c r="BF308" s="270"/>
      <c r="BG308" s="270"/>
      <c r="BH308" s="270"/>
      <c r="BI308" s="270"/>
      <c r="BJ308" s="270"/>
      <c r="BK308" s="270"/>
      <c r="BL308" s="270"/>
      <c r="BM308" s="270"/>
      <c r="BO308" s="270"/>
      <c r="BP308" s="270"/>
      <c r="BQ308" s="270"/>
      <c r="BR308" s="270"/>
      <c r="BS308" s="270"/>
      <c r="BT308" s="270"/>
      <c r="BU308" s="270"/>
      <c r="BV308" s="270"/>
      <c r="BW308" s="270"/>
      <c r="BX308" s="270"/>
      <c r="BY308" s="270"/>
      <c r="BZ308" s="270"/>
    </row>
    <row r="309" spans="2:78" ht="35">
      <c r="B309" s="1" t="s">
        <v>196</v>
      </c>
      <c r="C309" s="1" t="s">
        <v>302</v>
      </c>
      <c r="D309" s="505" t="s">
        <v>431</v>
      </c>
      <c r="E309" s="1" t="s">
        <v>176</v>
      </c>
      <c r="F309" s="1" t="s">
        <v>164</v>
      </c>
      <c r="G309" s="1" t="s">
        <v>164</v>
      </c>
      <c r="H309" s="1" t="s">
        <v>164</v>
      </c>
      <c r="I309" s="1" t="s">
        <v>164</v>
      </c>
      <c r="J309" s="1" t="s">
        <v>164</v>
      </c>
      <c r="K309" s="1" t="s">
        <v>164</v>
      </c>
      <c r="L309" s="1" t="s">
        <v>164</v>
      </c>
      <c r="M309" s="1" t="s">
        <v>164</v>
      </c>
      <c r="N309" s="1" t="s">
        <v>164</v>
      </c>
      <c r="O309" s="1" t="s">
        <v>164</v>
      </c>
      <c r="T309" s="511" t="s">
        <v>432</v>
      </c>
      <c r="U309" s="285">
        <v>202300000000317</v>
      </c>
      <c r="V309" s="307" t="s">
        <v>432</v>
      </c>
      <c r="W309" s="394">
        <f>+SUMIFS('[1]SIIF Cierre 31 Enero de 2024'!$P$4:$P$749,'[1]SIIF Cierre 31 Enero de 2024'!$A$4:$A$749,$B309,'[1]SIIF Cierre 31 Enero de 2024'!$B$4:$B$749,$C309,'[1]SIIF Cierre 31 Enero de 2024'!$C$4:$C$749,$D309)/1000000</f>
        <v>4037.3755839999999</v>
      </c>
      <c r="X309" s="394">
        <v>0</v>
      </c>
      <c r="Y309" s="394">
        <f>+SUMIFS('[1]SIIF Cierre 31 Enero de 2024'!$R$4:$R$749,'[1]SIIF Cierre 31 Enero de 2024'!$A$4:$A$749,$B309,'[1]SIIF Cierre 31 Enero de 2024'!$B$4:$B$749,$C309,'[1]SIIF Cierre 31 Enero de 2024'!$C$4:$C$749,$D309)/1000000</f>
        <v>0</v>
      </c>
      <c r="Z309" s="394"/>
      <c r="AA309" s="394">
        <f>+SUMIFS('[1]SIIF Cierre 31 Enero de 2024'!$Q$4:$Q$749,'[1]SIIF Cierre 31 Enero de 2024'!$A$4:$A$749,$B309,'[1]SIIF Cierre 31 Enero de 2024'!$B$4:$B$749,$C309,'[1]SIIF Cierre 31 Enero de 2024'!$C$4:$C$749,$D309)/1000000</f>
        <v>0</v>
      </c>
      <c r="AB309" s="394"/>
      <c r="AC309" s="394"/>
      <c r="AD309" s="462">
        <f t="shared" si="306"/>
        <v>4037.3755839999999</v>
      </c>
      <c r="AE309" s="394">
        <f>+SUMIFS('[1]SIIF Cierre 31 Enero de 2024'!$T$4:$T$749,'[1]SIIF Cierre 31 Enero de 2024'!$A$4:$A$749,$B309,'[1]SIIF Cierre 31 Enero de 2024'!$B$4:$B$749,$C309,'[1]SIIF Cierre 31 Enero de 2024'!$C$4:$C$749,$D309)/1000000</f>
        <v>0</v>
      </c>
      <c r="AF309" s="394">
        <f t="shared" si="319"/>
        <v>4037.3755839999999</v>
      </c>
      <c r="AG309" s="471">
        <f>+SUMIFS('[1]SIIF Cierre 31 Enero de 2024'!$W$4:$W$749,'[1]SIIF Cierre 31 Enero de 2024'!$A$4:$A$749,$B309,'[1]SIIF Cierre 31 Enero de 2024'!$B$4:$B$749,$C309,'[1]SIIF Cierre 31 Enero de 2024'!$C$4:$C$749,$D309,'[1]SIIF Cierre 31 Enero de 2024'!$D$4:$D$749,$E309,'[1]SIIF Cierre 31 Enero de 2024'!$E$4:$E$749,$F309,'[1]SIIF Cierre 31 Enero de 2024'!$F$4:$F$749,$G309,'[1]SIIF Cierre 31 Enero de 2024'!$G$4:$G$749,$H309,'[1]SIIF Cierre 31 Enero de 2024'!$H$4:$H$749,$I309,'[1]SIIF Cierre 31 Enero de 2024'!$I$4:$I$749,$J309,'[1]SIIF Cierre 31 Enero de 2024'!$J$4:$J$749,$K309,'[1]SIIF Cierre 31 Enero de 2024'!$K$4:$K$749,$L309,'[1]SIIF Cierre 31 Enero de 2024'!$L$4:$L$749,$M309,'[1]SIIF Cierre 31 Enero de 2024'!$M$4:$M$749,$N309,'[1]SIIF Cierre 31 Enero de 2024'!$N$4:$N$749,$O309)/1000000</f>
        <v>160.07766699999999</v>
      </c>
      <c r="AH309" s="265">
        <f t="shared" si="307"/>
        <v>3.9648941167223346E-2</v>
      </c>
      <c r="AI309" s="266"/>
      <c r="AJ309" s="264">
        <f>+SUMIFS('[1]Cierre Mes Anterior'!$W$4:$W$773,'[1]Cierre Mes Anterior'!$A$4:$A$773,$B309,'[1]Cierre Mes Anterior'!$B$4:$B$773,$C309,'[1]Cierre Mes Anterior'!$C$4:$C$773,$D309,'[1]Cierre Mes Anterior'!$D$4:$D$773,$E309,'[1]Cierre Mes Anterior'!$E$4:$E$773,$F309,'[1]Cierre Mes Anterior'!$F$4:$F$773,$G309,'[1]Cierre Mes Anterior'!$G$4:$G$773,$H309,'[1]Cierre Mes Anterior'!$H$4:$H$773,$I309,'[1]Cierre Mes Anterior'!$I$4:$I$773,$J309,'[1]Cierre Mes Anterior'!$J$4:$J$773,$K309,'[1]Cierre Mes Anterior'!$K$4:$K$773,$L309,'[1]Cierre Mes Anterior'!$L$4:$L$773,$M309,'[1]Cierre Mes Anterior'!$M$4:$M$773,$N309,'[1]Cierre Mes Anterior'!$N$4:$N$773,$O309)/1000000</f>
        <v>0</v>
      </c>
      <c r="AK309" s="267">
        <f t="shared" si="308"/>
        <v>160.07766699999999</v>
      </c>
      <c r="AL309" s="334" t="e" vm="1">
        <f t="shared" si="309"/>
        <v>#VALUE!</v>
      </c>
      <c r="AM309" s="472">
        <f>+SUMIFS('[1]SIIF Cierre 31 Enero de 2024'!$X$4:$X$749,'[1]SIIF Cierre 31 Enero de 2024'!$A$4:$A$749,$B309,'[1]SIIF Cierre 31 Enero de 2024'!$B$4:$B$749,$C309,'[1]SIIF Cierre 31 Enero de 2024'!$C$4:$C$749,$D309,'[1]SIIF Cierre 31 Enero de 2024'!$D$4:$D$749,$E309,'[1]SIIF Cierre 31 Enero de 2024'!$E$4:$E$749,$F309,'[1]SIIF Cierre 31 Enero de 2024'!$F$4:$F$749,$G309,'[1]SIIF Cierre 31 Enero de 2024'!$G$4:$G$749,$H309,'[1]SIIF Cierre 31 Enero de 2024'!$H$4:$H$749,$I309,'[1]SIIF Cierre 31 Enero de 2024'!$I$4:$I$749,$J309,'[1]SIIF Cierre 31 Enero de 2024'!$J$4:$J$749,$K309,'[1]SIIF Cierre 31 Enero de 2024'!$K$4:$K$749,$L309,'[1]SIIF Cierre 31 Enero de 2024'!$L$4:$L$749,$M309,'[1]SIIF Cierre 31 Enero de 2024'!$M$4:$M$749,$N309,'[1]SIIF Cierre 31 Enero de 2024'!$N$4:$N$749,$O309)/1000000</f>
        <v>0</v>
      </c>
      <c r="AN309" s="265">
        <f t="shared" si="310"/>
        <v>0</v>
      </c>
      <c r="AO309" s="266"/>
      <c r="AP309" s="264">
        <f>+SUMIFS('[1]Cierre Mes Anterior'!$X$4:$X$773,'[1]Cierre Mes Anterior'!$A$4:$A$773,$B309,'[1]Cierre Mes Anterior'!$B$4:$B$773,$C309,'[1]Cierre Mes Anterior'!$C$4:$C$773,$D309,'[1]Cierre Mes Anterior'!$D$4:$D$773,$E309,'[1]Cierre Mes Anterior'!$E$4:$E$773,$F309,'[1]Cierre Mes Anterior'!$F$4:$F$773,$G309,'[1]Cierre Mes Anterior'!$G$4:$G$773,$H309,'[1]Cierre Mes Anterior'!$H$4:$H$773,$I309,'[1]Cierre Mes Anterior'!$I$4:$I$773,$J309,'[1]Cierre Mes Anterior'!$J$4:$J$773,$K309,'[1]Cierre Mes Anterior'!$K$4:$K$773,$L309,'[1]Cierre Mes Anterior'!$L$4:$L$773,$M309,'[1]Cierre Mes Anterior'!$M$4:$M$773,$N309,'[1]Cierre Mes Anterior'!$N$4:$N$773,$O309)/1000000</f>
        <v>0</v>
      </c>
      <c r="AQ309" s="267">
        <f t="shared" si="311"/>
        <v>0</v>
      </c>
      <c r="AR309" s="172" t="e">
        <f t="shared" si="312"/>
        <v>#N/A</v>
      </c>
      <c r="AS309" s="472">
        <f>+SUMIFS('[1]SIIF Cierre 31 Enero de 2024'!$Z$4:$Z$749,'[1]SIIF Cierre 31 Enero de 2024'!$A$4:$A$749,$B309,'[1]SIIF Cierre 31 Enero de 2024'!$B$4:$B$749,$C309,'[1]SIIF Cierre 31 Enero de 2024'!$C$4:$C$749,$D309,'[1]SIIF Cierre 31 Enero de 2024'!$D$4:$D$749,$E309,'[1]SIIF Cierre 31 Enero de 2024'!$E$4:$E$749,$F309,'[1]SIIF Cierre 31 Enero de 2024'!$F$4:$F$749,$G309,'[1]SIIF Cierre 31 Enero de 2024'!$G$4:$G$749,$H309,'[1]SIIF Cierre 31 Enero de 2024'!$H$4:$H$749,$I309,'[1]SIIF Cierre 31 Enero de 2024'!$I$4:$I$749,$J309,'[1]SIIF Cierre 31 Enero de 2024'!$J$4:$J$749,$K309,'[1]SIIF Cierre 31 Enero de 2024'!$K$4:$K$749,$L309,'[1]SIIF Cierre 31 Enero de 2024'!$L$4:$L$749,$M309,'[1]SIIF Cierre 31 Enero de 2024'!$M$4:$M$749,$N309,'[1]SIIF Cierre 31 Enero de 2024'!$N$4:$N$749,$O309)/1000000</f>
        <v>0</v>
      </c>
      <c r="AT309" s="265">
        <f t="shared" si="313"/>
        <v>0</v>
      </c>
      <c r="AU309" s="462">
        <f t="shared" si="314"/>
        <v>3877.2979169999999</v>
      </c>
      <c r="AV309" s="395">
        <f t="shared" si="315"/>
        <v>160.07766699999999</v>
      </c>
      <c r="AW309" s="416">
        <f t="shared" si="316"/>
        <v>4037.3755839999999</v>
      </c>
      <c r="AX309" s="420"/>
      <c r="AY309" s="193" t="e">
        <f t="shared" si="317"/>
        <v>#N/A</v>
      </c>
      <c r="AZ309" s="174" t="e">
        <f t="shared" si="318"/>
        <v>#N/A</v>
      </c>
      <c r="BA309" s="138"/>
      <c r="BB309" s="277"/>
      <c r="BC309" s="270"/>
      <c r="BD309" s="270"/>
      <c r="BE309" s="270"/>
      <c r="BF309" s="270"/>
      <c r="BG309" s="270"/>
      <c r="BH309" s="270"/>
      <c r="BI309" s="270"/>
      <c r="BJ309" s="270"/>
      <c r="BK309" s="270"/>
      <c r="BL309" s="270"/>
      <c r="BM309" s="270"/>
      <c r="BO309" s="270"/>
      <c r="BP309" s="270"/>
      <c r="BQ309" s="270"/>
      <c r="BR309" s="270"/>
      <c r="BS309" s="270"/>
      <c r="BT309" s="270"/>
      <c r="BU309" s="270"/>
      <c r="BV309" s="270"/>
      <c r="BW309" s="270"/>
      <c r="BX309" s="270"/>
      <c r="BY309" s="270"/>
      <c r="BZ309" s="270"/>
    </row>
    <row r="310" spans="2:78" ht="24.75" customHeight="1">
      <c r="D310" s="352"/>
      <c r="T310" s="158" t="s">
        <v>74</v>
      </c>
      <c r="U310" s="441"/>
      <c r="V310" s="158" t="s">
        <v>74</v>
      </c>
      <c r="W310" s="387">
        <f>+SUM(W301:W309)</f>
        <v>27168.241168000004</v>
      </c>
      <c r="X310" s="387">
        <f t="shared" ref="X310:AG310" si="320">+SUM(X301:X309)</f>
        <v>0</v>
      </c>
      <c r="Y310" s="387">
        <f t="shared" si="320"/>
        <v>0</v>
      </c>
      <c r="Z310" s="387">
        <f t="shared" si="320"/>
        <v>0</v>
      </c>
      <c r="AA310" s="387">
        <f t="shared" si="320"/>
        <v>0</v>
      </c>
      <c r="AB310" s="387">
        <f t="shared" si="320"/>
        <v>0</v>
      </c>
      <c r="AC310" s="387">
        <f t="shared" si="320"/>
        <v>0</v>
      </c>
      <c r="AD310" s="457">
        <f t="shared" si="320"/>
        <v>27168.241168000004</v>
      </c>
      <c r="AE310" s="387">
        <f t="shared" si="320"/>
        <v>0</v>
      </c>
      <c r="AF310" s="387">
        <f>+SUM(AF301:AF309)</f>
        <v>27168.241168000004</v>
      </c>
      <c r="AG310" s="457">
        <f t="shared" si="320"/>
        <v>3852.1453390000001</v>
      </c>
      <c r="AH310" s="169">
        <f t="shared" si="307"/>
        <v>0.14178854329139395</v>
      </c>
      <c r="AI310" s="278"/>
      <c r="AJ310" s="188">
        <f>+SUM(AJ308:AJ308)</f>
        <v>0</v>
      </c>
      <c r="AK310" s="188">
        <f>+SUM(AK308:AK308)</f>
        <v>257.33484900000002</v>
      </c>
      <c r="AL310" s="334" t="e" vm="1">
        <f t="shared" si="309"/>
        <v>#VALUE!</v>
      </c>
      <c r="AM310" s="457">
        <f>+SUM(AM301:AM309)</f>
        <v>11.009739</v>
      </c>
      <c r="AN310" s="186">
        <f t="shared" si="310"/>
        <v>4.0524297954803838E-4</v>
      </c>
      <c r="AO310" s="279"/>
      <c r="AP310" s="188">
        <f>+SUM(AP308:AP308)</f>
        <v>0</v>
      </c>
      <c r="AQ310" s="188">
        <f>+SUM(AQ308:AQ308)</f>
        <v>3.3578830000000002</v>
      </c>
      <c r="AR310" s="172" t="e">
        <f t="shared" si="312"/>
        <v>#N/A</v>
      </c>
      <c r="AS310" s="457">
        <f>+SUM(AS301:AS309)</f>
        <v>0</v>
      </c>
      <c r="AT310" s="186">
        <f t="shared" si="313"/>
        <v>0</v>
      </c>
      <c r="AU310" s="457">
        <f>+SUM(AU301:AU309)</f>
        <v>23316.095829000002</v>
      </c>
      <c r="AV310" s="387">
        <f>+SUM(AV301:AV309)</f>
        <v>3841.1356000000005</v>
      </c>
      <c r="AW310" s="387">
        <f>+SUM(AW301:AW309)</f>
        <v>27157.231428999999</v>
      </c>
      <c r="AX310" s="387">
        <f>+SUM(AX301:AX309)</f>
        <v>0</v>
      </c>
      <c r="AY310" s="387" t="e">
        <f>+SUM(AY301:AY309)</f>
        <v>#N/A</v>
      </c>
      <c r="AZ310" s="174" t="e">
        <f t="shared" si="318"/>
        <v>#N/A</v>
      </c>
      <c r="BA310" s="138"/>
      <c r="BB310" s="280"/>
      <c r="BC310" s="281"/>
      <c r="BD310" s="281"/>
      <c r="BE310" s="281"/>
      <c r="BF310" s="281"/>
      <c r="BG310" s="281"/>
      <c r="BH310" s="281"/>
      <c r="BI310" s="281"/>
      <c r="BJ310" s="281"/>
      <c r="BK310" s="281"/>
      <c r="BL310" s="281"/>
      <c r="BM310" s="281"/>
      <c r="BO310" s="281"/>
      <c r="BP310" s="281"/>
      <c r="BQ310" s="281"/>
      <c r="BR310" s="281"/>
      <c r="BS310" s="281"/>
      <c r="BT310" s="281"/>
      <c r="BU310" s="281"/>
      <c r="BV310" s="281"/>
      <c r="BW310" s="281"/>
      <c r="BX310" s="281"/>
      <c r="BY310" s="281"/>
      <c r="BZ310" s="281"/>
    </row>
    <row r="311" spans="2:78" ht="22.5">
      <c r="W311" s="370"/>
      <c r="X311" s="370"/>
      <c r="Y311" s="370"/>
      <c r="Z311" s="370"/>
      <c r="AA311" s="370"/>
      <c r="AB311" s="370"/>
      <c r="AC311" s="370"/>
      <c r="AD311" s="479"/>
      <c r="AE311" s="370"/>
      <c r="AF311" s="370"/>
      <c r="AG311" s="479"/>
      <c r="AH311" s="198"/>
      <c r="AI311" s="199"/>
      <c r="AJ311" s="199"/>
      <c r="AK311" s="199"/>
      <c r="AL311" s="200"/>
      <c r="AM311" s="479"/>
      <c r="AN311" s="198"/>
      <c r="AO311" s="199"/>
      <c r="AP311" s="199"/>
      <c r="AQ311" s="199"/>
      <c r="AR311" s="200"/>
      <c r="AS311" s="479"/>
      <c r="AT311" s="198"/>
      <c r="AU311" s="479"/>
      <c r="AV311" s="427"/>
    </row>
    <row r="312" spans="2:78" ht="22.5">
      <c r="W312" s="370"/>
      <c r="X312" s="370"/>
      <c r="Y312" s="370"/>
      <c r="Z312" s="370"/>
      <c r="AA312" s="370"/>
      <c r="AB312" s="370"/>
      <c r="AC312" s="370"/>
      <c r="AD312" s="479"/>
      <c r="AE312" s="370"/>
      <c r="AF312" s="370"/>
      <c r="AG312" s="479"/>
      <c r="AH312" s="198"/>
      <c r="AI312" s="199"/>
      <c r="AJ312" s="199"/>
      <c r="AK312" s="199"/>
      <c r="AL312" s="200"/>
      <c r="AM312" s="479"/>
      <c r="AN312" s="198"/>
      <c r="AO312" s="199"/>
      <c r="AP312" s="199"/>
      <c r="AQ312" s="199"/>
      <c r="AR312" s="200"/>
      <c r="AS312" s="479"/>
      <c r="AT312" s="198"/>
      <c r="AU312" s="479"/>
      <c r="AV312" s="427"/>
    </row>
  </sheetData>
  <mergeCells count="13">
    <mergeCell ref="BB7:BZ7"/>
    <mergeCell ref="T70:AR70"/>
    <mergeCell ref="T5:AW5"/>
    <mergeCell ref="AU7:AV7"/>
    <mergeCell ref="T158:AR158"/>
    <mergeCell ref="T230:AV230"/>
    <mergeCell ref="T253:AR253"/>
    <mergeCell ref="T284:AR284"/>
    <mergeCell ref="W1:X1"/>
    <mergeCell ref="AM7:AN7"/>
    <mergeCell ref="AS7:AT7"/>
    <mergeCell ref="T182:AR182"/>
    <mergeCell ref="T207:AR207"/>
  </mergeCells>
  <conditionalFormatting sqref="AL9:AL16 AL18:AL19 AL100:AL103 AR100:AR103 AL109:AL118 AR109:AR118 AL120:AL133 AR120:AR133 AL149:AL156 AR149:AR156 AL224:AL227 AR224:AR227 AL247:AL251 AR247:AR251 AR270:AR282 AL279:AL282">
    <cfRule type="cellIs" dxfId="122" priority="52" stopIfTrue="1" operator="between">
      <formula>AH9+3%</formula>
      <formula>AH9</formula>
    </cfRule>
    <cfRule type="cellIs" dxfId="121" priority="53" operator="greaterThan">
      <formula>AH9</formula>
    </cfRule>
    <cfRule type="cellIs" dxfId="120" priority="54" operator="lessThanOrEqual">
      <formula>AH9</formula>
    </cfRule>
  </conditionalFormatting>
  <conditionalFormatting sqref="AL24:AL31">
    <cfRule type="cellIs" dxfId="119" priority="49" stopIfTrue="1" operator="between">
      <formula>AH24+3%</formula>
      <formula>AH24</formula>
    </cfRule>
    <cfRule type="cellIs" dxfId="118" priority="50" operator="greaterThan">
      <formula>AH24</formula>
    </cfRule>
    <cfRule type="cellIs" dxfId="117" priority="51" operator="lessThanOrEqual">
      <formula>AH24</formula>
    </cfRule>
  </conditionalFormatting>
  <conditionalFormatting sqref="AL36:AL43">
    <cfRule type="cellIs" dxfId="116" priority="40" stopIfTrue="1" operator="between">
      <formula>AH36+3%</formula>
      <formula>AH36</formula>
    </cfRule>
    <cfRule type="cellIs" dxfId="115" priority="41" operator="greaterThan">
      <formula>AH36</formula>
    </cfRule>
    <cfRule type="cellIs" dxfId="114" priority="42" operator="lessThanOrEqual">
      <formula>AH36</formula>
    </cfRule>
  </conditionalFormatting>
  <conditionalFormatting sqref="AL48:AL55">
    <cfRule type="cellIs" dxfId="113" priority="46" stopIfTrue="1" operator="between">
      <formula>AH48+3%</formula>
      <formula>AH48</formula>
    </cfRule>
    <cfRule type="cellIs" dxfId="112" priority="47" operator="greaterThan">
      <formula>AH48</formula>
    </cfRule>
    <cfRule type="cellIs" dxfId="111" priority="48" operator="lessThanOrEqual">
      <formula>AH48</formula>
    </cfRule>
  </conditionalFormatting>
  <conditionalFormatting sqref="AL60">
    <cfRule type="cellIs" dxfId="110" priority="37" stopIfTrue="1" operator="between">
      <formula>AH60+3%</formula>
      <formula>AH60</formula>
    </cfRule>
    <cfRule type="cellIs" dxfId="109" priority="38" operator="greaterThan">
      <formula>AH60</formula>
    </cfRule>
    <cfRule type="cellIs" dxfId="108" priority="39" operator="lessThanOrEqual">
      <formula>AH60</formula>
    </cfRule>
  </conditionalFormatting>
  <conditionalFormatting sqref="AL73:AL80 AL82:AL83">
    <cfRule type="cellIs" dxfId="107" priority="34" stopIfTrue="1" operator="between">
      <formula>AH73+3%</formula>
      <formula>AH73</formula>
    </cfRule>
    <cfRule type="cellIs" dxfId="106" priority="35" operator="greaterThan">
      <formula>AH73</formula>
    </cfRule>
    <cfRule type="cellIs" dxfId="105" priority="36" operator="lessThanOrEqual">
      <formula>AH73</formula>
    </cfRule>
  </conditionalFormatting>
  <conditionalFormatting sqref="AL88:AL89 AL91:AL94 AL96:AL98 AL105:AL107">
    <cfRule type="cellIs" dxfId="104" priority="88" stopIfTrue="1" operator="between">
      <formula>AH88+3%</formula>
      <formula>AH88</formula>
    </cfRule>
    <cfRule type="cellIs" dxfId="103" priority="89" operator="greaterThan">
      <formula>AH88</formula>
    </cfRule>
    <cfRule type="cellIs" dxfId="102" priority="90" operator="lessThanOrEqual">
      <formula>AH88</formula>
    </cfRule>
  </conditionalFormatting>
  <conditionalFormatting sqref="AL135:AL140">
    <cfRule type="cellIs" dxfId="101" priority="31" stopIfTrue="1" operator="between">
      <formula>AH135+3%</formula>
      <formula>AH135</formula>
    </cfRule>
    <cfRule type="cellIs" dxfId="100" priority="32" operator="greaterThan">
      <formula>AH135</formula>
    </cfRule>
    <cfRule type="cellIs" dxfId="99" priority="33" operator="lessThanOrEqual">
      <formula>AH135</formula>
    </cfRule>
  </conditionalFormatting>
  <conditionalFormatting sqref="AL142:AL143">
    <cfRule type="cellIs" dxfId="98" priority="43" stopIfTrue="1" operator="between">
      <formula>AH142+3%</formula>
      <formula>AH142</formula>
    </cfRule>
    <cfRule type="cellIs" dxfId="97" priority="44" operator="greaterThan">
      <formula>AH142</formula>
    </cfRule>
    <cfRule type="cellIs" dxfId="96" priority="45" operator="lessThanOrEqual">
      <formula>AH142</formula>
    </cfRule>
  </conditionalFormatting>
  <conditionalFormatting sqref="AL145:AL147">
    <cfRule type="cellIs" dxfId="95" priority="28" stopIfTrue="1" operator="between">
      <formula>AH145+3%</formula>
      <formula>AH145</formula>
    </cfRule>
    <cfRule type="cellIs" dxfId="94" priority="29" operator="greaterThan">
      <formula>AH145</formula>
    </cfRule>
    <cfRule type="cellIs" dxfId="93" priority="30" operator="lessThanOrEqual">
      <formula>AH145</formula>
    </cfRule>
  </conditionalFormatting>
  <conditionalFormatting sqref="AL161:AL166 AL170:AL171">
    <cfRule type="cellIs" dxfId="92" priority="58" stopIfTrue="1" operator="between">
      <formula>AH161+3%</formula>
      <formula>AH161</formula>
    </cfRule>
    <cfRule type="cellIs" dxfId="91" priority="59" operator="greaterThan">
      <formula>AH161</formula>
    </cfRule>
    <cfRule type="cellIs" dxfId="90" priority="60" operator="lessThanOrEqual">
      <formula>AH161</formula>
    </cfRule>
  </conditionalFormatting>
  <conditionalFormatting sqref="AL185:AL192">
    <cfRule type="cellIs" dxfId="89" priority="25" stopIfTrue="1" operator="between">
      <formula>AH185+3%</formula>
      <formula>AH185</formula>
    </cfRule>
    <cfRule type="cellIs" dxfId="88" priority="26" operator="greaterThan">
      <formula>AH185</formula>
    </cfRule>
    <cfRule type="cellIs" dxfId="87" priority="27" operator="lessThanOrEqual">
      <formula>AH185</formula>
    </cfRule>
  </conditionalFormatting>
  <conditionalFormatting sqref="AL210:AL215 AL219:AL220">
    <cfRule type="cellIs" dxfId="86" priority="22" stopIfTrue="1" operator="between">
      <formula>AH210+3%</formula>
      <formula>AH210</formula>
    </cfRule>
    <cfRule type="cellIs" dxfId="85" priority="23" operator="greaterThan">
      <formula>AH210</formula>
    </cfRule>
    <cfRule type="cellIs" dxfId="84" priority="24" operator="lessThanOrEqual">
      <formula>AH210</formula>
    </cfRule>
  </conditionalFormatting>
  <conditionalFormatting sqref="AL233:AL238">
    <cfRule type="cellIs" dxfId="83" priority="19" stopIfTrue="1" operator="between">
      <formula>AH233+3%</formula>
      <formula>AH233</formula>
    </cfRule>
    <cfRule type="cellIs" dxfId="82" priority="20" operator="greaterThan">
      <formula>AH233</formula>
    </cfRule>
    <cfRule type="cellIs" dxfId="81" priority="21" operator="lessThanOrEqual">
      <formula>AH233</formula>
    </cfRule>
  </conditionalFormatting>
  <conditionalFormatting sqref="AL240">
    <cfRule type="cellIs" dxfId="80" priority="55" stopIfTrue="1" operator="between">
      <formula>AH240+3%</formula>
      <formula>AH240</formula>
    </cfRule>
    <cfRule type="cellIs" dxfId="79" priority="56" operator="greaterThan">
      <formula>AH240</formula>
    </cfRule>
    <cfRule type="cellIs" dxfId="78" priority="57" operator="lessThanOrEqual">
      <formula>AH240</formula>
    </cfRule>
  </conditionalFormatting>
  <conditionalFormatting sqref="AL242:AL243">
    <cfRule type="cellIs" dxfId="77" priority="16" stopIfTrue="1" operator="between">
      <formula>AH242+3%</formula>
      <formula>AH242</formula>
    </cfRule>
    <cfRule type="cellIs" dxfId="76" priority="17" operator="greaterThan">
      <formula>AH242</formula>
    </cfRule>
    <cfRule type="cellIs" dxfId="75" priority="18" operator="lessThanOrEqual">
      <formula>AH242</formula>
    </cfRule>
  </conditionalFormatting>
  <conditionalFormatting sqref="AL256:AL261">
    <cfRule type="cellIs" dxfId="74" priority="13" stopIfTrue="1" operator="between">
      <formula>AH256+3%</formula>
      <formula>AH256</formula>
    </cfRule>
    <cfRule type="cellIs" dxfId="73" priority="14" operator="greaterThan">
      <formula>AH256</formula>
    </cfRule>
    <cfRule type="cellIs" dxfId="72" priority="15" operator="lessThanOrEqual">
      <formula>AH256</formula>
    </cfRule>
  </conditionalFormatting>
  <conditionalFormatting sqref="AL265:AL266">
    <cfRule type="cellIs" dxfId="71" priority="10" stopIfTrue="1" operator="between">
      <formula>AH265+3%</formula>
      <formula>AH265</formula>
    </cfRule>
    <cfRule type="cellIs" dxfId="70" priority="11" operator="greaterThan">
      <formula>AH265</formula>
    </cfRule>
    <cfRule type="cellIs" dxfId="69" priority="12" operator="lessThanOrEqual">
      <formula>AH265</formula>
    </cfRule>
  </conditionalFormatting>
  <conditionalFormatting sqref="AL287:AL292">
    <cfRule type="cellIs" dxfId="68" priority="7" stopIfTrue="1" operator="between">
      <formula>AH287+3%</formula>
      <formula>AH287</formula>
    </cfRule>
    <cfRule type="cellIs" dxfId="67" priority="8" operator="greaterThan">
      <formula>AH287</formula>
    </cfRule>
    <cfRule type="cellIs" dxfId="66" priority="9" operator="lessThanOrEqual">
      <formula>AH287</formula>
    </cfRule>
  </conditionalFormatting>
  <conditionalFormatting sqref="AL296:AL297">
    <cfRule type="cellIs" dxfId="65" priority="4" stopIfTrue="1" operator="between">
      <formula>AH296+3%</formula>
      <formula>AH296</formula>
    </cfRule>
    <cfRule type="cellIs" dxfId="64" priority="5" operator="greaterThan">
      <formula>AH296</formula>
    </cfRule>
    <cfRule type="cellIs" dxfId="63" priority="6" operator="lessThanOrEqual">
      <formula>AH296</formula>
    </cfRule>
  </conditionalFormatting>
  <conditionalFormatting sqref="AR9:AR16 AR18:AR19 AR24:AR31 AR36:AR43 AR48:AR55 AR60 AR67 AR73:AR80 AR82:AR83 AR88:AR89 AR91:AR94 AR96:AR98 AR105:AR107 AR135:AR140 AR142:AR143 AR145:AR147 AR161:AR166 AR168 AR170:AR171 AL175:AL180 AR175:AR180 AR185:AR192 AL196:AL198 AR196:AR205 AL200:AL205 AR210:AR215 AR219:AR220 AR233:AR238 AR242:AR243 AR256:AR261 AR265:AR266 AL270:AL277 AR287:AR292 AR296:AR297 AL301:AL310 AR301:AR310">
    <cfRule type="cellIs" dxfId="62" priority="91" stopIfTrue="1" operator="between">
      <formula>AH9+3%</formula>
      <formula>AH9</formula>
    </cfRule>
    <cfRule type="cellIs" dxfId="61" priority="122" operator="greaterThan">
      <formula>AH9</formula>
    </cfRule>
    <cfRule type="cellIs" dxfId="60" priority="123" operator="lessThanOrEqual">
      <formula>AH9</formula>
    </cfRule>
  </conditionalFormatting>
  <conditionalFormatting sqref="AZ9:AZ19 AZ100:AZ107 AZ109:AZ118 AZ120:AZ133 AZ149:AZ156 AZ224:AZ227 AZ247:AZ251 AZ270:AZ282">
    <cfRule type="cellIs" dxfId="59" priority="61" operator="lessThanOrEqual">
      <formula>0.8</formula>
    </cfRule>
    <cfRule type="cellIs" dxfId="58" priority="62" operator="between">
      <formula>0.949</formula>
      <formula>0.801</formula>
    </cfRule>
    <cfRule type="cellIs" dxfId="57" priority="63" operator="greaterThanOrEqual">
      <formula>0.95</formula>
    </cfRule>
  </conditionalFormatting>
  <conditionalFormatting sqref="AZ24:AZ31">
    <cfRule type="cellIs" dxfId="56" priority="119" operator="lessThanOrEqual">
      <formula>0.8</formula>
    </cfRule>
    <cfRule type="cellIs" dxfId="55" priority="120" operator="between">
      <formula>0.949</formula>
      <formula>0.801</formula>
    </cfRule>
    <cfRule type="cellIs" dxfId="54" priority="121" operator="greaterThanOrEqual">
      <formula>0.95</formula>
    </cfRule>
  </conditionalFormatting>
  <conditionalFormatting sqref="AZ36:AZ43">
    <cfRule type="cellIs" dxfId="53" priority="116" operator="lessThanOrEqual">
      <formula>0.8</formula>
    </cfRule>
    <cfRule type="cellIs" dxfId="52" priority="117" operator="between">
      <formula>0.949</formula>
      <formula>0.801</formula>
    </cfRule>
    <cfRule type="cellIs" dxfId="51" priority="118" operator="greaterThanOrEqual">
      <formula>0.95</formula>
    </cfRule>
  </conditionalFormatting>
  <conditionalFormatting sqref="AZ48:AZ55">
    <cfRule type="cellIs" dxfId="50" priority="113" operator="lessThanOrEqual">
      <formula>0.8</formula>
    </cfRule>
    <cfRule type="cellIs" dxfId="49" priority="114" operator="between">
      <formula>0.949</formula>
      <formula>0.801</formula>
    </cfRule>
    <cfRule type="cellIs" dxfId="48" priority="115" operator="greaterThanOrEqual">
      <formula>0.95</formula>
    </cfRule>
  </conditionalFormatting>
  <conditionalFormatting sqref="AZ73:AZ83">
    <cfRule type="cellIs" dxfId="47" priority="82" operator="lessThanOrEqual">
      <formula>0.8</formula>
    </cfRule>
    <cfRule type="cellIs" dxfId="46" priority="83" operator="between">
      <formula>0.949</formula>
      <formula>0.801</formula>
    </cfRule>
    <cfRule type="cellIs" dxfId="45" priority="84" operator="greaterThanOrEqual">
      <formula>0.95</formula>
    </cfRule>
  </conditionalFormatting>
  <conditionalFormatting sqref="AZ88:AZ89">
    <cfRule type="cellIs" dxfId="44" priority="107" operator="lessThanOrEqual">
      <formula>0.8</formula>
    </cfRule>
    <cfRule type="cellIs" dxfId="43" priority="108" operator="between">
      <formula>0.949</formula>
      <formula>0.801</formula>
    </cfRule>
    <cfRule type="cellIs" dxfId="42" priority="109" operator="greaterThanOrEqual">
      <formula>0.95</formula>
    </cfRule>
  </conditionalFormatting>
  <conditionalFormatting sqref="AZ91:AZ94">
    <cfRule type="cellIs" dxfId="41" priority="1" operator="lessThanOrEqual">
      <formula>0.8</formula>
    </cfRule>
    <cfRule type="cellIs" dxfId="40" priority="2" operator="between">
      <formula>0.949</formula>
      <formula>0.801</formula>
    </cfRule>
    <cfRule type="cellIs" dxfId="39" priority="3" operator="greaterThanOrEqual">
      <formula>0.95</formula>
    </cfRule>
  </conditionalFormatting>
  <conditionalFormatting sqref="AZ96:AZ98">
    <cfRule type="cellIs" dxfId="38" priority="101" operator="lessThanOrEqual">
      <formula>0.8</formula>
    </cfRule>
    <cfRule type="cellIs" dxfId="37" priority="102" operator="between">
      <formula>0.949</formula>
      <formula>0.801</formula>
    </cfRule>
    <cfRule type="cellIs" dxfId="36" priority="103" operator="greaterThanOrEqual">
      <formula>0.95</formula>
    </cfRule>
  </conditionalFormatting>
  <conditionalFormatting sqref="AZ135:AZ140">
    <cfRule type="cellIs" dxfId="35" priority="79" operator="lessThanOrEqual">
      <formula>0.8</formula>
    </cfRule>
    <cfRule type="cellIs" dxfId="34" priority="80" operator="between">
      <formula>0.949</formula>
      <formula>0.801</formula>
    </cfRule>
    <cfRule type="cellIs" dxfId="33" priority="81" operator="greaterThanOrEqual">
      <formula>0.95</formula>
    </cfRule>
  </conditionalFormatting>
  <conditionalFormatting sqref="AZ142:AZ143">
    <cfRule type="cellIs" dxfId="32" priority="110" operator="lessThanOrEqual">
      <formula>0.8</formula>
    </cfRule>
    <cfRule type="cellIs" dxfId="31" priority="111" operator="between">
      <formula>0.949</formula>
      <formula>0.801</formula>
    </cfRule>
    <cfRule type="cellIs" dxfId="30" priority="112" operator="greaterThanOrEqual">
      <formula>0.95</formula>
    </cfRule>
  </conditionalFormatting>
  <conditionalFormatting sqref="AZ145:AZ147">
    <cfRule type="cellIs" dxfId="29" priority="98" operator="lessThanOrEqual">
      <formula>0.8</formula>
    </cfRule>
    <cfRule type="cellIs" dxfId="28" priority="99" operator="between">
      <formula>0.949</formula>
      <formula>0.801</formula>
    </cfRule>
    <cfRule type="cellIs" dxfId="27" priority="100" operator="greaterThanOrEqual">
      <formula>0.95</formula>
    </cfRule>
  </conditionalFormatting>
  <conditionalFormatting sqref="AZ161:AZ171">
    <cfRule type="cellIs" dxfId="26" priority="76" operator="lessThanOrEqual">
      <formula>0.8</formula>
    </cfRule>
    <cfRule type="cellIs" dxfId="25" priority="77" operator="between">
      <formula>0.949</formula>
      <formula>0.801</formula>
    </cfRule>
    <cfRule type="cellIs" dxfId="24" priority="78" operator="greaterThanOrEqual">
      <formula>0.95</formula>
    </cfRule>
  </conditionalFormatting>
  <conditionalFormatting sqref="AZ175:AZ180">
    <cfRule type="cellIs" dxfId="23" priority="95" operator="lessThanOrEqual">
      <formula>0.8</formula>
    </cfRule>
    <cfRule type="cellIs" dxfId="22" priority="96" operator="between">
      <formula>0.949</formula>
      <formula>0.801</formula>
    </cfRule>
    <cfRule type="cellIs" dxfId="21" priority="97" operator="greaterThanOrEqual">
      <formula>0.95</formula>
    </cfRule>
  </conditionalFormatting>
  <conditionalFormatting sqref="AZ185:AZ192">
    <cfRule type="cellIs" dxfId="20" priority="92" operator="lessThanOrEqual">
      <formula>0.8</formula>
    </cfRule>
    <cfRule type="cellIs" dxfId="19" priority="93" operator="between">
      <formula>0.949</formula>
      <formula>0.801</formula>
    </cfRule>
    <cfRule type="cellIs" dxfId="18" priority="94" operator="greaterThanOrEqual">
      <formula>0.95</formula>
    </cfRule>
  </conditionalFormatting>
  <conditionalFormatting sqref="AZ196:AZ205">
    <cfRule type="cellIs" dxfId="17" priority="104" operator="lessThanOrEqual">
      <formula>0.8</formula>
    </cfRule>
    <cfRule type="cellIs" dxfId="16" priority="105" operator="between">
      <formula>0.949</formula>
      <formula>0.801</formula>
    </cfRule>
    <cfRule type="cellIs" dxfId="15" priority="106" operator="greaterThanOrEqual">
      <formula>0.95</formula>
    </cfRule>
  </conditionalFormatting>
  <conditionalFormatting sqref="AZ210:AZ220">
    <cfRule type="cellIs" dxfId="14" priority="73" operator="lessThanOrEqual">
      <formula>0.8</formula>
    </cfRule>
    <cfRule type="cellIs" dxfId="13" priority="74" operator="between">
      <formula>0.949</formula>
      <formula>0.801</formula>
    </cfRule>
    <cfRule type="cellIs" dxfId="12" priority="75" operator="greaterThanOrEqual">
      <formula>0.95</formula>
    </cfRule>
  </conditionalFormatting>
  <conditionalFormatting sqref="AZ233:AZ243">
    <cfRule type="cellIs" dxfId="11" priority="70" operator="lessThanOrEqual">
      <formula>0.8</formula>
    </cfRule>
    <cfRule type="cellIs" dxfId="10" priority="71" operator="between">
      <formula>0.949</formula>
      <formula>0.801</formula>
    </cfRule>
    <cfRule type="cellIs" dxfId="9" priority="72" operator="greaterThanOrEqual">
      <formula>0.95</formula>
    </cfRule>
  </conditionalFormatting>
  <conditionalFormatting sqref="AZ256:AZ266">
    <cfRule type="cellIs" dxfId="8" priority="67" operator="lessThanOrEqual">
      <formula>0.8</formula>
    </cfRule>
    <cfRule type="cellIs" dxfId="7" priority="68" operator="between">
      <formula>0.949</formula>
      <formula>0.801</formula>
    </cfRule>
    <cfRule type="cellIs" dxfId="6" priority="69" operator="greaterThanOrEqual">
      <formula>0.95</formula>
    </cfRule>
  </conditionalFormatting>
  <conditionalFormatting sqref="AZ287:AZ297">
    <cfRule type="cellIs" dxfId="5" priority="64" operator="lessThanOrEqual">
      <formula>0.8</formula>
    </cfRule>
    <cfRule type="cellIs" dxfId="4" priority="65" operator="between">
      <formula>0.949</formula>
      <formula>0.801</formula>
    </cfRule>
    <cfRule type="cellIs" dxfId="3" priority="66" operator="greaterThanOrEqual">
      <formula>0.95</formula>
    </cfRule>
  </conditionalFormatting>
  <conditionalFormatting sqref="AZ301:AZ310">
    <cfRule type="cellIs" dxfId="2" priority="85" operator="lessThanOrEqual">
      <formula>0.8</formula>
    </cfRule>
    <cfRule type="cellIs" dxfId="1" priority="86" operator="between">
      <formula>0.949</formula>
      <formula>0.801</formula>
    </cfRule>
    <cfRule type="cellIs" dxfId="0" priority="87" operator="greaterThanOrEqual">
      <formula>0.95</formula>
    </cfRule>
  </conditionalFormatting>
  <dataValidations count="1">
    <dataValidation type="list" allowBlank="1" showInputMessage="1" showErrorMessage="1" sqref="W1:X1" xr:uid="{8896D413-31DD-49C2-A5B7-8CB0E5D28BF7}">
      <formula1>$BB$8:$BM$8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theme="3" tint="0.79998168889431442"/>
    <pageSetUpPr fitToPage="1"/>
  </sheetPr>
  <dimension ref="B1:XFD115"/>
  <sheetViews>
    <sheetView showGridLines="0" showWhiteSpace="0" topLeftCell="A2" zoomScale="50" zoomScaleNormal="50" zoomScaleSheetLayoutView="55" zoomScalePageLayoutView="55" workbookViewId="0">
      <selection activeCell="F10" sqref="F10"/>
    </sheetView>
  </sheetViews>
  <sheetFormatPr baseColWidth="10" defaultColWidth="0.6328125" defaultRowHeight="22.5"/>
  <cols>
    <col min="1" max="2" width="2.453125" customWidth="1"/>
    <col min="3" max="3" width="16.90625" style="48" customWidth="1"/>
    <col min="4" max="4" width="11.453125" style="16" customWidth="1"/>
    <col min="5" max="5" width="115" style="4" customWidth="1"/>
    <col min="6" max="6" width="23.453125" style="3" customWidth="1"/>
    <col min="7" max="8" width="23.6328125" style="3" customWidth="1"/>
    <col min="9" max="9" width="23.54296875" style="3" customWidth="1"/>
    <col min="10" max="11" width="15.90625" style="29" customWidth="1"/>
    <col min="12" max="12" width="2.453125" style="7" customWidth="1"/>
    <col min="13" max="13" width="16.36328125" style="2" customWidth="1"/>
    <col min="14" max="28" width="16.36328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>
      <c r="C2" s="558" t="s">
        <v>104</v>
      </c>
      <c r="D2" s="558"/>
      <c r="E2" s="558"/>
      <c r="F2" s="558"/>
      <c r="G2" s="558"/>
      <c r="H2" s="558"/>
      <c r="I2" s="558"/>
      <c r="J2" s="558"/>
      <c r="K2" s="558"/>
      <c r="L2" s="558"/>
    </row>
    <row r="3" spans="2:14" ht="15" customHeight="1">
      <c r="C3" s="558"/>
      <c r="D3" s="558"/>
      <c r="E3" s="558"/>
      <c r="F3" s="558"/>
      <c r="G3" s="558"/>
      <c r="H3" s="558"/>
      <c r="I3" s="558"/>
      <c r="J3" s="558"/>
      <c r="K3" s="558"/>
      <c r="L3" s="558"/>
    </row>
    <row r="4" spans="2:14" ht="15" customHeight="1">
      <c r="C4" s="558"/>
      <c r="D4" s="558"/>
      <c r="E4" s="558"/>
      <c r="F4" s="558"/>
      <c r="G4" s="558"/>
      <c r="H4" s="558"/>
      <c r="I4" s="558"/>
      <c r="J4" s="558"/>
      <c r="K4" s="558"/>
      <c r="L4" s="558"/>
    </row>
    <row r="5" spans="2:14" ht="15" customHeight="1">
      <c r="C5" s="558"/>
      <c r="D5" s="558"/>
      <c r="E5" s="558"/>
      <c r="F5" s="558"/>
      <c r="G5" s="558"/>
      <c r="H5" s="558"/>
      <c r="I5" s="558"/>
      <c r="J5" s="558"/>
      <c r="K5" s="558"/>
      <c r="L5" s="558"/>
    </row>
    <row r="6" spans="2:14" ht="9.75" customHeight="1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>
      <c r="B7" s="12"/>
      <c r="C7" s="559" t="s">
        <v>16</v>
      </c>
      <c r="D7" s="559" t="s">
        <v>3</v>
      </c>
      <c r="E7" s="559" t="s">
        <v>12</v>
      </c>
      <c r="F7" s="560" t="s">
        <v>7</v>
      </c>
      <c r="G7" s="560"/>
      <c r="H7" s="560"/>
      <c r="I7" s="560"/>
      <c r="J7" s="561" t="s">
        <v>11</v>
      </c>
      <c r="K7" s="561"/>
      <c r="L7" s="9" t="s">
        <v>17</v>
      </c>
      <c r="M7" s="18"/>
    </row>
    <row r="8" spans="2:14" s="1" customFormat="1" ht="80.25" customHeight="1">
      <c r="B8" s="12"/>
      <c r="C8" s="559"/>
      <c r="D8" s="559"/>
      <c r="E8" s="559"/>
      <c r="F8" s="24" t="s">
        <v>15</v>
      </c>
      <c r="G8" s="24" t="s">
        <v>18</v>
      </c>
      <c r="H8" s="24" t="s">
        <v>0</v>
      </c>
      <c r="I8" s="24" t="s">
        <v>4</v>
      </c>
      <c r="J8" s="28" t="s">
        <v>6</v>
      </c>
      <c r="K8" s="28" t="s">
        <v>5</v>
      </c>
      <c r="L8" s="8"/>
      <c r="M8" s="18"/>
    </row>
    <row r="9" spans="2:14" s="5" customFormat="1" ht="64.5" customHeight="1">
      <c r="B9" s="13"/>
      <c r="C9" s="562" t="s">
        <v>8</v>
      </c>
      <c r="D9" s="533" t="s">
        <v>1</v>
      </c>
      <c r="E9" s="54" t="s">
        <v>23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>
      <c r="B10" s="13"/>
      <c r="C10" s="562"/>
      <c r="D10" s="534"/>
      <c r="E10" s="45" t="s">
        <v>73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>
      <c r="B11" s="13"/>
      <c r="C11" s="562"/>
      <c r="D11" s="535"/>
      <c r="E11" s="61" t="s">
        <v>24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>
      <c r="B12" s="13"/>
      <c r="C12" s="562"/>
      <c r="D12" s="65" t="s">
        <v>2</v>
      </c>
      <c r="E12" s="66" t="s">
        <v>25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>
      <c r="B13" s="13"/>
      <c r="C13" s="562"/>
      <c r="D13" s="534" t="s">
        <v>19</v>
      </c>
      <c r="E13" s="45" t="s">
        <v>26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>
      <c r="B14" s="13"/>
      <c r="C14" s="562"/>
      <c r="D14" s="534"/>
      <c r="E14" s="45" t="s">
        <v>27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>
      <c r="B15" s="13"/>
      <c r="C15" s="563"/>
      <c r="D15" s="539"/>
      <c r="E15" s="50" t="s">
        <v>28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>
      <c r="B16" s="13"/>
      <c r="C16" s="564" t="s">
        <v>9</v>
      </c>
      <c r="D16" s="533" t="s">
        <v>20</v>
      </c>
      <c r="E16" s="54" t="s">
        <v>29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>
      <c r="B17" s="13"/>
      <c r="C17" s="562"/>
      <c r="D17" s="534"/>
      <c r="E17" s="45" t="s">
        <v>30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>
      <c r="B18" s="13"/>
      <c r="C18" s="562"/>
      <c r="D18" s="538" t="s">
        <v>2</v>
      </c>
      <c r="E18" s="70" t="s">
        <v>31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>
      <c r="B19" s="13"/>
      <c r="C19" s="562"/>
      <c r="D19" s="534"/>
      <c r="E19" s="45" t="s">
        <v>32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>
      <c r="B20" s="13"/>
      <c r="C20" s="562"/>
      <c r="D20" s="534"/>
      <c r="E20" s="45" t="s">
        <v>33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>
      <c r="B21" s="13"/>
      <c r="C21" s="562"/>
      <c r="D21" s="565"/>
      <c r="E21" s="73" t="s">
        <v>34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>
      <c r="B22" s="13"/>
      <c r="C22" s="562"/>
      <c r="D22" s="534" t="s">
        <v>19</v>
      </c>
      <c r="E22" s="45" t="s">
        <v>35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>
      <c r="B23" s="13"/>
      <c r="C23" s="563"/>
      <c r="D23" s="539"/>
      <c r="E23" s="50" t="s">
        <v>36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>
      <c r="B24" s="13"/>
      <c r="C24" s="564" t="s">
        <v>10</v>
      </c>
      <c r="D24" s="25"/>
      <c r="E24" s="54" t="s">
        <v>37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>
      <c r="B25" s="13"/>
      <c r="C25" s="562"/>
      <c r="D25" s="23"/>
      <c r="E25" s="45" t="s">
        <v>38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>
      <c r="B26" s="13"/>
      <c r="C26" s="562"/>
      <c r="D26" s="23"/>
      <c r="E26" s="45" t="s">
        <v>39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>
      <c r="B27" s="13"/>
      <c r="C27" s="562"/>
      <c r="D27" s="23"/>
      <c r="E27" s="45" t="s">
        <v>40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>
      <c r="B28" s="13"/>
      <c r="C28" s="562"/>
      <c r="D28" s="23"/>
      <c r="E28" s="45" t="s">
        <v>41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>
      <c r="B29" s="13"/>
      <c r="C29" s="562"/>
      <c r="D29" s="14"/>
      <c r="E29" s="45" t="s">
        <v>42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>
      <c r="B30" s="13"/>
      <c r="C30" s="562"/>
      <c r="D30" s="17"/>
      <c r="E30" s="45" t="s">
        <v>43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>
      <c r="B31" s="13"/>
      <c r="C31" s="563"/>
      <c r="D31" s="22"/>
      <c r="E31" s="50" t="s">
        <v>44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>
      <c r="B32" s="13"/>
      <c r="C32" s="566" t="s">
        <v>14</v>
      </c>
      <c r="D32" s="533"/>
      <c r="E32" s="54" t="s">
        <v>45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>
      <c r="B33" s="13"/>
      <c r="C33" s="567"/>
      <c r="D33" s="534"/>
      <c r="E33" s="45" t="s">
        <v>46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>
      <c r="B34" s="13"/>
      <c r="C34" s="567"/>
      <c r="D34" s="534"/>
      <c r="E34" s="45" t="s">
        <v>47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>
      <c r="B35" s="13"/>
      <c r="C35" s="568"/>
      <c r="D35" s="539"/>
      <c r="E35" s="50" t="s">
        <v>48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>
      <c r="B36" s="13"/>
      <c r="C36" s="562" t="s">
        <v>21</v>
      </c>
      <c r="D36" s="17"/>
      <c r="E36" s="45" t="s">
        <v>49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>
      <c r="B37" s="13"/>
      <c r="C37" s="562"/>
      <c r="D37" s="17"/>
      <c r="E37" s="45" t="s">
        <v>50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>
      <c r="B38" s="13"/>
      <c r="C38" s="562"/>
      <c r="D38" s="17"/>
      <c r="E38" s="45" t="s">
        <v>51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>
      <c r="B39" s="13"/>
      <c r="C39" s="562"/>
      <c r="D39" s="17"/>
      <c r="E39" s="45" t="s">
        <v>52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>
      <c r="B40" s="13"/>
      <c r="C40" s="562"/>
      <c r="D40" s="14"/>
      <c r="E40" s="45" t="s">
        <v>53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>
      <c r="B41" s="13"/>
      <c r="C41" s="562"/>
      <c r="D41" s="14"/>
      <c r="E41" s="45" t="s">
        <v>54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>
      <c r="B42" s="13"/>
      <c r="C42" s="562"/>
      <c r="D42" s="14"/>
      <c r="E42" s="45" t="s">
        <v>55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>
      <c r="B43" s="13"/>
      <c r="C43" s="562"/>
      <c r="D43" s="23"/>
      <c r="E43" s="45" t="s">
        <v>56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>
      <c r="B44" s="13"/>
      <c r="C44" s="562"/>
      <c r="D44" s="17"/>
      <c r="E44" s="45" t="s">
        <v>57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>
      <c r="B45" s="12"/>
      <c r="C45" s="47"/>
      <c r="D45" s="15"/>
      <c r="E45" s="49" t="s">
        <v>13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>
      <c r="B48" s="12"/>
      <c r="C48" s="559"/>
      <c r="D48" s="559"/>
      <c r="E48" s="559" t="s">
        <v>12</v>
      </c>
      <c r="F48" s="560" t="s">
        <v>7</v>
      </c>
      <c r="G48" s="560"/>
      <c r="H48" s="560"/>
      <c r="I48" s="560"/>
      <c r="J48" s="561" t="s">
        <v>11</v>
      </c>
      <c r="K48" s="561"/>
      <c r="L48" s="9" t="s">
        <v>17</v>
      </c>
      <c r="M48" s="18"/>
    </row>
    <row r="49" spans="2:14" s="1" customFormat="1" ht="80.25" customHeight="1">
      <c r="B49" s="12"/>
      <c r="C49" s="559"/>
      <c r="D49" s="559"/>
      <c r="E49" s="559"/>
      <c r="F49" s="24" t="s">
        <v>15</v>
      </c>
      <c r="G49" s="24" t="s">
        <v>18</v>
      </c>
      <c r="H49" s="24" t="s">
        <v>0</v>
      </c>
      <c r="I49" s="24" t="s">
        <v>4</v>
      </c>
      <c r="J49" s="28" t="s">
        <v>6</v>
      </c>
      <c r="K49" s="28" t="s">
        <v>5</v>
      </c>
      <c r="L49" s="8"/>
      <c r="M49" s="18"/>
    </row>
    <row r="50" spans="2:14" ht="68.25" customHeight="1">
      <c r="B50" s="12"/>
      <c r="C50" s="79"/>
      <c r="D50" s="23"/>
      <c r="E50" s="45" t="s">
        <v>61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>
      <c r="B51" s="12"/>
      <c r="C51" s="79"/>
      <c r="D51" s="23"/>
      <c r="E51" s="45" t="s">
        <v>59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>
      <c r="B52" s="12"/>
      <c r="C52" s="79"/>
      <c r="D52" s="23"/>
      <c r="E52" s="45" t="s">
        <v>62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>
      <c r="B53" s="12"/>
      <c r="C53" s="79"/>
      <c r="D53" s="23"/>
      <c r="E53" s="45" t="s">
        <v>60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>
      <c r="B54" s="12"/>
      <c r="C54" s="79"/>
      <c r="D54" s="23"/>
      <c r="E54" s="45" t="s">
        <v>58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>
      <c r="B55" s="12"/>
      <c r="C55" s="47"/>
      <c r="D55" s="15"/>
      <c r="E55" s="49" t="s">
        <v>22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>
      <c r="B58" s="12"/>
      <c r="C58" s="559"/>
      <c r="D58" s="559"/>
      <c r="E58" s="559" t="s">
        <v>12</v>
      </c>
      <c r="F58" s="560" t="s">
        <v>7</v>
      </c>
      <c r="G58" s="560"/>
      <c r="H58" s="560"/>
      <c r="I58" s="560"/>
      <c r="J58" s="561" t="s">
        <v>11</v>
      </c>
      <c r="K58" s="561"/>
      <c r="L58" s="9" t="s">
        <v>17</v>
      </c>
      <c r="M58" s="18"/>
    </row>
    <row r="59" spans="2:14" s="1" customFormat="1" ht="80.25" customHeight="1">
      <c r="B59" s="12"/>
      <c r="C59" s="559"/>
      <c r="D59" s="559"/>
      <c r="E59" s="559"/>
      <c r="F59" s="24" t="s">
        <v>15</v>
      </c>
      <c r="G59" s="24" t="s">
        <v>18</v>
      </c>
      <c r="H59" s="24" t="s">
        <v>0</v>
      </c>
      <c r="I59" s="24" t="s">
        <v>4</v>
      </c>
      <c r="J59" s="28" t="s">
        <v>6</v>
      </c>
      <c r="K59" s="28" t="s">
        <v>5</v>
      </c>
      <c r="L59" s="8"/>
      <c r="M59" s="18"/>
    </row>
    <row r="60" spans="2:14" ht="74.25" customHeight="1">
      <c r="B60" s="12"/>
      <c r="C60" s="79"/>
      <c r="D60" s="80"/>
      <c r="E60" s="45" t="s">
        <v>64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>
      <c r="B61" s="12"/>
      <c r="C61" s="79"/>
      <c r="D61" s="80"/>
      <c r="E61" s="45" t="s">
        <v>65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>
      <c r="B62" s="12"/>
      <c r="C62" s="79"/>
      <c r="D62" s="80"/>
      <c r="E62" s="45" t="s">
        <v>69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>
      <c r="B63" s="12"/>
      <c r="C63" s="79"/>
      <c r="D63" s="80"/>
      <c r="E63" s="45" t="s">
        <v>67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>
      <c r="B64" s="12"/>
      <c r="C64" s="79"/>
      <c r="D64" s="80"/>
      <c r="E64" s="45" t="s">
        <v>63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>
      <c r="B65" s="12"/>
      <c r="C65" s="79"/>
      <c r="D65" s="80"/>
      <c r="E65" s="45" t="s">
        <v>66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>
      <c r="B66" s="12"/>
      <c r="C66" s="79"/>
      <c r="D66" s="80"/>
      <c r="E66" s="45" t="s">
        <v>68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>
      <c r="B67" s="12"/>
      <c r="C67" s="47"/>
      <c r="D67" s="15"/>
      <c r="E67" s="49" t="s">
        <v>78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>
      <c r="B70" s="12"/>
      <c r="C70" s="559"/>
      <c r="D70" s="559"/>
      <c r="E70" s="559" t="s">
        <v>12</v>
      </c>
      <c r="F70" s="560" t="s">
        <v>7</v>
      </c>
      <c r="G70" s="560"/>
      <c r="H70" s="560"/>
      <c r="I70" s="560"/>
      <c r="J70" s="561" t="s">
        <v>11</v>
      </c>
      <c r="K70" s="561"/>
      <c r="L70" s="9" t="s">
        <v>17</v>
      </c>
      <c r="M70" s="18"/>
    </row>
    <row r="71" spans="2:14" s="1" customFormat="1" ht="80.25" customHeight="1">
      <c r="B71" s="12"/>
      <c r="C71" s="559"/>
      <c r="D71" s="559"/>
      <c r="E71" s="559"/>
      <c r="F71" s="24" t="s">
        <v>15</v>
      </c>
      <c r="G71" s="24" t="s">
        <v>18</v>
      </c>
      <c r="H71" s="24" t="s">
        <v>0</v>
      </c>
      <c r="I71" s="24" t="s">
        <v>4</v>
      </c>
      <c r="J71" s="28" t="s">
        <v>6</v>
      </c>
      <c r="K71" s="28" t="s">
        <v>5</v>
      </c>
      <c r="L71" s="8"/>
      <c r="M71" s="18"/>
    </row>
    <row r="72" spans="2:14" ht="74.25" customHeight="1">
      <c r="B72" s="12"/>
      <c r="C72" s="79"/>
      <c r="D72" s="80"/>
      <c r="E72" s="45" t="s">
        <v>101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>
      <c r="B73" s="12"/>
      <c r="C73" s="79"/>
      <c r="D73" s="80"/>
      <c r="E73" s="45" t="s">
        <v>71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>
      <c r="B74" s="12"/>
      <c r="C74" s="79"/>
      <c r="D74" s="80"/>
      <c r="E74" s="45" t="s">
        <v>70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>
      <c r="B75" s="12"/>
      <c r="C75" s="79"/>
      <c r="D75" s="80"/>
      <c r="E75" s="45" t="s">
        <v>102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>
      <c r="B76" s="12"/>
      <c r="C76" s="47"/>
      <c r="D76" s="15"/>
      <c r="E76" s="49" t="s">
        <v>77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>
      <c r="B78" s="12"/>
      <c r="C78" s="559"/>
      <c r="D78" s="559"/>
      <c r="E78" s="559" t="s">
        <v>12</v>
      </c>
      <c r="F78" s="560" t="s">
        <v>7</v>
      </c>
      <c r="G78" s="560"/>
      <c r="H78" s="560"/>
      <c r="I78" s="560"/>
      <c r="J78" s="561" t="s">
        <v>11</v>
      </c>
      <c r="K78" s="561"/>
      <c r="L78" s="9" t="s">
        <v>17</v>
      </c>
      <c r="M78" s="18"/>
    </row>
    <row r="79" spans="2:14" s="1" customFormat="1" ht="80.25" customHeight="1">
      <c r="B79" s="12"/>
      <c r="C79" s="559"/>
      <c r="D79" s="559"/>
      <c r="E79" s="559"/>
      <c r="F79" s="24" t="s">
        <v>15</v>
      </c>
      <c r="G79" s="24" t="s">
        <v>18</v>
      </c>
      <c r="H79" s="24" t="s">
        <v>0</v>
      </c>
      <c r="I79" s="24" t="s">
        <v>4</v>
      </c>
      <c r="J79" s="28" t="s">
        <v>6</v>
      </c>
      <c r="K79" s="28" t="s">
        <v>5</v>
      </c>
      <c r="L79" s="8"/>
      <c r="M79" s="18"/>
    </row>
    <row r="80" spans="2:14" ht="74.25" customHeight="1">
      <c r="B80" s="12"/>
      <c r="C80" s="79"/>
      <c r="D80" s="80"/>
      <c r="E80" s="45" t="s">
        <v>80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>
      <c r="B81" s="12"/>
      <c r="C81" s="79"/>
      <c r="D81" s="80"/>
      <c r="E81" s="45" t="s">
        <v>81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>
      <c r="B82" s="12"/>
      <c r="C82" s="79"/>
      <c r="D82" s="80"/>
      <c r="E82" s="45" t="s">
        <v>86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>
      <c r="B83" s="12"/>
      <c r="C83" s="79"/>
      <c r="D83" s="80"/>
      <c r="E83" s="45" t="s">
        <v>85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>
      <c r="B84" s="12"/>
      <c r="C84" s="79"/>
      <c r="D84" s="80"/>
      <c r="E84" s="45" t="s">
        <v>83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>
      <c r="B85" s="12"/>
      <c r="C85" s="79"/>
      <c r="D85" s="80"/>
      <c r="E85" s="45" t="s">
        <v>82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>
      <c r="B86" s="12"/>
      <c r="C86" s="79"/>
      <c r="D86" s="80"/>
      <c r="E86" s="45" t="s">
        <v>84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>
      <c r="B87" s="12"/>
      <c r="C87" s="47"/>
      <c r="D87" s="15"/>
      <c r="E87" s="49" t="s">
        <v>76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>
      <c r="B90" s="12"/>
      <c r="C90" s="559"/>
      <c r="D90" s="559"/>
      <c r="E90" s="559" t="s">
        <v>12</v>
      </c>
      <c r="F90" s="560" t="s">
        <v>7</v>
      </c>
      <c r="G90" s="560"/>
      <c r="H90" s="560"/>
      <c r="I90" s="560"/>
      <c r="J90" s="561" t="s">
        <v>11</v>
      </c>
      <c r="K90" s="561"/>
      <c r="L90" s="9" t="s">
        <v>17</v>
      </c>
      <c r="M90" s="18"/>
    </row>
    <row r="91" spans="2:14" s="1" customFormat="1" ht="80.25" customHeight="1">
      <c r="B91" s="12"/>
      <c r="C91" s="559"/>
      <c r="D91" s="559"/>
      <c r="E91" s="559"/>
      <c r="F91" s="24" t="s">
        <v>15</v>
      </c>
      <c r="G91" s="24" t="s">
        <v>18</v>
      </c>
      <c r="H91" s="24" t="s">
        <v>0</v>
      </c>
      <c r="I91" s="24" t="s">
        <v>4</v>
      </c>
      <c r="J91" s="28" t="s">
        <v>6</v>
      </c>
      <c r="K91" s="28" t="s">
        <v>5</v>
      </c>
      <c r="L91" s="8"/>
      <c r="M91" s="18"/>
    </row>
    <row r="92" spans="2:14" ht="80.25" customHeight="1">
      <c r="B92" s="12"/>
      <c r="C92" s="79"/>
      <c r="D92" s="80"/>
      <c r="E92" s="45" t="s">
        <v>72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>
      <c r="B93" s="12"/>
      <c r="C93" s="79"/>
      <c r="D93" s="80"/>
      <c r="E93" s="45" t="s">
        <v>89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>
      <c r="B94" s="12"/>
      <c r="C94" s="79"/>
      <c r="D94" s="80"/>
      <c r="E94" s="45" t="s">
        <v>87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>
      <c r="B95" s="12"/>
      <c r="C95" s="79"/>
      <c r="D95" s="80"/>
      <c r="E95" s="45" t="s">
        <v>94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>
      <c r="B96" s="12"/>
      <c r="C96" s="79"/>
      <c r="D96" s="80"/>
      <c r="E96" s="45" t="s">
        <v>91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>
      <c r="B97" s="12"/>
      <c r="C97" s="79"/>
      <c r="D97" s="80"/>
      <c r="E97" s="45" t="s">
        <v>92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>
      <c r="B98" s="12"/>
      <c r="C98" s="79"/>
      <c r="D98" s="80"/>
      <c r="E98" s="45" t="s">
        <v>93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>
      <c r="B99" s="12"/>
      <c r="C99" s="79"/>
      <c r="D99" s="80"/>
      <c r="E99" s="45" t="s">
        <v>88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>
      <c r="B100" s="12"/>
      <c r="C100" s="79"/>
      <c r="D100" s="80"/>
      <c r="E100" s="45" t="s">
        <v>90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>
      <c r="B101" s="12"/>
      <c r="C101" s="47"/>
      <c r="D101" s="15"/>
      <c r="E101" s="49" t="s">
        <v>75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>
      <c r="B105" s="12"/>
      <c r="C105" s="559"/>
      <c r="D105" s="559"/>
      <c r="E105" s="559" t="s">
        <v>12</v>
      </c>
      <c r="F105" s="560" t="s">
        <v>7</v>
      </c>
      <c r="G105" s="560"/>
      <c r="H105" s="560"/>
      <c r="I105" s="560"/>
      <c r="J105" s="561" t="s">
        <v>11</v>
      </c>
      <c r="K105" s="561"/>
      <c r="L105" s="9" t="s">
        <v>17</v>
      </c>
      <c r="M105" s="18"/>
    </row>
    <row r="106" spans="2:14" s="1" customFormat="1" ht="80.25" customHeight="1">
      <c r="B106" s="12"/>
      <c r="C106" s="559"/>
      <c r="D106" s="559"/>
      <c r="E106" s="559"/>
      <c r="F106" s="24" t="s">
        <v>15</v>
      </c>
      <c r="G106" s="24" t="s">
        <v>18</v>
      </c>
      <c r="H106" s="24" t="s">
        <v>0</v>
      </c>
      <c r="I106" s="24" t="s">
        <v>4</v>
      </c>
      <c r="J106" s="28" t="s">
        <v>6</v>
      </c>
      <c r="K106" s="28" t="s">
        <v>5</v>
      </c>
      <c r="L106" s="8"/>
      <c r="M106" s="18"/>
    </row>
    <row r="107" spans="2:14" ht="55.5" customHeight="1">
      <c r="B107" s="12"/>
      <c r="C107" s="79"/>
      <c r="D107" s="80"/>
      <c r="E107" s="45" t="s">
        <v>100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>
      <c r="B108" s="12"/>
      <c r="C108" s="79"/>
      <c r="D108" s="80"/>
      <c r="E108" s="45" t="s">
        <v>79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>
      <c r="B109" s="12"/>
      <c r="C109" s="79"/>
      <c r="D109" s="80"/>
      <c r="E109" s="45" t="s">
        <v>98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>
      <c r="B110" s="12"/>
      <c r="C110" s="79"/>
      <c r="D110" s="80"/>
      <c r="E110" s="45" t="s">
        <v>95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>
      <c r="B111" s="12"/>
      <c r="C111" s="79"/>
      <c r="D111" s="80"/>
      <c r="E111" s="45" t="s">
        <v>97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>
      <c r="B112" s="12"/>
      <c r="C112" s="79"/>
      <c r="D112" s="80"/>
      <c r="E112" s="45" t="s">
        <v>99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>
      <c r="B113" s="12"/>
      <c r="C113" s="79"/>
      <c r="D113" s="80"/>
      <c r="E113" s="45" t="s">
        <v>96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>
      <c r="B114" s="12"/>
      <c r="C114" s="47"/>
      <c r="D114" s="15"/>
      <c r="E114" s="49" t="s">
        <v>74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>
      <c r="B115" s="12"/>
    </row>
  </sheetData>
  <mergeCells count="47">
    <mergeCell ref="C90:C91"/>
    <mergeCell ref="D90:D91"/>
    <mergeCell ref="E90:E91"/>
    <mergeCell ref="F90:I90"/>
    <mergeCell ref="J90:K90"/>
    <mergeCell ref="C105:C106"/>
    <mergeCell ref="D105:D106"/>
    <mergeCell ref="E105:E106"/>
    <mergeCell ref="F105:I105"/>
    <mergeCell ref="J105:K105"/>
    <mergeCell ref="C70:C71"/>
    <mergeCell ref="D70:D71"/>
    <mergeCell ref="E70:E71"/>
    <mergeCell ref="F70:I70"/>
    <mergeCell ref="J70:K70"/>
    <mergeCell ref="C78:C79"/>
    <mergeCell ref="D78:D79"/>
    <mergeCell ref="E78:E79"/>
    <mergeCell ref="F78:I78"/>
    <mergeCell ref="J78:K78"/>
    <mergeCell ref="E48:E49"/>
    <mergeCell ref="F48:I48"/>
    <mergeCell ref="J48:K48"/>
    <mergeCell ref="C58:C59"/>
    <mergeCell ref="D58:D59"/>
    <mergeCell ref="E58:E59"/>
    <mergeCell ref="F58:I58"/>
    <mergeCell ref="J58:K58"/>
    <mergeCell ref="C24:C31"/>
    <mergeCell ref="C32:C35"/>
    <mergeCell ref="D32:D35"/>
    <mergeCell ref="C36:C44"/>
    <mergeCell ref="C48:C49"/>
    <mergeCell ref="D48:D49"/>
    <mergeCell ref="C9:C15"/>
    <mergeCell ref="D9:D11"/>
    <mergeCell ref="D13:D15"/>
    <mergeCell ref="C16:C23"/>
    <mergeCell ref="D16:D17"/>
    <mergeCell ref="D18:D21"/>
    <mergeCell ref="D22:D23"/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154 F916618 F851082 F785546 F720010 F654474 F588938 F523402 F457866 F392330 F326794 F261258 F195722 F130186 F64650" xr:uid="{00000000-0002-0000-08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30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MinEnergía</vt:lpstr>
      <vt:lpstr>ANH</vt:lpstr>
      <vt:lpstr>ANM</vt:lpstr>
      <vt:lpstr>CREG</vt:lpstr>
      <vt:lpstr>IPSE</vt:lpstr>
      <vt:lpstr>SGC</vt:lpstr>
      <vt:lpstr>UPME</vt:lpstr>
      <vt:lpstr>Hoja1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VLADIMIR ALEXANDER CASTRO HERNANDEZ</cp:lastModifiedBy>
  <cp:lastPrinted>2020-04-15T22:23:36Z</cp:lastPrinted>
  <dcterms:created xsi:type="dcterms:W3CDTF">2020-01-24T23:24:30Z</dcterms:created>
  <dcterms:modified xsi:type="dcterms:W3CDTF">2024-05-08T18:55:31Z</dcterms:modified>
</cp:coreProperties>
</file>