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4\PAGINA WEB\"/>
    </mc:Choice>
  </mc:AlternateContent>
  <xr:revisionPtr revIDLastSave="0" documentId="13_ncr:1_{6251541F-9ED7-4F83-869D-8BDC79895F36}" xr6:coauthVersionLast="47" xr6:coauthVersionMax="47" xr10:uidLastSave="{00000000-0000-0000-0000-000000000000}"/>
  <bookViews>
    <workbookView xWindow="19110" yWindow="0" windowWidth="25780" windowHeight="2097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7" i="10" l="1"/>
  <c r="I47" i="10"/>
  <c r="H45" i="10" l="1"/>
  <c r="H46" i="10"/>
  <c r="H47" i="10"/>
  <c r="H48" i="10"/>
  <c r="G45" i="10"/>
  <c r="G46" i="10"/>
  <c r="G47" i="10"/>
  <c r="G48" i="10"/>
  <c r="F45" i="10"/>
  <c r="F46" i="10"/>
  <c r="F47" i="10"/>
  <c r="F48" i="10"/>
  <c r="E45" i="10"/>
  <c r="E46" i="10"/>
  <c r="E47" i="10"/>
  <c r="E48" i="10"/>
  <c r="H43" i="10"/>
  <c r="G43" i="10"/>
  <c r="F43" i="10"/>
  <c r="E43" i="10"/>
  <c r="H42" i="10"/>
  <c r="G42" i="10"/>
  <c r="F42" i="10"/>
  <c r="E42" i="10"/>
  <c r="H40" i="10"/>
  <c r="H41" i="10"/>
  <c r="G40" i="10"/>
  <c r="G41" i="10"/>
  <c r="F40" i="10"/>
  <c r="F41" i="10"/>
  <c r="E40" i="10"/>
  <c r="E41" i="10"/>
  <c r="H39" i="10"/>
  <c r="G39" i="10"/>
  <c r="F39" i="10"/>
  <c r="E39" i="10"/>
  <c r="H38" i="10"/>
  <c r="G38" i="10"/>
  <c r="F38" i="10"/>
  <c r="E38" i="10"/>
  <c r="H37" i="10"/>
  <c r="G37" i="10"/>
  <c r="F37" i="10"/>
  <c r="E37" i="10"/>
  <c r="H35" i="10"/>
  <c r="H36" i="10"/>
  <c r="G35" i="10"/>
  <c r="G36" i="10"/>
  <c r="F35" i="10"/>
  <c r="F36" i="10"/>
  <c r="E35" i="10"/>
  <c r="E36" i="10"/>
  <c r="H34" i="10"/>
  <c r="G34" i="10"/>
  <c r="F34" i="10"/>
  <c r="E34" i="10"/>
  <c r="H33" i="10"/>
  <c r="G33" i="10"/>
  <c r="F33" i="10"/>
  <c r="E33" i="10"/>
  <c r="H32" i="10"/>
  <c r="G32" i="10"/>
  <c r="F32" i="10"/>
  <c r="E32" i="10"/>
  <c r="H28" i="10"/>
  <c r="H29" i="10"/>
  <c r="H30" i="10"/>
  <c r="H31" i="10"/>
  <c r="G28" i="10"/>
  <c r="G29" i="10"/>
  <c r="G30" i="10"/>
  <c r="G31" i="10"/>
  <c r="F28" i="10"/>
  <c r="F29" i="10"/>
  <c r="F30" i="10"/>
  <c r="F31" i="10"/>
  <c r="E28" i="10"/>
  <c r="E29" i="10"/>
  <c r="E30" i="10"/>
  <c r="E31" i="10"/>
  <c r="H27" i="10"/>
  <c r="G27" i="10"/>
  <c r="F27" i="10"/>
  <c r="E27" i="10"/>
  <c r="H23" i="10"/>
  <c r="G23" i="10"/>
  <c r="F23" i="10"/>
  <c r="E23" i="10"/>
  <c r="H22" i="10"/>
  <c r="G22" i="10"/>
  <c r="F22" i="10"/>
  <c r="J22" i="10" s="1"/>
  <c r="E22" i="10"/>
  <c r="H18" i="10"/>
  <c r="H19" i="10"/>
  <c r="H20" i="10"/>
  <c r="H21" i="10"/>
  <c r="H24" i="10"/>
  <c r="H25" i="10"/>
  <c r="H26" i="10"/>
  <c r="G19" i="10"/>
  <c r="G20" i="10"/>
  <c r="G21" i="10"/>
  <c r="G24" i="10"/>
  <c r="G25" i="10"/>
  <c r="G26" i="10"/>
  <c r="F19" i="10"/>
  <c r="F20" i="10"/>
  <c r="F21" i="10"/>
  <c r="F24" i="10"/>
  <c r="F25" i="10"/>
  <c r="F26" i="10"/>
  <c r="F18" i="10"/>
  <c r="E19" i="10"/>
  <c r="E20" i="10"/>
  <c r="E21" i="10"/>
  <c r="E24" i="10"/>
  <c r="E25" i="10"/>
  <c r="E26" i="10"/>
  <c r="G18" i="10"/>
  <c r="E18" i="10"/>
  <c r="H10" i="10"/>
  <c r="H11" i="10"/>
  <c r="H12" i="10"/>
  <c r="H13" i="10"/>
  <c r="H14" i="10"/>
  <c r="H15" i="10"/>
  <c r="H16" i="10"/>
  <c r="H17" i="10"/>
  <c r="H9" i="10"/>
  <c r="G10" i="10"/>
  <c r="G11" i="10"/>
  <c r="G12" i="10"/>
  <c r="G13" i="10"/>
  <c r="G14" i="10"/>
  <c r="G15" i="10"/>
  <c r="G16" i="10"/>
  <c r="G17" i="10"/>
  <c r="G9" i="10"/>
  <c r="F10" i="10"/>
  <c r="F11" i="10"/>
  <c r="F12" i="10"/>
  <c r="F13" i="10"/>
  <c r="F14" i="10"/>
  <c r="F15" i="10"/>
  <c r="F16" i="10"/>
  <c r="F17" i="10"/>
  <c r="E10" i="10"/>
  <c r="E11" i="10"/>
  <c r="E12" i="10"/>
  <c r="E13" i="10"/>
  <c r="E14" i="10"/>
  <c r="E15" i="10"/>
  <c r="E16" i="10"/>
  <c r="E17" i="10"/>
  <c r="F9" i="10"/>
  <c r="E9" i="10"/>
  <c r="I10" i="8"/>
  <c r="I11" i="8"/>
  <c r="I12" i="8"/>
  <c r="I13" i="8"/>
  <c r="I9" i="8"/>
  <c r="H10" i="8"/>
  <c r="H11" i="8"/>
  <c r="H12" i="8"/>
  <c r="H13" i="8"/>
  <c r="H9" i="8"/>
  <c r="G10" i="8"/>
  <c r="G11" i="8"/>
  <c r="G12" i="8"/>
  <c r="G13" i="8"/>
  <c r="G9" i="8"/>
  <c r="F10" i="8"/>
  <c r="F11" i="8"/>
  <c r="F12" i="8"/>
  <c r="F13" i="8"/>
  <c r="F9" i="8"/>
  <c r="E10" i="8"/>
  <c r="E11" i="8"/>
  <c r="E12" i="8"/>
  <c r="E13" i="8"/>
  <c r="E9" i="8"/>
  <c r="I10" i="7"/>
  <c r="I11" i="7"/>
  <c r="I12" i="7"/>
  <c r="I13" i="7"/>
  <c r="I14" i="7"/>
  <c r="I15" i="7"/>
  <c r="I16" i="7"/>
  <c r="I17" i="7"/>
  <c r="I9" i="7"/>
  <c r="H10" i="7"/>
  <c r="H11" i="7"/>
  <c r="H12" i="7"/>
  <c r="H13" i="7"/>
  <c r="H14" i="7"/>
  <c r="H15" i="7"/>
  <c r="H16" i="7"/>
  <c r="H17" i="7"/>
  <c r="H9" i="7"/>
  <c r="G10" i="7"/>
  <c r="G11" i="7"/>
  <c r="G12" i="7"/>
  <c r="G13" i="7"/>
  <c r="G14" i="7"/>
  <c r="G15" i="7"/>
  <c r="G16" i="7"/>
  <c r="G17" i="7"/>
  <c r="G9" i="7"/>
  <c r="F17" i="7"/>
  <c r="F10" i="7"/>
  <c r="F11" i="7"/>
  <c r="F12" i="7"/>
  <c r="F13" i="7"/>
  <c r="F14" i="7"/>
  <c r="F15" i="7"/>
  <c r="F16" i="7"/>
  <c r="F9" i="7"/>
  <c r="E10" i="7"/>
  <c r="E11" i="7"/>
  <c r="E12" i="7"/>
  <c r="E13" i="7"/>
  <c r="E14" i="7"/>
  <c r="E15" i="7"/>
  <c r="E16" i="7"/>
  <c r="E17" i="7"/>
  <c r="E9" i="7"/>
  <c r="I10" i="6"/>
  <c r="I11" i="6"/>
  <c r="I9" i="6"/>
  <c r="H10" i="6"/>
  <c r="H11" i="6"/>
  <c r="H9" i="6"/>
  <c r="G10" i="6"/>
  <c r="G11" i="6"/>
  <c r="G9" i="6"/>
  <c r="F10" i="6"/>
  <c r="F11" i="6"/>
  <c r="F9" i="6"/>
  <c r="E10" i="6"/>
  <c r="E11" i="6"/>
  <c r="E9" i="6"/>
  <c r="I10" i="5"/>
  <c r="I11" i="5"/>
  <c r="I12" i="5"/>
  <c r="I9" i="5"/>
  <c r="H10" i="5"/>
  <c r="H11" i="5"/>
  <c r="H12" i="5"/>
  <c r="H9" i="5"/>
  <c r="G10" i="5"/>
  <c r="G11" i="5"/>
  <c r="G12" i="5"/>
  <c r="G9" i="5"/>
  <c r="F10" i="5"/>
  <c r="F11" i="5"/>
  <c r="F12" i="5"/>
  <c r="F9" i="5"/>
  <c r="E10" i="5"/>
  <c r="E11" i="5"/>
  <c r="E12" i="5"/>
  <c r="E9" i="5"/>
  <c r="I10" i="4"/>
  <c r="I11" i="4"/>
  <c r="I12" i="4"/>
  <c r="I13" i="4"/>
  <c r="I14" i="4"/>
  <c r="I15" i="4"/>
  <c r="I16" i="4"/>
  <c r="I17" i="4"/>
  <c r="I18" i="4"/>
  <c r="I19" i="4"/>
  <c r="I20" i="4"/>
  <c r="I9" i="4"/>
  <c r="H10" i="4"/>
  <c r="H11" i="4"/>
  <c r="H12" i="4"/>
  <c r="H13" i="4"/>
  <c r="H14" i="4"/>
  <c r="H15" i="4"/>
  <c r="H16" i="4"/>
  <c r="H17" i="4"/>
  <c r="H18" i="4"/>
  <c r="H19" i="4"/>
  <c r="H20" i="4"/>
  <c r="H9" i="4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I10" i="3"/>
  <c r="I11" i="3"/>
  <c r="I12" i="3"/>
  <c r="I13" i="3"/>
  <c r="I14" i="3"/>
  <c r="I15" i="3"/>
  <c r="I16" i="3"/>
  <c r="I17" i="3"/>
  <c r="I9" i="3"/>
  <c r="H10" i="3"/>
  <c r="H11" i="3"/>
  <c r="H12" i="3"/>
  <c r="H13" i="3"/>
  <c r="H14" i="3"/>
  <c r="H15" i="3"/>
  <c r="H16" i="3"/>
  <c r="H17" i="3"/>
  <c r="H9" i="3"/>
  <c r="G10" i="3"/>
  <c r="G11" i="3"/>
  <c r="G12" i="3"/>
  <c r="G13" i="3"/>
  <c r="G14" i="3"/>
  <c r="G15" i="3"/>
  <c r="G16" i="3"/>
  <c r="G17" i="3"/>
  <c r="G9" i="3"/>
  <c r="F10" i="3"/>
  <c r="F11" i="3"/>
  <c r="F12" i="3"/>
  <c r="F13" i="3"/>
  <c r="F14" i="3"/>
  <c r="F15" i="3"/>
  <c r="F16" i="3"/>
  <c r="F17" i="3"/>
  <c r="F9" i="3"/>
  <c r="E10" i="3"/>
  <c r="E11" i="3"/>
  <c r="E12" i="3"/>
  <c r="E13" i="3"/>
  <c r="E14" i="3"/>
  <c r="E15" i="3"/>
  <c r="E16" i="3"/>
  <c r="E17" i="3"/>
  <c r="E9" i="3"/>
  <c r="DZ311" i="11"/>
  <c r="DY311" i="11"/>
  <c r="DX311" i="11"/>
  <c r="DW311" i="11"/>
  <c r="DV311" i="11"/>
  <c r="DU311" i="11"/>
  <c r="DT311" i="11"/>
  <c r="DS311" i="11"/>
  <c r="DR311" i="11"/>
  <c r="DQ311" i="11"/>
  <c r="DP311" i="11"/>
  <c r="DO311" i="11"/>
  <c r="DM311" i="11"/>
  <c r="DL311" i="11"/>
  <c r="DK311" i="11"/>
  <c r="DK297" i="11" s="1"/>
  <c r="DK298" i="11" s="1"/>
  <c r="DJ311" i="11"/>
  <c r="DI311" i="11"/>
  <c r="DH311" i="11"/>
  <c r="DG311" i="11"/>
  <c r="DF311" i="11"/>
  <c r="DE311" i="11"/>
  <c r="DD311" i="11"/>
  <c r="DC311" i="11"/>
  <c r="DB311" i="11"/>
  <c r="CU311" i="11"/>
  <c r="CT311" i="11"/>
  <c r="CD311" i="11"/>
  <c r="CC311" i="11"/>
  <c r="AX311" i="11"/>
  <c r="AC311" i="11"/>
  <c r="AC297" i="11" s="1"/>
  <c r="AC298" i="11" s="1"/>
  <c r="AB311" i="11"/>
  <c r="AB297" i="11" s="1"/>
  <c r="AB298" i="11" s="1"/>
  <c r="Z311" i="11"/>
  <c r="X311" i="11"/>
  <c r="CZ310" i="11"/>
  <c r="CY310" i="11"/>
  <c r="CX310" i="11"/>
  <c r="CW310" i="11"/>
  <c r="CV310" i="11"/>
  <c r="CU310" i="11"/>
  <c r="CT310" i="11"/>
  <c r="CS310" i="11"/>
  <c r="CR310" i="11"/>
  <c r="CQ310" i="11"/>
  <c r="CP310" i="11"/>
  <c r="CO310" i="11"/>
  <c r="CM310" i="11"/>
  <c r="CL310" i="11"/>
  <c r="CK310" i="11"/>
  <c r="CJ310" i="11"/>
  <c r="CI310" i="11"/>
  <c r="CH310" i="11"/>
  <c r="CG310" i="11"/>
  <c r="CF310" i="11"/>
  <c r="CE310" i="11"/>
  <c r="CD310" i="11"/>
  <c r="CC310" i="11"/>
  <c r="CB310" i="11"/>
  <c r="AW310" i="11"/>
  <c r="AS310" i="11"/>
  <c r="AT310" i="11" s="1"/>
  <c r="AR310" i="11"/>
  <c r="AP310" i="11"/>
  <c r="AM310" i="11"/>
  <c r="AQ310" i="11" s="1"/>
  <c r="AL310" i="11"/>
  <c r="AJ310" i="11"/>
  <c r="AG310" i="11"/>
  <c r="AK310" i="11" s="1"/>
  <c r="AE310" i="11"/>
  <c r="AA310" i="11"/>
  <c r="Y310" i="11"/>
  <c r="W310" i="11"/>
  <c r="AD310" i="11" s="1"/>
  <c r="CZ309" i="11"/>
  <c r="CY309" i="11"/>
  <c r="CX309" i="11"/>
  <c r="CW309" i="11"/>
  <c r="CV309" i="11"/>
  <c r="CU309" i="11"/>
  <c r="CT309" i="11"/>
  <c r="CS309" i="11"/>
  <c r="CR309" i="11"/>
  <c r="CQ309" i="11"/>
  <c r="CP309" i="11"/>
  <c r="CO309" i="11"/>
  <c r="CM309" i="11"/>
  <c r="CL309" i="11"/>
  <c r="CK309" i="11"/>
  <c r="CJ309" i="11"/>
  <c r="CI309" i="11"/>
  <c r="CH309" i="11"/>
  <c r="CG309" i="11"/>
  <c r="CF309" i="11"/>
  <c r="CE309" i="11"/>
  <c r="AJ309" i="11" s="1"/>
  <c r="CD309" i="11"/>
  <c r="CC309" i="11"/>
  <c r="CB309" i="11"/>
  <c r="AV309" i="11"/>
  <c r="AS309" i="11"/>
  <c r="AR309" i="11"/>
  <c r="AP309" i="11"/>
  <c r="AM309" i="11"/>
  <c r="AQ309" i="11" s="1"/>
  <c r="AL309" i="11"/>
  <c r="AG309" i="11"/>
  <c r="AE309" i="11"/>
  <c r="AD309" i="11"/>
  <c r="AA309" i="11"/>
  <c r="Y309" i="11"/>
  <c r="W309" i="11"/>
  <c r="CZ308" i="11"/>
  <c r="CY308" i="11"/>
  <c r="CX308" i="11"/>
  <c r="CW308" i="11"/>
  <c r="CV308" i="11"/>
  <c r="CU308" i="11"/>
  <c r="CT308" i="11"/>
  <c r="CS308" i="11"/>
  <c r="CR308" i="11"/>
  <c r="CQ308" i="11"/>
  <c r="CP308" i="11"/>
  <c r="CO308" i="11"/>
  <c r="CM308" i="11"/>
  <c r="CL308" i="11"/>
  <c r="CK308" i="11"/>
  <c r="CJ308" i="11"/>
  <c r="CI308" i="11"/>
  <c r="CH308" i="11"/>
  <c r="CG308" i="11"/>
  <c r="CF308" i="11"/>
  <c r="CE308" i="11"/>
  <c r="AJ308" i="11" s="1"/>
  <c r="AK308" i="11" s="1"/>
  <c r="CD308" i="11"/>
  <c r="CC308" i="11"/>
  <c r="CB308" i="11"/>
  <c r="AV308" i="11"/>
  <c r="AS308" i="11"/>
  <c r="AR308" i="11"/>
  <c r="AQ308" i="11"/>
  <c r="AP308" i="11"/>
  <c r="AM308" i="11"/>
  <c r="AL308" i="11"/>
  <c r="AG308" i="11"/>
  <c r="AE308" i="11"/>
  <c r="AA308" i="11"/>
  <c r="AD308" i="11" s="1"/>
  <c r="Y308" i="11"/>
  <c r="W308" i="11"/>
  <c r="CZ307" i="11"/>
  <c r="CY307" i="11"/>
  <c r="CX307" i="11"/>
  <c r="CW307" i="11"/>
  <c r="CV307" i="11"/>
  <c r="CU307" i="11"/>
  <c r="CT307" i="11"/>
  <c r="CS307" i="11"/>
  <c r="CR307" i="11"/>
  <c r="CQ307" i="11"/>
  <c r="CP307" i="11"/>
  <c r="CO307" i="11"/>
  <c r="CM307" i="11"/>
  <c r="CL307" i="11"/>
  <c r="CK307" i="11"/>
  <c r="CJ307" i="11"/>
  <c r="CI307" i="11"/>
  <c r="CH307" i="11"/>
  <c r="CG307" i="11"/>
  <c r="CF307" i="11"/>
  <c r="CE307" i="11"/>
  <c r="CD307" i="11"/>
  <c r="CC307" i="11"/>
  <c r="CB307" i="11"/>
  <c r="AV307" i="11"/>
  <c r="AS307" i="11"/>
  <c r="AR307" i="11"/>
  <c r="AQ307" i="11"/>
  <c r="AP307" i="11"/>
  <c r="AM307" i="11"/>
  <c r="AN307" i="11" s="1"/>
  <c r="AL307" i="11"/>
  <c r="AK307" i="11"/>
  <c r="AJ307" i="11"/>
  <c r="AG307" i="11"/>
  <c r="AE307" i="11"/>
  <c r="AA307" i="11"/>
  <c r="Y307" i="11"/>
  <c r="AD307" i="11" s="1"/>
  <c r="AT307" i="11" s="1"/>
  <c r="W307" i="11"/>
  <c r="CZ306" i="11"/>
  <c r="CY306" i="11"/>
  <c r="CX306" i="11"/>
  <c r="CW306" i="11"/>
  <c r="CV306" i="11"/>
  <c r="CU306" i="11"/>
  <c r="CT306" i="11"/>
  <c r="CS306" i="11"/>
  <c r="CR306" i="11"/>
  <c r="CQ306" i="11"/>
  <c r="CP306" i="11"/>
  <c r="CO306" i="11"/>
  <c r="CM306" i="11"/>
  <c r="CL306" i="11"/>
  <c r="CK306" i="11"/>
  <c r="CJ306" i="11"/>
  <c r="CI306" i="11"/>
  <c r="CH306" i="11"/>
  <c r="CG306" i="11"/>
  <c r="CF306" i="11"/>
  <c r="CE306" i="11"/>
  <c r="CD306" i="11"/>
  <c r="CC306" i="11"/>
  <c r="CB306" i="11"/>
  <c r="AV306" i="11"/>
  <c r="AS306" i="11"/>
  <c r="AR306" i="11"/>
  <c r="AQ306" i="11"/>
  <c r="AP306" i="11"/>
  <c r="AM306" i="11"/>
  <c r="AL306" i="11"/>
  <c r="AJ306" i="11"/>
  <c r="AK306" i="11" s="1"/>
  <c r="AG306" i="11"/>
  <c r="AE306" i="11"/>
  <c r="AA306" i="11"/>
  <c r="Y306" i="11"/>
  <c r="W306" i="11"/>
  <c r="AD306" i="11" s="1"/>
  <c r="CZ305" i="11"/>
  <c r="CY305" i="11"/>
  <c r="CX305" i="11"/>
  <c r="CW305" i="11"/>
  <c r="CV305" i="11"/>
  <c r="CU305" i="11"/>
  <c r="CT305" i="11"/>
  <c r="CS305" i="11"/>
  <c r="CR305" i="11"/>
  <c r="CQ305" i="11"/>
  <c r="CP305" i="11"/>
  <c r="CO305" i="11"/>
  <c r="CM305" i="11"/>
  <c r="CL305" i="11"/>
  <c r="CK305" i="11"/>
  <c r="CJ305" i="11"/>
  <c r="CI305" i="11"/>
  <c r="CH305" i="11"/>
  <c r="CG305" i="11"/>
  <c r="CF305" i="11"/>
  <c r="CE305" i="11"/>
  <c r="AJ305" i="11" s="1"/>
  <c r="CD305" i="11"/>
  <c r="CC305" i="11"/>
  <c r="CB305" i="11"/>
  <c r="AS305" i="11"/>
  <c r="AR305" i="11"/>
  <c r="AP305" i="11"/>
  <c r="AQ305" i="11" s="1"/>
  <c r="AM305" i="11"/>
  <c r="AL305" i="11"/>
  <c r="AG305" i="11"/>
  <c r="AE305" i="11"/>
  <c r="AA305" i="11"/>
  <c r="Y305" i="11"/>
  <c r="W305" i="11"/>
  <c r="AD305" i="11" s="1"/>
  <c r="CZ304" i="11"/>
  <c r="CY304" i="11"/>
  <c r="CX304" i="11"/>
  <c r="CW304" i="11"/>
  <c r="CV304" i="11"/>
  <c r="CU304" i="11"/>
  <c r="CT304" i="11"/>
  <c r="CS304" i="11"/>
  <c r="CR304" i="11"/>
  <c r="CQ304" i="11"/>
  <c r="CP304" i="11"/>
  <c r="CO304" i="11"/>
  <c r="CM304" i="11"/>
  <c r="CL304" i="11"/>
  <c r="CK304" i="11"/>
  <c r="CJ304" i="11"/>
  <c r="CI304" i="11"/>
  <c r="CH304" i="11"/>
  <c r="CG304" i="11"/>
  <c r="CF304" i="11"/>
  <c r="CE304" i="11"/>
  <c r="AJ304" i="11" s="1"/>
  <c r="CD304" i="11"/>
  <c r="CC304" i="11"/>
  <c r="CB304" i="11"/>
  <c r="AS304" i="11"/>
  <c r="AR304" i="11"/>
  <c r="AQ304" i="11"/>
  <c r="AP304" i="11"/>
  <c r="AM304" i="11"/>
  <c r="AL304" i="11"/>
  <c r="AG304" i="11"/>
  <c r="AK304" i="11" s="1"/>
  <c r="AE304" i="11"/>
  <c r="AA304" i="11"/>
  <c r="Y304" i="11"/>
  <c r="W304" i="11"/>
  <c r="AD304" i="11" s="1"/>
  <c r="CZ303" i="11"/>
  <c r="CY303" i="11"/>
  <c r="CX303" i="11"/>
  <c r="CW303" i="11"/>
  <c r="CV303" i="11"/>
  <c r="CU303" i="11"/>
  <c r="CT303" i="11"/>
  <c r="CS303" i="11"/>
  <c r="CR303" i="11"/>
  <c r="CQ303" i="11"/>
  <c r="CP303" i="11"/>
  <c r="CO303" i="11"/>
  <c r="CM303" i="11"/>
  <c r="CL303" i="11"/>
  <c r="CK303" i="11"/>
  <c r="CJ303" i="11"/>
  <c r="CI303" i="11"/>
  <c r="CH303" i="11"/>
  <c r="CG303" i="11"/>
  <c r="CF303" i="11"/>
  <c r="CE303" i="11"/>
  <c r="AJ303" i="11" s="1"/>
  <c r="AK303" i="11" s="1"/>
  <c r="CD303" i="11"/>
  <c r="CC303" i="11"/>
  <c r="CB303" i="11"/>
  <c r="AS303" i="11"/>
  <c r="AR303" i="11"/>
  <c r="AQ303" i="11"/>
  <c r="AP303" i="11"/>
  <c r="AM303" i="11"/>
  <c r="AN303" i="11" s="1"/>
  <c r="AL303" i="11"/>
  <c r="AG303" i="11"/>
  <c r="AV303" i="11" s="1"/>
  <c r="AE303" i="11"/>
  <c r="AA303" i="11"/>
  <c r="Y303" i="11"/>
  <c r="W303" i="11"/>
  <c r="AD303" i="11" s="1"/>
  <c r="CZ302" i="11"/>
  <c r="CY302" i="11"/>
  <c r="CY311" i="11" s="1"/>
  <c r="CX302" i="11"/>
  <c r="CX311" i="11" s="1"/>
  <c r="CW302" i="11"/>
  <c r="CW311" i="11" s="1"/>
  <c r="CV302" i="11"/>
  <c r="CV311" i="11" s="1"/>
  <c r="CU302" i="11"/>
  <c r="CT302" i="11"/>
  <c r="CS302" i="11"/>
  <c r="CS311" i="11" s="1"/>
  <c r="CR302" i="11"/>
  <c r="CR311" i="11" s="1"/>
  <c r="CQ302" i="11"/>
  <c r="CQ311" i="11" s="1"/>
  <c r="CP302" i="11"/>
  <c r="CP311" i="11" s="1"/>
  <c r="CO302" i="11"/>
  <c r="CO311" i="11" s="1"/>
  <c r="CM302" i="11"/>
  <c r="CM311" i="11" s="1"/>
  <c r="CL302" i="11"/>
  <c r="CK302" i="11"/>
  <c r="CJ302" i="11"/>
  <c r="CI302" i="11"/>
  <c r="CH302" i="11"/>
  <c r="CH311" i="11" s="1"/>
  <c r="CG302" i="11"/>
  <c r="CG311" i="11" s="1"/>
  <c r="CF302" i="11"/>
  <c r="CF311" i="11" s="1"/>
  <c r="CE302" i="11"/>
  <c r="AJ302" i="11" s="1"/>
  <c r="CD302" i="11"/>
  <c r="CC302" i="11"/>
  <c r="CB302" i="11"/>
  <c r="CB311" i="11" s="1"/>
  <c r="AS302" i="11"/>
  <c r="AR302" i="11"/>
  <c r="AP302" i="11"/>
  <c r="AM302" i="11"/>
  <c r="AM311" i="11" s="1"/>
  <c r="AL302" i="11"/>
  <c r="AG302" i="11"/>
  <c r="AE302" i="11"/>
  <c r="AE311" i="11" s="1"/>
  <c r="AE297" i="11" s="1"/>
  <c r="AA302" i="11"/>
  <c r="AA311" i="11" s="1"/>
  <c r="AA297" i="11" s="1"/>
  <c r="Y302" i="11"/>
  <c r="Y311" i="11" s="1"/>
  <c r="Y297" i="11" s="1"/>
  <c r="W302" i="11"/>
  <c r="Z298" i="11"/>
  <c r="DZ297" i="11"/>
  <c r="DZ298" i="11" s="1"/>
  <c r="DY297" i="11"/>
  <c r="DX297" i="11"/>
  <c r="DW297" i="11"/>
  <c r="DV297" i="11"/>
  <c r="DU297" i="11"/>
  <c r="DT297" i="11"/>
  <c r="DT298" i="11" s="1"/>
  <c r="DS297" i="11"/>
  <c r="DR297" i="11"/>
  <c r="DR298" i="11" s="1"/>
  <c r="DQ297" i="11"/>
  <c r="DP297" i="11"/>
  <c r="DO297" i="11"/>
  <c r="DM297" i="11"/>
  <c r="DM298" i="11" s="1"/>
  <c r="DL297" i="11"/>
  <c r="DL298" i="11" s="1"/>
  <c r="DJ297" i="11"/>
  <c r="DJ298" i="11" s="1"/>
  <c r="DI297" i="11"/>
  <c r="DI298" i="11" s="1"/>
  <c r="DH297" i="11"/>
  <c r="DG297" i="11"/>
  <c r="DF297" i="11"/>
  <c r="DE297" i="11"/>
  <c r="DD297" i="11"/>
  <c r="DC297" i="11"/>
  <c r="DC298" i="11" s="1"/>
  <c r="DB297" i="11"/>
  <c r="CU297" i="11"/>
  <c r="CS297" i="11"/>
  <c r="CR297" i="11"/>
  <c r="CD297" i="11"/>
  <c r="X297" i="11"/>
  <c r="CZ296" i="11"/>
  <c r="CY296" i="11"/>
  <c r="CX296" i="11"/>
  <c r="CW296" i="11"/>
  <c r="CV296" i="11"/>
  <c r="CU296" i="11"/>
  <c r="CT296" i="11"/>
  <c r="CT294" i="11" s="1"/>
  <c r="CS296" i="11"/>
  <c r="CR296" i="11"/>
  <c r="CQ296" i="11"/>
  <c r="CP296" i="11"/>
  <c r="CO296" i="11"/>
  <c r="CM296" i="11"/>
  <c r="CL296" i="11"/>
  <c r="CK296" i="11"/>
  <c r="CK294" i="11" s="1"/>
  <c r="CJ296" i="11"/>
  <c r="CI296" i="11"/>
  <c r="CH296" i="11"/>
  <c r="CG296" i="11"/>
  <c r="CF296" i="11"/>
  <c r="CE296" i="11"/>
  <c r="AJ296" i="11" s="1"/>
  <c r="CD296" i="11"/>
  <c r="CC296" i="11"/>
  <c r="CC294" i="11" s="1"/>
  <c r="CB296" i="11"/>
  <c r="AV296" i="11"/>
  <c r="AS296" i="11"/>
  <c r="AR296" i="11"/>
  <c r="AQ296" i="11"/>
  <c r="AP296" i="11"/>
  <c r="AM296" i="11"/>
  <c r="AL296" i="11"/>
  <c r="AG296" i="11"/>
  <c r="AE296" i="11"/>
  <c r="AD296" i="11"/>
  <c r="AA296" i="11"/>
  <c r="Y296" i="11"/>
  <c r="W296" i="11"/>
  <c r="CZ295" i="11"/>
  <c r="CY295" i="11"/>
  <c r="CX295" i="11"/>
  <c r="CW295" i="11"/>
  <c r="CV295" i="11"/>
  <c r="CU295" i="11"/>
  <c r="CT295" i="11"/>
  <c r="CS295" i="11"/>
  <c r="CR295" i="11"/>
  <c r="AP295" i="11" s="1"/>
  <c r="CQ295" i="11"/>
  <c r="CQ294" i="11" s="1"/>
  <c r="CP295" i="11"/>
  <c r="CP294" i="11" s="1"/>
  <c r="CO295" i="11"/>
  <c r="CO294" i="11" s="1"/>
  <c r="CM295" i="11"/>
  <c r="CM294" i="11" s="1"/>
  <c r="CL295" i="11"/>
  <c r="CK295" i="11"/>
  <c r="CJ295" i="11"/>
  <c r="CI295" i="11"/>
  <c r="CH295" i="11"/>
  <c r="CG295" i="11"/>
  <c r="CF295" i="11"/>
  <c r="CE295" i="11"/>
  <c r="CD295" i="11"/>
  <c r="CC295" i="11"/>
  <c r="CB295" i="11"/>
  <c r="AW295" i="11"/>
  <c r="AS295" i="11"/>
  <c r="AT295" i="11" s="1"/>
  <c r="AR295" i="11"/>
  <c r="AM295" i="11"/>
  <c r="AQ295" i="11" s="1"/>
  <c r="AL295" i="11"/>
  <c r="AJ295" i="11"/>
  <c r="AJ294" i="11" s="1"/>
  <c r="AG295" i="11"/>
  <c r="AF295" i="11"/>
  <c r="AE295" i="11"/>
  <c r="AE294" i="11" s="1"/>
  <c r="AA295" i="11"/>
  <c r="AD295" i="11" s="1"/>
  <c r="Y295" i="11"/>
  <c r="W295" i="11"/>
  <c r="DZ294" i="11"/>
  <c r="DY294" i="11"/>
  <c r="DX294" i="11"/>
  <c r="DW294" i="11"/>
  <c r="DV294" i="11"/>
  <c r="DU294" i="11"/>
  <c r="DT294" i="11"/>
  <c r="DS294" i="11"/>
  <c r="DR294" i="11"/>
  <c r="DQ294" i="11"/>
  <c r="DP294" i="11"/>
  <c r="DO294" i="11"/>
  <c r="DM294" i="11"/>
  <c r="DL294" i="11"/>
  <c r="DK294" i="11"/>
  <c r="DJ294" i="11"/>
  <c r="DI294" i="11"/>
  <c r="DH294" i="11"/>
  <c r="DG294" i="11"/>
  <c r="DF294" i="11"/>
  <c r="DE294" i="11"/>
  <c r="DD294" i="11"/>
  <c r="DC294" i="11"/>
  <c r="DB294" i="11"/>
  <c r="CZ294" i="11"/>
  <c r="CY294" i="11"/>
  <c r="CX294" i="11"/>
  <c r="CW294" i="11"/>
  <c r="CV294" i="11"/>
  <c r="CU294" i="11"/>
  <c r="CS294" i="11"/>
  <c r="CJ294" i="11"/>
  <c r="CI294" i="11"/>
  <c r="CH294" i="11"/>
  <c r="CG294" i="11"/>
  <c r="CF294" i="11"/>
  <c r="CE294" i="11"/>
  <c r="CD294" i="11"/>
  <c r="CB294" i="11"/>
  <c r="AY294" i="11"/>
  <c r="AS294" i="11"/>
  <c r="AR294" i="11"/>
  <c r="AQ294" i="11"/>
  <c r="AP294" i="11"/>
  <c r="AM294" i="11"/>
  <c r="AL294" i="11"/>
  <c r="AB294" i="11"/>
  <c r="AA294" i="11"/>
  <c r="Y294" i="11"/>
  <c r="X294" i="11"/>
  <c r="W294" i="11"/>
  <c r="CZ293" i="11"/>
  <c r="CY293" i="11"/>
  <c r="CX293" i="11"/>
  <c r="CW293" i="11"/>
  <c r="CV293" i="11"/>
  <c r="CU293" i="11"/>
  <c r="CT293" i="11"/>
  <c r="CS293" i="11"/>
  <c r="CR293" i="11"/>
  <c r="CQ293" i="11"/>
  <c r="CP293" i="11"/>
  <c r="CO293" i="11"/>
  <c r="CM293" i="11"/>
  <c r="CL293" i="11"/>
  <c r="CK293" i="11"/>
  <c r="CJ293" i="11"/>
  <c r="CI293" i="11"/>
  <c r="CH293" i="11"/>
  <c r="CG293" i="11"/>
  <c r="CF293" i="11"/>
  <c r="CE293" i="11"/>
  <c r="CD293" i="11"/>
  <c r="CC293" i="11"/>
  <c r="CB293" i="11"/>
  <c r="AV293" i="11"/>
  <c r="AS293" i="11"/>
  <c r="AR293" i="11"/>
  <c r="AP293" i="11"/>
  <c r="AM293" i="11"/>
  <c r="AQ293" i="11" s="1"/>
  <c r="AL293" i="11"/>
  <c r="AJ293" i="11"/>
  <c r="AG293" i="11"/>
  <c r="AK293" i="11" s="1"/>
  <c r="AE293" i="11"/>
  <c r="AA293" i="11"/>
  <c r="Y293" i="11"/>
  <c r="W293" i="11"/>
  <c r="AD293" i="11" s="1"/>
  <c r="CZ292" i="11"/>
  <c r="CY292" i="11"/>
  <c r="CX292" i="11"/>
  <c r="CW292" i="11"/>
  <c r="CV292" i="11"/>
  <c r="CU292" i="11"/>
  <c r="CT292" i="11"/>
  <c r="CS292" i="11"/>
  <c r="CR292" i="11"/>
  <c r="CQ292" i="11"/>
  <c r="CP292" i="11"/>
  <c r="CO292" i="11"/>
  <c r="CM292" i="11"/>
  <c r="CM288" i="11" s="1"/>
  <c r="CL292" i="11"/>
  <c r="CK292" i="11"/>
  <c r="CJ292" i="11"/>
  <c r="CI292" i="11"/>
  <c r="CH292" i="11"/>
  <c r="CG292" i="11"/>
  <c r="CF292" i="11"/>
  <c r="CE292" i="11"/>
  <c r="AJ292" i="11" s="1"/>
  <c r="CD292" i="11"/>
  <c r="CC292" i="11"/>
  <c r="CB292" i="11"/>
  <c r="AS292" i="11"/>
  <c r="AR292" i="11"/>
  <c r="AP292" i="11"/>
  <c r="AM292" i="11"/>
  <c r="AL292" i="11"/>
  <c r="AG292" i="11"/>
  <c r="AK292" i="11" s="1"/>
  <c r="AE292" i="11"/>
  <c r="AA292" i="11"/>
  <c r="Y292" i="11"/>
  <c r="W292" i="11"/>
  <c r="AD292" i="11" s="1"/>
  <c r="CZ291" i="11"/>
  <c r="CY291" i="11"/>
  <c r="CX291" i="11"/>
  <c r="CW291" i="11"/>
  <c r="CV291" i="11"/>
  <c r="CU291" i="11"/>
  <c r="CT291" i="11"/>
  <c r="CS291" i="11"/>
  <c r="CR291" i="11"/>
  <c r="CQ291" i="11"/>
  <c r="CP291" i="11"/>
  <c r="CO291" i="11"/>
  <c r="CM291" i="11"/>
  <c r="CL291" i="11"/>
  <c r="CK291" i="11"/>
  <c r="CJ291" i="11"/>
  <c r="CI291" i="11"/>
  <c r="CH291" i="11"/>
  <c r="CG291" i="11"/>
  <c r="CF291" i="11"/>
  <c r="CE291" i="11"/>
  <c r="AJ291" i="11" s="1"/>
  <c r="AK291" i="11" s="1"/>
  <c r="CD291" i="11"/>
  <c r="CC291" i="11"/>
  <c r="CB291" i="11"/>
  <c r="AS291" i="11"/>
  <c r="AR291" i="11"/>
  <c r="AQ291" i="11"/>
  <c r="AP291" i="11"/>
  <c r="AM291" i="11"/>
  <c r="AL291" i="11"/>
  <c r="AG291" i="11"/>
  <c r="AE291" i="11"/>
  <c r="AA291" i="11"/>
  <c r="AA288" i="11" s="1"/>
  <c r="Y291" i="11"/>
  <c r="W291" i="11"/>
  <c r="CZ290" i="11"/>
  <c r="CY290" i="11"/>
  <c r="CX290" i="11"/>
  <c r="CW290" i="11"/>
  <c r="CV290" i="11"/>
  <c r="CU290" i="11"/>
  <c r="CT290" i="11"/>
  <c r="CS290" i="11"/>
  <c r="CR290" i="11"/>
  <c r="CQ290" i="11"/>
  <c r="CP290" i="11"/>
  <c r="CO290" i="11"/>
  <c r="CM290" i="11"/>
  <c r="CL290" i="11"/>
  <c r="CL288" i="11" s="1"/>
  <c r="CK290" i="11"/>
  <c r="CJ290" i="11"/>
  <c r="CI290" i="11"/>
  <c r="CH290" i="11"/>
  <c r="CG290" i="11"/>
  <c r="CF290" i="11"/>
  <c r="CE290" i="11"/>
  <c r="AJ290" i="11" s="1"/>
  <c r="CD290" i="11"/>
  <c r="CC290" i="11"/>
  <c r="CB290" i="11"/>
  <c r="AS290" i="11"/>
  <c r="AT290" i="11" s="1"/>
  <c r="AR290" i="11"/>
  <c r="AP290" i="11"/>
  <c r="AQ290" i="11" s="1"/>
  <c r="AM290" i="11"/>
  <c r="AV290" i="11" s="1"/>
  <c r="AL290" i="11"/>
  <c r="AK290" i="11"/>
  <c r="AG290" i="11"/>
  <c r="AE290" i="11"/>
  <c r="AA290" i="11"/>
  <c r="Y290" i="11"/>
  <c r="W290" i="11"/>
  <c r="AD290" i="11" s="1"/>
  <c r="CZ289" i="11"/>
  <c r="CY289" i="11"/>
  <c r="CY288" i="11" s="1"/>
  <c r="CX289" i="11"/>
  <c r="CX288" i="11" s="1"/>
  <c r="CW289" i="11"/>
  <c r="CW288" i="11" s="1"/>
  <c r="CV289" i="11"/>
  <c r="CU289" i="11"/>
  <c r="CT289" i="11"/>
  <c r="CT288" i="11" s="1"/>
  <c r="CS289" i="11"/>
  <c r="CR289" i="11"/>
  <c r="CQ289" i="11"/>
  <c r="CP289" i="11"/>
  <c r="CO289" i="11"/>
  <c r="CM289" i="11"/>
  <c r="CL289" i="11"/>
  <c r="CK289" i="11"/>
  <c r="CJ289" i="11"/>
  <c r="CI289" i="11"/>
  <c r="CH289" i="11"/>
  <c r="CH288" i="11" s="1"/>
  <c r="CG289" i="11"/>
  <c r="CG288" i="11" s="1"/>
  <c r="CF289" i="11"/>
  <c r="CF288" i="11" s="1"/>
  <c r="CE289" i="11"/>
  <c r="CD289" i="11"/>
  <c r="CC289" i="11"/>
  <c r="CC288" i="11" s="1"/>
  <c r="CB289" i="11"/>
  <c r="AS289" i="11"/>
  <c r="AR289" i="11"/>
  <c r="AQ289" i="11"/>
  <c r="AP289" i="11"/>
  <c r="AP288" i="11" s="1"/>
  <c r="AM289" i="11"/>
  <c r="AV289" i="11" s="1"/>
  <c r="AL289" i="11"/>
  <c r="AJ289" i="11"/>
  <c r="AG289" i="11"/>
  <c r="AE289" i="11"/>
  <c r="AE288" i="11" s="1"/>
  <c r="AA289" i="11"/>
  <c r="Y289" i="11"/>
  <c r="W289" i="11"/>
  <c r="AD289" i="11" s="1"/>
  <c r="DZ288" i="11"/>
  <c r="DY288" i="11"/>
  <c r="DY298" i="11" s="1"/>
  <c r="DX288" i="11"/>
  <c r="DX298" i="11" s="1"/>
  <c r="DW288" i="11"/>
  <c r="DW298" i="11" s="1"/>
  <c r="DV288" i="11"/>
  <c r="DV298" i="11" s="1"/>
  <c r="DU288" i="11"/>
  <c r="DU298" i="11" s="1"/>
  <c r="DT288" i="11"/>
  <c r="DS288" i="11"/>
  <c r="DS298" i="11" s="1"/>
  <c r="DR288" i="11"/>
  <c r="DQ288" i="11"/>
  <c r="DQ298" i="11" s="1"/>
  <c r="DP288" i="11"/>
  <c r="DO288" i="11"/>
  <c r="DO298" i="11" s="1"/>
  <c r="DM288" i="11"/>
  <c r="DL288" i="11"/>
  <c r="DK288" i="11"/>
  <c r="DJ288" i="11"/>
  <c r="DI288" i="11"/>
  <c r="DH288" i="11"/>
  <c r="DH298" i="11" s="1"/>
  <c r="DG288" i="11"/>
  <c r="DG298" i="11" s="1"/>
  <c r="DF288" i="11"/>
  <c r="DF298" i="11" s="1"/>
  <c r="DE288" i="11"/>
  <c r="DE298" i="11" s="1"/>
  <c r="DD288" i="11"/>
  <c r="DD298" i="11" s="1"/>
  <c r="DC288" i="11"/>
  <c r="DB288" i="11"/>
  <c r="DB298" i="11" s="1"/>
  <c r="CS288" i="11"/>
  <c r="CR288" i="11"/>
  <c r="CQ288" i="11"/>
  <c r="CP288" i="11"/>
  <c r="CO288" i="11"/>
  <c r="CB288" i="11"/>
  <c r="AM288" i="11"/>
  <c r="AG288" i="11"/>
  <c r="AC288" i="11"/>
  <c r="AB288" i="11"/>
  <c r="X288" i="11"/>
  <c r="DZ283" i="11"/>
  <c r="DZ266" i="11" s="1"/>
  <c r="DY283" i="11"/>
  <c r="DX283" i="11"/>
  <c r="DW283" i="11"/>
  <c r="DV283" i="11"/>
  <c r="DU283" i="11"/>
  <c r="DT283" i="11"/>
  <c r="DS283" i="11"/>
  <c r="DR283" i="11"/>
  <c r="DQ283" i="11"/>
  <c r="DP283" i="11"/>
  <c r="DO283" i="11"/>
  <c r="DM283" i="11"/>
  <c r="DL283" i="11"/>
  <c r="DL266" i="11" s="1"/>
  <c r="DK283" i="11"/>
  <c r="DJ283" i="11"/>
  <c r="DJ266" i="11" s="1"/>
  <c r="DJ267" i="11" s="1"/>
  <c r="DI283" i="11"/>
  <c r="DI266" i="11" s="1"/>
  <c r="DH283" i="11"/>
  <c r="DG283" i="11"/>
  <c r="DF283" i="11"/>
  <c r="DE283" i="11"/>
  <c r="DD283" i="11"/>
  <c r="DC283" i="11"/>
  <c r="DB283" i="11"/>
  <c r="AX283" i="11"/>
  <c r="AC283" i="11"/>
  <c r="AB283" i="11"/>
  <c r="AB266" i="11" s="1"/>
  <c r="AA283" i="11"/>
  <c r="AA266" i="11" s="1"/>
  <c r="AA267" i="11" s="1"/>
  <c r="Z283" i="11"/>
  <c r="X283" i="11"/>
  <c r="CZ282" i="11"/>
  <c r="CY282" i="11"/>
  <c r="CX282" i="11"/>
  <c r="CW282" i="11"/>
  <c r="CV282" i="11"/>
  <c r="CU282" i="11"/>
  <c r="CT282" i="11"/>
  <c r="CS282" i="11"/>
  <c r="CR282" i="11"/>
  <c r="CQ282" i="11"/>
  <c r="CP282" i="11"/>
  <c r="CO282" i="11"/>
  <c r="CM282" i="11"/>
  <c r="CL282" i="11"/>
  <c r="CK282" i="11"/>
  <c r="CJ282" i="11"/>
  <c r="CI282" i="11"/>
  <c r="CH282" i="11"/>
  <c r="CG282" i="11"/>
  <c r="CF282" i="11"/>
  <c r="CE282" i="11"/>
  <c r="CD282" i="11"/>
  <c r="CC282" i="11"/>
  <c r="CB282" i="11"/>
  <c r="AV282" i="11"/>
  <c r="AS282" i="11"/>
  <c r="AR282" i="11"/>
  <c r="AP282" i="11"/>
  <c r="AQ282" i="11" s="1"/>
  <c r="AM282" i="11"/>
  <c r="AL282" i="11"/>
  <c r="AJ282" i="11"/>
  <c r="AG282" i="11"/>
  <c r="AK282" i="11" s="1"/>
  <c r="AE282" i="11"/>
  <c r="AA282" i="11"/>
  <c r="Y282" i="11"/>
  <c r="AD282" i="11" s="1"/>
  <c r="W282" i="11"/>
  <c r="CZ281" i="11"/>
  <c r="CY281" i="11"/>
  <c r="CX281" i="11"/>
  <c r="CW281" i="11"/>
  <c r="CV281" i="11"/>
  <c r="CU281" i="11"/>
  <c r="CT281" i="11"/>
  <c r="CS281" i="11"/>
  <c r="CR281" i="11"/>
  <c r="CQ281" i="11"/>
  <c r="CP281" i="11"/>
  <c r="CO281" i="11"/>
  <c r="CM281" i="11"/>
  <c r="CL281" i="11"/>
  <c r="CK281" i="11"/>
  <c r="CJ281" i="11"/>
  <c r="CI281" i="11"/>
  <c r="CH281" i="11"/>
  <c r="CG281" i="11"/>
  <c r="CF281" i="11"/>
  <c r="CE281" i="11"/>
  <c r="CD281" i="11"/>
  <c r="CC281" i="11"/>
  <c r="CB281" i="11"/>
  <c r="AV281" i="11"/>
  <c r="AS281" i="11"/>
  <c r="AT281" i="11" s="1"/>
  <c r="AR281" i="11"/>
  <c r="AP281" i="11"/>
  <c r="AM281" i="11"/>
  <c r="AQ281" i="11" s="1"/>
  <c r="AL281" i="11"/>
  <c r="AJ281" i="11"/>
  <c r="AG281" i="11"/>
  <c r="AK281" i="11" s="1"/>
  <c r="AE281" i="11"/>
  <c r="AD281" i="11"/>
  <c r="AA281" i="11"/>
  <c r="Y281" i="11"/>
  <c r="W281" i="11"/>
  <c r="CZ280" i="11"/>
  <c r="CY280" i="11"/>
  <c r="CX280" i="11"/>
  <c r="CW280" i="11"/>
  <c r="CV280" i="11"/>
  <c r="CU280" i="11"/>
  <c r="CT280" i="11"/>
  <c r="CS280" i="11"/>
  <c r="CR280" i="11"/>
  <c r="AP280" i="11" s="1"/>
  <c r="CQ280" i="11"/>
  <c r="CP280" i="11"/>
  <c r="CO280" i="11"/>
  <c r="CM280" i="11"/>
  <c r="CL280" i="11"/>
  <c r="CK280" i="11"/>
  <c r="CJ280" i="11"/>
  <c r="CI280" i="11"/>
  <c r="CH280" i="11"/>
  <c r="CG280" i="11"/>
  <c r="CF280" i="11"/>
  <c r="CE280" i="11"/>
  <c r="AJ280" i="11" s="1"/>
  <c r="CD280" i="11"/>
  <c r="CC280" i="11"/>
  <c r="CB280" i="11"/>
  <c r="AS280" i="11"/>
  <c r="AR280" i="11"/>
  <c r="AM280" i="11"/>
  <c r="AL280" i="11"/>
  <c r="AG280" i="11"/>
  <c r="AK280" i="11" s="1"/>
  <c r="AE280" i="11"/>
  <c r="AA280" i="11"/>
  <c r="Y280" i="11"/>
  <c r="W280" i="11"/>
  <c r="CZ279" i="11"/>
  <c r="CY279" i="11"/>
  <c r="CX279" i="11"/>
  <c r="CW279" i="11"/>
  <c r="CV279" i="11"/>
  <c r="CU279" i="11"/>
  <c r="CT279" i="11"/>
  <c r="CS279" i="11"/>
  <c r="CR279" i="11"/>
  <c r="CQ279" i="11"/>
  <c r="CP279" i="11"/>
  <c r="CO279" i="11"/>
  <c r="CM279" i="11"/>
  <c r="CL279" i="11"/>
  <c r="CK279" i="11"/>
  <c r="CJ279" i="11"/>
  <c r="CI279" i="11"/>
  <c r="CH279" i="11"/>
  <c r="CG279" i="11"/>
  <c r="CF279" i="11"/>
  <c r="CE279" i="11"/>
  <c r="AJ279" i="11" s="1"/>
  <c r="AK279" i="11" s="1"/>
  <c r="CD279" i="11"/>
  <c r="CC279" i="11"/>
  <c r="CB279" i="11"/>
  <c r="AS279" i="11"/>
  <c r="AT279" i="11" s="1"/>
  <c r="AR279" i="11"/>
  <c r="AQ279" i="11"/>
  <c r="AP279" i="11"/>
  <c r="AM279" i="11"/>
  <c r="AL279" i="11"/>
  <c r="AG279" i="11"/>
  <c r="AE279" i="11"/>
  <c r="AA279" i="11"/>
  <c r="Y279" i="11"/>
  <c r="W279" i="11"/>
  <c r="AD279" i="11" s="1"/>
  <c r="CZ278" i="11"/>
  <c r="CY278" i="11"/>
  <c r="CX278" i="11"/>
  <c r="CW278" i="11"/>
  <c r="CV278" i="11"/>
  <c r="CU278" i="11"/>
  <c r="CT278" i="11"/>
  <c r="CS278" i="11"/>
  <c r="CR278" i="11"/>
  <c r="CQ278" i="11"/>
  <c r="CP278" i="11"/>
  <c r="CO278" i="11"/>
  <c r="CM278" i="11"/>
  <c r="CL278" i="11"/>
  <c r="CK278" i="11"/>
  <c r="CJ278" i="11"/>
  <c r="CI278" i="11"/>
  <c r="CH278" i="11"/>
  <c r="CG278" i="11"/>
  <c r="CF278" i="11"/>
  <c r="CE278" i="11"/>
  <c r="AJ278" i="11" s="1"/>
  <c r="AK278" i="11" s="1"/>
  <c r="CD278" i="11"/>
  <c r="CC278" i="11"/>
  <c r="CB278" i="11"/>
  <c r="AS278" i="11"/>
  <c r="AT278" i="11" s="1"/>
  <c r="AR278" i="11"/>
  <c r="AP278" i="11"/>
  <c r="AQ278" i="11" s="1"/>
  <c r="AM278" i="11"/>
  <c r="AV278" i="11" s="1"/>
  <c r="AL278" i="11"/>
  <c r="AG278" i="11"/>
  <c r="AE278" i="11"/>
  <c r="AA278" i="11"/>
  <c r="Y278" i="11"/>
  <c r="W278" i="11"/>
  <c r="AD278" i="11" s="1"/>
  <c r="CZ277" i="11"/>
  <c r="CY277" i="11"/>
  <c r="CX277" i="11"/>
  <c r="CW277" i="11"/>
  <c r="CV277" i="11"/>
  <c r="CU277" i="11"/>
  <c r="CT277" i="11"/>
  <c r="CS277" i="11"/>
  <c r="CR277" i="11"/>
  <c r="CQ277" i="11"/>
  <c r="CP277" i="11"/>
  <c r="CO277" i="11"/>
  <c r="CM277" i="11"/>
  <c r="CL277" i="11"/>
  <c r="CK277" i="11"/>
  <c r="CJ277" i="11"/>
  <c r="CI277" i="11"/>
  <c r="CH277" i="11"/>
  <c r="CG277" i="11"/>
  <c r="CF277" i="11"/>
  <c r="CE277" i="11"/>
  <c r="CD277" i="11"/>
  <c r="CC277" i="11"/>
  <c r="CB277" i="11"/>
  <c r="AS277" i="11"/>
  <c r="AR277" i="11"/>
  <c r="AQ277" i="11"/>
  <c r="AP277" i="11"/>
  <c r="AM277" i="11"/>
  <c r="AV277" i="11" s="1"/>
  <c r="AL277" i="11"/>
  <c r="AJ277" i="11"/>
  <c r="AK277" i="11" s="1"/>
  <c r="AG277" i="11"/>
  <c r="AE277" i="11"/>
  <c r="AA277" i="11"/>
  <c r="Y277" i="11"/>
  <c r="W277" i="11"/>
  <c r="AD277" i="11" s="1"/>
  <c r="AN277" i="11" s="1"/>
  <c r="CZ276" i="11"/>
  <c r="CY276" i="11"/>
  <c r="CX276" i="11"/>
  <c r="CW276" i="11"/>
  <c r="CV276" i="11"/>
  <c r="CU276" i="11"/>
  <c r="CT276" i="11"/>
  <c r="CS276" i="11"/>
  <c r="CR276" i="11"/>
  <c r="CQ276" i="11"/>
  <c r="CP276" i="11"/>
  <c r="CO276" i="11"/>
  <c r="CM276" i="11"/>
  <c r="CL276" i="11"/>
  <c r="CK276" i="11"/>
  <c r="CJ276" i="11"/>
  <c r="CI276" i="11"/>
  <c r="CH276" i="11"/>
  <c r="CG276" i="11"/>
  <c r="CF276" i="11"/>
  <c r="CE276" i="11"/>
  <c r="AJ276" i="11" s="1"/>
  <c r="CD276" i="11"/>
  <c r="CC276" i="11"/>
  <c r="CB276" i="11"/>
  <c r="AS276" i="11"/>
  <c r="AT276" i="11" s="1"/>
  <c r="AR276" i="11"/>
  <c r="AP276" i="11"/>
  <c r="AQ276" i="11" s="1"/>
  <c r="AM276" i="11"/>
  <c r="AN276" i="11" s="1"/>
  <c r="AL276" i="11"/>
  <c r="AH276" i="11"/>
  <c r="AG276" i="11"/>
  <c r="AK276" i="11" s="1"/>
  <c r="AE276" i="11"/>
  <c r="AA276" i="11"/>
  <c r="Y276" i="11"/>
  <c r="W276" i="11"/>
  <c r="AD276" i="11" s="1"/>
  <c r="CZ275" i="11"/>
  <c r="CY275" i="11"/>
  <c r="CX275" i="11"/>
  <c r="CW275" i="11"/>
  <c r="CV275" i="11"/>
  <c r="CU275" i="11"/>
  <c r="CT275" i="11"/>
  <c r="CS275" i="11"/>
  <c r="CR275" i="11"/>
  <c r="AP275" i="11" s="1"/>
  <c r="CQ275" i="11"/>
  <c r="CP275" i="11"/>
  <c r="CO275" i="11"/>
  <c r="CM275" i="11"/>
  <c r="CL275" i="11"/>
  <c r="CK275" i="11"/>
  <c r="CJ275" i="11"/>
  <c r="CI275" i="11"/>
  <c r="CH275" i="11"/>
  <c r="CG275" i="11"/>
  <c r="CF275" i="11"/>
  <c r="CE275" i="11"/>
  <c r="AJ275" i="11" s="1"/>
  <c r="CD275" i="11"/>
  <c r="CC275" i="11"/>
  <c r="CB275" i="11"/>
  <c r="AS275" i="11"/>
  <c r="AR275" i="11"/>
  <c r="AN275" i="11"/>
  <c r="AM275" i="11"/>
  <c r="AQ275" i="11" s="1"/>
  <c r="AL275" i="11"/>
  <c r="AG275" i="11"/>
  <c r="AE275" i="11"/>
  <c r="AA275" i="11"/>
  <c r="Y275" i="11"/>
  <c r="W275" i="11"/>
  <c r="AD275" i="11" s="1"/>
  <c r="CZ274" i="11"/>
  <c r="CY274" i="11"/>
  <c r="CX274" i="11"/>
  <c r="CW274" i="11"/>
  <c r="CV274" i="11"/>
  <c r="CU274" i="11"/>
  <c r="CT274" i="11"/>
  <c r="CS274" i="11"/>
  <c r="CR274" i="11"/>
  <c r="CQ274" i="11"/>
  <c r="CP274" i="11"/>
  <c r="CO274" i="11"/>
  <c r="CM274" i="11"/>
  <c r="CL274" i="11"/>
  <c r="CK274" i="11"/>
  <c r="CJ274" i="11"/>
  <c r="CI274" i="11"/>
  <c r="CH274" i="11"/>
  <c r="CG274" i="11"/>
  <c r="CF274" i="11"/>
  <c r="CE274" i="11"/>
  <c r="AJ274" i="11" s="1"/>
  <c r="CD274" i="11"/>
  <c r="CC274" i="11"/>
  <c r="CB274" i="11"/>
  <c r="AY274" i="11"/>
  <c r="AS274" i="11"/>
  <c r="AT274" i="11" s="1"/>
  <c r="AR274" i="11"/>
  <c r="AP274" i="11"/>
  <c r="AM274" i="11"/>
  <c r="AQ274" i="11" s="1"/>
  <c r="AL274" i="11"/>
  <c r="AK274" i="11"/>
  <c r="AG274" i="11"/>
  <c r="AH274" i="11" s="1"/>
  <c r="AE274" i="11"/>
  <c r="AA274" i="11"/>
  <c r="Y274" i="11"/>
  <c r="W274" i="11"/>
  <c r="AD274" i="11" s="1"/>
  <c r="AF274" i="11" s="1"/>
  <c r="CZ273" i="11"/>
  <c r="CY273" i="11"/>
  <c r="CX273" i="11"/>
  <c r="CW273" i="11"/>
  <c r="CV273" i="11"/>
  <c r="CU273" i="11"/>
  <c r="CT273" i="11"/>
  <c r="CS273" i="11"/>
  <c r="CR273" i="11"/>
  <c r="CQ273" i="11"/>
  <c r="CP273" i="11"/>
  <c r="CO273" i="11"/>
  <c r="CM273" i="11"/>
  <c r="CL273" i="11"/>
  <c r="CK273" i="11"/>
  <c r="CJ273" i="11"/>
  <c r="CI273" i="11"/>
  <c r="CH273" i="11"/>
  <c r="CG273" i="11"/>
  <c r="CF273" i="11"/>
  <c r="CE273" i="11"/>
  <c r="CD273" i="11"/>
  <c r="CC273" i="11"/>
  <c r="CB273" i="11"/>
  <c r="AV273" i="11"/>
  <c r="AS273" i="11"/>
  <c r="AR273" i="11"/>
  <c r="AP273" i="11"/>
  <c r="AM273" i="11"/>
  <c r="AQ273" i="11" s="1"/>
  <c r="AL273" i="11"/>
  <c r="AJ273" i="11"/>
  <c r="AK273" i="11" s="1"/>
  <c r="AG273" i="11"/>
  <c r="AE273" i="11"/>
  <c r="AA273" i="11"/>
  <c r="Y273" i="11"/>
  <c r="W273" i="11"/>
  <c r="AD273" i="11" s="1"/>
  <c r="CZ272" i="11"/>
  <c r="CY272" i="11"/>
  <c r="CX272" i="11"/>
  <c r="CW272" i="11"/>
  <c r="CV272" i="11"/>
  <c r="CU272" i="11"/>
  <c r="CT272" i="11"/>
  <c r="CS272" i="11"/>
  <c r="CR272" i="11"/>
  <c r="AP272" i="11" s="1"/>
  <c r="CQ272" i="11"/>
  <c r="CP272" i="11"/>
  <c r="CO272" i="11"/>
  <c r="CM272" i="11"/>
  <c r="CL272" i="11"/>
  <c r="CK272" i="11"/>
  <c r="CJ272" i="11"/>
  <c r="CI272" i="11"/>
  <c r="CH272" i="11"/>
  <c r="CG272" i="11"/>
  <c r="CF272" i="11"/>
  <c r="CE272" i="11"/>
  <c r="AJ272" i="11" s="1"/>
  <c r="AK272" i="11" s="1"/>
  <c r="CD272" i="11"/>
  <c r="CC272" i="11"/>
  <c r="CB272" i="11"/>
  <c r="CB283" i="11" s="1"/>
  <c r="AS272" i="11"/>
  <c r="AR272" i="11"/>
  <c r="AM272" i="11"/>
  <c r="AV272" i="11" s="1"/>
  <c r="AL272" i="11"/>
  <c r="AG272" i="11"/>
  <c r="AE272" i="11"/>
  <c r="AA272" i="11"/>
  <c r="AD272" i="11" s="1"/>
  <c r="Y272" i="11"/>
  <c r="W272" i="11"/>
  <c r="CZ271" i="11"/>
  <c r="CY271" i="11"/>
  <c r="CX271" i="11"/>
  <c r="CW271" i="11"/>
  <c r="CW283" i="11" s="1"/>
  <c r="CW266" i="11" s="1"/>
  <c r="CV271" i="11"/>
  <c r="CU271" i="11"/>
  <c r="CT271" i="11"/>
  <c r="CT283" i="11" s="1"/>
  <c r="CS271" i="11"/>
  <c r="CS283" i="11" s="1"/>
  <c r="CR271" i="11"/>
  <c r="CR283" i="11" s="1"/>
  <c r="CQ271" i="11"/>
  <c r="CQ283" i="11" s="1"/>
  <c r="CP271" i="11"/>
  <c r="CO271" i="11"/>
  <c r="CO283" i="11" s="1"/>
  <c r="CM271" i="11"/>
  <c r="CL271" i="11"/>
  <c r="CL283" i="11" s="1"/>
  <c r="CK271" i="11"/>
  <c r="CK283" i="11" s="1"/>
  <c r="CJ271" i="11"/>
  <c r="CI271" i="11"/>
  <c r="CH271" i="11"/>
  <c r="CG271" i="11"/>
  <c r="CF271" i="11"/>
  <c r="CF283" i="11" s="1"/>
  <c r="CE271" i="11"/>
  <c r="CD271" i="11"/>
  <c r="CC271" i="11"/>
  <c r="CC283" i="11" s="1"/>
  <c r="CB271" i="11"/>
  <c r="AS271" i="11"/>
  <c r="AR271" i="11"/>
  <c r="AP271" i="11"/>
  <c r="AM271" i="11"/>
  <c r="AL271" i="11"/>
  <c r="AJ271" i="11"/>
  <c r="AG271" i="11"/>
  <c r="AE271" i="11"/>
  <c r="AA271" i="11"/>
  <c r="Y271" i="11"/>
  <c r="Y283" i="11" s="1"/>
  <c r="Y266" i="11" s="1"/>
  <c r="W271" i="11"/>
  <c r="DR267" i="11"/>
  <c r="DG267" i="11"/>
  <c r="DD267" i="11"/>
  <c r="Z267" i="11"/>
  <c r="X267" i="11"/>
  <c r="DY266" i="11"/>
  <c r="DY267" i="11" s="1"/>
  <c r="DX266" i="11"/>
  <c r="DX267" i="11" s="1"/>
  <c r="DW266" i="11"/>
  <c r="DV266" i="11"/>
  <c r="DV267" i="11" s="1"/>
  <c r="DU266" i="11"/>
  <c r="DT266" i="11"/>
  <c r="DS266" i="11"/>
  <c r="DR266" i="11"/>
  <c r="DQ266" i="11"/>
  <c r="DQ267" i="11" s="1"/>
  <c r="DP266" i="11"/>
  <c r="DP267" i="11" s="1"/>
  <c r="DO266" i="11"/>
  <c r="DM266" i="11"/>
  <c r="DK266" i="11"/>
  <c r="DH266" i="11"/>
  <c r="DH267" i="11" s="1"/>
  <c r="DG266" i="11"/>
  <c r="DF266" i="11"/>
  <c r="DE266" i="11"/>
  <c r="DE267" i="11" s="1"/>
  <c r="DD266" i="11"/>
  <c r="DC266" i="11"/>
  <c r="DB266" i="11"/>
  <c r="CT266" i="11"/>
  <c r="CK266" i="11"/>
  <c r="AC266" i="11"/>
  <c r="AC267" i="11" s="1"/>
  <c r="X266" i="11"/>
  <c r="CZ265" i="11"/>
  <c r="CY265" i="11"/>
  <c r="CX265" i="11"/>
  <c r="CW265" i="11"/>
  <c r="CV265" i="11"/>
  <c r="CU265" i="11"/>
  <c r="CT265" i="11"/>
  <c r="CS265" i="11"/>
  <c r="CS263" i="11" s="1"/>
  <c r="CR265" i="11"/>
  <c r="AP265" i="11" s="1"/>
  <c r="AQ265" i="11" s="1"/>
  <c r="CQ265" i="11"/>
  <c r="CP265" i="11"/>
  <c r="CO265" i="11"/>
  <c r="CM265" i="11"/>
  <c r="CM263" i="11" s="1"/>
  <c r="CL265" i="11"/>
  <c r="CL263" i="11" s="1"/>
  <c r="CK265" i="11"/>
  <c r="CJ265" i="11"/>
  <c r="CI265" i="11"/>
  <c r="CH265" i="11"/>
  <c r="CG265" i="11"/>
  <c r="CF265" i="11"/>
  <c r="CE265" i="11"/>
  <c r="CD265" i="11"/>
  <c r="CC265" i="11"/>
  <c r="CB265" i="11"/>
  <c r="AS265" i="11"/>
  <c r="AR265" i="11"/>
  <c r="AM265" i="11"/>
  <c r="AV265" i="11" s="1"/>
  <c r="AL265" i="11"/>
  <c r="AK265" i="11"/>
  <c r="AJ265" i="11"/>
  <c r="AG265" i="11"/>
  <c r="AE265" i="11"/>
  <c r="AA265" i="11"/>
  <c r="Y265" i="11"/>
  <c r="W265" i="11"/>
  <c r="CZ264" i="11"/>
  <c r="CZ263" i="11" s="1"/>
  <c r="CY264" i="11"/>
  <c r="CX264" i="11"/>
  <c r="CW264" i="11"/>
  <c r="CW263" i="11" s="1"/>
  <c r="CV264" i="11"/>
  <c r="CU264" i="11"/>
  <c r="CT264" i="11"/>
  <c r="CT263" i="11" s="1"/>
  <c r="CS264" i="11"/>
  <c r="CR264" i="11"/>
  <c r="CQ264" i="11"/>
  <c r="CP264" i="11"/>
  <c r="CO264" i="11"/>
  <c r="CM264" i="11"/>
  <c r="CL264" i="11"/>
  <c r="CK264" i="11"/>
  <c r="CK263" i="11" s="1"/>
  <c r="CJ264" i="11"/>
  <c r="CI264" i="11"/>
  <c r="CI263" i="11" s="1"/>
  <c r="CH264" i="11"/>
  <c r="CH263" i="11" s="1"/>
  <c r="CG264" i="11"/>
  <c r="CF264" i="11"/>
  <c r="CF263" i="11" s="1"/>
  <c r="CE264" i="11"/>
  <c r="CD264" i="11"/>
  <c r="CC264" i="11"/>
  <c r="CC263" i="11" s="1"/>
  <c r="CB264" i="11"/>
  <c r="AS264" i="11"/>
  <c r="AR264" i="11"/>
  <c r="AP264" i="11"/>
  <c r="AM264" i="11"/>
  <c r="AM263" i="11" s="1"/>
  <c r="AL264" i="11"/>
  <c r="AJ264" i="11"/>
  <c r="AG264" i="11"/>
  <c r="AE264" i="11"/>
  <c r="AE263" i="11" s="1"/>
  <c r="AD264" i="11"/>
  <c r="AA264" i="11"/>
  <c r="Y264" i="11"/>
  <c r="W264" i="11"/>
  <c r="DZ263" i="11"/>
  <c r="DY263" i="11"/>
  <c r="DX263" i="11"/>
  <c r="DW263" i="11"/>
  <c r="DV263" i="11"/>
  <c r="DU263" i="11"/>
  <c r="DT263" i="11"/>
  <c r="DS263" i="11"/>
  <c r="DR263" i="11"/>
  <c r="DQ263" i="11"/>
  <c r="DP263" i="11"/>
  <c r="DO263" i="11"/>
  <c r="DM263" i="11"/>
  <c r="DL263" i="11"/>
  <c r="DK263" i="11"/>
  <c r="DJ263" i="11"/>
  <c r="DI263" i="11"/>
  <c r="DH263" i="11"/>
  <c r="DG263" i="11"/>
  <c r="DF263" i="11"/>
  <c r="DE263" i="11"/>
  <c r="DD263" i="11"/>
  <c r="DC263" i="11"/>
  <c r="DB263" i="11"/>
  <c r="CY263" i="11"/>
  <c r="CV263" i="11"/>
  <c r="CU263" i="11"/>
  <c r="CQ263" i="11"/>
  <c r="CO263" i="11"/>
  <c r="CE263" i="11"/>
  <c r="CD263" i="11"/>
  <c r="CB263" i="11"/>
  <c r="AZ263" i="11"/>
  <c r="AY263" i="11"/>
  <c r="AR263" i="11"/>
  <c r="AL263" i="11"/>
  <c r="AJ263" i="11"/>
  <c r="AG263" i="11"/>
  <c r="AB263" i="11"/>
  <c r="AA263" i="11"/>
  <c r="Y263" i="11"/>
  <c r="X263" i="11"/>
  <c r="W263" i="11"/>
  <c r="CZ262" i="11"/>
  <c r="CY262" i="11"/>
  <c r="CX262" i="11"/>
  <c r="CW262" i="11"/>
  <c r="CV262" i="11"/>
  <c r="CU262" i="11"/>
  <c r="CT262" i="11"/>
  <c r="CS262" i="11"/>
  <c r="CR262" i="11"/>
  <c r="CQ262" i="11"/>
  <c r="CP262" i="11"/>
  <c r="CO262" i="11"/>
  <c r="CM262" i="11"/>
  <c r="CL262" i="11"/>
  <c r="CL257" i="11" s="1"/>
  <c r="CK262" i="11"/>
  <c r="CJ262" i="11"/>
  <c r="CI262" i="11"/>
  <c r="CH262" i="11"/>
  <c r="CG262" i="11"/>
  <c r="CF262" i="11"/>
  <c r="CE262" i="11"/>
  <c r="AJ262" i="11" s="1"/>
  <c r="CD262" i="11"/>
  <c r="CC262" i="11"/>
  <c r="CB262" i="11"/>
  <c r="AT262" i="11"/>
  <c r="AS262" i="11"/>
  <c r="AR262" i="11"/>
  <c r="AM262" i="11"/>
  <c r="AN262" i="11" s="1"/>
  <c r="AL262" i="11"/>
  <c r="AG262" i="11"/>
  <c r="AE262" i="11"/>
  <c r="AA262" i="11"/>
  <c r="Y262" i="11"/>
  <c r="W262" i="11"/>
  <c r="AD262" i="11" s="1"/>
  <c r="AW262" i="11" s="1"/>
  <c r="CZ261" i="11"/>
  <c r="CY261" i="11"/>
  <c r="CX261" i="11"/>
  <c r="CW261" i="11"/>
  <c r="CV261" i="11"/>
  <c r="CU261" i="11"/>
  <c r="CT261" i="11"/>
  <c r="CS261" i="11"/>
  <c r="CR261" i="11"/>
  <c r="CQ261" i="11"/>
  <c r="CP261" i="11"/>
  <c r="CO261" i="11"/>
  <c r="CM261" i="11"/>
  <c r="CL261" i="11"/>
  <c r="CK261" i="11"/>
  <c r="CJ261" i="11"/>
  <c r="CI261" i="11"/>
  <c r="CH261" i="11"/>
  <c r="CG261" i="11"/>
  <c r="CF261" i="11"/>
  <c r="CE261" i="11"/>
  <c r="CD261" i="11"/>
  <c r="CC261" i="11"/>
  <c r="CB261" i="11"/>
  <c r="AV261" i="11"/>
  <c r="AS261" i="11"/>
  <c r="AR261" i="11"/>
  <c r="AP261" i="11"/>
  <c r="AQ261" i="11" s="1"/>
  <c r="AM261" i="11"/>
  <c r="AL261" i="11"/>
  <c r="AJ261" i="11"/>
  <c r="AG261" i="11"/>
  <c r="AE261" i="11"/>
  <c r="AA261" i="11"/>
  <c r="Y261" i="11"/>
  <c r="W261" i="11"/>
  <c r="AD261" i="11" s="1"/>
  <c r="AT261" i="11" s="1"/>
  <c r="CZ260" i="11"/>
  <c r="CY260" i="11"/>
  <c r="CX260" i="11"/>
  <c r="CW260" i="11"/>
  <c r="CV260" i="11"/>
  <c r="CU260" i="11"/>
  <c r="CT260" i="11"/>
  <c r="CS260" i="11"/>
  <c r="CR260" i="11"/>
  <c r="CQ260" i="11"/>
  <c r="CP260" i="11"/>
  <c r="CO260" i="11"/>
  <c r="CM260" i="11"/>
  <c r="CL260" i="11"/>
  <c r="CK260" i="11"/>
  <c r="CJ260" i="11"/>
  <c r="CJ257" i="11" s="1"/>
  <c r="CI260" i="11"/>
  <c r="CH260" i="11"/>
  <c r="CG260" i="11"/>
  <c r="CF260" i="11"/>
  <c r="CE260" i="11"/>
  <c r="CD260" i="11"/>
  <c r="CC260" i="11"/>
  <c r="CB260" i="11"/>
  <c r="AS260" i="11"/>
  <c r="AR260" i="11"/>
  <c r="AP260" i="11"/>
  <c r="AQ260" i="11" s="1"/>
  <c r="AM260" i="11"/>
  <c r="AV260" i="11" s="1"/>
  <c r="AL260" i="11"/>
  <c r="AJ260" i="11"/>
  <c r="AK260" i="11" s="1"/>
  <c r="AG260" i="11"/>
  <c r="AE260" i="11"/>
  <c r="AA260" i="11"/>
  <c r="Y260" i="11"/>
  <c r="W260" i="11"/>
  <c r="AD260" i="11" s="1"/>
  <c r="CZ259" i="11"/>
  <c r="CY259" i="11"/>
  <c r="CY257" i="11" s="1"/>
  <c r="CX259" i="11"/>
  <c r="CW259" i="11"/>
  <c r="CV259" i="11"/>
  <c r="CU259" i="11"/>
  <c r="CT259" i="11"/>
  <c r="CT257" i="11" s="1"/>
  <c r="CS259" i="11"/>
  <c r="CS257" i="11" s="1"/>
  <c r="CR259" i="11"/>
  <c r="CQ259" i="11"/>
  <c r="CP259" i="11"/>
  <c r="CO259" i="11"/>
  <c r="CO257" i="11" s="1"/>
  <c r="CM259" i="11"/>
  <c r="CL259" i="11"/>
  <c r="CK259" i="11"/>
  <c r="CJ259" i="11"/>
  <c r="CI259" i="11"/>
  <c r="CH259" i="11"/>
  <c r="CG259" i="11"/>
  <c r="CG257" i="11" s="1"/>
  <c r="CF259" i="11"/>
  <c r="CE259" i="11"/>
  <c r="AJ259" i="11" s="1"/>
  <c r="CD259" i="11"/>
  <c r="CC259" i="11"/>
  <c r="CB259" i="11"/>
  <c r="AS259" i="11"/>
  <c r="AR259" i="11"/>
  <c r="AP259" i="11"/>
  <c r="AM259" i="11"/>
  <c r="AL259" i="11"/>
  <c r="AG259" i="11"/>
  <c r="AE259" i="11"/>
  <c r="AA259" i="11"/>
  <c r="Y259" i="11"/>
  <c r="W259" i="11"/>
  <c r="AD259" i="11" s="1"/>
  <c r="CZ258" i="11"/>
  <c r="CZ257" i="11" s="1"/>
  <c r="CY258" i="11"/>
  <c r="CX258" i="11"/>
  <c r="CW258" i="11"/>
  <c r="CV258" i="11"/>
  <c r="CV257" i="11" s="1"/>
  <c r="CU258" i="11"/>
  <c r="CU257" i="11" s="1"/>
  <c r="CT258" i="11"/>
  <c r="CS258" i="11"/>
  <c r="CR258" i="11"/>
  <c r="AP258" i="11" s="1"/>
  <c r="CQ258" i="11"/>
  <c r="CQ257" i="11" s="1"/>
  <c r="CP258" i="11"/>
  <c r="CO258" i="11"/>
  <c r="CM258" i="11"/>
  <c r="CM257" i="11" s="1"/>
  <c r="CL258" i="11"/>
  <c r="CK258" i="11"/>
  <c r="CK257" i="11" s="1"/>
  <c r="CJ258" i="11"/>
  <c r="CI258" i="11"/>
  <c r="CH258" i="11"/>
  <c r="CH257" i="11" s="1"/>
  <c r="CG258" i="11"/>
  <c r="CF258" i="11"/>
  <c r="CE258" i="11"/>
  <c r="CE257" i="11" s="1"/>
  <c r="CD258" i="11"/>
  <c r="CD257" i="11" s="1"/>
  <c r="CC258" i="11"/>
  <c r="CB258" i="11"/>
  <c r="CB257" i="11" s="1"/>
  <c r="AV258" i="11"/>
  <c r="AS258" i="11"/>
  <c r="AS257" i="11" s="1"/>
  <c r="AR258" i="11"/>
  <c r="AM258" i="11"/>
  <c r="AL258" i="11"/>
  <c r="AJ258" i="11"/>
  <c r="AG258" i="11"/>
  <c r="AE258" i="11"/>
  <c r="AD258" i="11"/>
  <c r="AA258" i="11"/>
  <c r="Y258" i="11"/>
  <c r="Y257" i="11" s="1"/>
  <c r="W258" i="11"/>
  <c r="DZ257" i="11"/>
  <c r="DY257" i="11"/>
  <c r="DX257" i="11"/>
  <c r="DW257" i="11"/>
  <c r="DV257" i="11"/>
  <c r="DU257" i="11"/>
  <c r="DU267" i="11" s="1"/>
  <c r="DT257" i="11"/>
  <c r="DT267" i="11" s="1"/>
  <c r="DS257" i="11"/>
  <c r="DR257" i="11"/>
  <c r="DQ257" i="11"/>
  <c r="DP257" i="11"/>
  <c r="DO257" i="11"/>
  <c r="DM257" i="11"/>
  <c r="DM267" i="11" s="1"/>
  <c r="DL257" i="11"/>
  <c r="DL267" i="11" s="1"/>
  <c r="DK257" i="11"/>
  <c r="DK267" i="11" s="1"/>
  <c r="DJ257" i="11"/>
  <c r="DI257" i="11"/>
  <c r="DH257" i="11"/>
  <c r="DG257" i="11"/>
  <c r="DF257" i="11"/>
  <c r="DE257" i="11"/>
  <c r="DD257" i="11"/>
  <c r="DC257" i="11"/>
  <c r="DC267" i="11" s="1"/>
  <c r="DB257" i="11"/>
  <c r="DB267" i="11" s="1"/>
  <c r="CP257" i="11"/>
  <c r="CI257" i="11"/>
  <c r="CC257" i="11"/>
  <c r="AC257" i="11"/>
  <c r="AB257" i="11"/>
  <c r="AB267" i="11" s="1"/>
  <c r="AA257" i="11"/>
  <c r="X257" i="11"/>
  <c r="DZ252" i="11"/>
  <c r="DY252" i="11"/>
  <c r="DX252" i="11"/>
  <c r="DW252" i="11"/>
  <c r="DV252" i="11"/>
  <c r="DV243" i="11" s="1"/>
  <c r="DU252" i="11"/>
  <c r="DT252" i="11"/>
  <c r="DS252" i="11"/>
  <c r="DR252" i="11"/>
  <c r="DQ252" i="11"/>
  <c r="DP252" i="11"/>
  <c r="DP243" i="11" s="1"/>
  <c r="DP244" i="11" s="1"/>
  <c r="DO252" i="11"/>
  <c r="DM252" i="11"/>
  <c r="DL252" i="11"/>
  <c r="DK252" i="11"/>
  <c r="DJ252" i="11"/>
  <c r="DJ243" i="11" s="1"/>
  <c r="DI252" i="11"/>
  <c r="DH252" i="11"/>
  <c r="DH243" i="11" s="1"/>
  <c r="DH244" i="11" s="1"/>
  <c r="DG252" i="11"/>
  <c r="DF252" i="11"/>
  <c r="DE252" i="11"/>
  <c r="DE243" i="11" s="1"/>
  <c r="DD252" i="11"/>
  <c r="DC252" i="11"/>
  <c r="DB252" i="11"/>
  <c r="DB243" i="11" s="1"/>
  <c r="CW252" i="11"/>
  <c r="CR252" i="11"/>
  <c r="CF252" i="11"/>
  <c r="AS252" i="11"/>
  <c r="AM252" i="11"/>
  <c r="AB252" i="11"/>
  <c r="Z252" i="11"/>
  <c r="X252" i="11"/>
  <c r="CZ251" i="11"/>
  <c r="CY251" i="11"/>
  <c r="CX251" i="11"/>
  <c r="CW251" i="11"/>
  <c r="CV251" i="11"/>
  <c r="CU251" i="11"/>
  <c r="CT251" i="11"/>
  <c r="CS251" i="11"/>
  <c r="CR251" i="11"/>
  <c r="CQ251" i="11"/>
  <c r="CP251" i="11"/>
  <c r="CO251" i="11"/>
  <c r="CO252" i="11" s="1"/>
  <c r="CM251" i="11"/>
  <c r="CL251" i="11"/>
  <c r="CK251" i="11"/>
  <c r="CJ251" i="11"/>
  <c r="CI251" i="11"/>
  <c r="CH251" i="11"/>
  <c r="CG251" i="11"/>
  <c r="CF251" i="11"/>
  <c r="CE251" i="11"/>
  <c r="AJ251" i="11" s="1"/>
  <c r="CD251" i="11"/>
  <c r="CC251" i="11"/>
  <c r="CB251" i="11"/>
  <c r="AS251" i="11"/>
  <c r="AR251" i="11"/>
  <c r="AP251" i="11"/>
  <c r="AM251" i="11"/>
  <c r="AQ251" i="11" s="1"/>
  <c r="AL251" i="11"/>
  <c r="AG251" i="11"/>
  <c r="AK251" i="11" s="1"/>
  <c r="AE251" i="11"/>
  <c r="AA251" i="11"/>
  <c r="AC251" i="11" s="1"/>
  <c r="Y251" i="11"/>
  <c r="W251" i="11"/>
  <c r="CZ250" i="11"/>
  <c r="CY250" i="11"/>
  <c r="CX250" i="11"/>
  <c r="CW250" i="11"/>
  <c r="CV250" i="11"/>
  <c r="CU250" i="11"/>
  <c r="CT250" i="11"/>
  <c r="CS250" i="11"/>
  <c r="CS252" i="11" s="1"/>
  <c r="CR250" i="11"/>
  <c r="CQ250" i="11"/>
  <c r="CP250" i="11"/>
  <c r="CO250" i="11"/>
  <c r="CM250" i="11"/>
  <c r="CL250" i="11"/>
  <c r="CK250" i="11"/>
  <c r="CJ250" i="11"/>
  <c r="CI250" i="11"/>
  <c r="CH250" i="11"/>
  <c r="CG250" i="11"/>
  <c r="CF250" i="11"/>
  <c r="CE250" i="11"/>
  <c r="AJ250" i="11" s="1"/>
  <c r="CD250" i="11"/>
  <c r="CC250" i="11"/>
  <c r="CB250" i="11"/>
  <c r="CB252" i="11" s="1"/>
  <c r="AS250" i="11"/>
  <c r="AR250" i="11"/>
  <c r="AP250" i="11"/>
  <c r="AM250" i="11"/>
  <c r="AQ250" i="11" s="1"/>
  <c r="AL250" i="11"/>
  <c r="AG250" i="11"/>
  <c r="AK250" i="11" s="1"/>
  <c r="AE250" i="11"/>
  <c r="AA250" i="11"/>
  <c r="Y250" i="11"/>
  <c r="W250" i="11"/>
  <c r="AD250" i="11" s="1"/>
  <c r="AT250" i="11" s="1"/>
  <c r="CZ249" i="11"/>
  <c r="CY249" i="11"/>
  <c r="CX249" i="11"/>
  <c r="CW249" i="11"/>
  <c r="CV249" i="11"/>
  <c r="CU249" i="11"/>
  <c r="CT249" i="11"/>
  <c r="CS249" i="11"/>
  <c r="CR249" i="11"/>
  <c r="CQ249" i="11"/>
  <c r="CP249" i="11"/>
  <c r="CO249" i="11"/>
  <c r="CM249" i="11"/>
  <c r="CM252" i="11" s="1"/>
  <c r="CL249" i="11"/>
  <c r="CK249" i="11"/>
  <c r="CJ249" i="11"/>
  <c r="CI249" i="11"/>
  <c r="CH249" i="11"/>
  <c r="CG249" i="11"/>
  <c r="CF249" i="11"/>
  <c r="CE249" i="11"/>
  <c r="AJ249" i="11" s="1"/>
  <c r="CD249" i="11"/>
  <c r="CC249" i="11"/>
  <c r="CC252" i="11" s="1"/>
  <c r="CB249" i="11"/>
  <c r="AS249" i="11"/>
  <c r="AR249" i="11"/>
  <c r="AP249" i="11"/>
  <c r="AM249" i="11"/>
  <c r="AL249" i="11"/>
  <c r="AG249" i="11"/>
  <c r="AV249" i="11" s="1"/>
  <c r="AE249" i="11"/>
  <c r="AA249" i="11"/>
  <c r="AC249" i="11" s="1"/>
  <c r="Y249" i="11"/>
  <c r="W249" i="11"/>
  <c r="AD249" i="11" s="1"/>
  <c r="CZ248" i="11"/>
  <c r="CZ252" i="11" s="1"/>
  <c r="CY248" i="11"/>
  <c r="CX248" i="11"/>
  <c r="CW248" i="11"/>
  <c r="CV248" i="11"/>
  <c r="CV252" i="11" s="1"/>
  <c r="CU248" i="11"/>
  <c r="CU252" i="11" s="1"/>
  <c r="CT248" i="11"/>
  <c r="CT252" i="11" s="1"/>
  <c r="CS248" i="11"/>
  <c r="CR248" i="11"/>
  <c r="AP248" i="11" s="1"/>
  <c r="CQ248" i="11"/>
  <c r="CQ252" i="11" s="1"/>
  <c r="CP248" i="11"/>
  <c r="CP252" i="11" s="1"/>
  <c r="CO248" i="11"/>
  <c r="CM248" i="11"/>
  <c r="CL248" i="11"/>
  <c r="CL252" i="11" s="1"/>
  <c r="CL243" i="11" s="1"/>
  <c r="CK248" i="11"/>
  <c r="CK252" i="11" s="1"/>
  <c r="CJ248" i="11"/>
  <c r="CJ252" i="11" s="1"/>
  <c r="CJ243" i="11" s="1"/>
  <c r="CI248" i="11"/>
  <c r="CI252" i="11" s="1"/>
  <c r="CH248" i="11"/>
  <c r="CG248" i="11"/>
  <c r="CF248" i="11"/>
  <c r="CE248" i="11"/>
  <c r="AJ248" i="11" s="1"/>
  <c r="AJ252" i="11" s="1"/>
  <c r="AJ243" i="11" s="1"/>
  <c r="CD248" i="11"/>
  <c r="CD252" i="11" s="1"/>
  <c r="CC248" i="11"/>
  <c r="CB248" i="11"/>
  <c r="AS248" i="11"/>
  <c r="AR248" i="11"/>
  <c r="AQ248" i="11"/>
  <c r="AM248" i="11"/>
  <c r="AL248" i="11"/>
  <c r="AG248" i="11"/>
  <c r="AG252" i="11" s="1"/>
  <c r="AE248" i="11"/>
  <c r="AE252" i="11" s="1"/>
  <c r="AE243" i="11" s="1"/>
  <c r="AA248" i="11"/>
  <c r="AC248" i="11" s="1"/>
  <c r="Y248" i="11"/>
  <c r="W248" i="11"/>
  <c r="Z244" i="11"/>
  <c r="DZ243" i="11"/>
  <c r="DY243" i="11"/>
  <c r="DY244" i="11" s="1"/>
  <c r="DX243" i="11"/>
  <c r="DW243" i="11"/>
  <c r="DU243" i="11"/>
  <c r="DU244" i="11" s="1"/>
  <c r="DT243" i="11"/>
  <c r="DS243" i="11"/>
  <c r="DR243" i="11"/>
  <c r="DQ243" i="11"/>
  <c r="DO243" i="11"/>
  <c r="DM243" i="11"/>
  <c r="DL243" i="11"/>
  <c r="DK243" i="11"/>
  <c r="DI243" i="11"/>
  <c r="DG243" i="11"/>
  <c r="DG244" i="11" s="1"/>
  <c r="DF243" i="11"/>
  <c r="DD243" i="11"/>
  <c r="DD244" i="11" s="1"/>
  <c r="DC243" i="11"/>
  <c r="CO243" i="11"/>
  <c r="CK243" i="11"/>
  <c r="CF243" i="11"/>
  <c r="AS243" i="11"/>
  <c r="AM243" i="11"/>
  <c r="AB243" i="11"/>
  <c r="X243" i="11"/>
  <c r="CZ242" i="11"/>
  <c r="CY242" i="11"/>
  <c r="CX242" i="11"/>
  <c r="CX240" i="11" s="1"/>
  <c r="CW242" i="11"/>
  <c r="CV242" i="11"/>
  <c r="CV240" i="11" s="1"/>
  <c r="CU242" i="11"/>
  <c r="CU240" i="11" s="1"/>
  <c r="CT242" i="11"/>
  <c r="CS242" i="11"/>
  <c r="CS240" i="11" s="1"/>
  <c r="CR242" i="11"/>
  <c r="CQ242" i="11"/>
  <c r="CP242" i="11"/>
  <c r="CP240" i="11" s="1"/>
  <c r="CO242" i="11"/>
  <c r="CM242" i="11"/>
  <c r="CM240" i="11" s="1"/>
  <c r="CL242" i="11"/>
  <c r="CK242" i="11"/>
  <c r="CJ242" i="11"/>
  <c r="CJ240" i="11" s="1"/>
  <c r="CI242" i="11"/>
  <c r="CH242" i="11"/>
  <c r="CG242" i="11"/>
  <c r="CG240" i="11" s="1"/>
  <c r="CF242" i="11"/>
  <c r="CE242" i="11"/>
  <c r="CD242" i="11"/>
  <c r="CD240" i="11" s="1"/>
  <c r="CC242" i="11"/>
  <c r="CB242" i="11"/>
  <c r="CB240" i="11" s="1"/>
  <c r="AV242" i="11"/>
  <c r="AS242" i="11"/>
  <c r="AR242" i="11"/>
  <c r="AP242" i="11"/>
  <c r="AM242" i="11"/>
  <c r="AL242" i="11"/>
  <c r="AG242" i="11"/>
  <c r="AE242" i="11"/>
  <c r="AA242" i="11"/>
  <c r="AA240" i="11" s="1"/>
  <c r="Y242" i="11"/>
  <c r="W242" i="11"/>
  <c r="AS241" i="11"/>
  <c r="AR241" i="11"/>
  <c r="AP241" i="11"/>
  <c r="AP240" i="11" s="1"/>
  <c r="AM241" i="11"/>
  <c r="AL241" i="11"/>
  <c r="AJ241" i="11"/>
  <c r="AG241" i="11"/>
  <c r="AE241" i="11"/>
  <c r="AE240" i="11" s="1"/>
  <c r="AA241" i="11"/>
  <c r="Y241" i="11"/>
  <c r="Y240" i="11" s="1"/>
  <c r="W241" i="11"/>
  <c r="AD241" i="11" s="1"/>
  <c r="DZ240" i="11"/>
  <c r="DY240" i="11"/>
  <c r="DX240" i="11"/>
  <c r="DW240" i="11"/>
  <c r="DV240" i="11"/>
  <c r="DU240" i="11"/>
  <c r="DT240" i="11"/>
  <c r="DS240" i="11"/>
  <c r="DR240" i="11"/>
  <c r="DQ240" i="11"/>
  <c r="DP240" i="11"/>
  <c r="DO240" i="11"/>
  <c r="DM240" i="11"/>
  <c r="DL240" i="11"/>
  <c r="DK240" i="11"/>
  <c r="DJ240" i="11"/>
  <c r="DI240" i="11"/>
  <c r="DH240" i="11"/>
  <c r="DG240" i="11"/>
  <c r="DF240" i="11"/>
  <c r="DE240" i="11"/>
  <c r="DD240" i="11"/>
  <c r="DC240" i="11"/>
  <c r="DB240" i="11"/>
  <c r="CZ240" i="11"/>
  <c r="CY240" i="11"/>
  <c r="CW240" i="11"/>
  <c r="CT240" i="11"/>
  <c r="CR240" i="11"/>
  <c r="CQ240" i="11"/>
  <c r="CO240" i="11"/>
  <c r="CL240" i="11"/>
  <c r="CK240" i="11"/>
  <c r="CI240" i="11"/>
  <c r="CH240" i="11"/>
  <c r="CF240" i="11"/>
  <c r="CC240" i="11"/>
  <c r="AY240" i="11"/>
  <c r="AR240" i="11"/>
  <c r="AM240" i="11"/>
  <c r="AL240" i="11"/>
  <c r="AB240" i="11"/>
  <c r="X240" i="11"/>
  <c r="W240" i="11"/>
  <c r="CZ239" i="11"/>
  <c r="CY239" i="11"/>
  <c r="CX239" i="11"/>
  <c r="CW239" i="11"/>
  <c r="CV239" i="11"/>
  <c r="CU239" i="11"/>
  <c r="CT239" i="11"/>
  <c r="CS239" i="11"/>
  <c r="CS234" i="11" s="1"/>
  <c r="CR239" i="11"/>
  <c r="CQ239" i="11"/>
  <c r="CP239" i="11"/>
  <c r="CO239" i="11"/>
  <c r="CM239" i="11"/>
  <c r="CL239" i="11"/>
  <c r="CK239" i="11"/>
  <c r="CJ239" i="11"/>
  <c r="CI239" i="11"/>
  <c r="CH239" i="11"/>
  <c r="CG239" i="11"/>
  <c r="CF239" i="11"/>
  <c r="CE239" i="11"/>
  <c r="AJ239" i="11" s="1"/>
  <c r="AK239" i="11" s="1"/>
  <c r="CD239" i="11"/>
  <c r="CC239" i="11"/>
  <c r="CB239" i="11"/>
  <c r="AS239" i="11"/>
  <c r="AR239" i="11"/>
  <c r="AP239" i="11"/>
  <c r="AM239" i="11"/>
  <c r="AQ239" i="11" s="1"/>
  <c r="AL239" i="11"/>
  <c r="AG239" i="11"/>
  <c r="AV239" i="11" s="1"/>
  <c r="AE239" i="11"/>
  <c r="AA239" i="11"/>
  <c r="Y239" i="11"/>
  <c r="W239" i="11"/>
  <c r="AD239" i="11" s="1"/>
  <c r="AW239" i="11" s="1"/>
  <c r="CZ238" i="11"/>
  <c r="CY238" i="11"/>
  <c r="CX238" i="11"/>
  <c r="CX234" i="11" s="1"/>
  <c r="CW238" i="11"/>
  <c r="CV238" i="11"/>
  <c r="CU238" i="11"/>
  <c r="CT238" i="11"/>
  <c r="CS238" i="11"/>
  <c r="CR238" i="11"/>
  <c r="AP238" i="11" s="1"/>
  <c r="CQ238" i="11"/>
  <c r="CP238" i="11"/>
  <c r="CO238" i="11"/>
  <c r="CM238" i="11"/>
  <c r="CL238" i="11"/>
  <c r="CK238" i="11"/>
  <c r="CJ238" i="11"/>
  <c r="CI238" i="11"/>
  <c r="CH238" i="11"/>
  <c r="CG238" i="11"/>
  <c r="CF238" i="11"/>
  <c r="CE238" i="11"/>
  <c r="AJ238" i="11" s="1"/>
  <c r="CD238" i="11"/>
  <c r="CC238" i="11"/>
  <c r="CB238" i="11"/>
  <c r="AS238" i="11"/>
  <c r="AR238" i="11"/>
  <c r="AM238" i="11"/>
  <c r="AQ238" i="11" s="1"/>
  <c r="AL238" i="11"/>
  <c r="AG238" i="11"/>
  <c r="AV238" i="11" s="1"/>
  <c r="AE238" i="11"/>
  <c r="AA238" i="11"/>
  <c r="Y238" i="11"/>
  <c r="W238" i="11"/>
  <c r="AD238" i="11" s="1"/>
  <c r="CZ237" i="11"/>
  <c r="CY237" i="11"/>
  <c r="CX237" i="11"/>
  <c r="CW237" i="11"/>
  <c r="CV237" i="11"/>
  <c r="CV234" i="11" s="1"/>
  <c r="CU237" i="11"/>
  <c r="CT237" i="11"/>
  <c r="CS237" i="11"/>
  <c r="CR237" i="11"/>
  <c r="CQ237" i="11"/>
  <c r="CP237" i="11"/>
  <c r="CO237" i="11"/>
  <c r="CM237" i="11"/>
  <c r="CL237" i="11"/>
  <c r="CK237" i="11"/>
  <c r="CJ237" i="11"/>
  <c r="CI237" i="11"/>
  <c r="CH237" i="11"/>
  <c r="CG237" i="11"/>
  <c r="CF237" i="11"/>
  <c r="CE237" i="11"/>
  <c r="AJ237" i="11" s="1"/>
  <c r="AK237" i="11" s="1"/>
  <c r="CD237" i="11"/>
  <c r="CC237" i="11"/>
  <c r="CB237" i="11"/>
  <c r="AS237" i="11"/>
  <c r="AR237" i="11"/>
  <c r="AP237" i="11"/>
  <c r="AM237" i="11"/>
  <c r="AV237" i="11" s="1"/>
  <c r="AL237" i="11"/>
  <c r="AG237" i="11"/>
  <c r="AE237" i="11"/>
  <c r="AA237" i="11"/>
  <c r="Y237" i="11"/>
  <c r="W237" i="11"/>
  <c r="CZ236" i="11"/>
  <c r="CY236" i="11"/>
  <c r="CX236" i="11"/>
  <c r="CW236" i="11"/>
  <c r="CV236" i="11"/>
  <c r="CU236" i="11"/>
  <c r="CT236" i="11"/>
  <c r="CS236" i="11"/>
  <c r="CR236" i="11"/>
  <c r="AP236" i="11" s="1"/>
  <c r="CQ236" i="11"/>
  <c r="CP236" i="11"/>
  <c r="CO236" i="11"/>
  <c r="CM236" i="11"/>
  <c r="CL236" i="11"/>
  <c r="CK236" i="11"/>
  <c r="CK234" i="11" s="1"/>
  <c r="CJ236" i="11"/>
  <c r="CJ234" i="11" s="1"/>
  <c r="CI236" i="11"/>
  <c r="CH236" i="11"/>
  <c r="CG236" i="11"/>
  <c r="CF236" i="11"/>
  <c r="CE236" i="11"/>
  <c r="CD236" i="11"/>
  <c r="CC236" i="11"/>
  <c r="CB236" i="11"/>
  <c r="CB234" i="11" s="1"/>
  <c r="AV236" i="11"/>
  <c r="AS236" i="11"/>
  <c r="AR236" i="11"/>
  <c r="AQ236" i="11"/>
  <c r="AN236" i="11"/>
  <c r="AM236" i="11"/>
  <c r="AL236" i="11"/>
  <c r="AJ236" i="11"/>
  <c r="AK236" i="11" s="1"/>
  <c r="AG236" i="11"/>
  <c r="AE236" i="11"/>
  <c r="AA236" i="11"/>
  <c r="Y236" i="11"/>
  <c r="W236" i="11"/>
  <c r="AD236" i="11" s="1"/>
  <c r="CZ235" i="11"/>
  <c r="CY235" i="11"/>
  <c r="CX235" i="11"/>
  <c r="CW235" i="11"/>
  <c r="CW234" i="11" s="1"/>
  <c r="CV235" i="11"/>
  <c r="CU235" i="11"/>
  <c r="CU234" i="11" s="1"/>
  <c r="CT235" i="11"/>
  <c r="CS235" i="11"/>
  <c r="CR235" i="11"/>
  <c r="CQ235" i="11"/>
  <c r="CP235" i="11"/>
  <c r="CO235" i="11"/>
  <c r="CO234" i="11" s="1"/>
  <c r="CM235" i="11"/>
  <c r="CL235" i="11"/>
  <c r="CL234" i="11" s="1"/>
  <c r="CK235" i="11"/>
  <c r="CJ235" i="11"/>
  <c r="CI235" i="11"/>
  <c r="CH235" i="11"/>
  <c r="CG235" i="11"/>
  <c r="CF235" i="11"/>
  <c r="CF234" i="11" s="1"/>
  <c r="CE235" i="11"/>
  <c r="CD235" i="11"/>
  <c r="CC235" i="11"/>
  <c r="CC234" i="11" s="1"/>
  <c r="CB235" i="11"/>
  <c r="AS235" i="11"/>
  <c r="AR235" i="11"/>
  <c r="AP235" i="11"/>
  <c r="AM235" i="11"/>
  <c r="AL235" i="11"/>
  <c r="AJ235" i="11"/>
  <c r="AG235" i="11"/>
  <c r="AG234" i="11" s="1"/>
  <c r="AE235" i="11"/>
  <c r="AA235" i="11"/>
  <c r="AA234" i="11" s="1"/>
  <c r="Y235" i="11"/>
  <c r="Y234" i="11" s="1"/>
  <c r="W235" i="11"/>
  <c r="AD235" i="11" s="1"/>
  <c r="DZ234" i="11"/>
  <c r="DZ244" i="11" s="1"/>
  <c r="DY234" i="11"/>
  <c r="DX234" i="11"/>
  <c r="DW234" i="11"/>
  <c r="DV234" i="11"/>
  <c r="DU234" i="11"/>
  <c r="DT234" i="11"/>
  <c r="DT244" i="11" s="1"/>
  <c r="DS234" i="11"/>
  <c r="DR234" i="11"/>
  <c r="DQ234" i="11"/>
  <c r="DQ244" i="11" s="1"/>
  <c r="DP234" i="11"/>
  <c r="DO234" i="11"/>
  <c r="DO244" i="11" s="1"/>
  <c r="DM234" i="11"/>
  <c r="DM244" i="11" s="1"/>
  <c r="DL234" i="11"/>
  <c r="DK234" i="11"/>
  <c r="DJ234" i="11"/>
  <c r="DJ244" i="11" s="1"/>
  <c r="DI234" i="11"/>
  <c r="DI244" i="11" s="1"/>
  <c r="DH234" i="11"/>
  <c r="DG234" i="11"/>
  <c r="DF234" i="11"/>
  <c r="DE234" i="11"/>
  <c r="DE244" i="11" s="1"/>
  <c r="DD234" i="11"/>
  <c r="DC234" i="11"/>
  <c r="DB234" i="11"/>
  <c r="CY234" i="11"/>
  <c r="CT234" i="11"/>
  <c r="CR234" i="11"/>
  <c r="CQ234" i="11"/>
  <c r="CP234" i="11"/>
  <c r="CM234" i="11"/>
  <c r="CH234" i="11"/>
  <c r="CG234" i="11"/>
  <c r="CD234" i="11"/>
  <c r="AP234" i="11"/>
  <c r="AE234" i="11"/>
  <c r="AC234" i="11"/>
  <c r="AB234" i="11"/>
  <c r="X234" i="11"/>
  <c r="X244" i="11" s="1"/>
  <c r="DZ228" i="11"/>
  <c r="DY228" i="11"/>
  <c r="DX228" i="11"/>
  <c r="DX220" i="11" s="1"/>
  <c r="DW228" i="11"/>
  <c r="DV228" i="11"/>
  <c r="DV220" i="11" s="1"/>
  <c r="DV221" i="11" s="1"/>
  <c r="DU228" i="11"/>
  <c r="DT228" i="11"/>
  <c r="DS228" i="11"/>
  <c r="DR228" i="11"/>
  <c r="DQ228" i="11"/>
  <c r="DP228" i="11"/>
  <c r="DP220" i="11" s="1"/>
  <c r="DP221" i="11" s="1"/>
  <c r="DO228" i="11"/>
  <c r="DM228" i="11"/>
  <c r="DL228" i="11"/>
  <c r="DK228" i="11"/>
  <c r="DJ228" i="11"/>
  <c r="DI228" i="11"/>
  <c r="DH228" i="11"/>
  <c r="DG228" i="11"/>
  <c r="DG220" i="11" s="1"/>
  <c r="DF228" i="11"/>
  <c r="DE228" i="11"/>
  <c r="DE220" i="11" s="1"/>
  <c r="DE221" i="11" s="1"/>
  <c r="DD228" i="11"/>
  <c r="DC228" i="11"/>
  <c r="DB228" i="11"/>
  <c r="CZ228" i="11"/>
  <c r="CX228" i="11"/>
  <c r="CL228" i="11"/>
  <c r="CJ228" i="11"/>
  <c r="CJ220" i="11" s="1"/>
  <c r="AX228" i="11"/>
  <c r="AM228" i="11"/>
  <c r="AB228" i="11"/>
  <c r="AA228" i="11"/>
  <c r="Z228" i="11"/>
  <c r="X228" i="11"/>
  <c r="CZ227" i="11"/>
  <c r="CY227" i="11"/>
  <c r="CX227" i="11"/>
  <c r="CW227" i="11"/>
  <c r="CW228" i="11" s="1"/>
  <c r="CV227" i="11"/>
  <c r="CV228" i="11" s="1"/>
  <c r="CU227" i="11"/>
  <c r="CT227" i="11"/>
  <c r="CS227" i="11"/>
  <c r="CR227" i="11"/>
  <c r="AP227" i="11" s="1"/>
  <c r="AQ227" i="11" s="1"/>
  <c r="CQ227" i="11"/>
  <c r="CP227" i="11"/>
  <c r="CO227" i="11"/>
  <c r="CM227" i="11"/>
  <c r="CM228" i="11" s="1"/>
  <c r="CL227" i="11"/>
  <c r="CK227" i="11"/>
  <c r="CJ227" i="11"/>
  <c r="CI227" i="11"/>
  <c r="CH227" i="11"/>
  <c r="CG227" i="11"/>
  <c r="CF227" i="11"/>
  <c r="CE227" i="11"/>
  <c r="CE228" i="11" s="1"/>
  <c r="CD227" i="11"/>
  <c r="CC227" i="11"/>
  <c r="CB227" i="11"/>
  <c r="AS227" i="11"/>
  <c r="AT227" i="11" s="1"/>
  <c r="AR227" i="11"/>
  <c r="AM227" i="11"/>
  <c r="AL227" i="11"/>
  <c r="AJ227" i="11"/>
  <c r="AJ228" i="11" s="1"/>
  <c r="AJ220" i="11" s="1"/>
  <c r="AG227" i="11"/>
  <c r="AV227" i="11" s="1"/>
  <c r="AE227" i="11"/>
  <c r="AC227" i="11"/>
  <c r="AA227" i="11"/>
  <c r="Y227" i="11"/>
  <c r="AD227" i="11" s="1"/>
  <c r="X227" i="11"/>
  <c r="W227" i="11"/>
  <c r="CZ226" i="11"/>
  <c r="CY226" i="11"/>
  <c r="CX226" i="11"/>
  <c r="CW226" i="11"/>
  <c r="CV226" i="11"/>
  <c r="CU226" i="11"/>
  <c r="CT226" i="11"/>
  <c r="CS226" i="11"/>
  <c r="CR226" i="11"/>
  <c r="AP226" i="11" s="1"/>
  <c r="AQ226" i="11" s="1"/>
  <c r="CQ226" i="11"/>
  <c r="CP226" i="11"/>
  <c r="CO226" i="11"/>
  <c r="CM226" i="11"/>
  <c r="CL226" i="11"/>
  <c r="CK226" i="11"/>
  <c r="CJ226" i="11"/>
  <c r="CI226" i="11"/>
  <c r="CH226" i="11"/>
  <c r="CG226" i="11"/>
  <c r="CF226" i="11"/>
  <c r="CE226" i="11"/>
  <c r="CD226" i="11"/>
  <c r="CC226" i="11"/>
  <c r="CB226" i="11"/>
  <c r="AS226" i="11"/>
  <c r="AR226" i="11"/>
  <c r="AM226" i="11"/>
  <c r="AL226" i="11"/>
  <c r="AK226" i="11"/>
  <c r="AJ226" i="11"/>
  <c r="AG226" i="11"/>
  <c r="AV226" i="11" s="1"/>
  <c r="AE226" i="11"/>
  <c r="AA226" i="11"/>
  <c r="AD226" i="11" s="1"/>
  <c r="Y226" i="11"/>
  <c r="W226" i="11"/>
  <c r="CZ225" i="11"/>
  <c r="CY225" i="11"/>
  <c r="CX225" i="11"/>
  <c r="CW225" i="11"/>
  <c r="CV225" i="11"/>
  <c r="CU225" i="11"/>
  <c r="CU228" i="11" s="1"/>
  <c r="CT225" i="11"/>
  <c r="CT228" i="11" s="1"/>
  <c r="CS225" i="11"/>
  <c r="CS228" i="11" s="1"/>
  <c r="CR225" i="11"/>
  <c r="AP225" i="11" s="1"/>
  <c r="CQ225" i="11"/>
  <c r="CP225" i="11"/>
  <c r="CP228" i="11" s="1"/>
  <c r="CO225" i="11"/>
  <c r="CO228" i="11" s="1"/>
  <c r="CO220" i="11" s="1"/>
  <c r="CM225" i="11"/>
  <c r="CL225" i="11"/>
  <c r="CK225" i="11"/>
  <c r="CK228" i="11" s="1"/>
  <c r="CJ225" i="11"/>
  <c r="CI225" i="11"/>
  <c r="CI228" i="11" s="1"/>
  <c r="CH225" i="11"/>
  <c r="CG225" i="11"/>
  <c r="CG228" i="11" s="1"/>
  <c r="CF225" i="11"/>
  <c r="CF228" i="11" s="1"/>
  <c r="CE225" i="11"/>
  <c r="CD225" i="11"/>
  <c r="CD228" i="11" s="1"/>
  <c r="CC225" i="11"/>
  <c r="CC228" i="11" s="1"/>
  <c r="CB225" i="11"/>
  <c r="CB228" i="11" s="1"/>
  <c r="AS225" i="11"/>
  <c r="AR225" i="11"/>
  <c r="AM225" i="11"/>
  <c r="AL225" i="11"/>
  <c r="AK225" i="11"/>
  <c r="AJ225" i="11"/>
  <c r="AG225" i="11"/>
  <c r="AV225" i="11" s="1"/>
  <c r="AV228" i="11" s="1"/>
  <c r="AV220" i="11" s="1"/>
  <c r="AE225" i="11"/>
  <c r="AE228" i="11" s="1"/>
  <c r="AE220" i="11" s="1"/>
  <c r="AA225" i="11"/>
  <c r="AC225" i="11" s="1"/>
  <c r="Y225" i="11"/>
  <c r="Y228" i="11" s="1"/>
  <c r="Y220" i="11" s="1"/>
  <c r="X225" i="11"/>
  <c r="W225" i="11"/>
  <c r="W228" i="11" s="1"/>
  <c r="W220" i="11" s="1"/>
  <c r="DM221" i="11"/>
  <c r="DL221" i="11"/>
  <c r="Z221" i="11"/>
  <c r="DZ220" i="11"/>
  <c r="DZ221" i="11" s="1"/>
  <c r="DY220" i="11"/>
  <c r="DY221" i="11" s="1"/>
  <c r="DW220" i="11"/>
  <c r="DU220" i="11"/>
  <c r="DU221" i="11" s="1"/>
  <c r="DT220" i="11"/>
  <c r="DT221" i="11" s="1"/>
  <c r="DS220" i="11"/>
  <c r="DR220" i="11"/>
  <c r="DQ220" i="11"/>
  <c r="DO220" i="11"/>
  <c r="DO221" i="11" s="1"/>
  <c r="DM220" i="11"/>
  <c r="DL220" i="11"/>
  <c r="DK220" i="11"/>
  <c r="DJ220" i="11"/>
  <c r="DI220" i="11"/>
  <c r="DH220" i="11"/>
  <c r="DH221" i="11" s="1"/>
  <c r="DF220" i="11"/>
  <c r="DD220" i="11"/>
  <c r="DC220" i="11"/>
  <c r="DC221" i="11" s="1"/>
  <c r="DB220" i="11"/>
  <c r="CZ220" i="11"/>
  <c r="CT220" i="11"/>
  <c r="CC220" i="11"/>
  <c r="CB220" i="11"/>
  <c r="CB221" i="11" s="1"/>
  <c r="AO220" i="11"/>
  <c r="AB220" i="11"/>
  <c r="AB221" i="11" s="1"/>
  <c r="AA220" i="11"/>
  <c r="X220" i="11"/>
  <c r="CZ219" i="11"/>
  <c r="CY219" i="11"/>
  <c r="CX219" i="11"/>
  <c r="CX217" i="11" s="1"/>
  <c r="CW219" i="11"/>
  <c r="CW217" i="11" s="1"/>
  <c r="CV219" i="11"/>
  <c r="CU219" i="11"/>
  <c r="CU217" i="11" s="1"/>
  <c r="CT219" i="11"/>
  <c r="CT217" i="11" s="1"/>
  <c r="CS219" i="11"/>
  <c r="CR219" i="11"/>
  <c r="CQ219" i="11"/>
  <c r="CP219" i="11"/>
  <c r="CO219" i="11"/>
  <c r="CO217" i="11" s="1"/>
  <c r="CM219" i="11"/>
  <c r="CM217" i="11" s="1"/>
  <c r="CL219" i="11"/>
  <c r="CK219" i="11"/>
  <c r="CJ219" i="11"/>
  <c r="CI219" i="11"/>
  <c r="CH219" i="11"/>
  <c r="CG219" i="11"/>
  <c r="CG217" i="11" s="1"/>
  <c r="CF219" i="11"/>
  <c r="CF217" i="11" s="1"/>
  <c r="CE219" i="11"/>
  <c r="CD219" i="11"/>
  <c r="CD217" i="11" s="1"/>
  <c r="CC219" i="11"/>
  <c r="CC217" i="11" s="1"/>
  <c r="CB219" i="11"/>
  <c r="AW219" i="11"/>
  <c r="AS219" i="11"/>
  <c r="AR219" i="11"/>
  <c r="AP219" i="11"/>
  <c r="AM219" i="11"/>
  <c r="AQ219" i="11" s="1"/>
  <c r="AL219" i="11"/>
  <c r="AJ219" i="11"/>
  <c r="AG219" i="11"/>
  <c r="AF219" i="11"/>
  <c r="AX219" i="11" s="1"/>
  <c r="AE219" i="11"/>
  <c r="AD219" i="11"/>
  <c r="AT219" i="11" s="1"/>
  <c r="AA219" i="11"/>
  <c r="Y219" i="11"/>
  <c r="W219" i="11"/>
  <c r="AS218" i="11"/>
  <c r="AR218" i="11"/>
  <c r="AP218" i="11"/>
  <c r="AP217" i="11" s="1"/>
  <c r="AM218" i="11"/>
  <c r="AL218" i="11"/>
  <c r="AJ218" i="11"/>
  <c r="AG218" i="11"/>
  <c r="AE218" i="11"/>
  <c r="AA218" i="11"/>
  <c r="AA217" i="11" s="1"/>
  <c r="Y218" i="11"/>
  <c r="W218" i="11"/>
  <c r="DZ217" i="11"/>
  <c r="DY217" i="11"/>
  <c r="DX217" i="11"/>
  <c r="DW217" i="11"/>
  <c r="DV217" i="11"/>
  <c r="DU217" i="11"/>
  <c r="DT217" i="11"/>
  <c r="DS217" i="11"/>
  <c r="DS221" i="11" s="1"/>
  <c r="DR217" i="11"/>
  <c r="DQ217" i="11"/>
  <c r="DP217" i="11"/>
  <c r="DO217" i="11"/>
  <c r="DM217" i="11"/>
  <c r="DL217" i="11"/>
  <c r="DK217" i="11"/>
  <c r="DJ217" i="11"/>
  <c r="DI217" i="11"/>
  <c r="DH217" i="11"/>
  <c r="DG217" i="11"/>
  <c r="DF217" i="11"/>
  <c r="DE217" i="11"/>
  <c r="DD217" i="11"/>
  <c r="DC217" i="11"/>
  <c r="DB217" i="11"/>
  <c r="DB221" i="11" s="1"/>
  <c r="CZ217" i="11"/>
  <c r="CY217" i="11"/>
  <c r="CV217" i="11"/>
  <c r="CS217" i="11"/>
  <c r="CR217" i="11"/>
  <c r="CQ217" i="11"/>
  <c r="CP217" i="11"/>
  <c r="CL217" i="11"/>
  <c r="CK217" i="11"/>
  <c r="CJ217" i="11"/>
  <c r="CI217" i="11"/>
  <c r="CH217" i="11"/>
  <c r="CE217" i="11"/>
  <c r="CB217" i="11"/>
  <c r="AS217" i="11"/>
  <c r="AR217" i="11"/>
  <c r="AL217" i="11"/>
  <c r="AJ217" i="11"/>
  <c r="AE217" i="11"/>
  <c r="AB217" i="11"/>
  <c r="Y217" i="11"/>
  <c r="X217" i="11"/>
  <c r="CZ216" i="11"/>
  <c r="CY216" i="11"/>
  <c r="CX216" i="11"/>
  <c r="CW216" i="11"/>
  <c r="CW211" i="11" s="1"/>
  <c r="CV216" i="11"/>
  <c r="CU216" i="11"/>
  <c r="CT216" i="11"/>
  <c r="CS216" i="11"/>
  <c r="CR216" i="11"/>
  <c r="CQ216" i="11"/>
  <c r="CP216" i="11"/>
  <c r="CO216" i="11"/>
  <c r="CM216" i="11"/>
  <c r="CL216" i="11"/>
  <c r="CK216" i="11"/>
  <c r="CJ216" i="11"/>
  <c r="CI216" i="11"/>
  <c r="CH216" i="11"/>
  <c r="CG216" i="11"/>
  <c r="CF216" i="11"/>
  <c r="CF211" i="11" s="1"/>
  <c r="CE216" i="11"/>
  <c r="AJ216" i="11" s="1"/>
  <c r="CD216" i="11"/>
  <c r="CC216" i="11"/>
  <c r="CB216" i="11"/>
  <c r="AS216" i="11"/>
  <c r="AR216" i="11"/>
  <c r="AP216" i="11"/>
  <c r="AM216" i="11"/>
  <c r="AL216" i="11"/>
  <c r="AG216" i="11"/>
  <c r="AK216" i="11" s="1"/>
  <c r="AE216" i="11"/>
  <c r="AA216" i="11"/>
  <c r="Y216" i="11"/>
  <c r="W216" i="11"/>
  <c r="AD216" i="11" s="1"/>
  <c r="CZ215" i="11"/>
  <c r="CY215" i="11"/>
  <c r="CX215" i="11"/>
  <c r="CW215" i="11"/>
  <c r="CV215" i="11"/>
  <c r="CU215" i="11"/>
  <c r="CT215" i="11"/>
  <c r="CS215" i="11"/>
  <c r="CR215" i="11"/>
  <c r="CQ215" i="11"/>
  <c r="CP215" i="11"/>
  <c r="CO215" i="11"/>
  <c r="CO211" i="11" s="1"/>
  <c r="CM215" i="11"/>
  <c r="CL215" i="11"/>
  <c r="CK215" i="11"/>
  <c r="CJ215" i="11"/>
  <c r="CI215" i="11"/>
  <c r="CH215" i="11"/>
  <c r="CG215" i="11"/>
  <c r="CF215" i="11"/>
  <c r="CE215" i="11"/>
  <c r="AJ215" i="11" s="1"/>
  <c r="CD215" i="11"/>
  <c r="CC215" i="11"/>
  <c r="CB215" i="11"/>
  <c r="AV215" i="11"/>
  <c r="AS215" i="11"/>
  <c r="AR215" i="11"/>
  <c r="AP215" i="11"/>
  <c r="AM215" i="11"/>
  <c r="AL215" i="11"/>
  <c r="AK215" i="11"/>
  <c r="AG215" i="11"/>
  <c r="AE215" i="11"/>
  <c r="AA215" i="11"/>
  <c r="Y215" i="11"/>
  <c r="W215" i="11"/>
  <c r="AD215" i="11" s="1"/>
  <c r="CZ214" i="11"/>
  <c r="CY214" i="11"/>
  <c r="CX214" i="11"/>
  <c r="CW214" i="11"/>
  <c r="CV214" i="11"/>
  <c r="CU214" i="11"/>
  <c r="CT214" i="11"/>
  <c r="CT211" i="11" s="1"/>
  <c r="CS214" i="11"/>
  <c r="CR214" i="11"/>
  <c r="AP214" i="11" s="1"/>
  <c r="AQ214" i="11" s="1"/>
  <c r="CQ214" i="11"/>
  <c r="CP214" i="11"/>
  <c r="CO214" i="11"/>
  <c r="CM214" i="11"/>
  <c r="CL214" i="11"/>
  <c r="CK214" i="11"/>
  <c r="CJ214" i="11"/>
  <c r="CI214" i="11"/>
  <c r="CH214" i="11"/>
  <c r="CG214" i="11"/>
  <c r="CF214" i="11"/>
  <c r="CE214" i="11"/>
  <c r="CD214" i="11"/>
  <c r="CC214" i="11"/>
  <c r="CB214" i="11"/>
  <c r="AS214" i="11"/>
  <c r="AR214" i="11"/>
  <c r="AM214" i="11"/>
  <c r="AL214" i="11"/>
  <c r="AK214" i="11"/>
  <c r="AJ214" i="11"/>
  <c r="AG214" i="11"/>
  <c r="AV214" i="11" s="1"/>
  <c r="AE214" i="11"/>
  <c r="AA214" i="11"/>
  <c r="Y214" i="11"/>
  <c r="W214" i="11"/>
  <c r="CZ213" i="11"/>
  <c r="CY213" i="11"/>
  <c r="CX213" i="11"/>
  <c r="CW213" i="11"/>
  <c r="CV213" i="11"/>
  <c r="CV211" i="11" s="1"/>
  <c r="CU213" i="11"/>
  <c r="CT213" i="11"/>
  <c r="CS213" i="11"/>
  <c r="CR213" i="11"/>
  <c r="CQ213" i="11"/>
  <c r="CP213" i="11"/>
  <c r="CO213" i="11"/>
  <c r="CM213" i="11"/>
  <c r="CM211" i="11" s="1"/>
  <c r="CL213" i="11"/>
  <c r="CK213" i="11"/>
  <c r="CJ213" i="11"/>
  <c r="CI213" i="11"/>
  <c r="CH213" i="11"/>
  <c r="CG213" i="11"/>
  <c r="CF213" i="11"/>
  <c r="CE213" i="11"/>
  <c r="CE211" i="11" s="1"/>
  <c r="CD213" i="11"/>
  <c r="CC213" i="11"/>
  <c r="CC211" i="11" s="1"/>
  <c r="CB213" i="11"/>
  <c r="AS213" i="11"/>
  <c r="AR213" i="11"/>
  <c r="AQ213" i="11"/>
  <c r="AP213" i="11"/>
  <c r="AM213" i="11"/>
  <c r="AV213" i="11" s="1"/>
  <c r="AL213" i="11"/>
  <c r="AJ213" i="11"/>
  <c r="AG213" i="11"/>
  <c r="AE213" i="11"/>
  <c r="AA213" i="11"/>
  <c r="Y213" i="11"/>
  <c r="Y211" i="11" s="1"/>
  <c r="W213" i="11"/>
  <c r="CZ212" i="11"/>
  <c r="CY212" i="11"/>
  <c r="CX212" i="11"/>
  <c r="CX211" i="11" s="1"/>
  <c r="CW212" i="11"/>
  <c r="CV212" i="11"/>
  <c r="CU212" i="11"/>
  <c r="CT212" i="11"/>
  <c r="CS212" i="11"/>
  <c r="CR212" i="11"/>
  <c r="AP212" i="11" s="1"/>
  <c r="CQ212" i="11"/>
  <c r="CP212" i="11"/>
  <c r="CO212" i="11"/>
  <c r="CM212" i="11"/>
  <c r="CL212" i="11"/>
  <c r="CL211" i="11" s="1"/>
  <c r="CK212" i="11"/>
  <c r="CK211" i="11" s="1"/>
  <c r="CJ212" i="11"/>
  <c r="CJ211" i="11" s="1"/>
  <c r="CI212" i="11"/>
  <c r="CH212" i="11"/>
  <c r="CG212" i="11"/>
  <c r="CG211" i="11" s="1"/>
  <c r="CF212" i="11"/>
  <c r="CE212" i="11"/>
  <c r="AJ212" i="11" s="1"/>
  <c r="CD212" i="11"/>
  <c r="CC212" i="11"/>
  <c r="CB212" i="11"/>
  <c r="AS212" i="11"/>
  <c r="AR212" i="11"/>
  <c r="AM212" i="11"/>
  <c r="AL212" i="11"/>
  <c r="AG212" i="11"/>
  <c r="AG211" i="11" s="1"/>
  <c r="AE212" i="11"/>
  <c r="AE211" i="11" s="1"/>
  <c r="AA212" i="11"/>
  <c r="Y212" i="11"/>
  <c r="W212" i="11"/>
  <c r="DZ211" i="11"/>
  <c r="DY211" i="11"/>
  <c r="DX211" i="11"/>
  <c r="DW211" i="11"/>
  <c r="DW221" i="11" s="1"/>
  <c r="DV211" i="11"/>
  <c r="DU211" i="11"/>
  <c r="DT211" i="11"/>
  <c r="DS211" i="11"/>
  <c r="DR211" i="11"/>
  <c r="DQ211" i="11"/>
  <c r="DQ221" i="11" s="1"/>
  <c r="DP211" i="11"/>
  <c r="DO211" i="11"/>
  <c r="DM211" i="11"/>
  <c r="DL211" i="11"/>
  <c r="DK211" i="11"/>
  <c r="DJ211" i="11"/>
  <c r="DI211" i="11"/>
  <c r="DH211" i="11"/>
  <c r="DG211" i="11"/>
  <c r="DF211" i="11"/>
  <c r="DF221" i="11" s="1"/>
  <c r="DE211" i="11"/>
  <c r="DD211" i="11"/>
  <c r="DD221" i="11" s="1"/>
  <c r="DC211" i="11"/>
  <c r="DB211" i="11"/>
  <c r="CZ211" i="11"/>
  <c r="CY211" i="11"/>
  <c r="CS211" i="11"/>
  <c r="CR211" i="11"/>
  <c r="CQ211" i="11"/>
  <c r="CP211" i="11"/>
  <c r="CI211" i="11"/>
  <c r="CH211" i="11"/>
  <c r="CB211" i="11"/>
  <c r="AC211" i="11"/>
  <c r="AB211" i="11"/>
  <c r="AA211" i="11"/>
  <c r="X211" i="11"/>
  <c r="X221" i="11" s="1"/>
  <c r="DZ206" i="11"/>
  <c r="DY206" i="11"/>
  <c r="DX206" i="11"/>
  <c r="DW206" i="11"/>
  <c r="DV206" i="11"/>
  <c r="DV192" i="11" s="1"/>
  <c r="DU206" i="11"/>
  <c r="DT206" i="11"/>
  <c r="DS206" i="11"/>
  <c r="DS192" i="11" s="1"/>
  <c r="DS193" i="11" s="1"/>
  <c r="DR206" i="11"/>
  <c r="DQ206" i="11"/>
  <c r="DP206" i="11"/>
  <c r="DO206" i="11"/>
  <c r="DM206" i="11"/>
  <c r="DL206" i="11"/>
  <c r="DK206" i="11"/>
  <c r="DJ206" i="11"/>
  <c r="DI206" i="11"/>
  <c r="DI192" i="11" s="1"/>
  <c r="DI193" i="11" s="1"/>
  <c r="DH206" i="11"/>
  <c r="DG206" i="11"/>
  <c r="DF206" i="11"/>
  <c r="DE206" i="11"/>
  <c r="DE192" i="11" s="1"/>
  <c r="DD206" i="11"/>
  <c r="DC206" i="11"/>
  <c r="DB206" i="11"/>
  <c r="DB192" i="11" s="1"/>
  <c r="DB193" i="11" s="1"/>
  <c r="AC206" i="11"/>
  <c r="AB206" i="11"/>
  <c r="AB192" i="11" s="1"/>
  <c r="AB193" i="11" s="1"/>
  <c r="Z206" i="11"/>
  <c r="CZ205" i="11"/>
  <c r="CY205" i="11"/>
  <c r="CX205" i="11"/>
  <c r="CW205" i="11"/>
  <c r="CV205" i="11"/>
  <c r="CU205" i="11"/>
  <c r="CT205" i="11"/>
  <c r="CS205" i="11"/>
  <c r="CR205" i="11"/>
  <c r="CQ205" i="11"/>
  <c r="CP205" i="11"/>
  <c r="CO205" i="11"/>
  <c r="CM205" i="11"/>
  <c r="CL205" i="11"/>
  <c r="CK205" i="11"/>
  <c r="CJ205" i="11"/>
  <c r="CI205" i="11"/>
  <c r="CH205" i="11"/>
  <c r="CG205" i="11"/>
  <c r="CF205" i="11"/>
  <c r="CE205" i="11"/>
  <c r="AJ205" i="11" s="1"/>
  <c r="CD205" i="11"/>
  <c r="CC205" i="11"/>
  <c r="CB205" i="11"/>
  <c r="AS205" i="11"/>
  <c r="AR205" i="11"/>
  <c r="AP205" i="11"/>
  <c r="AM205" i="11"/>
  <c r="AV205" i="11" s="1"/>
  <c r="AL205" i="11"/>
  <c r="AG205" i="11"/>
  <c r="AE205" i="11"/>
  <c r="AA205" i="11"/>
  <c r="Y205" i="11"/>
  <c r="AD205" i="11" s="1"/>
  <c r="W205" i="11"/>
  <c r="CZ204" i="11"/>
  <c r="CY204" i="11"/>
  <c r="CX204" i="11"/>
  <c r="CW204" i="11"/>
  <c r="CV204" i="11"/>
  <c r="CU204" i="11"/>
  <c r="CT204" i="11"/>
  <c r="CS204" i="11"/>
  <c r="CR204" i="11"/>
  <c r="AP204" i="11" s="1"/>
  <c r="CQ204" i="11"/>
  <c r="CP204" i="11"/>
  <c r="CO204" i="11"/>
  <c r="CM204" i="11"/>
  <c r="CL204" i="11"/>
  <c r="CK204" i="11"/>
  <c r="CJ204" i="11"/>
  <c r="CI204" i="11"/>
  <c r="CH204" i="11"/>
  <c r="CG204" i="11"/>
  <c r="CF204" i="11"/>
  <c r="CE204" i="11"/>
  <c r="AJ204" i="11" s="1"/>
  <c r="AK204" i="11" s="1"/>
  <c r="CD204" i="11"/>
  <c r="CC204" i="11"/>
  <c r="CB204" i="11"/>
  <c r="AV204" i="11"/>
  <c r="AS204" i="11"/>
  <c r="AR204" i="11"/>
  <c r="AM204" i="11"/>
  <c r="AQ204" i="11" s="1"/>
  <c r="AL204" i="11"/>
  <c r="AG204" i="11"/>
  <c r="AE204" i="11"/>
  <c r="AA204" i="11"/>
  <c r="Y204" i="11"/>
  <c r="W204" i="11"/>
  <c r="CZ203" i="11"/>
  <c r="CY203" i="11"/>
  <c r="CX203" i="11"/>
  <c r="CW203" i="11"/>
  <c r="CV203" i="11"/>
  <c r="CU203" i="11"/>
  <c r="CT203" i="11"/>
  <c r="CS203" i="11"/>
  <c r="CR203" i="11"/>
  <c r="AP203" i="11" s="1"/>
  <c r="CQ203" i="11"/>
  <c r="CP203" i="11"/>
  <c r="CO203" i="11"/>
  <c r="CM203" i="11"/>
  <c r="CL203" i="11"/>
  <c r="CK203" i="11"/>
  <c r="CJ203" i="11"/>
  <c r="CI203" i="11"/>
  <c r="CH203" i="11"/>
  <c r="CG203" i="11"/>
  <c r="CF203" i="11"/>
  <c r="CE203" i="11"/>
  <c r="CD203" i="11"/>
  <c r="CC203" i="11"/>
  <c r="CB203" i="11"/>
  <c r="AV203" i="11"/>
  <c r="AS203" i="11"/>
  <c r="AR203" i="11"/>
  <c r="AQ203" i="11"/>
  <c r="AM203" i="11"/>
  <c r="AL203" i="11"/>
  <c r="AK203" i="11"/>
  <c r="AJ203" i="11"/>
  <c r="AG203" i="11"/>
  <c r="AE203" i="11"/>
  <c r="AA203" i="11"/>
  <c r="Y203" i="11"/>
  <c r="X203" i="11"/>
  <c r="W203" i="11"/>
  <c r="AD203" i="11" s="1"/>
  <c r="CZ202" i="11"/>
  <c r="CY202" i="11"/>
  <c r="CX202" i="11"/>
  <c r="CW202" i="11"/>
  <c r="CV202" i="11"/>
  <c r="CU202" i="11"/>
  <c r="CT202" i="11"/>
  <c r="CS202" i="11"/>
  <c r="CR202" i="11"/>
  <c r="AP202" i="11" s="1"/>
  <c r="CQ202" i="11"/>
  <c r="CP202" i="11"/>
  <c r="CO202" i="11"/>
  <c r="CM202" i="11"/>
  <c r="CL202" i="11"/>
  <c r="CK202" i="11"/>
  <c r="CJ202" i="11"/>
  <c r="CI202" i="11"/>
  <c r="CH202" i="11"/>
  <c r="CG202" i="11"/>
  <c r="CF202" i="11"/>
  <c r="CE202" i="11"/>
  <c r="CD202" i="11"/>
  <c r="CC202" i="11"/>
  <c r="CB202" i="11"/>
  <c r="AS202" i="11"/>
  <c r="AR202" i="11"/>
  <c r="AQ202" i="11"/>
  <c r="AM202" i="11"/>
  <c r="AL202" i="11"/>
  <c r="AJ202" i="11"/>
  <c r="AG202" i="11"/>
  <c r="AE202" i="11"/>
  <c r="AA202" i="11"/>
  <c r="AD202" i="11" s="1"/>
  <c r="Y202" i="11"/>
  <c r="W202" i="11"/>
  <c r="CZ201" i="11"/>
  <c r="CY201" i="11"/>
  <c r="CX201" i="11"/>
  <c r="CW201" i="11"/>
  <c r="CV201" i="11"/>
  <c r="CU201" i="11"/>
  <c r="CT201" i="11"/>
  <c r="CS201" i="11"/>
  <c r="CR201" i="11"/>
  <c r="CQ201" i="11"/>
  <c r="CP201" i="11"/>
  <c r="CO201" i="11"/>
  <c r="CM201" i="11"/>
  <c r="CL201" i="11"/>
  <c r="CK201" i="11"/>
  <c r="CJ201" i="11"/>
  <c r="CI201" i="11"/>
  <c r="CH201" i="11"/>
  <c r="CG201" i="11"/>
  <c r="CF201" i="11"/>
  <c r="CE201" i="11"/>
  <c r="CD201" i="11"/>
  <c r="CC201" i="11"/>
  <c r="CB201" i="11"/>
  <c r="AV201" i="11"/>
  <c r="AS201" i="11"/>
  <c r="AR201" i="11"/>
  <c r="AP201" i="11"/>
  <c r="AQ201" i="11" s="1"/>
  <c r="AM201" i="11"/>
  <c r="AL201" i="11"/>
  <c r="AJ201" i="11"/>
  <c r="AG201" i="11"/>
  <c r="AE201" i="11"/>
  <c r="AA201" i="11"/>
  <c r="Y201" i="11"/>
  <c r="W201" i="11"/>
  <c r="AD201" i="11" s="1"/>
  <c r="AU201" i="11" s="1"/>
  <c r="CZ200" i="11"/>
  <c r="CY200" i="11"/>
  <c r="CX200" i="11"/>
  <c r="CW200" i="11"/>
  <c r="CV200" i="11"/>
  <c r="CU200" i="11"/>
  <c r="CT200" i="11"/>
  <c r="CS200" i="11"/>
  <c r="CR200" i="11"/>
  <c r="CQ200" i="11"/>
  <c r="CP200" i="11"/>
  <c r="CO200" i="11"/>
  <c r="CM200" i="11"/>
  <c r="CL200" i="11"/>
  <c r="CK200" i="11"/>
  <c r="CJ200" i="11"/>
  <c r="CI200" i="11"/>
  <c r="CH200" i="11"/>
  <c r="CG200" i="11"/>
  <c r="CF200" i="11"/>
  <c r="CE200" i="11"/>
  <c r="AJ200" i="11" s="1"/>
  <c r="CD200" i="11"/>
  <c r="CC200" i="11"/>
  <c r="CB200" i="11"/>
  <c r="AS200" i="11"/>
  <c r="AT200" i="11" s="1"/>
  <c r="AR200" i="11"/>
  <c r="AQ200" i="11"/>
  <c r="AP200" i="11"/>
  <c r="AN200" i="11"/>
  <c r="AM200" i="11"/>
  <c r="AL200" i="11"/>
  <c r="AG200" i="11"/>
  <c r="AK200" i="11" s="1"/>
  <c r="AE200" i="11"/>
  <c r="AD200" i="11"/>
  <c r="AW200" i="11" s="1"/>
  <c r="AA200" i="11"/>
  <c r="Y200" i="11"/>
  <c r="W200" i="11"/>
  <c r="CZ199" i="11"/>
  <c r="CY199" i="11"/>
  <c r="CX199" i="11"/>
  <c r="CW199" i="11"/>
  <c r="CV199" i="11"/>
  <c r="CU199" i="11"/>
  <c r="CT199" i="11"/>
  <c r="CT206" i="11" s="1"/>
  <c r="CS199" i="11"/>
  <c r="CR199" i="11"/>
  <c r="CQ199" i="11"/>
  <c r="CP199" i="11"/>
  <c r="CO199" i="11"/>
  <c r="CM199" i="11"/>
  <c r="CL199" i="11"/>
  <c r="CK199" i="11"/>
  <c r="CJ199" i="11"/>
  <c r="CI199" i="11"/>
  <c r="CH199" i="11"/>
  <c r="CG199" i="11"/>
  <c r="CF199" i="11"/>
  <c r="CE199" i="11"/>
  <c r="CD199" i="11"/>
  <c r="CC199" i="11"/>
  <c r="CC206" i="11" s="1"/>
  <c r="CB199" i="11"/>
  <c r="AS199" i="11"/>
  <c r="AR199" i="11"/>
  <c r="AP199" i="11"/>
  <c r="AM199" i="11"/>
  <c r="AQ199" i="11" s="1"/>
  <c r="AL199" i="11"/>
  <c r="AJ199" i="11"/>
  <c r="AG199" i="11"/>
  <c r="AV199" i="11" s="1"/>
  <c r="AE199" i="11"/>
  <c r="AA199" i="11"/>
  <c r="Y199" i="11"/>
  <c r="W199" i="11"/>
  <c r="AD199" i="11" s="1"/>
  <c r="CZ198" i="11"/>
  <c r="CY198" i="11"/>
  <c r="CX198" i="11"/>
  <c r="CW198" i="11"/>
  <c r="CV198" i="11"/>
  <c r="CU198" i="11"/>
  <c r="CT198" i="11"/>
  <c r="CS198" i="11"/>
  <c r="CS206" i="11" s="1"/>
  <c r="CR198" i="11"/>
  <c r="CQ198" i="11"/>
  <c r="CQ206" i="11" s="1"/>
  <c r="CQ192" i="11" s="1"/>
  <c r="CP198" i="11"/>
  <c r="CO198" i="11"/>
  <c r="CM198" i="11"/>
  <c r="CL198" i="11"/>
  <c r="CK198" i="11"/>
  <c r="CJ198" i="11"/>
  <c r="CI198" i="11"/>
  <c r="CH198" i="11"/>
  <c r="CG198" i="11"/>
  <c r="CF198" i="11"/>
  <c r="CE198" i="11"/>
  <c r="AJ198" i="11" s="1"/>
  <c r="CD198" i="11"/>
  <c r="CC198" i="11"/>
  <c r="CB198" i="11"/>
  <c r="CB206" i="11" s="1"/>
  <c r="AS198" i="11"/>
  <c r="AR198" i="11"/>
  <c r="AP198" i="11"/>
  <c r="AM198" i="11"/>
  <c r="AV198" i="11" s="1"/>
  <c r="AL198" i="11"/>
  <c r="AG198" i="11"/>
  <c r="AK198" i="11" s="1"/>
  <c r="AE198" i="11"/>
  <c r="AA198" i="11"/>
  <c r="AA206" i="11" s="1"/>
  <c r="AA192" i="11" s="1"/>
  <c r="AA193" i="11" s="1"/>
  <c r="Y198" i="11"/>
  <c r="W198" i="11"/>
  <c r="CZ197" i="11"/>
  <c r="CY197" i="11"/>
  <c r="CX197" i="11"/>
  <c r="CW197" i="11"/>
  <c r="CV197" i="11"/>
  <c r="CV206" i="11" s="1"/>
  <c r="CU197" i="11"/>
  <c r="CU206" i="11" s="1"/>
  <c r="CT197" i="11"/>
  <c r="CS197" i="11"/>
  <c r="CR197" i="11"/>
  <c r="CR206" i="11" s="1"/>
  <c r="CQ197" i="11"/>
  <c r="CP197" i="11"/>
  <c r="CO197" i="11"/>
  <c r="CM197" i="11"/>
  <c r="CM206" i="11" s="1"/>
  <c r="CM192" i="11" s="1"/>
  <c r="CM193" i="11" s="1"/>
  <c r="CL197" i="11"/>
  <c r="CL206" i="11" s="1"/>
  <c r="CK197" i="11"/>
  <c r="CK206" i="11" s="1"/>
  <c r="CJ197" i="11"/>
  <c r="CI197" i="11"/>
  <c r="CH197" i="11"/>
  <c r="CG197" i="11"/>
  <c r="CF197" i="11"/>
  <c r="CE197" i="11"/>
  <c r="AJ197" i="11" s="1"/>
  <c r="CD197" i="11"/>
  <c r="CD206" i="11" s="1"/>
  <c r="CC197" i="11"/>
  <c r="CB197" i="11"/>
  <c r="AS197" i="11"/>
  <c r="AS206" i="11" s="1"/>
  <c r="AR197" i="11"/>
  <c r="AP197" i="11"/>
  <c r="AP206" i="11" s="1"/>
  <c r="AM197" i="11"/>
  <c r="AL197" i="11"/>
  <c r="AK197" i="11"/>
  <c r="AG197" i="11"/>
  <c r="AV197" i="11" s="1"/>
  <c r="AE197" i="11"/>
  <c r="AE206" i="11" s="1"/>
  <c r="AA197" i="11"/>
  <c r="Y197" i="11"/>
  <c r="Y206" i="11" s="1"/>
  <c r="Y192" i="11" s="1"/>
  <c r="X197" i="11"/>
  <c r="X206" i="11" s="1"/>
  <c r="W197" i="11"/>
  <c r="DD193" i="11"/>
  <c r="AC193" i="11"/>
  <c r="DZ192" i="11"/>
  <c r="DZ193" i="11" s="1"/>
  <c r="DY192" i="11"/>
  <c r="DY193" i="11" s="1"/>
  <c r="DX192" i="11"/>
  <c r="DX193" i="11" s="1"/>
  <c r="DW192" i="11"/>
  <c r="DW193" i="11" s="1"/>
  <c r="DU192" i="11"/>
  <c r="DT192" i="11"/>
  <c r="DR192" i="11"/>
  <c r="DR193" i="11" s="1"/>
  <c r="DQ192" i="11"/>
  <c r="DP192" i="11"/>
  <c r="DP193" i="11" s="1"/>
  <c r="DO192" i="11"/>
  <c r="DM192" i="11"/>
  <c r="DL192" i="11"/>
  <c r="DK192" i="11"/>
  <c r="DK193" i="11" s="1"/>
  <c r="DJ192" i="11"/>
  <c r="DH192" i="11"/>
  <c r="DH193" i="11" s="1"/>
  <c r="DG192" i="11"/>
  <c r="DG193" i="11" s="1"/>
  <c r="DF192" i="11"/>
  <c r="DF193" i="11" s="1"/>
  <c r="DD192" i="11"/>
  <c r="DC192" i="11"/>
  <c r="AP192" i="11"/>
  <c r="AE192" i="11"/>
  <c r="AC192" i="11"/>
  <c r="X192" i="11"/>
  <c r="CZ191" i="11"/>
  <c r="CY191" i="11"/>
  <c r="CX191" i="11"/>
  <c r="CW191" i="11"/>
  <c r="CV191" i="11"/>
  <c r="CU191" i="11"/>
  <c r="CT191" i="11"/>
  <c r="CS191" i="11"/>
  <c r="CR191" i="11"/>
  <c r="AP191" i="11" s="1"/>
  <c r="AQ191" i="11" s="1"/>
  <c r="CQ191" i="11"/>
  <c r="CP191" i="11"/>
  <c r="CO191" i="11"/>
  <c r="CM191" i="11"/>
  <c r="CL191" i="11"/>
  <c r="CK191" i="11"/>
  <c r="CJ191" i="11"/>
  <c r="CI191" i="11"/>
  <c r="CH191" i="11"/>
  <c r="CG191" i="11"/>
  <c r="CF191" i="11"/>
  <c r="CE191" i="11"/>
  <c r="CD191" i="11"/>
  <c r="CC191" i="11"/>
  <c r="CB191" i="11"/>
  <c r="AS191" i="11"/>
  <c r="AR191" i="11"/>
  <c r="AM191" i="11"/>
  <c r="AL191" i="11"/>
  <c r="AJ191" i="11"/>
  <c r="AG191" i="11"/>
  <c r="AK191" i="11" s="1"/>
  <c r="AE191" i="11"/>
  <c r="AA191" i="11"/>
  <c r="Y191" i="11"/>
  <c r="AD191" i="11" s="1"/>
  <c r="W191" i="11"/>
  <c r="CZ190" i="11"/>
  <c r="CY190" i="11"/>
  <c r="CX190" i="11"/>
  <c r="CW190" i="11"/>
  <c r="CV190" i="11"/>
  <c r="CU190" i="11"/>
  <c r="CT190" i="11"/>
  <c r="CS190" i="11"/>
  <c r="CR190" i="11"/>
  <c r="CQ190" i="11"/>
  <c r="CP190" i="11"/>
  <c r="CO190" i="11"/>
  <c r="CM190" i="11"/>
  <c r="CL190" i="11"/>
  <c r="CK190" i="11"/>
  <c r="CJ190" i="11"/>
  <c r="CI190" i="11"/>
  <c r="CH190" i="11"/>
  <c r="CG190" i="11"/>
  <c r="CF190" i="11"/>
  <c r="CE190" i="11"/>
  <c r="AJ190" i="11" s="1"/>
  <c r="CD190" i="11"/>
  <c r="CC190" i="11"/>
  <c r="CB190" i="11"/>
  <c r="AV190" i="11"/>
  <c r="AS190" i="11"/>
  <c r="AR190" i="11"/>
  <c r="AP190" i="11"/>
  <c r="AQ190" i="11" s="1"/>
  <c r="AM190" i="11"/>
  <c r="AL190" i="11"/>
  <c r="AK190" i="11"/>
  <c r="AG190" i="11"/>
  <c r="AE190" i="11"/>
  <c r="AA190" i="11"/>
  <c r="Y190" i="11"/>
  <c r="W190" i="11"/>
  <c r="AD190" i="11" s="1"/>
  <c r="CZ189" i="11"/>
  <c r="CY189" i="11"/>
  <c r="CX189" i="11"/>
  <c r="CW189" i="11"/>
  <c r="CV189" i="11"/>
  <c r="CU189" i="11"/>
  <c r="CU186" i="11" s="1"/>
  <c r="CT189" i="11"/>
  <c r="CS189" i="11"/>
  <c r="CR189" i="11"/>
  <c r="AP189" i="11" s="1"/>
  <c r="CQ189" i="11"/>
  <c r="CP189" i="11"/>
  <c r="CO189" i="11"/>
  <c r="CM189" i="11"/>
  <c r="CL189" i="11"/>
  <c r="CK189" i="11"/>
  <c r="CJ189" i="11"/>
  <c r="CI189" i="11"/>
  <c r="CH189" i="11"/>
  <c r="CG189" i="11"/>
  <c r="CF189" i="11"/>
  <c r="CE189" i="11"/>
  <c r="CD189" i="11"/>
  <c r="CC189" i="11"/>
  <c r="CB189" i="11"/>
  <c r="AS189" i="11"/>
  <c r="AR189" i="11"/>
  <c r="AM189" i="11"/>
  <c r="AQ189" i="11" s="1"/>
  <c r="AL189" i="11"/>
  <c r="AK189" i="11"/>
  <c r="AJ189" i="11"/>
  <c r="AG189" i="11"/>
  <c r="AV189" i="11" s="1"/>
  <c r="AE189" i="11"/>
  <c r="AA189" i="11"/>
  <c r="Y189" i="11"/>
  <c r="W189" i="11"/>
  <c r="AD189" i="11" s="1"/>
  <c r="CZ188" i="11"/>
  <c r="CY188" i="11"/>
  <c r="CX188" i="11"/>
  <c r="CW188" i="11"/>
  <c r="CV188" i="11"/>
  <c r="CU188" i="11"/>
  <c r="CT188" i="11"/>
  <c r="CS188" i="11"/>
  <c r="CS186" i="11" s="1"/>
  <c r="CR188" i="11"/>
  <c r="CQ188" i="11"/>
  <c r="CP188" i="11"/>
  <c r="CO188" i="11"/>
  <c r="CM188" i="11"/>
  <c r="CL188" i="11"/>
  <c r="CL186" i="11" s="1"/>
  <c r="CK188" i="11"/>
  <c r="CJ188" i="11"/>
  <c r="CI188" i="11"/>
  <c r="CH188" i="11"/>
  <c r="CG188" i="11"/>
  <c r="CF188" i="11"/>
  <c r="CE188" i="11"/>
  <c r="CD188" i="11"/>
  <c r="CC188" i="11"/>
  <c r="CB188" i="11"/>
  <c r="CB186" i="11" s="1"/>
  <c r="AS188" i="11"/>
  <c r="AT188" i="11" s="1"/>
  <c r="AR188" i="11"/>
  <c r="AQ188" i="11"/>
  <c r="AP188" i="11"/>
  <c r="AN188" i="11"/>
  <c r="AM188" i="11"/>
  <c r="AV188" i="11" s="1"/>
  <c r="AL188" i="11"/>
  <c r="AJ188" i="11"/>
  <c r="AG188" i="11"/>
  <c r="AK188" i="11" s="1"/>
  <c r="AF188" i="11"/>
  <c r="AE188" i="11"/>
  <c r="AD188" i="11"/>
  <c r="AW188" i="11" s="1"/>
  <c r="AA188" i="11"/>
  <c r="Y188" i="11"/>
  <c r="W188" i="11"/>
  <c r="CZ187" i="11"/>
  <c r="CZ186" i="11" s="1"/>
  <c r="CY187" i="11"/>
  <c r="CY186" i="11" s="1"/>
  <c r="CX187" i="11"/>
  <c r="CX186" i="11" s="1"/>
  <c r="CW187" i="11"/>
  <c r="CV187" i="11"/>
  <c r="CU187" i="11"/>
  <c r="CT187" i="11"/>
  <c r="CS187" i="11"/>
  <c r="CR187" i="11"/>
  <c r="AP187" i="11" s="1"/>
  <c r="CQ187" i="11"/>
  <c r="CQ186" i="11" s="1"/>
  <c r="CP187" i="11"/>
  <c r="CP186" i="11" s="1"/>
  <c r="CO187" i="11"/>
  <c r="CO186" i="11" s="1"/>
  <c r="CM187" i="11"/>
  <c r="CL187" i="11"/>
  <c r="CK187" i="11"/>
  <c r="CJ187" i="11"/>
  <c r="CI187" i="11"/>
  <c r="CI186" i="11" s="1"/>
  <c r="CH187" i="11"/>
  <c r="CH186" i="11" s="1"/>
  <c r="CG187" i="11"/>
  <c r="CG186" i="11" s="1"/>
  <c r="CF187" i="11"/>
  <c r="CE187" i="11"/>
  <c r="AJ187" i="11" s="1"/>
  <c r="AJ186" i="11" s="1"/>
  <c r="CD187" i="11"/>
  <c r="CC187" i="11"/>
  <c r="CB187" i="11"/>
  <c r="AW187" i="11"/>
  <c r="AV187" i="11"/>
  <c r="AS187" i="11"/>
  <c r="AT187" i="11" s="1"/>
  <c r="AR187" i="11"/>
  <c r="AM187" i="11"/>
  <c r="AL187" i="11"/>
  <c r="AG187" i="11"/>
  <c r="AE187" i="11"/>
  <c r="AE186" i="11" s="1"/>
  <c r="AD187" i="11"/>
  <c r="AA187" i="11"/>
  <c r="AA186" i="11" s="1"/>
  <c r="Y187" i="11"/>
  <c r="Y186" i="11" s="1"/>
  <c r="W187" i="11"/>
  <c r="DZ186" i="11"/>
  <c r="DY186" i="11"/>
  <c r="DX186" i="11"/>
  <c r="DW186" i="11"/>
  <c r="DV186" i="11"/>
  <c r="DV193" i="11" s="1"/>
  <c r="DU186" i="11"/>
  <c r="DU193" i="11" s="1"/>
  <c r="DT186" i="11"/>
  <c r="DS186" i="11"/>
  <c r="DR186" i="11"/>
  <c r="DQ186" i="11"/>
  <c r="DP186" i="11"/>
  <c r="DO186" i="11"/>
  <c r="DO193" i="11" s="1"/>
  <c r="DM186" i="11"/>
  <c r="DL186" i="11"/>
  <c r="DL193" i="11" s="1"/>
  <c r="DK186" i="11"/>
  <c r="DJ186" i="11"/>
  <c r="DJ193" i="11" s="1"/>
  <c r="DI186" i="11"/>
  <c r="DH186" i="11"/>
  <c r="DG186" i="11"/>
  <c r="DF186" i="11"/>
  <c r="DE186" i="11"/>
  <c r="DE193" i="11" s="1"/>
  <c r="DD186" i="11"/>
  <c r="DC186" i="11"/>
  <c r="DB186" i="11"/>
  <c r="CW186" i="11"/>
  <c r="CV186" i="11"/>
  <c r="CT186" i="11"/>
  <c r="CR186" i="11"/>
  <c r="CM186" i="11"/>
  <c r="CK186" i="11"/>
  <c r="CF186" i="11"/>
  <c r="CE186" i="11"/>
  <c r="CD186" i="11"/>
  <c r="CC186" i="11"/>
  <c r="AG186" i="11"/>
  <c r="AC186" i="11"/>
  <c r="AB186" i="11"/>
  <c r="X186" i="11"/>
  <c r="DZ181" i="11"/>
  <c r="DZ171" i="11" s="1"/>
  <c r="DY181" i="11"/>
  <c r="DX181" i="11"/>
  <c r="DX171" i="11" s="1"/>
  <c r="DW181" i="11"/>
  <c r="DV181" i="11"/>
  <c r="DV171" i="11" s="1"/>
  <c r="DU181" i="11"/>
  <c r="DT181" i="11"/>
  <c r="DT171" i="11" s="1"/>
  <c r="DS181" i="11"/>
  <c r="DR181" i="11"/>
  <c r="DR171" i="11" s="1"/>
  <c r="DR172" i="11" s="1"/>
  <c r="DQ181" i="11"/>
  <c r="DQ171" i="11" s="1"/>
  <c r="DP181" i="11"/>
  <c r="DO181" i="11"/>
  <c r="DM181" i="11"/>
  <c r="DL181" i="11"/>
  <c r="DK181" i="11"/>
  <c r="DK171" i="11" s="1"/>
  <c r="DJ181" i="11"/>
  <c r="DJ171" i="11" s="1"/>
  <c r="DI181" i="11"/>
  <c r="DI171" i="11" s="1"/>
  <c r="DH181" i="11"/>
  <c r="DG181" i="11"/>
  <c r="DG171" i="11" s="1"/>
  <c r="DF181" i="11"/>
  <c r="DE181" i="11"/>
  <c r="DE171" i="11" s="1"/>
  <c r="DD181" i="11"/>
  <c r="DC181" i="11"/>
  <c r="DC171" i="11" s="1"/>
  <c r="DB181" i="11"/>
  <c r="CY181" i="11"/>
  <c r="CU181" i="11"/>
  <c r="CS181" i="11"/>
  <c r="CS171" i="11" s="1"/>
  <c r="CM181" i="11"/>
  <c r="CM171" i="11" s="1"/>
  <c r="CH181" i="11"/>
  <c r="CD181" i="11"/>
  <c r="CB181" i="11"/>
  <c r="CB171" i="11" s="1"/>
  <c r="AX181" i="11"/>
  <c r="AM181" i="11"/>
  <c r="AB181" i="11"/>
  <c r="AB171" i="11" s="1"/>
  <c r="AB172" i="11" s="1"/>
  <c r="Z181" i="11"/>
  <c r="X181" i="11"/>
  <c r="CZ180" i="11"/>
  <c r="CY180" i="11"/>
  <c r="CX180" i="11"/>
  <c r="CW180" i="11"/>
  <c r="CV180" i="11"/>
  <c r="CU180" i="11"/>
  <c r="CT180" i="11"/>
  <c r="CS180" i="11"/>
  <c r="CR180" i="11"/>
  <c r="AP180" i="11" s="1"/>
  <c r="AQ180" i="11" s="1"/>
  <c r="CQ180" i="11"/>
  <c r="CP180" i="11"/>
  <c r="CO180" i="11"/>
  <c r="CM180" i="11"/>
  <c r="CL180" i="11"/>
  <c r="CK180" i="11"/>
  <c r="CJ180" i="11"/>
  <c r="CI180" i="11"/>
  <c r="CH180" i="11"/>
  <c r="CG180" i="11"/>
  <c r="CF180" i="11"/>
  <c r="CE180" i="11"/>
  <c r="CD180" i="11"/>
  <c r="CC180" i="11"/>
  <c r="CB180" i="11"/>
  <c r="AS180" i="11"/>
  <c r="AR180" i="11"/>
  <c r="AM180" i="11"/>
  <c r="AL180" i="11"/>
  <c r="AJ180" i="11"/>
  <c r="AG180" i="11"/>
  <c r="AK180" i="11" s="1"/>
  <c r="AE180" i="11"/>
  <c r="AA180" i="11"/>
  <c r="AC180" i="11" s="1"/>
  <c r="Y180" i="11"/>
  <c r="W180" i="11"/>
  <c r="CZ179" i="11"/>
  <c r="CY179" i="11"/>
  <c r="CX179" i="11"/>
  <c r="CW179" i="11"/>
  <c r="CV179" i="11"/>
  <c r="CU179" i="11"/>
  <c r="CT179" i="11"/>
  <c r="CS179" i="11"/>
  <c r="CR179" i="11"/>
  <c r="AP179" i="11" s="1"/>
  <c r="AQ179" i="11" s="1"/>
  <c r="CQ179" i="11"/>
  <c r="CP179" i="11"/>
  <c r="CO179" i="11"/>
  <c r="CM179" i="11"/>
  <c r="CL179" i="11"/>
  <c r="CK179" i="11"/>
  <c r="CJ179" i="11"/>
  <c r="CI179" i="11"/>
  <c r="CH179" i="11"/>
  <c r="CG179" i="11"/>
  <c r="CF179" i="11"/>
  <c r="CE179" i="11"/>
  <c r="CD179" i="11"/>
  <c r="CC179" i="11"/>
  <c r="CB179" i="11"/>
  <c r="AS179" i="11"/>
  <c r="AR179" i="11"/>
  <c r="AM179" i="11"/>
  <c r="AL179" i="11"/>
  <c r="AJ179" i="11"/>
  <c r="AG179" i="11"/>
  <c r="AK179" i="11" s="1"/>
  <c r="AE179" i="11"/>
  <c r="AA179" i="11"/>
  <c r="AC179" i="11" s="1"/>
  <c r="Y179" i="11"/>
  <c r="W179" i="11"/>
  <c r="CZ178" i="11"/>
  <c r="CY178" i="11"/>
  <c r="CX178" i="11"/>
  <c r="CW178" i="11"/>
  <c r="CV178" i="11"/>
  <c r="CU178" i="11"/>
  <c r="CT178" i="11"/>
  <c r="CS178" i="11"/>
  <c r="CR178" i="11"/>
  <c r="AP178" i="11" s="1"/>
  <c r="AQ178" i="11" s="1"/>
  <c r="CQ178" i="11"/>
  <c r="CP178" i="11"/>
  <c r="CO178" i="11"/>
  <c r="CM178" i="11"/>
  <c r="CL178" i="11"/>
  <c r="CK178" i="11"/>
  <c r="CJ178" i="11"/>
  <c r="CI178" i="11"/>
  <c r="CH178" i="11"/>
  <c r="CG178" i="11"/>
  <c r="CF178" i="11"/>
  <c r="CE178" i="11"/>
  <c r="CD178" i="11"/>
  <c r="CC178" i="11"/>
  <c r="CB178" i="11"/>
  <c r="AS178" i="11"/>
  <c r="AT178" i="11" s="1"/>
  <c r="AR178" i="11"/>
  <c r="AM178" i="11"/>
  <c r="AL178" i="11"/>
  <c r="AJ178" i="11"/>
  <c r="AG178" i="11"/>
  <c r="AE178" i="11"/>
  <c r="AA178" i="11"/>
  <c r="AC178" i="11" s="1"/>
  <c r="Y178" i="11"/>
  <c r="W178" i="11"/>
  <c r="AD178" i="11" s="1"/>
  <c r="CZ177" i="11"/>
  <c r="CY177" i="11"/>
  <c r="CX177" i="11"/>
  <c r="CW177" i="11"/>
  <c r="CV177" i="11"/>
  <c r="CU177" i="11"/>
  <c r="CT177" i="11"/>
  <c r="CS177" i="11"/>
  <c r="CR177" i="11"/>
  <c r="AP177" i="11" s="1"/>
  <c r="AQ177" i="11" s="1"/>
  <c r="CQ177" i="11"/>
  <c r="CP177" i="11"/>
  <c r="CO177" i="11"/>
  <c r="CM177" i="11"/>
  <c r="CL177" i="11"/>
  <c r="CK177" i="11"/>
  <c r="CJ177" i="11"/>
  <c r="CI177" i="11"/>
  <c r="CH177" i="11"/>
  <c r="CG177" i="11"/>
  <c r="CF177" i="11"/>
  <c r="CE177" i="11"/>
  <c r="CD177" i="11"/>
  <c r="CC177" i="11"/>
  <c r="CB177" i="11"/>
  <c r="AS177" i="11"/>
  <c r="AT177" i="11" s="1"/>
  <c r="AR177" i="11"/>
  <c r="AM177" i="11"/>
  <c r="AL177" i="11"/>
  <c r="AJ177" i="11"/>
  <c r="AG177" i="11"/>
  <c r="AE177" i="11"/>
  <c r="AA177" i="11"/>
  <c r="AC177" i="11" s="1"/>
  <c r="Y177" i="11"/>
  <c r="W177" i="11"/>
  <c r="AD177" i="11" s="1"/>
  <c r="CZ176" i="11"/>
  <c r="CZ181" i="11" s="1"/>
  <c r="CY176" i="11"/>
  <c r="CX176" i="11"/>
  <c r="CX181" i="11" s="1"/>
  <c r="CW176" i="11"/>
  <c r="CW181" i="11" s="1"/>
  <c r="CV176" i="11"/>
  <c r="CV181" i="11" s="1"/>
  <c r="CU176" i="11"/>
  <c r="CT176" i="11"/>
  <c r="CT181" i="11" s="1"/>
  <c r="CS176" i="11"/>
  <c r="CR176" i="11"/>
  <c r="CQ176" i="11"/>
  <c r="CQ181" i="11" s="1"/>
  <c r="CP176" i="11"/>
  <c r="CP181" i="11" s="1"/>
  <c r="CO176" i="11"/>
  <c r="CO181" i="11" s="1"/>
  <c r="CM176" i="11"/>
  <c r="CL176" i="11"/>
  <c r="CL181" i="11" s="1"/>
  <c r="CK176" i="11"/>
  <c r="CK181" i="11" s="1"/>
  <c r="CJ176" i="11"/>
  <c r="CJ181" i="11" s="1"/>
  <c r="CI176" i="11"/>
  <c r="CI181" i="11" s="1"/>
  <c r="CH176" i="11"/>
  <c r="CG176" i="11"/>
  <c r="CG181" i="11" s="1"/>
  <c r="CG171" i="11" s="1"/>
  <c r="CF176" i="11"/>
  <c r="CF181" i="11" s="1"/>
  <c r="CF171" i="11" s="1"/>
  <c r="CE176" i="11"/>
  <c r="CE181" i="11" s="1"/>
  <c r="CD176" i="11"/>
  <c r="CC176" i="11"/>
  <c r="CC181" i="11" s="1"/>
  <c r="CB176" i="11"/>
  <c r="AS176" i="11"/>
  <c r="AS181" i="11" s="1"/>
  <c r="AS171" i="11" s="1"/>
  <c r="AR176" i="11"/>
  <c r="AM176" i="11"/>
  <c r="AL176" i="11"/>
  <c r="AJ176" i="11"/>
  <c r="AJ181" i="11" s="1"/>
  <c r="AJ171" i="11" s="1"/>
  <c r="AG176" i="11"/>
  <c r="AE176" i="11"/>
  <c r="AE181" i="11" s="1"/>
  <c r="AE171" i="11" s="1"/>
  <c r="AA176" i="11"/>
  <c r="Y176" i="11"/>
  <c r="Y181" i="11" s="1"/>
  <c r="Y171" i="11" s="1"/>
  <c r="W176" i="11"/>
  <c r="Z172" i="11"/>
  <c r="DY171" i="11"/>
  <c r="DW171" i="11"/>
  <c r="DU171" i="11"/>
  <c r="DS171" i="11"/>
  <c r="DP171" i="11"/>
  <c r="DO171" i="11"/>
  <c r="DM171" i="11"/>
  <c r="DL171" i="11"/>
  <c r="DH171" i="11"/>
  <c r="DF171" i="11"/>
  <c r="DD171" i="11"/>
  <c r="DB171" i="11"/>
  <c r="CX171" i="11"/>
  <c r="CW171" i="11"/>
  <c r="CV171" i="11"/>
  <c r="CU171" i="11"/>
  <c r="CL171" i="11"/>
  <c r="CE171" i="11"/>
  <c r="CD171" i="11"/>
  <c r="AM171" i="11"/>
  <c r="X171" i="11"/>
  <c r="CZ170" i="11"/>
  <c r="CY170" i="11"/>
  <c r="CX170" i="11"/>
  <c r="CW170" i="11"/>
  <c r="CV170" i="11"/>
  <c r="CU170" i="11"/>
  <c r="CT170" i="11"/>
  <c r="CS170" i="11"/>
  <c r="CR170" i="11"/>
  <c r="AP170" i="11" s="1"/>
  <c r="AQ170" i="11" s="1"/>
  <c r="CQ170" i="11"/>
  <c r="CP170" i="11"/>
  <c r="CO170" i="11"/>
  <c r="CM170" i="11"/>
  <c r="CL170" i="11"/>
  <c r="CK170" i="11"/>
  <c r="CJ170" i="11"/>
  <c r="CI170" i="11"/>
  <c r="CH170" i="11"/>
  <c r="CG170" i="11"/>
  <c r="CF170" i="11"/>
  <c r="CE170" i="11"/>
  <c r="CD170" i="11"/>
  <c r="CC170" i="11"/>
  <c r="CB170" i="11"/>
  <c r="AS170" i="11"/>
  <c r="AR170" i="11"/>
  <c r="AM170" i="11"/>
  <c r="AL170" i="11"/>
  <c r="AJ170" i="11"/>
  <c r="AG170" i="11"/>
  <c r="AV170" i="11" s="1"/>
  <c r="AE170" i="11"/>
  <c r="AA170" i="11"/>
  <c r="Y170" i="11"/>
  <c r="W170" i="11"/>
  <c r="DZ169" i="11"/>
  <c r="DY169" i="11"/>
  <c r="DX169" i="11"/>
  <c r="DW169" i="11"/>
  <c r="DV169" i="11"/>
  <c r="DU169" i="11"/>
  <c r="DT169" i="11"/>
  <c r="DT168" i="11" s="1"/>
  <c r="DS169" i="11"/>
  <c r="DR169" i="11"/>
  <c r="DQ169" i="11"/>
  <c r="DP169" i="11"/>
  <c r="DO169" i="11"/>
  <c r="DM169" i="11"/>
  <c r="DL169" i="11"/>
  <c r="DL168" i="11" s="1"/>
  <c r="DK169" i="11"/>
  <c r="DJ169" i="11"/>
  <c r="DJ168" i="11" s="1"/>
  <c r="DI169" i="11"/>
  <c r="DI168" i="11" s="1"/>
  <c r="DH169" i="11"/>
  <c r="DH168" i="11" s="1"/>
  <c r="DG169" i="11"/>
  <c r="DF169" i="11"/>
  <c r="DE169" i="11"/>
  <c r="DD169" i="11"/>
  <c r="DC169" i="11"/>
  <c r="DC168" i="11" s="1"/>
  <c r="DB169" i="11"/>
  <c r="DB168" i="11" s="1"/>
  <c r="CZ169" i="11"/>
  <c r="CY169" i="11"/>
  <c r="CY168" i="11" s="1"/>
  <c r="CX169" i="11"/>
  <c r="CX168" i="11" s="1"/>
  <c r="CW169" i="11"/>
  <c r="CV169" i="11"/>
  <c r="CU169" i="11"/>
  <c r="CT169" i="11"/>
  <c r="CS169" i="11"/>
  <c r="CS168" i="11" s="1"/>
  <c r="CR169" i="11"/>
  <c r="AP169" i="11" s="1"/>
  <c r="CQ169" i="11"/>
  <c r="CQ168" i="11" s="1"/>
  <c r="CP169" i="11"/>
  <c r="CO169" i="11"/>
  <c r="CM169" i="11"/>
  <c r="CL169" i="11"/>
  <c r="CK169" i="11"/>
  <c r="CJ169" i="11"/>
  <c r="CJ168" i="11" s="1"/>
  <c r="CI169" i="11"/>
  <c r="CI168" i="11" s="1"/>
  <c r="CH169" i="11"/>
  <c r="CH168" i="11" s="1"/>
  <c r="CG169" i="11"/>
  <c r="CG168" i="11" s="1"/>
  <c r="CF169" i="11"/>
  <c r="CE169" i="11"/>
  <c r="CD169" i="11"/>
  <c r="CC169" i="11"/>
  <c r="CB169" i="11"/>
  <c r="CB168" i="11" s="1"/>
  <c r="AS169" i="11"/>
  <c r="AR169" i="11"/>
  <c r="AQ169" i="11"/>
  <c r="AM169" i="11"/>
  <c r="AL169" i="11"/>
  <c r="AJ169" i="11"/>
  <c r="AJ168" i="11" s="1"/>
  <c r="AG169" i="11"/>
  <c r="AG168" i="11" s="1"/>
  <c r="AE169" i="11"/>
  <c r="AA169" i="11"/>
  <c r="Y169" i="11"/>
  <c r="W169" i="11"/>
  <c r="AD169" i="11" s="1"/>
  <c r="DZ168" i="11"/>
  <c r="DY168" i="11"/>
  <c r="DX168" i="11"/>
  <c r="DW168" i="11"/>
  <c r="DV168" i="11"/>
  <c r="DU168" i="11"/>
  <c r="DS168" i="11"/>
  <c r="DR168" i="11"/>
  <c r="DQ168" i="11"/>
  <c r="DP168" i="11"/>
  <c r="DO168" i="11"/>
  <c r="DM168" i="11"/>
  <c r="DK168" i="11"/>
  <c r="DG168" i="11"/>
  <c r="DF168" i="11"/>
  <c r="DE168" i="11"/>
  <c r="DD168" i="11"/>
  <c r="CZ168" i="11"/>
  <c r="CW168" i="11"/>
  <c r="CV168" i="11"/>
  <c r="CU168" i="11"/>
  <c r="CT168" i="11"/>
  <c r="CP168" i="11"/>
  <c r="CO168" i="11"/>
  <c r="CM168" i="11"/>
  <c r="CL168" i="11"/>
  <c r="CK168" i="11"/>
  <c r="CF168" i="11"/>
  <c r="CE168" i="11"/>
  <c r="CD168" i="11"/>
  <c r="CD172" i="11" s="1"/>
  <c r="CC168" i="11"/>
  <c r="AS168" i="11"/>
  <c r="AR168" i="11"/>
  <c r="AM168" i="11"/>
  <c r="AL168" i="11"/>
  <c r="AE168" i="11"/>
  <c r="AB168" i="11"/>
  <c r="AA168" i="11"/>
  <c r="Y168" i="11"/>
  <c r="X168" i="11"/>
  <c r="CZ167" i="11"/>
  <c r="CY167" i="11"/>
  <c r="CX167" i="11"/>
  <c r="CW167" i="11"/>
  <c r="CV167" i="11"/>
  <c r="CU167" i="11"/>
  <c r="CT167" i="11"/>
  <c r="CS167" i="11"/>
  <c r="CR167" i="11"/>
  <c r="AP167" i="11" s="1"/>
  <c r="CQ167" i="11"/>
  <c r="CP167" i="11"/>
  <c r="CO167" i="11"/>
  <c r="CM167" i="11"/>
  <c r="CL167" i="11"/>
  <c r="CK167" i="11"/>
  <c r="CJ167" i="11"/>
  <c r="CI167" i="11"/>
  <c r="CH167" i="11"/>
  <c r="CG167" i="11"/>
  <c r="CF167" i="11"/>
  <c r="CE167" i="11"/>
  <c r="CD167" i="11"/>
  <c r="CC167" i="11"/>
  <c r="CB167" i="11"/>
  <c r="AS167" i="11"/>
  <c r="AR167" i="11"/>
  <c r="AM167" i="11"/>
  <c r="AL167" i="11"/>
  <c r="AJ167" i="11"/>
  <c r="AG167" i="11"/>
  <c r="AK167" i="11" s="1"/>
  <c r="AE167" i="11"/>
  <c r="AA167" i="11"/>
  <c r="Y167" i="11"/>
  <c r="AD167" i="11" s="1"/>
  <c r="W167" i="11"/>
  <c r="CZ166" i="11"/>
  <c r="CY166" i="11"/>
  <c r="CX166" i="11"/>
  <c r="CW166" i="11"/>
  <c r="CV166" i="11"/>
  <c r="CU166" i="11"/>
  <c r="CT166" i="11"/>
  <c r="CS166" i="11"/>
  <c r="CR166" i="11"/>
  <c r="AP166" i="11" s="1"/>
  <c r="AP162" i="11" s="1"/>
  <c r="CQ166" i="11"/>
  <c r="CP166" i="11"/>
  <c r="CO166" i="11"/>
  <c r="CM166" i="11"/>
  <c r="CL166" i="11"/>
  <c r="CK166" i="11"/>
  <c r="CJ166" i="11"/>
  <c r="CI166" i="11"/>
  <c r="CH166" i="11"/>
  <c r="CG166" i="11"/>
  <c r="CF166" i="11"/>
  <c r="CE166" i="11"/>
  <c r="CD166" i="11"/>
  <c r="CC166" i="11"/>
  <c r="CB166" i="11"/>
  <c r="AS166" i="11"/>
  <c r="AR166" i="11"/>
  <c r="AM166" i="11"/>
  <c r="AL166" i="11"/>
  <c r="AJ166" i="11"/>
  <c r="AJ162" i="11" s="1"/>
  <c r="AG166" i="11"/>
  <c r="AV166" i="11" s="1"/>
  <c r="AE166" i="11"/>
  <c r="AA166" i="11"/>
  <c r="Y166" i="11"/>
  <c r="W166" i="11"/>
  <c r="AD166" i="11" s="1"/>
  <c r="CZ165" i="11"/>
  <c r="CY165" i="11"/>
  <c r="CX165" i="11"/>
  <c r="CW165" i="11"/>
  <c r="CV165" i="11"/>
  <c r="CU165" i="11"/>
  <c r="CT165" i="11"/>
  <c r="CS165" i="11"/>
  <c r="CS162" i="11" s="1"/>
  <c r="CR165" i="11"/>
  <c r="CQ165" i="11"/>
  <c r="CP165" i="11"/>
  <c r="CO165" i="11"/>
  <c r="CM165" i="11"/>
  <c r="CL165" i="11"/>
  <c r="CK165" i="11"/>
  <c r="CJ165" i="11"/>
  <c r="CI165" i="11"/>
  <c r="CH165" i="11"/>
  <c r="CG165" i="11"/>
  <c r="CF165" i="11"/>
  <c r="CE165" i="11"/>
  <c r="AJ165" i="11" s="1"/>
  <c r="CD165" i="11"/>
  <c r="CC165" i="11"/>
  <c r="CB165" i="11"/>
  <c r="CB162" i="11" s="1"/>
  <c r="AS165" i="11"/>
  <c r="AT165" i="11" s="1"/>
  <c r="AR165" i="11"/>
  <c r="AP165" i="11"/>
  <c r="AM165" i="11"/>
  <c r="AL165" i="11"/>
  <c r="AH165" i="11"/>
  <c r="AG165" i="11"/>
  <c r="AV165" i="11" s="1"/>
  <c r="AF165" i="11"/>
  <c r="AE165" i="11"/>
  <c r="AD165" i="11"/>
  <c r="AY165" i="11" s="1"/>
  <c r="AZ165" i="11" s="1"/>
  <c r="AA165" i="11"/>
  <c r="Y165" i="11"/>
  <c r="W165" i="11"/>
  <c r="CZ164" i="11"/>
  <c r="CY164" i="11"/>
  <c r="CX164" i="11"/>
  <c r="CX162" i="11" s="1"/>
  <c r="CW164" i="11"/>
  <c r="CV164" i="11"/>
  <c r="CU164" i="11"/>
  <c r="CT164" i="11"/>
  <c r="CS164" i="11"/>
  <c r="CR164" i="11"/>
  <c r="AP164" i="11" s="1"/>
  <c r="CQ164" i="11"/>
  <c r="CQ162" i="11" s="1"/>
  <c r="CP164" i="11"/>
  <c r="CP162" i="11" s="1"/>
  <c r="CO164" i="11"/>
  <c r="CM164" i="11"/>
  <c r="CL164" i="11"/>
  <c r="CK164" i="11"/>
  <c r="CJ164" i="11"/>
  <c r="CI164" i="11"/>
  <c r="CH164" i="11"/>
  <c r="CG164" i="11"/>
  <c r="CG162" i="11" s="1"/>
  <c r="CF164" i="11"/>
  <c r="CE164" i="11"/>
  <c r="CD164" i="11"/>
  <c r="CC164" i="11"/>
  <c r="CB164" i="11"/>
  <c r="AS164" i="11"/>
  <c r="AR164" i="11"/>
  <c r="AM164" i="11"/>
  <c r="AV164" i="11" s="1"/>
  <c r="AL164" i="11"/>
  <c r="AJ164" i="11"/>
  <c r="AK164" i="11" s="1"/>
  <c r="AG164" i="11"/>
  <c r="AE164" i="11"/>
  <c r="AA164" i="11"/>
  <c r="AA162" i="11" s="1"/>
  <c r="Y164" i="11"/>
  <c r="W164" i="11"/>
  <c r="CZ163" i="11"/>
  <c r="CY163" i="11"/>
  <c r="CY162" i="11" s="1"/>
  <c r="CX163" i="11"/>
  <c r="CW163" i="11"/>
  <c r="CV163" i="11"/>
  <c r="CV162" i="11" s="1"/>
  <c r="CU163" i="11"/>
  <c r="CU162" i="11" s="1"/>
  <c r="CT163" i="11"/>
  <c r="CS163" i="11"/>
  <c r="CR163" i="11"/>
  <c r="CQ163" i="11"/>
  <c r="CP163" i="11"/>
  <c r="CO163" i="11"/>
  <c r="CO162" i="11" s="1"/>
  <c r="CM163" i="11"/>
  <c r="CM162" i="11" s="1"/>
  <c r="CL163" i="11"/>
  <c r="CL162" i="11" s="1"/>
  <c r="CK163" i="11"/>
  <c r="CK162" i="11" s="1"/>
  <c r="CJ163" i="11"/>
  <c r="CJ162" i="11" s="1"/>
  <c r="CI163" i="11"/>
  <c r="CH163" i="11"/>
  <c r="CG163" i="11"/>
  <c r="CF163" i="11"/>
  <c r="CF162" i="11" s="1"/>
  <c r="CE163" i="11"/>
  <c r="CE162" i="11" s="1"/>
  <c r="CD163" i="11"/>
  <c r="CD162" i="11" s="1"/>
  <c r="CC163" i="11"/>
  <c r="CC162" i="11" s="1"/>
  <c r="CB163" i="11"/>
  <c r="AS163" i="11"/>
  <c r="AR163" i="11"/>
  <c r="AP163" i="11"/>
  <c r="AM163" i="11"/>
  <c r="AV163" i="11" s="1"/>
  <c r="AL163" i="11"/>
  <c r="AJ163" i="11"/>
  <c r="AK163" i="11" s="1"/>
  <c r="AG163" i="11"/>
  <c r="AE163" i="11"/>
  <c r="AE162" i="11" s="1"/>
  <c r="AA163" i="11"/>
  <c r="Y163" i="11"/>
  <c r="Y162" i="11" s="1"/>
  <c r="W163" i="11"/>
  <c r="AD163" i="11" s="1"/>
  <c r="DZ162" i="11"/>
  <c r="DY162" i="11"/>
  <c r="DX162" i="11"/>
  <c r="DW162" i="11"/>
  <c r="DV162" i="11"/>
  <c r="DU162" i="11"/>
  <c r="DT162" i="11"/>
  <c r="DT172" i="11" s="1"/>
  <c r="DS162" i="11"/>
  <c r="DR162" i="11"/>
  <c r="DQ162" i="11"/>
  <c r="DP162" i="11"/>
  <c r="DO162" i="11"/>
  <c r="DM162" i="11"/>
  <c r="DL162" i="11"/>
  <c r="DL172" i="11" s="1"/>
  <c r="DK162" i="11"/>
  <c r="DK172" i="11" s="1"/>
  <c r="DJ162" i="11"/>
  <c r="DI162" i="11"/>
  <c r="DH162" i="11"/>
  <c r="DG162" i="11"/>
  <c r="DF162" i="11"/>
  <c r="DE162" i="11"/>
  <c r="DD162" i="11"/>
  <c r="DC162" i="11"/>
  <c r="DC172" i="11" s="1"/>
  <c r="DB162" i="11"/>
  <c r="CZ162" i="11"/>
  <c r="CW162" i="11"/>
  <c r="CT162" i="11"/>
  <c r="CR162" i="11"/>
  <c r="CI162" i="11"/>
  <c r="CH162" i="11"/>
  <c r="AG162" i="11"/>
  <c r="AC162" i="11"/>
  <c r="AB162" i="11"/>
  <c r="X162" i="11"/>
  <c r="DY156" i="11"/>
  <c r="DX156" i="11"/>
  <c r="DS156" i="11"/>
  <c r="DP156" i="11"/>
  <c r="DM156" i="11"/>
  <c r="DJ156" i="11"/>
  <c r="DH156" i="11"/>
  <c r="DG156" i="11"/>
  <c r="DE156" i="11"/>
  <c r="DC156" i="11"/>
  <c r="CL156" i="11"/>
  <c r="CC156" i="11"/>
  <c r="X156" i="11"/>
  <c r="DZ155" i="11"/>
  <c r="DZ156" i="11" s="1"/>
  <c r="DY155" i="11"/>
  <c r="DX155" i="11"/>
  <c r="DW155" i="11"/>
  <c r="DW156" i="11" s="1"/>
  <c r="DV155" i="11"/>
  <c r="DV156" i="11" s="1"/>
  <c r="DU155" i="11"/>
  <c r="DU156" i="11" s="1"/>
  <c r="DT155" i="11"/>
  <c r="DT156" i="11" s="1"/>
  <c r="DS155" i="11"/>
  <c r="DR155" i="11"/>
  <c r="DR156" i="11" s="1"/>
  <c r="DQ155" i="11"/>
  <c r="DQ156" i="11" s="1"/>
  <c r="DP155" i="11"/>
  <c r="DO155" i="11"/>
  <c r="DO156" i="11" s="1"/>
  <c r="DM155" i="11"/>
  <c r="DL155" i="11"/>
  <c r="DL156" i="11" s="1"/>
  <c r="DK155" i="11"/>
  <c r="DK156" i="11" s="1"/>
  <c r="DJ155" i="11"/>
  <c r="DI155" i="11"/>
  <c r="DI156" i="11" s="1"/>
  <c r="DH155" i="11"/>
  <c r="DG155" i="11"/>
  <c r="DF155" i="11"/>
  <c r="DF156" i="11" s="1"/>
  <c r="DE155" i="11"/>
  <c r="DD155" i="11"/>
  <c r="DD156" i="11" s="1"/>
  <c r="DC155" i="11"/>
  <c r="DB155" i="11"/>
  <c r="DB156" i="11" s="1"/>
  <c r="CV155" i="11"/>
  <c r="CV156" i="11" s="1"/>
  <c r="CU155" i="11"/>
  <c r="CU156" i="11" s="1"/>
  <c r="CT155" i="11"/>
  <c r="CO155" i="11"/>
  <c r="CM155" i="11"/>
  <c r="CL155" i="11"/>
  <c r="CE155" i="11"/>
  <c r="CE156" i="11" s="1"/>
  <c r="CD155" i="11"/>
  <c r="CD156" i="11" s="1"/>
  <c r="CC155" i="11"/>
  <c r="AX155" i="11"/>
  <c r="AB155" i="11"/>
  <c r="AB156" i="11" s="1"/>
  <c r="Z155" i="11"/>
  <c r="X155" i="11"/>
  <c r="CZ154" i="11"/>
  <c r="CY154" i="11"/>
  <c r="CX154" i="11"/>
  <c r="CW154" i="11"/>
  <c r="CV154" i="11"/>
  <c r="CU154" i="11"/>
  <c r="CT154" i="11"/>
  <c r="CS154" i="11"/>
  <c r="CR154" i="11"/>
  <c r="CQ154" i="11"/>
  <c r="CP154" i="11"/>
  <c r="CO154" i="11"/>
  <c r="CM154" i="11"/>
  <c r="CL154" i="11"/>
  <c r="CK154" i="11"/>
  <c r="CJ154" i="11"/>
  <c r="CI154" i="11"/>
  <c r="CH154" i="11"/>
  <c r="CG154" i="11"/>
  <c r="CF154" i="11"/>
  <c r="CE154" i="11"/>
  <c r="AJ154" i="11" s="1"/>
  <c r="AK154" i="11" s="1"/>
  <c r="CD154" i="11"/>
  <c r="CC154" i="11"/>
  <c r="CB154" i="11"/>
  <c r="AS154" i="11"/>
  <c r="AR154" i="11"/>
  <c r="AP154" i="11"/>
  <c r="AM154" i="11"/>
  <c r="AL154" i="11"/>
  <c r="AG154" i="11"/>
  <c r="AE154" i="11"/>
  <c r="AC154" i="11"/>
  <c r="AA154" i="11"/>
  <c r="Y154" i="11"/>
  <c r="W154" i="11"/>
  <c r="AD154" i="11" s="1"/>
  <c r="CZ153" i="11"/>
  <c r="CY153" i="11"/>
  <c r="CX153" i="11"/>
  <c r="CW153" i="11"/>
  <c r="CV153" i="11"/>
  <c r="CU153" i="11"/>
  <c r="CT153" i="11"/>
  <c r="CS153" i="11"/>
  <c r="CR153" i="11"/>
  <c r="CQ153" i="11"/>
  <c r="CP153" i="11"/>
  <c r="CO153" i="11"/>
  <c r="CM153" i="11"/>
  <c r="CL153" i="11"/>
  <c r="CK153" i="11"/>
  <c r="CJ153" i="11"/>
  <c r="CI153" i="11"/>
  <c r="CH153" i="11"/>
  <c r="CG153" i="11"/>
  <c r="CF153" i="11"/>
  <c r="CE153" i="11"/>
  <c r="AJ153" i="11" s="1"/>
  <c r="CD153" i="11"/>
  <c r="CC153" i="11"/>
  <c r="CB153" i="11"/>
  <c r="AS153" i="11"/>
  <c r="AR153" i="11"/>
  <c r="AP153" i="11"/>
  <c r="AM153" i="11"/>
  <c r="AL153" i="11"/>
  <c r="AG153" i="11"/>
  <c r="AK153" i="11" s="1"/>
  <c r="AE153" i="11"/>
  <c r="AC153" i="11"/>
  <c r="AA153" i="11"/>
  <c r="Y153" i="11"/>
  <c r="W153" i="11"/>
  <c r="AD153" i="11" s="1"/>
  <c r="CZ152" i="11"/>
  <c r="CY152" i="11"/>
  <c r="CX152" i="11"/>
  <c r="CW152" i="11"/>
  <c r="CV152" i="11"/>
  <c r="CU152" i="11"/>
  <c r="CT152" i="11"/>
  <c r="CS152" i="11"/>
  <c r="CR152" i="11"/>
  <c r="CQ152" i="11"/>
  <c r="CP152" i="11"/>
  <c r="CO152" i="11"/>
  <c r="CM152" i="11"/>
  <c r="CL152" i="11"/>
  <c r="CK152" i="11"/>
  <c r="CJ152" i="11"/>
  <c r="CI152" i="11"/>
  <c r="CH152" i="11"/>
  <c r="CG152" i="11"/>
  <c r="CF152" i="11"/>
  <c r="CE152" i="11"/>
  <c r="AJ152" i="11" s="1"/>
  <c r="CD152" i="11"/>
  <c r="CC152" i="11"/>
  <c r="CB152" i="11"/>
  <c r="AS152" i="11"/>
  <c r="AR152" i="11"/>
  <c r="AP152" i="11"/>
  <c r="AM152" i="11"/>
  <c r="AL152" i="11"/>
  <c r="AG152" i="11"/>
  <c r="AK152" i="11" s="1"/>
  <c r="AE152" i="11"/>
  <c r="AC152" i="11"/>
  <c r="AA152" i="11"/>
  <c r="Y152" i="11"/>
  <c r="W152" i="11"/>
  <c r="CZ151" i="11"/>
  <c r="CY151" i="11"/>
  <c r="CX151" i="11"/>
  <c r="CW151" i="11"/>
  <c r="CV151" i="11"/>
  <c r="CU151" i="11"/>
  <c r="CT151" i="11"/>
  <c r="CS151" i="11"/>
  <c r="CR151" i="11"/>
  <c r="CQ151" i="11"/>
  <c r="CP151" i="11"/>
  <c r="CO151" i="11"/>
  <c r="CM151" i="11"/>
  <c r="CL151" i="11"/>
  <c r="CK151" i="11"/>
  <c r="CJ151" i="11"/>
  <c r="CI151" i="11"/>
  <c r="CH151" i="11"/>
  <c r="CG151" i="11"/>
  <c r="CF151" i="11"/>
  <c r="CE151" i="11"/>
  <c r="AJ151" i="11" s="1"/>
  <c r="CD151" i="11"/>
  <c r="CC151" i="11"/>
  <c r="CB151" i="11"/>
  <c r="AS151" i="11"/>
  <c r="AR151" i="11"/>
  <c r="AP151" i="11"/>
  <c r="AM151" i="11"/>
  <c r="AL151" i="11"/>
  <c r="AG151" i="11"/>
  <c r="AE151" i="11"/>
  <c r="AA151" i="11"/>
  <c r="AC151" i="11" s="1"/>
  <c r="Y151" i="11"/>
  <c r="W151" i="11"/>
  <c r="W155" i="11" s="1"/>
  <c r="W156" i="11" s="1"/>
  <c r="CZ150" i="11"/>
  <c r="CZ155" i="11" s="1"/>
  <c r="CY150" i="11"/>
  <c r="CY155" i="11" s="1"/>
  <c r="CX150" i="11"/>
  <c r="CX155" i="11" s="1"/>
  <c r="CW150" i="11"/>
  <c r="CV150" i="11"/>
  <c r="CU150" i="11"/>
  <c r="CT150" i="11"/>
  <c r="CS150" i="11"/>
  <c r="CS155" i="11" s="1"/>
  <c r="CR150" i="11"/>
  <c r="CR155" i="11" s="1"/>
  <c r="CQ150" i="11"/>
  <c r="CQ155" i="11" s="1"/>
  <c r="CP150" i="11"/>
  <c r="CP155" i="11" s="1"/>
  <c r="CO150" i="11"/>
  <c r="CM150" i="11"/>
  <c r="CL150" i="11"/>
  <c r="CK150" i="11"/>
  <c r="CJ150" i="11"/>
  <c r="CI150" i="11"/>
  <c r="CI155" i="11" s="1"/>
  <c r="CH150" i="11"/>
  <c r="CH155" i="11" s="1"/>
  <c r="CG150" i="11"/>
  <c r="CG155" i="11" s="1"/>
  <c r="CF150" i="11"/>
  <c r="CE150" i="11"/>
  <c r="CD150" i="11"/>
  <c r="CC150" i="11"/>
  <c r="CB150" i="11"/>
  <c r="CB155" i="11" s="1"/>
  <c r="AU150" i="11"/>
  <c r="AS150" i="11"/>
  <c r="AR150" i="11"/>
  <c r="AM150" i="11"/>
  <c r="AL150" i="11"/>
  <c r="AK150" i="11"/>
  <c r="AJ150" i="11"/>
  <c r="AG150" i="11"/>
  <c r="AE150" i="11"/>
  <c r="AE155" i="11" s="1"/>
  <c r="AE156" i="11" s="1"/>
  <c r="AC150" i="11"/>
  <c r="AC155" i="11" s="1"/>
  <c r="AC156" i="11" s="1"/>
  <c r="AA150" i="11"/>
  <c r="AA155" i="11" s="1"/>
  <c r="AA156" i="11" s="1"/>
  <c r="Y150" i="11"/>
  <c r="Y155" i="11" s="1"/>
  <c r="Y156" i="11" s="1"/>
  <c r="W150" i="11"/>
  <c r="AD150" i="11" s="1"/>
  <c r="DZ148" i="11"/>
  <c r="DY148" i="11"/>
  <c r="DW148" i="11"/>
  <c r="DU148" i="11"/>
  <c r="DP148" i="11"/>
  <c r="DI148" i="11"/>
  <c r="DH148" i="11"/>
  <c r="DD148" i="11"/>
  <c r="CQ148" i="11"/>
  <c r="AB148" i="11"/>
  <c r="DZ147" i="11"/>
  <c r="DY147" i="11"/>
  <c r="DX147" i="11"/>
  <c r="DW147" i="11"/>
  <c r="DV147" i="11"/>
  <c r="DV148" i="11" s="1"/>
  <c r="DU147" i="11"/>
  <c r="DT147" i="11"/>
  <c r="DT148" i="11" s="1"/>
  <c r="DS147" i="11"/>
  <c r="DS148" i="11" s="1"/>
  <c r="DR147" i="11"/>
  <c r="DR148" i="11" s="1"/>
  <c r="DQ147" i="11"/>
  <c r="DP147" i="11"/>
  <c r="DO147" i="11"/>
  <c r="DM147" i="11"/>
  <c r="DM148" i="11" s="1"/>
  <c r="DL147" i="11"/>
  <c r="DL148" i="11" s="1"/>
  <c r="DK147" i="11"/>
  <c r="DJ147" i="11"/>
  <c r="DI147" i="11"/>
  <c r="DH147" i="11"/>
  <c r="DG147" i="11"/>
  <c r="DF147" i="11"/>
  <c r="DE147" i="11"/>
  <c r="DE148" i="11" s="1"/>
  <c r="DD147" i="11"/>
  <c r="DC147" i="11"/>
  <c r="DC148" i="11" s="1"/>
  <c r="DB147" i="11"/>
  <c r="DB148" i="11" s="1"/>
  <c r="CY147" i="11"/>
  <c r="CW147" i="11"/>
  <c r="CV147" i="11"/>
  <c r="CV148" i="11" s="1"/>
  <c r="CU147" i="11"/>
  <c r="CT147" i="11"/>
  <c r="CR147" i="11"/>
  <c r="CP147" i="11"/>
  <c r="CL147" i="11"/>
  <c r="CL148" i="11" s="1"/>
  <c r="CJ147" i="11"/>
  <c r="CH147" i="11"/>
  <c r="CF147" i="11"/>
  <c r="CE147" i="11"/>
  <c r="CD147" i="11"/>
  <c r="CC147" i="11"/>
  <c r="AS147" i="11"/>
  <c r="AR147" i="11"/>
  <c r="AM147" i="11"/>
  <c r="AL147" i="11"/>
  <c r="AJ147" i="11"/>
  <c r="Y147" i="11"/>
  <c r="X147" i="11"/>
  <c r="CZ146" i="11"/>
  <c r="CZ147" i="11" s="1"/>
  <c r="CY146" i="11"/>
  <c r="CX146" i="11"/>
  <c r="CX147" i="11" s="1"/>
  <c r="CX148" i="11" s="1"/>
  <c r="CW146" i="11"/>
  <c r="CV146" i="11"/>
  <c r="CU146" i="11"/>
  <c r="CT146" i="11"/>
  <c r="CS146" i="11"/>
  <c r="CS147" i="11" s="1"/>
  <c r="CR146" i="11"/>
  <c r="CQ146" i="11"/>
  <c r="CQ147" i="11" s="1"/>
  <c r="CP146" i="11"/>
  <c r="CO146" i="11"/>
  <c r="CO147" i="11" s="1"/>
  <c r="CM146" i="11"/>
  <c r="CM147" i="11" s="1"/>
  <c r="CL146" i="11"/>
  <c r="CK146" i="11"/>
  <c r="CK147" i="11" s="1"/>
  <c r="CJ146" i="11"/>
  <c r="CI146" i="11"/>
  <c r="CI147" i="11" s="1"/>
  <c r="CH146" i="11"/>
  <c r="CG146" i="11"/>
  <c r="CG147" i="11" s="1"/>
  <c r="CF146" i="11"/>
  <c r="CE146" i="11"/>
  <c r="CD146" i="11"/>
  <c r="CC146" i="11"/>
  <c r="CB146" i="11"/>
  <c r="CB147" i="11" s="1"/>
  <c r="AS146" i="11"/>
  <c r="AR146" i="11"/>
  <c r="AP146" i="11"/>
  <c r="AP147" i="11" s="1"/>
  <c r="AM146" i="11"/>
  <c r="AL146" i="11"/>
  <c r="AK146" i="11"/>
  <c r="AK147" i="11" s="1"/>
  <c r="AJ146" i="11"/>
  <c r="AG146" i="11"/>
  <c r="AG147" i="11" s="1"/>
  <c r="AE146" i="11"/>
  <c r="AE147" i="11" s="1"/>
  <c r="AE148" i="11" s="1"/>
  <c r="AA146" i="11"/>
  <c r="AA148" i="11" s="1"/>
  <c r="Y146" i="11"/>
  <c r="W146" i="11"/>
  <c r="W147" i="11" s="1"/>
  <c r="CV144" i="11"/>
  <c r="CQ144" i="11"/>
  <c r="CP144" i="11"/>
  <c r="CO144" i="11"/>
  <c r="CL144" i="11"/>
  <c r="CE144" i="11"/>
  <c r="CC144" i="11"/>
  <c r="AZ144" i="11"/>
  <c r="AY144" i="11"/>
  <c r="AS144" i="11"/>
  <c r="AR144" i="11"/>
  <c r="AL144" i="11"/>
  <c r="AJ144" i="11"/>
  <c r="AE144" i="11"/>
  <c r="AC144" i="11"/>
  <c r="AB144" i="11"/>
  <c r="X144" i="11"/>
  <c r="W144" i="11"/>
  <c r="CZ143" i="11"/>
  <c r="CZ144" i="11" s="1"/>
  <c r="CY143" i="11"/>
  <c r="CY144" i="11" s="1"/>
  <c r="CX143" i="11"/>
  <c r="CX144" i="11" s="1"/>
  <c r="CW143" i="11"/>
  <c r="CW144" i="11" s="1"/>
  <c r="CV143" i="11"/>
  <c r="CU143" i="11"/>
  <c r="CU144" i="11" s="1"/>
  <c r="CT143" i="11"/>
  <c r="CT144" i="11" s="1"/>
  <c r="CS143" i="11"/>
  <c r="CS144" i="11" s="1"/>
  <c r="CR143" i="11"/>
  <c r="CR144" i="11" s="1"/>
  <c r="CQ143" i="11"/>
  <c r="CP143" i="11"/>
  <c r="CO143" i="11"/>
  <c r="CM143" i="11"/>
  <c r="CM144" i="11" s="1"/>
  <c r="CL143" i="11"/>
  <c r="CK143" i="11"/>
  <c r="CK144" i="11" s="1"/>
  <c r="CJ143" i="11"/>
  <c r="CJ144" i="11" s="1"/>
  <c r="CI143" i="11"/>
  <c r="CI144" i="11" s="1"/>
  <c r="CH143" i="11"/>
  <c r="CH144" i="11" s="1"/>
  <c r="CG143" i="11"/>
  <c r="CG144" i="11" s="1"/>
  <c r="CG148" i="11" s="1"/>
  <c r="CF143" i="11"/>
  <c r="CF144" i="11" s="1"/>
  <c r="CE143" i="11"/>
  <c r="AJ143" i="11" s="1"/>
  <c r="CD143" i="11"/>
  <c r="CD144" i="11" s="1"/>
  <c r="CC143" i="11"/>
  <c r="CB143" i="11"/>
  <c r="CB144" i="11" s="1"/>
  <c r="AS143" i="11"/>
  <c r="AR143" i="11"/>
  <c r="AM143" i="11"/>
  <c r="AM144" i="11" s="1"/>
  <c r="AL143" i="11"/>
  <c r="AG143" i="11"/>
  <c r="AG144" i="11" s="1"/>
  <c r="AE143" i="11"/>
  <c r="AA143" i="11"/>
  <c r="AA144" i="11" s="1"/>
  <c r="Y143" i="11"/>
  <c r="Y144" i="11" s="1"/>
  <c r="W143" i="11"/>
  <c r="DZ141" i="11"/>
  <c r="DY141" i="11"/>
  <c r="DX141" i="11"/>
  <c r="DW141" i="11"/>
  <c r="DV141" i="11"/>
  <c r="DU141" i="11"/>
  <c r="DT141" i="11"/>
  <c r="DS141" i="11"/>
  <c r="DR141" i="11"/>
  <c r="DQ141" i="11"/>
  <c r="DP141" i="11"/>
  <c r="DO141" i="11"/>
  <c r="DM141" i="11"/>
  <c r="DL141" i="11"/>
  <c r="DK141" i="11"/>
  <c r="DJ141" i="11"/>
  <c r="DJ148" i="11" s="1"/>
  <c r="DI141" i="11"/>
  <c r="DH141" i="11"/>
  <c r="DG141" i="11"/>
  <c r="DF141" i="11"/>
  <c r="DF148" i="11" s="1"/>
  <c r="DE141" i="11"/>
  <c r="DD141" i="11"/>
  <c r="DC141" i="11"/>
  <c r="DB141" i="11"/>
  <c r="CY141" i="11"/>
  <c r="AB141" i="11"/>
  <c r="Z141" i="11"/>
  <c r="X141" i="11"/>
  <c r="W141" i="11"/>
  <c r="CZ140" i="11"/>
  <c r="CY140" i="11"/>
  <c r="CX140" i="11"/>
  <c r="CW140" i="11"/>
  <c r="CV140" i="11"/>
  <c r="CU140" i="11"/>
  <c r="CT140" i="11"/>
  <c r="CS140" i="11"/>
  <c r="CR140" i="11"/>
  <c r="AP140" i="11" s="1"/>
  <c r="CQ140" i="11"/>
  <c r="CP140" i="11"/>
  <c r="CO140" i="11"/>
  <c r="CM140" i="11"/>
  <c r="CL140" i="11"/>
  <c r="CK140" i="11"/>
  <c r="CJ140" i="11"/>
  <c r="CI140" i="11"/>
  <c r="CH140" i="11"/>
  <c r="CG140" i="11"/>
  <c r="CF140" i="11"/>
  <c r="CE140" i="11"/>
  <c r="CD140" i="11"/>
  <c r="CC140" i="11"/>
  <c r="CB140" i="11"/>
  <c r="AS140" i="11"/>
  <c r="AR140" i="11"/>
  <c r="AM140" i="11"/>
  <c r="AV140" i="11" s="1"/>
  <c r="AL140" i="11"/>
  <c r="AJ140" i="11"/>
  <c r="AK140" i="11" s="1"/>
  <c r="AG140" i="11"/>
  <c r="AE140" i="11"/>
  <c r="AC140" i="11"/>
  <c r="AA140" i="11"/>
  <c r="Y140" i="11"/>
  <c r="AD140" i="11" s="1"/>
  <c r="W140" i="11"/>
  <c r="CZ139" i="11"/>
  <c r="CY139" i="11"/>
  <c r="CX139" i="11"/>
  <c r="CW139" i="11"/>
  <c r="CV139" i="11"/>
  <c r="CU139" i="11"/>
  <c r="CT139" i="11"/>
  <c r="CS139" i="11"/>
  <c r="CR139" i="11"/>
  <c r="CQ139" i="11"/>
  <c r="CP139" i="11"/>
  <c r="CO139" i="11"/>
  <c r="CM139" i="11"/>
  <c r="CL139" i="11"/>
  <c r="CK139" i="11"/>
  <c r="CJ139" i="11"/>
  <c r="CI139" i="11"/>
  <c r="CH139" i="11"/>
  <c r="CG139" i="11"/>
  <c r="CF139" i="11"/>
  <c r="CE139" i="11"/>
  <c r="AJ139" i="11" s="1"/>
  <c r="CD139" i="11"/>
  <c r="CC139" i="11"/>
  <c r="CB139" i="11"/>
  <c r="AS139" i="11"/>
  <c r="AR139" i="11"/>
  <c r="AP139" i="11"/>
  <c r="AM139" i="11"/>
  <c r="AL139" i="11"/>
  <c r="AK139" i="11"/>
  <c r="AG139" i="11"/>
  <c r="AE139" i="11"/>
  <c r="AA139" i="11"/>
  <c r="AC139" i="11" s="1"/>
  <c r="Y139" i="11"/>
  <c r="W139" i="11"/>
  <c r="CZ138" i="11"/>
  <c r="CY138" i="11"/>
  <c r="CX138" i="11"/>
  <c r="CW138" i="11"/>
  <c r="CV138" i="11"/>
  <c r="CU138" i="11"/>
  <c r="CT138" i="11"/>
  <c r="CS138" i="11"/>
  <c r="CS141" i="11" s="1"/>
  <c r="CR138" i="11"/>
  <c r="AP138" i="11" s="1"/>
  <c r="CQ138" i="11"/>
  <c r="CP138" i="11"/>
  <c r="CO138" i="11"/>
  <c r="CM138" i="11"/>
  <c r="CL138" i="11"/>
  <c r="CK138" i="11"/>
  <c r="CJ138" i="11"/>
  <c r="CI138" i="11"/>
  <c r="CH138" i="11"/>
  <c r="CG138" i="11"/>
  <c r="CF138" i="11"/>
  <c r="CE138" i="11"/>
  <c r="AJ138" i="11" s="1"/>
  <c r="CD138" i="11"/>
  <c r="CC138" i="11"/>
  <c r="CB138" i="11"/>
  <c r="AS138" i="11"/>
  <c r="AR138" i="11"/>
  <c r="AM138" i="11"/>
  <c r="AL138" i="11"/>
  <c r="AG138" i="11"/>
  <c r="AV138" i="11" s="1"/>
  <c r="AE138" i="11"/>
  <c r="AC138" i="11"/>
  <c r="AA138" i="11"/>
  <c r="Y138" i="11"/>
  <c r="W138" i="11"/>
  <c r="AD138" i="11" s="1"/>
  <c r="AF138" i="11" s="1"/>
  <c r="AI138" i="11" s="1"/>
  <c r="CZ137" i="11"/>
  <c r="CY137" i="11"/>
  <c r="CX137" i="11"/>
  <c r="CW137" i="11"/>
  <c r="CW141" i="11" s="1"/>
  <c r="CV137" i="11"/>
  <c r="CU137" i="11"/>
  <c r="CT137" i="11"/>
  <c r="CT141" i="11" s="1"/>
  <c r="CS137" i="11"/>
  <c r="CR137" i="11"/>
  <c r="CR141" i="11" s="1"/>
  <c r="CQ137" i="11"/>
  <c r="CP137" i="11"/>
  <c r="CP141" i="11" s="1"/>
  <c r="CO137" i="11"/>
  <c r="CM137" i="11"/>
  <c r="CL137" i="11"/>
  <c r="CK137" i="11"/>
  <c r="CJ137" i="11"/>
  <c r="CI137" i="11"/>
  <c r="CH137" i="11"/>
  <c r="CH141" i="11" s="1"/>
  <c r="CG137" i="11"/>
  <c r="CF137" i="11"/>
  <c r="CE137" i="11"/>
  <c r="CD137" i="11"/>
  <c r="CC137" i="11"/>
  <c r="CC141" i="11" s="1"/>
  <c r="CB137" i="11"/>
  <c r="AV137" i="11"/>
  <c r="AT137" i="11"/>
  <c r="AS137" i="11"/>
  <c r="AR137" i="11"/>
  <c r="AP137" i="11"/>
  <c r="AQ137" i="11" s="1"/>
  <c r="AM137" i="11"/>
  <c r="AO137" i="11" s="1"/>
  <c r="AL137" i="11"/>
  <c r="AJ137" i="11"/>
  <c r="AK137" i="11" s="1"/>
  <c r="AG137" i="11"/>
  <c r="AF137" i="11"/>
  <c r="AI137" i="11" s="1"/>
  <c r="AE137" i="11"/>
  <c r="AD137" i="11"/>
  <c r="AN137" i="11" s="1"/>
  <c r="AC137" i="11"/>
  <c r="AA137" i="11"/>
  <c r="Y137" i="11"/>
  <c r="W137" i="11"/>
  <c r="CZ136" i="11"/>
  <c r="CY136" i="11"/>
  <c r="CX136" i="11"/>
  <c r="CX141" i="11" s="1"/>
  <c r="CW136" i="11"/>
  <c r="CV136" i="11"/>
  <c r="CV141" i="11" s="1"/>
  <c r="CU136" i="11"/>
  <c r="CT136" i="11"/>
  <c r="CS136" i="11"/>
  <c r="CR136" i="11"/>
  <c r="CQ136" i="11"/>
  <c r="CQ141" i="11" s="1"/>
  <c r="CP136" i="11"/>
  <c r="CO136" i="11"/>
  <c r="CO141" i="11" s="1"/>
  <c r="CM136" i="11"/>
  <c r="CM141" i="11" s="1"/>
  <c r="CL136" i="11"/>
  <c r="CL141" i="11" s="1"/>
  <c r="CK136" i="11"/>
  <c r="CJ136" i="11"/>
  <c r="CJ141" i="11" s="1"/>
  <c r="CI136" i="11"/>
  <c r="CH136" i="11"/>
  <c r="CG136" i="11"/>
  <c r="CG141" i="11" s="1"/>
  <c r="CF136" i="11"/>
  <c r="CF141" i="11" s="1"/>
  <c r="CE136" i="11"/>
  <c r="CD136" i="11"/>
  <c r="CC136" i="11"/>
  <c r="CB136" i="11"/>
  <c r="CB141" i="11" s="1"/>
  <c r="AS136" i="11"/>
  <c r="AS141" i="11" s="1"/>
  <c r="AR136" i="11"/>
  <c r="AP136" i="11"/>
  <c r="AM136" i="11"/>
  <c r="AL136" i="11"/>
  <c r="AG136" i="11"/>
  <c r="AE136" i="11"/>
  <c r="AE141" i="11" s="1"/>
  <c r="AA136" i="11"/>
  <c r="AA141" i="11" s="1"/>
  <c r="Y136" i="11"/>
  <c r="AD136" i="11" s="1"/>
  <c r="W136" i="11"/>
  <c r="DR134" i="11"/>
  <c r="DP134" i="11"/>
  <c r="Z134" i="11"/>
  <c r="DZ133" i="11"/>
  <c r="DY133" i="11"/>
  <c r="DX133" i="11"/>
  <c r="DW133" i="11"/>
  <c r="DV133" i="11"/>
  <c r="DU133" i="11"/>
  <c r="DT133" i="11"/>
  <c r="DS133" i="11"/>
  <c r="DR133" i="11"/>
  <c r="DQ133" i="11"/>
  <c r="DP133" i="11"/>
  <c r="DO133" i="11"/>
  <c r="DM133" i="11"/>
  <c r="DL133" i="11"/>
  <c r="DK133" i="11"/>
  <c r="DJ133" i="11"/>
  <c r="DI133" i="11"/>
  <c r="DH133" i="11"/>
  <c r="DG133" i="11"/>
  <c r="DF133" i="11"/>
  <c r="DE133" i="11"/>
  <c r="DD133" i="11"/>
  <c r="DC133" i="11"/>
  <c r="DB133" i="11"/>
  <c r="CY133" i="11"/>
  <c r="CX133" i="11"/>
  <c r="CV133" i="11"/>
  <c r="BV133" i="11" s="1"/>
  <c r="CL133" i="11"/>
  <c r="CJ133" i="11"/>
  <c r="CH133" i="11"/>
  <c r="BH133" i="11" s="1"/>
  <c r="CG133" i="11"/>
  <c r="BG133" i="11" s="1"/>
  <c r="CE133" i="11"/>
  <c r="BE133" i="11" s="1"/>
  <c r="AL133" i="11" s="1"/>
  <c r="BM133" i="11"/>
  <c r="AR133" i="11"/>
  <c r="AB133" i="11"/>
  <c r="Z133" i="11"/>
  <c r="Y133" i="11"/>
  <c r="X133" i="11"/>
  <c r="CZ132" i="11"/>
  <c r="CY132" i="11"/>
  <c r="CX132" i="11"/>
  <c r="CW132" i="11"/>
  <c r="CV132" i="11"/>
  <c r="CU132" i="11"/>
  <c r="CT132" i="11"/>
  <c r="CS132" i="11"/>
  <c r="CR132" i="11"/>
  <c r="CQ132" i="11"/>
  <c r="CP132" i="11"/>
  <c r="CP133" i="11" s="1"/>
  <c r="BP133" i="11" s="1"/>
  <c r="CO132" i="11"/>
  <c r="CM132" i="11"/>
  <c r="CL132" i="11"/>
  <c r="CK132" i="11"/>
  <c r="CJ132" i="11"/>
  <c r="CI132" i="11"/>
  <c r="CI133" i="11" s="1"/>
  <c r="BI133" i="11" s="1"/>
  <c r="CH132" i="11"/>
  <c r="CG132" i="11"/>
  <c r="CF132" i="11"/>
  <c r="CE132" i="11"/>
  <c r="CD132" i="11"/>
  <c r="CC132" i="11"/>
  <c r="CB132" i="11"/>
  <c r="AS132" i="11"/>
  <c r="AR132" i="11"/>
  <c r="AP132" i="11"/>
  <c r="AM132" i="11"/>
  <c r="AL132" i="11"/>
  <c r="AJ132" i="11"/>
  <c r="AG132" i="11"/>
  <c r="AK132" i="11" s="1"/>
  <c r="AE132" i="11"/>
  <c r="AE133" i="11" s="1"/>
  <c r="AA132" i="11"/>
  <c r="W132" i="11"/>
  <c r="CZ131" i="11"/>
  <c r="CZ133" i="11" s="1"/>
  <c r="BZ133" i="11" s="1"/>
  <c r="CY131" i="11"/>
  <c r="CX131" i="11"/>
  <c r="CW131" i="11"/>
  <c r="CW133" i="11" s="1"/>
  <c r="BW133" i="11" s="1"/>
  <c r="CV131" i="11"/>
  <c r="CU131" i="11"/>
  <c r="CU133" i="11" s="1"/>
  <c r="BU133" i="11" s="1"/>
  <c r="CT131" i="11"/>
  <c r="CT133" i="11" s="1"/>
  <c r="BT133" i="11" s="1"/>
  <c r="CS131" i="11"/>
  <c r="CR131" i="11"/>
  <c r="CR133" i="11" s="1"/>
  <c r="BR133" i="11" s="1"/>
  <c r="CQ131" i="11"/>
  <c r="CQ133" i="11" s="1"/>
  <c r="BQ133" i="11" s="1"/>
  <c r="CP131" i="11"/>
  <c r="CO131" i="11"/>
  <c r="CO133" i="11" s="1"/>
  <c r="BO133" i="11" s="1"/>
  <c r="CM131" i="11"/>
  <c r="CM133" i="11" s="1"/>
  <c r="CL131" i="11"/>
  <c r="CK131" i="11"/>
  <c r="CK133" i="11" s="1"/>
  <c r="BK133" i="11" s="1"/>
  <c r="CJ131" i="11"/>
  <c r="CI131" i="11"/>
  <c r="CH131" i="11"/>
  <c r="CG131" i="11"/>
  <c r="CF131" i="11"/>
  <c r="CF133" i="11" s="1"/>
  <c r="BF133" i="11" s="1"/>
  <c r="CE131" i="11"/>
  <c r="CD131" i="11"/>
  <c r="CD133" i="11" s="1"/>
  <c r="BD133" i="11" s="1"/>
  <c r="CC131" i="11"/>
  <c r="CC133" i="11" s="1"/>
  <c r="BC133" i="11" s="1"/>
  <c r="CB131" i="11"/>
  <c r="AS131" i="11"/>
  <c r="AS133" i="11" s="1"/>
  <c r="AR131" i="11"/>
  <c r="AM131" i="11"/>
  <c r="AL131" i="11"/>
  <c r="AJ131" i="11"/>
  <c r="AJ133" i="11" s="1"/>
  <c r="AG131" i="11"/>
  <c r="AE131" i="11"/>
  <c r="AA131" i="11"/>
  <c r="AC131" i="11" s="1"/>
  <c r="W131" i="11"/>
  <c r="W133" i="11" s="1"/>
  <c r="BX133" i="11" s="1"/>
  <c r="DZ130" i="11"/>
  <c r="DY130" i="11"/>
  <c r="DX130" i="11"/>
  <c r="DW130" i="11"/>
  <c r="DV130" i="11"/>
  <c r="DU130" i="11"/>
  <c r="DT130" i="11"/>
  <c r="DS130" i="11"/>
  <c r="DR130" i="11"/>
  <c r="DQ130" i="11"/>
  <c r="DP130" i="11"/>
  <c r="DO130" i="11"/>
  <c r="DM130" i="11"/>
  <c r="DL130" i="11"/>
  <c r="DK130" i="11"/>
  <c r="DJ130" i="11"/>
  <c r="DI130" i="11"/>
  <c r="DH130" i="11"/>
  <c r="DG130" i="11"/>
  <c r="DF130" i="11"/>
  <c r="DE130" i="11"/>
  <c r="DD130" i="11"/>
  <c r="DC130" i="11"/>
  <c r="DB130" i="11"/>
  <c r="CY130" i="11"/>
  <c r="CF130" i="11"/>
  <c r="AB130" i="11"/>
  <c r="Z130" i="11"/>
  <c r="X130" i="11"/>
  <c r="CZ129" i="11"/>
  <c r="CY129" i="11"/>
  <c r="CX129" i="11"/>
  <c r="CW129" i="11"/>
  <c r="CV129" i="11"/>
  <c r="CU129" i="11"/>
  <c r="CT129" i="11"/>
  <c r="CS129" i="11"/>
  <c r="CR129" i="11"/>
  <c r="AP129" i="11" s="1"/>
  <c r="CQ129" i="11"/>
  <c r="CP129" i="11"/>
  <c r="CO129" i="11"/>
  <c r="CM129" i="11"/>
  <c r="CL129" i="11"/>
  <c r="CK129" i="11"/>
  <c r="CJ129" i="11"/>
  <c r="CI129" i="11"/>
  <c r="CH129" i="11"/>
  <c r="CG129" i="11"/>
  <c r="CF129" i="11"/>
  <c r="CE129" i="11"/>
  <c r="CD129" i="11"/>
  <c r="CC129" i="11"/>
  <c r="CB129" i="11"/>
  <c r="AS129" i="11"/>
  <c r="AR129" i="11"/>
  <c r="AM129" i="11"/>
  <c r="AQ129" i="11" s="1"/>
  <c r="AL129" i="11"/>
  <c r="AK129" i="11"/>
  <c r="AJ129" i="11"/>
  <c r="AG129" i="11"/>
  <c r="AH129" i="11" s="1"/>
  <c r="AE129" i="11"/>
  <c r="AA129" i="11"/>
  <c r="AC129" i="11" s="1"/>
  <c r="Y129" i="11"/>
  <c r="AD129" i="11" s="1"/>
  <c r="W129" i="11"/>
  <c r="CZ128" i="11"/>
  <c r="CY128" i="11"/>
  <c r="CX128" i="11"/>
  <c r="CW128" i="11"/>
  <c r="CV128" i="11"/>
  <c r="CU128" i="11"/>
  <c r="CT128" i="11"/>
  <c r="CS128" i="11"/>
  <c r="CR128" i="11"/>
  <c r="AP128" i="11" s="1"/>
  <c r="CQ128" i="11"/>
  <c r="CP128" i="11"/>
  <c r="CO128" i="11"/>
  <c r="CM128" i="11"/>
  <c r="CL128" i="11"/>
  <c r="CK128" i="11"/>
  <c r="CJ128" i="11"/>
  <c r="CI128" i="11"/>
  <c r="CH128" i="11"/>
  <c r="CG128" i="11"/>
  <c r="CF128" i="11"/>
  <c r="CE128" i="11"/>
  <c r="CD128" i="11"/>
  <c r="CC128" i="11"/>
  <c r="CB128" i="11"/>
  <c r="AS128" i="11"/>
  <c r="AR128" i="11"/>
  <c r="AM128" i="11"/>
  <c r="AN128" i="11" s="1"/>
  <c r="AL128" i="11"/>
  <c r="AK128" i="11"/>
  <c r="AJ128" i="11"/>
  <c r="AG128" i="11"/>
  <c r="AE128" i="11"/>
  <c r="AA128" i="11"/>
  <c r="AC128" i="11" s="1"/>
  <c r="Y128" i="11"/>
  <c r="W128" i="11"/>
  <c r="AD128" i="11" s="1"/>
  <c r="CZ127" i="11"/>
  <c r="CY127" i="11"/>
  <c r="CX127" i="11"/>
  <c r="CW127" i="11"/>
  <c r="CV127" i="11"/>
  <c r="CU127" i="11"/>
  <c r="CT127" i="11"/>
  <c r="CS127" i="11"/>
  <c r="CR127" i="11"/>
  <c r="AP127" i="11" s="1"/>
  <c r="CQ127" i="11"/>
  <c r="CP127" i="11"/>
  <c r="CO127" i="11"/>
  <c r="CM127" i="11"/>
  <c r="CL127" i="11"/>
  <c r="CK127" i="11"/>
  <c r="CJ127" i="11"/>
  <c r="CI127" i="11"/>
  <c r="CH127" i="11"/>
  <c r="CG127" i="11"/>
  <c r="CF127" i="11"/>
  <c r="CE127" i="11"/>
  <c r="CD127" i="11"/>
  <c r="CC127" i="11"/>
  <c r="CB127" i="11"/>
  <c r="AS127" i="11"/>
  <c r="AR127" i="11"/>
  <c r="AM127" i="11"/>
  <c r="AN127" i="11" s="1"/>
  <c r="AL127" i="11"/>
  <c r="AJ127" i="11"/>
  <c r="AG127" i="11"/>
  <c r="AK127" i="11" s="1"/>
  <c r="AE127" i="11"/>
  <c r="AA127" i="11"/>
  <c r="AC127" i="11" s="1"/>
  <c r="Y127" i="11"/>
  <c r="W127" i="11"/>
  <c r="AD127" i="11" s="1"/>
  <c r="CZ126" i="11"/>
  <c r="CY126" i="11"/>
  <c r="CX126" i="11"/>
  <c r="CW126" i="11"/>
  <c r="CV126" i="11"/>
  <c r="CU126" i="11"/>
  <c r="CT126" i="11"/>
  <c r="CS126" i="11"/>
  <c r="CR126" i="11"/>
  <c r="AP126" i="11" s="1"/>
  <c r="CQ126" i="11"/>
  <c r="CP126" i="11"/>
  <c r="CO126" i="11"/>
  <c r="CM126" i="11"/>
  <c r="CL126" i="11"/>
  <c r="CK126" i="11"/>
  <c r="CJ126" i="11"/>
  <c r="CI126" i="11"/>
  <c r="CH126" i="11"/>
  <c r="CG126" i="11"/>
  <c r="CF126" i="11"/>
  <c r="CE126" i="11"/>
  <c r="AJ126" i="11" s="1"/>
  <c r="CD126" i="11"/>
  <c r="CC126" i="11"/>
  <c r="CB126" i="11"/>
  <c r="AS126" i="11"/>
  <c r="AR126" i="11"/>
  <c r="AM126" i="11"/>
  <c r="AL126" i="11"/>
  <c r="AG126" i="11"/>
  <c r="AK126" i="11" s="1"/>
  <c r="AE126" i="11"/>
  <c r="AA126" i="11"/>
  <c r="AC126" i="11" s="1"/>
  <c r="Y126" i="11"/>
  <c r="W126" i="11"/>
  <c r="CZ125" i="11"/>
  <c r="CY125" i="11"/>
  <c r="CX125" i="11"/>
  <c r="CW125" i="11"/>
  <c r="CV125" i="11"/>
  <c r="CU125" i="11"/>
  <c r="CT125" i="11"/>
  <c r="CS125" i="11"/>
  <c r="CS130" i="11" s="1"/>
  <c r="CR125" i="11"/>
  <c r="CR130" i="11" s="1"/>
  <c r="CQ125" i="11"/>
  <c r="CP125" i="11"/>
  <c r="CO125" i="11"/>
  <c r="CM125" i="11"/>
  <c r="CL125" i="11"/>
  <c r="CK125" i="11"/>
  <c r="CJ125" i="11"/>
  <c r="CI125" i="11"/>
  <c r="CH125" i="11"/>
  <c r="CG125" i="11"/>
  <c r="CF125" i="11"/>
  <c r="CE125" i="11"/>
  <c r="CD125" i="11"/>
  <c r="CC125" i="11"/>
  <c r="CB125" i="11"/>
  <c r="AS125" i="11"/>
  <c r="AR125" i="11"/>
  <c r="AP125" i="11"/>
  <c r="AM125" i="11"/>
  <c r="AQ125" i="11" s="1"/>
  <c r="AL125" i="11"/>
  <c r="AJ125" i="11"/>
  <c r="AG125" i="11"/>
  <c r="AK125" i="11" s="1"/>
  <c r="AE125" i="11"/>
  <c r="AA125" i="11"/>
  <c r="Y125" i="11"/>
  <c r="W125" i="11"/>
  <c r="CZ124" i="11"/>
  <c r="CY124" i="11"/>
  <c r="CX124" i="11"/>
  <c r="CW124" i="11"/>
  <c r="CV124" i="11"/>
  <c r="CU124" i="11"/>
  <c r="CT124" i="11"/>
  <c r="CS124" i="11"/>
  <c r="CR124" i="11"/>
  <c r="CQ124" i="11"/>
  <c r="CP124" i="11"/>
  <c r="CO124" i="11"/>
  <c r="CM124" i="11"/>
  <c r="CL124" i="11"/>
  <c r="CK124" i="11"/>
  <c r="CJ124" i="11"/>
  <c r="CI124" i="11"/>
  <c r="CH124" i="11"/>
  <c r="CG124" i="11"/>
  <c r="CF124" i="11"/>
  <c r="CE124" i="11"/>
  <c r="CD124" i="11"/>
  <c r="CC124" i="11"/>
  <c r="CB124" i="11"/>
  <c r="AV124" i="11"/>
  <c r="AU124" i="11"/>
  <c r="AS124" i="11"/>
  <c r="AR124" i="11"/>
  <c r="AQ124" i="11"/>
  <c r="AP124" i="11"/>
  <c r="AM124" i="11"/>
  <c r="AL124" i="11"/>
  <c r="AK124" i="11"/>
  <c r="AJ124" i="11"/>
  <c r="AG124" i="11"/>
  <c r="AE124" i="11"/>
  <c r="AD124" i="11"/>
  <c r="AN124" i="11" s="1"/>
  <c r="AC124" i="11"/>
  <c r="AA124" i="11"/>
  <c r="Y124" i="11"/>
  <c r="W124" i="11"/>
  <c r="CZ123" i="11"/>
  <c r="CY123" i="11"/>
  <c r="CX123" i="11"/>
  <c r="CW123" i="11"/>
  <c r="CV123" i="11"/>
  <c r="CU123" i="11"/>
  <c r="CT123" i="11"/>
  <c r="CS123" i="11"/>
  <c r="CR123" i="11"/>
  <c r="CQ123" i="11"/>
  <c r="CP123" i="11"/>
  <c r="CO123" i="11"/>
  <c r="CM123" i="11"/>
  <c r="CL123" i="11"/>
  <c r="CK123" i="11"/>
  <c r="CJ123" i="11"/>
  <c r="CI123" i="11"/>
  <c r="CH123" i="11"/>
  <c r="CG123" i="11"/>
  <c r="CF123" i="11"/>
  <c r="CE123" i="11"/>
  <c r="CD123" i="11"/>
  <c r="CC123" i="11"/>
  <c r="CC130" i="11" s="1"/>
  <c r="CB123" i="11"/>
  <c r="AV123" i="11"/>
  <c r="AS123" i="11"/>
  <c r="AR123" i="11"/>
  <c r="AP123" i="11"/>
  <c r="AQ123" i="11" s="1"/>
  <c r="AM123" i="11"/>
  <c r="AL123" i="11"/>
  <c r="AK123" i="11"/>
  <c r="AJ123" i="11"/>
  <c r="AG123" i="11"/>
  <c r="AE123" i="11"/>
  <c r="AD123" i="11"/>
  <c r="AC123" i="11"/>
  <c r="AA123" i="11"/>
  <c r="Y123" i="11"/>
  <c r="W123" i="11"/>
  <c r="CZ122" i="11"/>
  <c r="CZ130" i="11" s="1"/>
  <c r="CY122" i="11"/>
  <c r="CX122" i="11"/>
  <c r="CX130" i="11" s="1"/>
  <c r="CW122" i="11"/>
  <c r="CW130" i="11" s="1"/>
  <c r="CV122" i="11"/>
  <c r="CV130" i="11" s="1"/>
  <c r="CU122" i="11"/>
  <c r="CU130" i="11" s="1"/>
  <c r="CT122" i="11"/>
  <c r="CT130" i="11" s="1"/>
  <c r="CS122" i="11"/>
  <c r="CR122" i="11"/>
  <c r="CQ122" i="11"/>
  <c r="CQ130" i="11" s="1"/>
  <c r="CP122" i="11"/>
  <c r="CP130" i="11" s="1"/>
  <c r="CO122" i="11"/>
  <c r="CO130" i="11" s="1"/>
  <c r="CM122" i="11"/>
  <c r="CM130" i="11" s="1"/>
  <c r="CL122" i="11"/>
  <c r="CL130" i="11" s="1"/>
  <c r="CK122" i="11"/>
  <c r="CJ122" i="11"/>
  <c r="CI122" i="11"/>
  <c r="CI130" i="11" s="1"/>
  <c r="CH122" i="11"/>
  <c r="CH130" i="11" s="1"/>
  <c r="CG122" i="11"/>
  <c r="CG130" i="11" s="1"/>
  <c r="CF122" i="11"/>
  <c r="CE122" i="11"/>
  <c r="AJ122" i="11" s="1"/>
  <c r="AJ130" i="11" s="1"/>
  <c r="CD122" i="11"/>
  <c r="CD130" i="11" s="1"/>
  <c r="CC122" i="11"/>
  <c r="CB122" i="11"/>
  <c r="CB130" i="11" s="1"/>
  <c r="AW122" i="11"/>
  <c r="AS122" i="11"/>
  <c r="AR122" i="11"/>
  <c r="AP122" i="11"/>
  <c r="AM122" i="11"/>
  <c r="AM130" i="11" s="1"/>
  <c r="AL122" i="11"/>
  <c r="AG122" i="11"/>
  <c r="AG130" i="11" s="1"/>
  <c r="AE122" i="11"/>
  <c r="AE130" i="11" s="1"/>
  <c r="AA122" i="11"/>
  <c r="Y122" i="11"/>
  <c r="W122" i="11"/>
  <c r="AD122" i="11" s="1"/>
  <c r="DZ120" i="11"/>
  <c r="DZ134" i="11" s="1"/>
  <c r="DY120" i="11"/>
  <c r="DY134" i="11" s="1"/>
  <c r="DX120" i="11"/>
  <c r="DX134" i="11" s="1"/>
  <c r="DW120" i="11"/>
  <c r="DW134" i="11" s="1"/>
  <c r="DV120" i="11"/>
  <c r="DV134" i="11" s="1"/>
  <c r="DU120" i="11"/>
  <c r="DU134" i="11" s="1"/>
  <c r="DT120" i="11"/>
  <c r="DT134" i="11" s="1"/>
  <c r="DS120" i="11"/>
  <c r="DR120" i="11"/>
  <c r="DQ120" i="11"/>
  <c r="DP120" i="11"/>
  <c r="DO120" i="11"/>
  <c r="DO134" i="11" s="1"/>
  <c r="DM120" i="11"/>
  <c r="DM134" i="11" s="1"/>
  <c r="DL120" i="11"/>
  <c r="DL134" i="11" s="1"/>
  <c r="DK120" i="11"/>
  <c r="DK134" i="11" s="1"/>
  <c r="DJ120" i="11"/>
  <c r="DJ134" i="11" s="1"/>
  <c r="DI120" i="11"/>
  <c r="DI134" i="11" s="1"/>
  <c r="DH120" i="11"/>
  <c r="DH134" i="11" s="1"/>
  <c r="DG120" i="11"/>
  <c r="DG134" i="11" s="1"/>
  <c r="DF120" i="11"/>
  <c r="DF134" i="11" s="1"/>
  <c r="DE120" i="11"/>
  <c r="DE134" i="11" s="1"/>
  <c r="DD120" i="11"/>
  <c r="DD134" i="11" s="1"/>
  <c r="DC120" i="11"/>
  <c r="DC134" i="11" s="1"/>
  <c r="DB120" i="11"/>
  <c r="CF120" i="11"/>
  <c r="AB120" i="11"/>
  <c r="AB134" i="11" s="1"/>
  <c r="X120" i="11"/>
  <c r="X134" i="11" s="1"/>
  <c r="CZ119" i="11"/>
  <c r="CY119" i="11"/>
  <c r="CX119" i="11"/>
  <c r="CW119" i="11"/>
  <c r="CV119" i="11"/>
  <c r="CU119" i="11"/>
  <c r="CT119" i="11"/>
  <c r="CS119" i="11"/>
  <c r="CR119" i="11"/>
  <c r="AP119" i="11" s="1"/>
  <c r="AQ119" i="11" s="1"/>
  <c r="CQ119" i="11"/>
  <c r="CP119" i="11"/>
  <c r="CO119" i="11"/>
  <c r="CM119" i="11"/>
  <c r="CL119" i="11"/>
  <c r="CK119" i="11"/>
  <c r="CJ119" i="11"/>
  <c r="CI119" i="11"/>
  <c r="CH119" i="11"/>
  <c r="CG119" i="11"/>
  <c r="CF119" i="11"/>
  <c r="CE119" i="11"/>
  <c r="CD119" i="11"/>
  <c r="CC119" i="11"/>
  <c r="CB119" i="11"/>
  <c r="AV119" i="11"/>
  <c r="AS119" i="11"/>
  <c r="AT119" i="11" s="1"/>
  <c r="AR119" i="11"/>
  <c r="AM119" i="11"/>
  <c r="AL119" i="11"/>
  <c r="AJ119" i="11"/>
  <c r="AK119" i="11" s="1"/>
  <c r="AH119" i="11"/>
  <c r="AG119" i="11"/>
  <c r="AE119" i="11"/>
  <c r="AD119" i="11"/>
  <c r="AF119" i="11" s="1"/>
  <c r="AX119" i="11" s="1"/>
  <c r="AA119" i="11"/>
  <c r="AC119" i="11" s="1"/>
  <c r="Y119" i="11"/>
  <c r="W119" i="11"/>
  <c r="CZ118" i="11"/>
  <c r="CY118" i="11"/>
  <c r="CX118" i="11"/>
  <c r="CW118" i="11"/>
  <c r="CV118" i="11"/>
  <c r="CU118" i="11"/>
  <c r="CT118" i="11"/>
  <c r="CS118" i="11"/>
  <c r="CR118" i="11"/>
  <c r="AP118" i="11" s="1"/>
  <c r="AQ118" i="11" s="1"/>
  <c r="CQ118" i="11"/>
  <c r="CP118" i="11"/>
  <c r="CO118" i="11"/>
  <c r="CM118" i="11"/>
  <c r="CL118" i="11"/>
  <c r="CK118" i="11"/>
  <c r="CJ118" i="11"/>
  <c r="CI118" i="11"/>
  <c r="CH118" i="11"/>
  <c r="CG118" i="11"/>
  <c r="CF118" i="11"/>
  <c r="CE118" i="11"/>
  <c r="CD118" i="11"/>
  <c r="CC118" i="11"/>
  <c r="CB118" i="11"/>
  <c r="AS118" i="11"/>
  <c r="AR118" i="11"/>
  <c r="AM118" i="11"/>
  <c r="AL118" i="11"/>
  <c r="AJ118" i="11"/>
  <c r="AK118" i="11" s="1"/>
  <c r="AG118" i="11"/>
  <c r="AV118" i="11" s="1"/>
  <c r="AE118" i="11"/>
  <c r="AA118" i="11"/>
  <c r="AC118" i="11" s="1"/>
  <c r="Y118" i="11"/>
  <c r="W118" i="11"/>
  <c r="AD118" i="11" s="1"/>
  <c r="CZ117" i="11"/>
  <c r="CY117" i="11"/>
  <c r="CX117" i="11"/>
  <c r="CW117" i="11"/>
  <c r="CV117" i="11"/>
  <c r="CU117" i="11"/>
  <c r="CT117" i="11"/>
  <c r="CS117" i="11"/>
  <c r="CR117" i="11"/>
  <c r="AP117" i="11" s="1"/>
  <c r="CQ117" i="11"/>
  <c r="CP117" i="11"/>
  <c r="CO117" i="11"/>
  <c r="CM117" i="11"/>
  <c r="CL117" i="11"/>
  <c r="CK117" i="11"/>
  <c r="CJ117" i="11"/>
  <c r="CI117" i="11"/>
  <c r="CH117" i="11"/>
  <c r="CG117" i="11"/>
  <c r="CF117" i="11"/>
  <c r="CE117" i="11"/>
  <c r="AJ117" i="11" s="1"/>
  <c r="AK117" i="11" s="1"/>
  <c r="CD117" i="11"/>
  <c r="CC117" i="11"/>
  <c r="CB117" i="11"/>
  <c r="AS117" i="11"/>
  <c r="AR117" i="11"/>
  <c r="AM117" i="11"/>
  <c r="AQ117" i="11" s="1"/>
  <c r="AL117" i="11"/>
  <c r="AG117" i="11"/>
  <c r="AH117" i="11" s="1"/>
  <c r="AE117" i="11"/>
  <c r="AC117" i="11"/>
  <c r="AA117" i="11"/>
  <c r="Y117" i="11"/>
  <c r="AD117" i="11" s="1"/>
  <c r="W117" i="11"/>
  <c r="CZ116" i="11"/>
  <c r="CY116" i="11"/>
  <c r="CX116" i="11"/>
  <c r="CW116" i="11"/>
  <c r="CV116" i="11"/>
  <c r="CU116" i="11"/>
  <c r="CT116" i="11"/>
  <c r="CS116" i="11"/>
  <c r="CR116" i="11"/>
  <c r="AP116" i="11" s="1"/>
  <c r="CQ116" i="11"/>
  <c r="CP116" i="11"/>
  <c r="CO116" i="11"/>
  <c r="CM116" i="11"/>
  <c r="CL116" i="11"/>
  <c r="CK116" i="11"/>
  <c r="CJ116" i="11"/>
  <c r="CI116" i="11"/>
  <c r="CH116" i="11"/>
  <c r="CG116" i="11"/>
  <c r="CF116" i="11"/>
  <c r="CE116" i="11"/>
  <c r="AJ116" i="11" s="1"/>
  <c r="CD116" i="11"/>
  <c r="CC116" i="11"/>
  <c r="CB116" i="11"/>
  <c r="AS116" i="11"/>
  <c r="AR116" i="11"/>
  <c r="AM116" i="11"/>
  <c r="AQ116" i="11" s="1"/>
  <c r="AL116" i="11"/>
  <c r="AG116" i="11"/>
  <c r="AV116" i="11" s="1"/>
  <c r="AE116" i="11"/>
  <c r="AA116" i="11"/>
  <c r="AD116" i="11" s="1"/>
  <c r="Y116" i="11"/>
  <c r="W116" i="11"/>
  <c r="CZ115" i="11"/>
  <c r="CY115" i="11"/>
  <c r="CX115" i="11"/>
  <c r="CW115" i="11"/>
  <c r="CV115" i="11"/>
  <c r="CU115" i="11"/>
  <c r="CT115" i="11"/>
  <c r="CS115" i="11"/>
  <c r="CR115" i="11"/>
  <c r="AP115" i="11" s="1"/>
  <c r="CQ115" i="11"/>
  <c r="CP115" i="11"/>
  <c r="CO115" i="11"/>
  <c r="CM115" i="11"/>
  <c r="CL115" i="11"/>
  <c r="CK115" i="11"/>
  <c r="CJ115" i="11"/>
  <c r="CI115" i="11"/>
  <c r="CH115" i="11"/>
  <c r="CG115" i="11"/>
  <c r="CF115" i="11"/>
  <c r="CE115" i="11"/>
  <c r="CD115" i="11"/>
  <c r="CC115" i="11"/>
  <c r="CB115" i="11"/>
  <c r="AU115" i="11"/>
  <c r="AS115" i="11"/>
  <c r="AR115" i="11"/>
  <c r="AM115" i="11"/>
  <c r="AL115" i="11"/>
  <c r="AJ115" i="11"/>
  <c r="AH115" i="11"/>
  <c r="AG115" i="11"/>
  <c r="AK115" i="11" s="1"/>
  <c r="AE115" i="11"/>
  <c r="AC115" i="11"/>
  <c r="AA115" i="11"/>
  <c r="Y115" i="11"/>
  <c r="AD115" i="11" s="1"/>
  <c r="W115" i="11"/>
  <c r="CZ114" i="11"/>
  <c r="CY114" i="11"/>
  <c r="CX114" i="11"/>
  <c r="CW114" i="11"/>
  <c r="CW120" i="11" s="1"/>
  <c r="CV114" i="11"/>
  <c r="CU114" i="11"/>
  <c r="CT114" i="11"/>
  <c r="CS114" i="11"/>
  <c r="CR114" i="11"/>
  <c r="CQ114" i="11"/>
  <c r="CP114" i="11"/>
  <c r="CO114" i="11"/>
  <c r="CM114" i="11"/>
  <c r="CL114" i="11"/>
  <c r="CK114" i="11"/>
  <c r="CJ114" i="11"/>
  <c r="CI114" i="11"/>
  <c r="CH114" i="11"/>
  <c r="CG114" i="11"/>
  <c r="CF114" i="11"/>
  <c r="CE114" i="11"/>
  <c r="CD114" i="11"/>
  <c r="CC114" i="11"/>
  <c r="CB114" i="11"/>
  <c r="AV114" i="11"/>
  <c r="AS114" i="11"/>
  <c r="AR114" i="11"/>
  <c r="AP114" i="11"/>
  <c r="AQ114" i="11" s="1"/>
  <c r="AM114" i="11"/>
  <c r="AL114" i="11"/>
  <c r="AJ114" i="11"/>
  <c r="AK114" i="11" s="1"/>
  <c r="AG114" i="11"/>
  <c r="AH114" i="11" s="1"/>
  <c r="AE114" i="11"/>
  <c r="AD114" i="11"/>
  <c r="AC114" i="11"/>
  <c r="AA114" i="11"/>
  <c r="Y114" i="11"/>
  <c r="W114" i="11"/>
  <c r="CZ113" i="11"/>
  <c r="CY113" i="11"/>
  <c r="CX113" i="11"/>
  <c r="CW113" i="11"/>
  <c r="CV113" i="11"/>
  <c r="CU113" i="11"/>
  <c r="CT113" i="11"/>
  <c r="CS113" i="11"/>
  <c r="CR113" i="11"/>
  <c r="CQ113" i="11"/>
  <c r="CP113" i="11"/>
  <c r="CO113" i="11"/>
  <c r="CM113" i="11"/>
  <c r="CL113" i="11"/>
  <c r="CK113" i="11"/>
  <c r="CJ113" i="11"/>
  <c r="CI113" i="11"/>
  <c r="CH113" i="11"/>
  <c r="CG113" i="11"/>
  <c r="CF113" i="11"/>
  <c r="CE113" i="11"/>
  <c r="CD113" i="11"/>
  <c r="CC113" i="11"/>
  <c r="CB113" i="11"/>
  <c r="AS113" i="11"/>
  <c r="AR113" i="11"/>
  <c r="AP113" i="11"/>
  <c r="AQ113" i="11" s="1"/>
  <c r="AM113" i="11"/>
  <c r="AL113" i="11"/>
  <c r="AK113" i="11"/>
  <c r="AJ113" i="11"/>
  <c r="AG113" i="11"/>
  <c r="AE113" i="11"/>
  <c r="AA113" i="11"/>
  <c r="AD113" i="11" s="1"/>
  <c r="AW113" i="11" s="1"/>
  <c r="Y113" i="11"/>
  <c r="W113" i="11"/>
  <c r="CZ112" i="11"/>
  <c r="CY112" i="11"/>
  <c r="CX112" i="11"/>
  <c r="CW112" i="11"/>
  <c r="CV112" i="11"/>
  <c r="CU112" i="11"/>
  <c r="CT112" i="11"/>
  <c r="CS112" i="11"/>
  <c r="CR112" i="11"/>
  <c r="CQ112" i="11"/>
  <c r="CP112" i="11"/>
  <c r="CO112" i="11"/>
  <c r="CM112" i="11"/>
  <c r="CL112" i="11"/>
  <c r="CK112" i="11"/>
  <c r="CJ112" i="11"/>
  <c r="CI112" i="11"/>
  <c r="CH112" i="11"/>
  <c r="CG112" i="11"/>
  <c r="CF112" i="11"/>
  <c r="CE112" i="11"/>
  <c r="CD112" i="11"/>
  <c r="CC112" i="11"/>
  <c r="CB112" i="11"/>
  <c r="AW112" i="11"/>
  <c r="AS112" i="11"/>
  <c r="AR112" i="11"/>
  <c r="AP112" i="11"/>
  <c r="AQ112" i="11" s="1"/>
  <c r="AM112" i="11"/>
  <c r="AL112" i="11"/>
  <c r="AJ112" i="11"/>
  <c r="AG112" i="11"/>
  <c r="AE112" i="11"/>
  <c r="AE120" i="11" s="1"/>
  <c r="AE134" i="11" s="1"/>
  <c r="AC112" i="11"/>
  <c r="AA112" i="11"/>
  <c r="Y112" i="11"/>
  <c r="W112" i="11"/>
  <c r="AD112" i="11" s="1"/>
  <c r="AY112" i="11" s="1"/>
  <c r="AZ112" i="11" s="1"/>
  <c r="CZ111" i="11"/>
  <c r="CZ120" i="11" s="1"/>
  <c r="CY111" i="11"/>
  <c r="CY120" i="11" s="1"/>
  <c r="CX111" i="11"/>
  <c r="CX120" i="11" s="1"/>
  <c r="CW111" i="11"/>
  <c r="CV111" i="11"/>
  <c r="CV120" i="11" s="1"/>
  <c r="CU111" i="11"/>
  <c r="CT111" i="11"/>
  <c r="CS111" i="11"/>
  <c r="CR111" i="11"/>
  <c r="CQ111" i="11"/>
  <c r="CP111" i="11"/>
  <c r="CP120" i="11" s="1"/>
  <c r="CO111" i="11"/>
  <c r="CO120" i="11" s="1"/>
  <c r="CO134" i="11" s="1"/>
  <c r="CM111" i="11"/>
  <c r="CM120" i="11" s="1"/>
  <c r="CL111" i="11"/>
  <c r="CK111" i="11"/>
  <c r="CK120" i="11" s="1"/>
  <c r="CJ111" i="11"/>
  <c r="CJ120" i="11" s="1"/>
  <c r="CI111" i="11"/>
  <c r="CI120" i="11" s="1"/>
  <c r="CH111" i="11"/>
  <c r="CH120" i="11" s="1"/>
  <c r="CG111" i="11"/>
  <c r="CG120" i="11" s="1"/>
  <c r="CF111" i="11"/>
  <c r="CE111" i="11"/>
  <c r="CD111" i="11"/>
  <c r="CC111" i="11"/>
  <c r="CB111" i="11"/>
  <c r="AS111" i="11"/>
  <c r="AR111" i="11"/>
  <c r="AM111" i="11"/>
  <c r="AL111" i="11"/>
  <c r="AG111" i="11"/>
  <c r="AE111" i="11"/>
  <c r="AA111" i="11"/>
  <c r="AA120" i="11" s="1"/>
  <c r="Y111" i="11"/>
  <c r="Y120" i="11" s="1"/>
  <c r="W111" i="11"/>
  <c r="W120" i="11" s="1"/>
  <c r="AY109" i="11"/>
  <c r="Z109" i="11"/>
  <c r="Z147" i="11" s="1"/>
  <c r="AZ108" i="11"/>
  <c r="AY108" i="11"/>
  <c r="AW108" i="11"/>
  <c r="AV108" i="11"/>
  <c r="AU108" i="11"/>
  <c r="AS108" i="11"/>
  <c r="AR108" i="11"/>
  <c r="AO108" i="11"/>
  <c r="AN108" i="11"/>
  <c r="AM108" i="11"/>
  <c r="AL108" i="11"/>
  <c r="AJ108" i="11"/>
  <c r="AG108" i="11"/>
  <c r="AF108" i="11"/>
  <c r="AE108" i="11"/>
  <c r="AD108" i="11"/>
  <c r="AT108" i="11" s="1"/>
  <c r="AC108" i="11"/>
  <c r="AB108" i="11"/>
  <c r="AA108" i="11"/>
  <c r="Y108" i="11"/>
  <c r="X108" i="11"/>
  <c r="X148" i="11" s="1"/>
  <c r="W108" i="11"/>
  <c r="AR107" i="11"/>
  <c r="AL107" i="11"/>
  <c r="AR106" i="11"/>
  <c r="AL106" i="11"/>
  <c r="DZ105" i="11"/>
  <c r="DY105" i="11"/>
  <c r="DX105" i="11"/>
  <c r="DW105" i="11"/>
  <c r="DV105" i="11"/>
  <c r="DU105" i="11"/>
  <c r="DT105" i="11"/>
  <c r="DS105" i="11"/>
  <c r="DR105" i="11"/>
  <c r="DQ105" i="11"/>
  <c r="DP105" i="11"/>
  <c r="DO105" i="11"/>
  <c r="DM105" i="11"/>
  <c r="DL105" i="11"/>
  <c r="DK105" i="11"/>
  <c r="DJ105" i="11"/>
  <c r="DI105" i="11"/>
  <c r="DH105" i="11"/>
  <c r="DG105" i="11"/>
  <c r="DF105" i="11"/>
  <c r="DE105" i="11"/>
  <c r="DD105" i="11"/>
  <c r="DC105" i="11"/>
  <c r="DB105" i="11"/>
  <c r="CY105" i="11"/>
  <c r="CT105" i="11"/>
  <c r="CS105" i="11"/>
  <c r="CM105" i="11"/>
  <c r="CH105" i="11"/>
  <c r="CC105" i="11"/>
  <c r="AG105" i="11"/>
  <c r="AB105" i="11"/>
  <c r="Z105" i="11"/>
  <c r="X105" i="11"/>
  <c r="CZ104" i="11"/>
  <c r="CZ105" i="11" s="1"/>
  <c r="CY104" i="11"/>
  <c r="CX104" i="11"/>
  <c r="CW104" i="11"/>
  <c r="CV104" i="11"/>
  <c r="CU104" i="11"/>
  <c r="CT104" i="11"/>
  <c r="CS104" i="11"/>
  <c r="CR104" i="11"/>
  <c r="CQ104" i="11"/>
  <c r="CP104" i="11"/>
  <c r="CO104" i="11"/>
  <c r="CM104" i="11"/>
  <c r="CL104" i="11"/>
  <c r="CK104" i="11"/>
  <c r="CJ104" i="11"/>
  <c r="CI104" i="11"/>
  <c r="CI105" i="11" s="1"/>
  <c r="CH104" i="11"/>
  <c r="CG104" i="11"/>
  <c r="CF104" i="11"/>
  <c r="CE104" i="11"/>
  <c r="CD104" i="11"/>
  <c r="CC104" i="11"/>
  <c r="CB104" i="11"/>
  <c r="CB105" i="11" s="1"/>
  <c r="AW104" i="11"/>
  <c r="AT104" i="11"/>
  <c r="AS104" i="11"/>
  <c r="AR104" i="11"/>
  <c r="AP104" i="11"/>
  <c r="AM104" i="11"/>
  <c r="AQ104" i="11" s="1"/>
  <c r="AL104" i="11"/>
  <c r="AJ104" i="11"/>
  <c r="AK104" i="11" s="1"/>
  <c r="AG104" i="11"/>
  <c r="AV104" i="11" s="1"/>
  <c r="AE104" i="11"/>
  <c r="AE105" i="11" s="1"/>
  <c r="AA104" i="11"/>
  <c r="AC104" i="11" s="1"/>
  <c r="Y104" i="11"/>
  <c r="W104" i="11"/>
  <c r="AD104" i="11" s="1"/>
  <c r="CZ103" i="11"/>
  <c r="CY103" i="11"/>
  <c r="CX103" i="11"/>
  <c r="CW103" i="11"/>
  <c r="CV103" i="11"/>
  <c r="CU103" i="11"/>
  <c r="CT103" i="11"/>
  <c r="CS103" i="11"/>
  <c r="CR103" i="11"/>
  <c r="CQ103" i="11"/>
  <c r="CP103" i="11"/>
  <c r="CO103" i="11"/>
  <c r="CM103" i="11"/>
  <c r="CL103" i="11"/>
  <c r="CK103" i="11"/>
  <c r="CJ103" i="11"/>
  <c r="CI103" i="11"/>
  <c r="CH103" i="11"/>
  <c r="CG103" i="11"/>
  <c r="CF103" i="11"/>
  <c r="CE103" i="11"/>
  <c r="AJ103" i="11" s="1"/>
  <c r="CD103" i="11"/>
  <c r="CC103" i="11"/>
  <c r="CB103" i="11"/>
  <c r="AS103" i="11"/>
  <c r="AR103" i="11"/>
  <c r="AP103" i="11"/>
  <c r="AM103" i="11"/>
  <c r="AQ103" i="11" s="1"/>
  <c r="AL103" i="11"/>
  <c r="AK103" i="11"/>
  <c r="AG103" i="11"/>
  <c r="AE103" i="11"/>
  <c r="AA103" i="11"/>
  <c r="AC103" i="11" s="1"/>
  <c r="Y103" i="11"/>
  <c r="W103" i="11"/>
  <c r="CZ102" i="11"/>
  <c r="CY102" i="11"/>
  <c r="CX102" i="11"/>
  <c r="CX105" i="11" s="1"/>
  <c r="CW102" i="11"/>
  <c r="CW105" i="11" s="1"/>
  <c r="CV102" i="11"/>
  <c r="CU102" i="11"/>
  <c r="CU105" i="11" s="1"/>
  <c r="CT102" i="11"/>
  <c r="CS102" i="11"/>
  <c r="CR102" i="11"/>
  <c r="CQ102" i="11"/>
  <c r="CQ105" i="11" s="1"/>
  <c r="CP102" i="11"/>
  <c r="CO102" i="11"/>
  <c r="CO105" i="11" s="1"/>
  <c r="CM102" i="11"/>
  <c r="CL102" i="11"/>
  <c r="CK102" i="11"/>
  <c r="CK105" i="11" s="1"/>
  <c r="CJ102" i="11"/>
  <c r="CI102" i="11"/>
  <c r="CH102" i="11"/>
  <c r="CG102" i="11"/>
  <c r="CG105" i="11" s="1"/>
  <c r="CF102" i="11"/>
  <c r="CF105" i="11" s="1"/>
  <c r="CE102" i="11"/>
  <c r="CD102" i="11"/>
  <c r="CD105" i="11" s="1"/>
  <c r="CC102" i="11"/>
  <c r="CB102" i="11"/>
  <c r="AV102" i="11"/>
  <c r="AS102" i="11"/>
  <c r="AR102" i="11"/>
  <c r="AM102" i="11"/>
  <c r="AM105" i="11" s="1"/>
  <c r="AL102" i="11"/>
  <c r="AG102" i="11"/>
  <c r="AE102" i="11"/>
  <c r="AC102" i="11"/>
  <c r="AC105" i="11" s="1"/>
  <c r="AA102" i="11"/>
  <c r="AA105" i="11" s="1"/>
  <c r="Y102" i="11"/>
  <c r="Y105" i="11" s="1"/>
  <c r="W102" i="11"/>
  <c r="DZ100" i="11"/>
  <c r="DY100" i="11"/>
  <c r="DX100" i="11"/>
  <c r="DW100" i="11"/>
  <c r="DV100" i="11"/>
  <c r="DU100" i="11"/>
  <c r="DT100" i="11"/>
  <c r="DS100" i="11"/>
  <c r="DS109" i="11" s="1"/>
  <c r="DR100" i="11"/>
  <c r="DQ100" i="11"/>
  <c r="DP100" i="11"/>
  <c r="DO100" i="11"/>
  <c r="DM100" i="11"/>
  <c r="DL100" i="11"/>
  <c r="DK100" i="11"/>
  <c r="DJ100" i="11"/>
  <c r="DI100" i="11"/>
  <c r="DH100" i="11"/>
  <c r="DG100" i="11"/>
  <c r="DF100" i="11"/>
  <c r="DE100" i="11"/>
  <c r="DD100" i="11"/>
  <c r="DC100" i="11"/>
  <c r="DB100" i="11"/>
  <c r="DB109" i="11" s="1"/>
  <c r="CU100" i="11"/>
  <c r="CT100" i="11"/>
  <c r="CS100" i="11"/>
  <c r="CJ100" i="11"/>
  <c r="CD100" i="11"/>
  <c r="AE100" i="11"/>
  <c r="AB100" i="11"/>
  <c r="Z100" i="11"/>
  <c r="X100" i="11"/>
  <c r="CZ99" i="11"/>
  <c r="CZ100" i="11" s="1"/>
  <c r="CY99" i="11"/>
  <c r="CX99" i="11"/>
  <c r="CW99" i="11"/>
  <c r="CV99" i="11"/>
  <c r="CV100" i="11" s="1"/>
  <c r="CU99" i="11"/>
  <c r="CT99" i="11"/>
  <c r="CS99" i="11"/>
  <c r="CR99" i="11"/>
  <c r="AP99" i="11" s="1"/>
  <c r="CQ99" i="11"/>
  <c r="CP99" i="11"/>
  <c r="CO99" i="11"/>
  <c r="CO100" i="11" s="1"/>
  <c r="CM99" i="11"/>
  <c r="CL99" i="11"/>
  <c r="CK99" i="11"/>
  <c r="CJ99" i="11"/>
  <c r="CI99" i="11"/>
  <c r="CI100" i="11" s="1"/>
  <c r="CH99" i="11"/>
  <c r="CG99" i="11"/>
  <c r="CF99" i="11"/>
  <c r="CE99" i="11"/>
  <c r="CE100" i="11" s="1"/>
  <c r="CD99" i="11"/>
  <c r="CC99" i="11"/>
  <c r="CB99" i="11"/>
  <c r="AS99" i="11"/>
  <c r="AR99" i="11"/>
  <c r="AM99" i="11"/>
  <c r="AQ99" i="11" s="1"/>
  <c r="AL99" i="11"/>
  <c r="AJ99" i="11"/>
  <c r="AJ100" i="11" s="1"/>
  <c r="AG99" i="11"/>
  <c r="AE99" i="11"/>
  <c r="AA99" i="11"/>
  <c r="AC99" i="11" s="1"/>
  <c r="Y99" i="11"/>
  <c r="W99" i="11"/>
  <c r="W100" i="11" s="1"/>
  <c r="CZ98" i="11"/>
  <c r="CY98" i="11"/>
  <c r="CY100" i="11" s="1"/>
  <c r="CX98" i="11"/>
  <c r="CX100" i="11" s="1"/>
  <c r="CW98" i="11"/>
  <c r="CW100" i="11" s="1"/>
  <c r="CV98" i="11"/>
  <c r="CU98" i="11"/>
  <c r="CT98" i="11"/>
  <c r="CS98" i="11"/>
  <c r="CR98" i="11"/>
  <c r="CR100" i="11" s="1"/>
  <c r="CQ98" i="11"/>
  <c r="CQ100" i="11" s="1"/>
  <c r="CP98" i="11"/>
  <c r="CP100" i="11" s="1"/>
  <c r="CO98" i="11"/>
  <c r="CM98" i="11"/>
  <c r="CM100" i="11" s="1"/>
  <c r="CL98" i="11"/>
  <c r="CL100" i="11" s="1"/>
  <c r="CK98" i="11"/>
  <c r="CK100" i="11" s="1"/>
  <c r="CJ98" i="11"/>
  <c r="CI98" i="11"/>
  <c r="CH98" i="11"/>
  <c r="CH100" i="11" s="1"/>
  <c r="CG98" i="11"/>
  <c r="CG100" i="11" s="1"/>
  <c r="CF98" i="11"/>
  <c r="CF100" i="11" s="1"/>
  <c r="CE98" i="11"/>
  <c r="CD98" i="11"/>
  <c r="CC98" i="11"/>
  <c r="CC100" i="11" s="1"/>
  <c r="CB98" i="11"/>
  <c r="CB100" i="11" s="1"/>
  <c r="AS98" i="11"/>
  <c r="AS100" i="11" s="1"/>
  <c r="AR98" i="11"/>
  <c r="AM98" i="11"/>
  <c r="AL98" i="11"/>
  <c r="AJ98" i="11"/>
  <c r="AG98" i="11"/>
  <c r="AG100" i="11" s="1"/>
  <c r="AE98" i="11"/>
  <c r="AA98" i="11"/>
  <c r="Y98" i="11"/>
  <c r="W98" i="11"/>
  <c r="DZ96" i="11"/>
  <c r="DY96" i="11"/>
  <c r="DX96" i="11"/>
  <c r="DW96" i="11"/>
  <c r="DV96" i="11"/>
  <c r="DU96" i="11"/>
  <c r="DT96" i="11"/>
  <c r="DS96" i="11"/>
  <c r="DR96" i="11"/>
  <c r="DQ96" i="11"/>
  <c r="DP96" i="11"/>
  <c r="DO96" i="11"/>
  <c r="DM96" i="11"/>
  <c r="DL96" i="11"/>
  <c r="DK96" i="11"/>
  <c r="DJ96" i="11"/>
  <c r="DI96" i="11"/>
  <c r="DH96" i="11"/>
  <c r="DG96" i="11"/>
  <c r="DF96" i="11"/>
  <c r="DE96" i="11"/>
  <c r="DD96" i="11"/>
  <c r="DC96" i="11"/>
  <c r="DB96" i="11"/>
  <c r="CZ96" i="11"/>
  <c r="CT96" i="11"/>
  <c r="CQ96" i="11"/>
  <c r="CP96" i="11"/>
  <c r="CI96" i="11"/>
  <c r="CD96" i="11"/>
  <c r="AB96" i="11"/>
  <c r="X96" i="11"/>
  <c r="W96" i="11"/>
  <c r="CZ95" i="11"/>
  <c r="CY95" i="11"/>
  <c r="CX95" i="11"/>
  <c r="CW95" i="11"/>
  <c r="CV95" i="11"/>
  <c r="CU95" i="11"/>
  <c r="CU96" i="11" s="1"/>
  <c r="CT95" i="11"/>
  <c r="CS95" i="11"/>
  <c r="CR95" i="11"/>
  <c r="AP95" i="11" s="1"/>
  <c r="AQ95" i="11" s="1"/>
  <c r="CQ95" i="11"/>
  <c r="CP95" i="11"/>
  <c r="CO95" i="11"/>
  <c r="CM95" i="11"/>
  <c r="CL95" i="11"/>
  <c r="CK95" i="11"/>
  <c r="CJ95" i="11"/>
  <c r="CI95" i="11"/>
  <c r="CH95" i="11"/>
  <c r="CG95" i="11"/>
  <c r="CF95" i="11"/>
  <c r="CE95" i="11"/>
  <c r="AJ95" i="11" s="1"/>
  <c r="CD95" i="11"/>
  <c r="CC95" i="11"/>
  <c r="CB95" i="11"/>
  <c r="AS95" i="11"/>
  <c r="AR95" i="11"/>
  <c r="AM95" i="11"/>
  <c r="AL95" i="11"/>
  <c r="AK95" i="11"/>
  <c r="AG95" i="11"/>
  <c r="AG96" i="11" s="1"/>
  <c r="AE95" i="11"/>
  <c r="AA95" i="11"/>
  <c r="AC95" i="11" s="1"/>
  <c r="Y95" i="11"/>
  <c r="W95" i="11"/>
  <c r="CZ94" i="11"/>
  <c r="CY94" i="11"/>
  <c r="CX94" i="11"/>
  <c r="CW94" i="11"/>
  <c r="CW96" i="11" s="1"/>
  <c r="CV94" i="11"/>
  <c r="CU94" i="11"/>
  <c r="CT94" i="11"/>
  <c r="CS94" i="11"/>
  <c r="CR94" i="11"/>
  <c r="AP94" i="11" s="1"/>
  <c r="CQ94" i="11"/>
  <c r="CP94" i="11"/>
  <c r="CO94" i="11"/>
  <c r="CM94" i="11"/>
  <c r="CL94" i="11"/>
  <c r="CK94" i="11"/>
  <c r="CJ94" i="11"/>
  <c r="CI94" i="11"/>
  <c r="CH94" i="11"/>
  <c r="CG94" i="11"/>
  <c r="CF94" i="11"/>
  <c r="CF96" i="11" s="1"/>
  <c r="CE94" i="11"/>
  <c r="AJ94" i="11" s="1"/>
  <c r="AK94" i="11" s="1"/>
  <c r="CD94" i="11"/>
  <c r="CC94" i="11"/>
  <c r="CB94" i="11"/>
  <c r="AS94" i="11"/>
  <c r="AR94" i="11"/>
  <c r="AM94" i="11"/>
  <c r="AQ94" i="11" s="1"/>
  <c r="AL94" i="11"/>
  <c r="AG94" i="11"/>
  <c r="AE94" i="11"/>
  <c r="AC94" i="11"/>
  <c r="AC96" i="11" s="1"/>
  <c r="AA94" i="11"/>
  <c r="Y94" i="11"/>
  <c r="W94" i="11"/>
  <c r="AD94" i="11" s="1"/>
  <c r="CZ93" i="11"/>
  <c r="CY93" i="11"/>
  <c r="CX93" i="11"/>
  <c r="CW93" i="11"/>
  <c r="CV93" i="11"/>
  <c r="CV96" i="11" s="1"/>
  <c r="CU93" i="11"/>
  <c r="CT93" i="11"/>
  <c r="CS93" i="11"/>
  <c r="CS96" i="11" s="1"/>
  <c r="CR93" i="11"/>
  <c r="CQ93" i="11"/>
  <c r="CP93" i="11"/>
  <c r="CO93" i="11"/>
  <c r="CM93" i="11"/>
  <c r="CM96" i="11" s="1"/>
  <c r="CL93" i="11"/>
  <c r="CL96" i="11" s="1"/>
  <c r="CK93" i="11"/>
  <c r="CK96" i="11" s="1"/>
  <c r="CJ93" i="11"/>
  <c r="CJ96" i="11" s="1"/>
  <c r="CI93" i="11"/>
  <c r="CH93" i="11"/>
  <c r="CG93" i="11"/>
  <c r="CF93" i="11"/>
  <c r="CE93" i="11"/>
  <c r="AJ93" i="11" s="1"/>
  <c r="CD93" i="11"/>
  <c r="CC93" i="11"/>
  <c r="CC96" i="11" s="1"/>
  <c r="CB93" i="11"/>
  <c r="CB96" i="11" s="1"/>
  <c r="AU93" i="11"/>
  <c r="AS93" i="11"/>
  <c r="AR93" i="11"/>
  <c r="AP93" i="11"/>
  <c r="AM93" i="11"/>
  <c r="AL93" i="11"/>
  <c r="AG93" i="11"/>
  <c r="AE93" i="11"/>
  <c r="AE96" i="11" s="1"/>
  <c r="AA93" i="11"/>
  <c r="Y93" i="11"/>
  <c r="Y96" i="11" s="1"/>
  <c r="W93" i="11"/>
  <c r="AD93" i="11" s="1"/>
  <c r="DZ91" i="11"/>
  <c r="DY91" i="11"/>
  <c r="DX91" i="11"/>
  <c r="DW91" i="11"/>
  <c r="DW157" i="11" s="1"/>
  <c r="DW82" i="11" s="1"/>
  <c r="DV91" i="11"/>
  <c r="DV157" i="11" s="1"/>
  <c r="DV82" i="11" s="1"/>
  <c r="DU91" i="11"/>
  <c r="DT91" i="11"/>
  <c r="DT157" i="11" s="1"/>
  <c r="DS91" i="11"/>
  <c r="DR91" i="11"/>
  <c r="DQ91" i="11"/>
  <c r="DP91" i="11"/>
  <c r="DP157" i="11" s="1"/>
  <c r="DO91" i="11"/>
  <c r="DO157" i="11" s="1"/>
  <c r="DM91" i="11"/>
  <c r="DL91" i="11"/>
  <c r="DK91" i="11"/>
  <c r="DJ91" i="11"/>
  <c r="DJ157" i="11" s="1"/>
  <c r="DI91" i="11"/>
  <c r="DH91" i="11"/>
  <c r="DG91" i="11"/>
  <c r="DF91" i="11"/>
  <c r="DF157" i="11" s="1"/>
  <c r="DF82" i="11" s="1"/>
  <c r="DE91" i="11"/>
  <c r="DE157" i="11" s="1"/>
  <c r="DE82" i="11" s="1"/>
  <c r="DD91" i="11"/>
  <c r="DC91" i="11"/>
  <c r="DC157" i="11" s="1"/>
  <c r="DB91" i="11"/>
  <c r="CW91" i="11"/>
  <c r="CT91" i="11"/>
  <c r="CS91" i="11"/>
  <c r="CR91" i="11"/>
  <c r="CQ91" i="11"/>
  <c r="CP91" i="11"/>
  <c r="CM91" i="11"/>
  <c r="CL91" i="11"/>
  <c r="CK91" i="11"/>
  <c r="CC91" i="11"/>
  <c r="BZ91" i="11"/>
  <c r="BY91" i="11"/>
  <c r="BX91" i="11"/>
  <c r="BW91" i="11"/>
  <c r="BV91" i="11"/>
  <c r="BU91" i="11"/>
  <c r="BT91" i="11"/>
  <c r="BS91" i="11"/>
  <c r="BR91" i="11"/>
  <c r="AR91" i="11" s="1"/>
  <c r="BQ91" i="11"/>
  <c r="BP91" i="11"/>
  <c r="BO91" i="11"/>
  <c r="BM91" i="11"/>
  <c r="BL91" i="11"/>
  <c r="BK91" i="11"/>
  <c r="BJ91" i="11"/>
  <c r="BI91" i="11"/>
  <c r="BH91" i="11"/>
  <c r="BG91" i="11"/>
  <c r="BF91" i="11"/>
  <c r="BE91" i="11"/>
  <c r="BD91" i="11"/>
  <c r="BC91" i="11"/>
  <c r="BB91" i="11"/>
  <c r="AQ91" i="11"/>
  <c r="AP91" i="11"/>
  <c r="AL91" i="11"/>
  <c r="AC91" i="11"/>
  <c r="AB91" i="11"/>
  <c r="X91" i="11"/>
  <c r="W91" i="11"/>
  <c r="CZ90" i="11"/>
  <c r="CZ91" i="11" s="1"/>
  <c r="CY90" i="11"/>
  <c r="CY91" i="11" s="1"/>
  <c r="CX90" i="11"/>
  <c r="CX91" i="11" s="1"/>
  <c r="CW90" i="11"/>
  <c r="CV90" i="11"/>
  <c r="CV91" i="11" s="1"/>
  <c r="CU90" i="11"/>
  <c r="CU91" i="11" s="1"/>
  <c r="CT90" i="11"/>
  <c r="CS90" i="11"/>
  <c r="CR90" i="11"/>
  <c r="CQ90" i="11"/>
  <c r="CP90" i="11"/>
  <c r="CO90" i="11"/>
  <c r="CO91" i="11" s="1"/>
  <c r="CM90" i="11"/>
  <c r="CL90" i="11"/>
  <c r="CK90" i="11"/>
  <c r="CJ90" i="11"/>
  <c r="CJ91" i="11" s="1"/>
  <c r="CI90" i="11"/>
  <c r="CI91" i="11" s="1"/>
  <c r="CH90" i="11"/>
  <c r="CH91" i="11" s="1"/>
  <c r="CG90" i="11"/>
  <c r="CG91" i="11" s="1"/>
  <c r="CF90" i="11"/>
  <c r="CF91" i="11" s="1"/>
  <c r="CE90" i="11"/>
  <c r="CE91" i="11" s="1"/>
  <c r="CD90" i="11"/>
  <c r="CD91" i="11" s="1"/>
  <c r="CC90" i="11"/>
  <c r="CB90" i="11"/>
  <c r="CB91" i="11" s="1"/>
  <c r="AS90" i="11"/>
  <c r="AR90" i="11"/>
  <c r="AQ90" i="11"/>
  <c r="AP90" i="11"/>
  <c r="AM90" i="11"/>
  <c r="AL90" i="11"/>
  <c r="AJ90" i="11"/>
  <c r="AJ91" i="11" s="1"/>
  <c r="AG90" i="11"/>
  <c r="AE90" i="11"/>
  <c r="AE91" i="11" s="1"/>
  <c r="AA90" i="11"/>
  <c r="AA91" i="11" s="1"/>
  <c r="Y90" i="11"/>
  <c r="Y91" i="11" s="1"/>
  <c r="W90" i="11"/>
  <c r="AD90" i="11" s="1"/>
  <c r="DZ88" i="11"/>
  <c r="DY88" i="11"/>
  <c r="DX88" i="11"/>
  <c r="DW88" i="11"/>
  <c r="DV88" i="11"/>
  <c r="DU88" i="11"/>
  <c r="DT88" i="11"/>
  <c r="DS88" i="11"/>
  <c r="DR88" i="11"/>
  <c r="DQ88" i="11"/>
  <c r="DQ109" i="11" s="1"/>
  <c r="DP88" i="11"/>
  <c r="DO88" i="11"/>
  <c r="DM88" i="11"/>
  <c r="DL88" i="11"/>
  <c r="DK88" i="11"/>
  <c r="DJ88" i="11"/>
  <c r="DI88" i="11"/>
  <c r="DH88" i="11"/>
  <c r="DG88" i="11"/>
  <c r="DF88" i="11"/>
  <c r="DE88" i="11"/>
  <c r="DD88" i="11"/>
  <c r="DC88" i="11"/>
  <c r="DB88" i="11"/>
  <c r="CW88" i="11"/>
  <c r="CS88" i="11"/>
  <c r="CR88" i="11"/>
  <c r="CQ88" i="11"/>
  <c r="CP88" i="11"/>
  <c r="CO88" i="11"/>
  <c r="CL88" i="11"/>
  <c r="CJ88" i="11"/>
  <c r="CF88" i="11"/>
  <c r="CB88" i="11"/>
  <c r="BZ88" i="11"/>
  <c r="BY88" i="11"/>
  <c r="BX88" i="11"/>
  <c r="BW88" i="11"/>
  <c r="BV88" i="11"/>
  <c r="BU88" i="11"/>
  <c r="BT88" i="11"/>
  <c r="BS88" i="11"/>
  <c r="BR88" i="11"/>
  <c r="AR88" i="11" s="1"/>
  <c r="BQ88" i="11"/>
  <c r="BP88" i="11"/>
  <c r="BO88" i="11"/>
  <c r="BM88" i="11"/>
  <c r="BL88" i="11"/>
  <c r="BK88" i="11"/>
  <c r="BJ88" i="11"/>
  <c r="BI88" i="11"/>
  <c r="BH88" i="11"/>
  <c r="BG88" i="11"/>
  <c r="BF88" i="11"/>
  <c r="BE88" i="11"/>
  <c r="AL88" i="11" s="1"/>
  <c r="BD88" i="11"/>
  <c r="BC88" i="11"/>
  <c r="BB88" i="11"/>
  <c r="AM88" i="11"/>
  <c r="AG88" i="11"/>
  <c r="AB88" i="11"/>
  <c r="AA88" i="11"/>
  <c r="X88" i="11"/>
  <c r="CZ87" i="11"/>
  <c r="CZ88" i="11" s="1"/>
  <c r="CY87" i="11"/>
  <c r="CY88" i="11" s="1"/>
  <c r="CX87" i="11"/>
  <c r="CX88" i="11" s="1"/>
  <c r="CW87" i="11"/>
  <c r="CV87" i="11"/>
  <c r="CV88" i="11" s="1"/>
  <c r="CU87" i="11"/>
  <c r="CU88" i="11" s="1"/>
  <c r="CT87" i="11"/>
  <c r="CT88" i="11" s="1"/>
  <c r="CS87" i="11"/>
  <c r="CR87" i="11"/>
  <c r="CQ87" i="11"/>
  <c r="CP87" i="11"/>
  <c r="CO87" i="11"/>
  <c r="CM87" i="11"/>
  <c r="CM88" i="11" s="1"/>
  <c r="CL87" i="11"/>
  <c r="CK87" i="11"/>
  <c r="CK88" i="11" s="1"/>
  <c r="CJ87" i="11"/>
  <c r="CI87" i="11"/>
  <c r="CI88" i="11" s="1"/>
  <c r="CH87" i="11"/>
  <c r="CH88" i="11" s="1"/>
  <c r="CG87" i="11"/>
  <c r="CG88" i="11" s="1"/>
  <c r="CF87" i="11"/>
  <c r="CE87" i="11"/>
  <c r="CE88" i="11" s="1"/>
  <c r="CD87" i="11"/>
  <c r="CD88" i="11" s="1"/>
  <c r="CC87" i="11"/>
  <c r="CC88" i="11" s="1"/>
  <c r="CB87" i="11"/>
  <c r="AS87" i="11"/>
  <c r="AS88" i="11" s="1"/>
  <c r="AR87" i="11"/>
  <c r="AP87" i="11"/>
  <c r="AP88" i="11" s="1"/>
  <c r="AM87" i="11"/>
  <c r="AL87" i="11"/>
  <c r="AJ87" i="11"/>
  <c r="AK87" i="11" s="1"/>
  <c r="AK88" i="11" s="1"/>
  <c r="AG87" i="11"/>
  <c r="AE87" i="11"/>
  <c r="AE88" i="11" s="1"/>
  <c r="AC87" i="11"/>
  <c r="AA87" i="11"/>
  <c r="Y87" i="11"/>
  <c r="W87" i="11"/>
  <c r="Z83" i="11"/>
  <c r="DT82" i="11"/>
  <c r="DP82" i="11"/>
  <c r="DO82" i="11"/>
  <c r="DJ82" i="11"/>
  <c r="DC82" i="11"/>
  <c r="DZ81" i="11"/>
  <c r="DY81" i="11"/>
  <c r="DX81" i="11"/>
  <c r="DW81" i="11"/>
  <c r="DV81" i="11"/>
  <c r="DU81" i="11"/>
  <c r="DT81" i="11"/>
  <c r="DS81" i="11"/>
  <c r="DR81" i="11"/>
  <c r="DQ81" i="11"/>
  <c r="DP81" i="11"/>
  <c r="DO81" i="11"/>
  <c r="DM81" i="11"/>
  <c r="DL81" i="11"/>
  <c r="DK81" i="11"/>
  <c r="DJ81" i="11"/>
  <c r="DI81" i="11"/>
  <c r="DH81" i="11"/>
  <c r="DH79" i="11" s="1"/>
  <c r="DG81" i="11"/>
  <c r="DG79" i="11" s="1"/>
  <c r="DF81" i="11"/>
  <c r="DE81" i="11"/>
  <c r="DD81" i="11"/>
  <c r="DC81" i="11"/>
  <c r="DB81" i="11"/>
  <c r="BM81" i="11"/>
  <c r="BL81" i="11"/>
  <c r="BK81" i="11"/>
  <c r="BJ81" i="11"/>
  <c r="BI81" i="11"/>
  <c r="BH81" i="11"/>
  <c r="BG81" i="11"/>
  <c r="BF81" i="11"/>
  <c r="BE81" i="11"/>
  <c r="BD81" i="11"/>
  <c r="BC81" i="11"/>
  <c r="BB81" i="11"/>
  <c r="AS81" i="11"/>
  <c r="AR81" i="11"/>
  <c r="AP81" i="11"/>
  <c r="AM81" i="11"/>
  <c r="AL81" i="11"/>
  <c r="AJ81" i="11"/>
  <c r="AG81" i="11"/>
  <c r="AE81" i="11"/>
  <c r="AA81" i="11"/>
  <c r="Y81" i="11"/>
  <c r="W81" i="11"/>
  <c r="AD81" i="11" s="1"/>
  <c r="CZ80" i="11"/>
  <c r="CZ79" i="11" s="1"/>
  <c r="CY80" i="11"/>
  <c r="CX80" i="11"/>
  <c r="CX79" i="11" s="1"/>
  <c r="CW80" i="11"/>
  <c r="CW79" i="11" s="1"/>
  <c r="CV80" i="11"/>
  <c r="CU80" i="11"/>
  <c r="CT80" i="11"/>
  <c r="CS80" i="11"/>
  <c r="CS79" i="11" s="1"/>
  <c r="CR80" i="11"/>
  <c r="AP80" i="11" s="1"/>
  <c r="CQ80" i="11"/>
  <c r="CQ79" i="11" s="1"/>
  <c r="CP80" i="11"/>
  <c r="CO80" i="11"/>
  <c r="CO79" i="11" s="1"/>
  <c r="CM80" i="11"/>
  <c r="CM79" i="11" s="1"/>
  <c r="CL80" i="11"/>
  <c r="CK80" i="11"/>
  <c r="CJ80" i="11"/>
  <c r="CI80" i="11"/>
  <c r="CI79" i="11" s="1"/>
  <c r="CH80" i="11"/>
  <c r="CG80" i="11"/>
  <c r="CG79" i="11" s="1"/>
  <c r="CF80" i="11"/>
  <c r="CE80" i="11"/>
  <c r="CD80" i="11"/>
  <c r="CD79" i="11" s="1"/>
  <c r="CC80" i="11"/>
  <c r="CB80" i="11"/>
  <c r="AS80" i="11"/>
  <c r="AR80" i="11"/>
  <c r="AM80" i="11"/>
  <c r="AQ80" i="11" s="1"/>
  <c r="AJ80" i="11"/>
  <c r="AJ79" i="11" s="1"/>
  <c r="AG80" i="11"/>
  <c r="AV80" i="11" s="1"/>
  <c r="AE80" i="11"/>
  <c r="AE79" i="11" s="1"/>
  <c r="AE60" i="11" s="1"/>
  <c r="AA80" i="11"/>
  <c r="Y80" i="11"/>
  <c r="W80" i="11"/>
  <c r="W79" i="11" s="1"/>
  <c r="DZ79" i="11"/>
  <c r="DY79" i="11"/>
  <c r="DX79" i="11"/>
  <c r="DW79" i="11"/>
  <c r="DW60" i="11" s="1"/>
  <c r="DV79" i="11"/>
  <c r="DV60" i="11" s="1"/>
  <c r="DU79" i="11"/>
  <c r="DU60" i="11" s="1"/>
  <c r="CU60" i="11" s="1"/>
  <c r="DT79" i="11"/>
  <c r="DS79" i="11"/>
  <c r="DR79" i="11"/>
  <c r="DQ79" i="11"/>
  <c r="DP79" i="11"/>
  <c r="DO79" i="11"/>
  <c r="DM79" i="11"/>
  <c r="DL79" i="11"/>
  <c r="DL60" i="11" s="1"/>
  <c r="DK79" i="11"/>
  <c r="DJ79" i="11"/>
  <c r="DI79" i="11"/>
  <c r="DF79" i="11"/>
  <c r="DE79" i="11"/>
  <c r="DD79" i="11"/>
  <c r="DD60" i="11" s="1"/>
  <c r="DC79" i="11"/>
  <c r="DB79" i="11"/>
  <c r="CY79" i="11"/>
  <c r="CV79" i="11"/>
  <c r="CU79" i="11"/>
  <c r="CT79" i="11"/>
  <c r="CR79" i="11"/>
  <c r="CP79" i="11"/>
  <c r="CL79" i="11"/>
  <c r="CK79" i="11"/>
  <c r="CJ79" i="11"/>
  <c r="CH79" i="11"/>
  <c r="CF79" i="11"/>
  <c r="CE79" i="11"/>
  <c r="CC79" i="11"/>
  <c r="CB79" i="11"/>
  <c r="AP79" i="11"/>
  <c r="AL79" i="11"/>
  <c r="AB79" i="11"/>
  <c r="AA79" i="11"/>
  <c r="Y79" i="11"/>
  <c r="X79" i="11"/>
  <c r="CZ78" i="11"/>
  <c r="CY78" i="11"/>
  <c r="CX78" i="11"/>
  <c r="CW78" i="11"/>
  <c r="CV78" i="11"/>
  <c r="CU78" i="11"/>
  <c r="CT78" i="11"/>
  <c r="CS78" i="11"/>
  <c r="CR78" i="11"/>
  <c r="CQ78" i="11"/>
  <c r="CP78" i="11"/>
  <c r="CO78" i="11"/>
  <c r="CM78" i="11"/>
  <c r="CL78" i="11"/>
  <c r="CK78" i="11"/>
  <c r="CJ78" i="11"/>
  <c r="CI78" i="11"/>
  <c r="CH78" i="11"/>
  <c r="CG78" i="11"/>
  <c r="CF78" i="11"/>
  <c r="CE78" i="11"/>
  <c r="CD78" i="11"/>
  <c r="CC78" i="11"/>
  <c r="CB78" i="11"/>
  <c r="AU78" i="11"/>
  <c r="AS78" i="11"/>
  <c r="AR78" i="11"/>
  <c r="AP78" i="11"/>
  <c r="AM78" i="11"/>
  <c r="AL78" i="11"/>
  <c r="AJ78" i="11"/>
  <c r="AG78" i="11"/>
  <c r="AV78" i="11" s="1"/>
  <c r="AE78" i="11"/>
  <c r="AA78" i="11"/>
  <c r="Y78" i="11"/>
  <c r="W78" i="11"/>
  <c r="AD78" i="11" s="1"/>
  <c r="AS77" i="11"/>
  <c r="AR77" i="11"/>
  <c r="AP77" i="11"/>
  <c r="AM77" i="11"/>
  <c r="AL77" i="11"/>
  <c r="AJ77" i="11"/>
  <c r="AG77" i="11"/>
  <c r="AE77" i="11"/>
  <c r="AA77" i="11"/>
  <c r="Y77" i="11"/>
  <c r="AD77" i="11" s="1"/>
  <c r="W77" i="11"/>
  <c r="CZ76" i="11"/>
  <c r="CY76" i="11"/>
  <c r="CX76" i="11"/>
  <c r="CW76" i="11"/>
  <c r="CV76" i="11"/>
  <c r="CU76" i="11"/>
  <c r="CT76" i="11"/>
  <c r="CS76" i="11"/>
  <c r="CR76" i="11"/>
  <c r="CQ76" i="11"/>
  <c r="CP76" i="11"/>
  <c r="CO76" i="11"/>
  <c r="CM76" i="11"/>
  <c r="CL76" i="11"/>
  <c r="CK76" i="11"/>
  <c r="CJ76" i="11"/>
  <c r="CI76" i="11"/>
  <c r="CH76" i="11"/>
  <c r="CG76" i="11"/>
  <c r="CF76" i="11"/>
  <c r="CE76" i="11"/>
  <c r="AJ76" i="11" s="1"/>
  <c r="CD76" i="11"/>
  <c r="CC76" i="11"/>
  <c r="CB76" i="11"/>
  <c r="AV76" i="11"/>
  <c r="AS76" i="11"/>
  <c r="AR76" i="11"/>
  <c r="AQ76" i="11"/>
  <c r="AP76" i="11"/>
  <c r="AM76" i="11"/>
  <c r="AL76" i="11"/>
  <c r="AK76" i="11"/>
  <c r="AG76" i="11"/>
  <c r="AE76" i="11"/>
  <c r="AA76" i="11"/>
  <c r="AD76" i="11" s="1"/>
  <c r="Y76" i="11"/>
  <c r="W76" i="11"/>
  <c r="CZ75" i="11"/>
  <c r="CY75" i="11"/>
  <c r="CX75" i="11"/>
  <c r="CW75" i="11"/>
  <c r="CV75" i="11"/>
  <c r="CU75" i="11"/>
  <c r="CT75" i="11"/>
  <c r="CS75" i="11"/>
  <c r="CR75" i="11"/>
  <c r="CQ75" i="11"/>
  <c r="CP75" i="11"/>
  <c r="CO75" i="11"/>
  <c r="CM75" i="11"/>
  <c r="CL75" i="11"/>
  <c r="CL73" i="11" s="1"/>
  <c r="CK75" i="11"/>
  <c r="CJ75" i="11"/>
  <c r="CI75" i="11"/>
  <c r="CI73" i="11" s="1"/>
  <c r="CH75" i="11"/>
  <c r="CG75" i="11"/>
  <c r="CF75" i="11"/>
  <c r="CE75" i="11"/>
  <c r="AJ75" i="11" s="1"/>
  <c r="CD75" i="11"/>
  <c r="CC75" i="11"/>
  <c r="CB75" i="11"/>
  <c r="AU75" i="11"/>
  <c r="AS75" i="11"/>
  <c r="AT75" i="11" s="1"/>
  <c r="AR75" i="11"/>
  <c r="AP75" i="11"/>
  <c r="AM75" i="11"/>
  <c r="AV75" i="11" s="1"/>
  <c r="AL75" i="11"/>
  <c r="AK75" i="11"/>
  <c r="AG75" i="11"/>
  <c r="AE75" i="11"/>
  <c r="AA75" i="11"/>
  <c r="Y75" i="11"/>
  <c r="W75" i="11"/>
  <c r="AD75" i="11" s="1"/>
  <c r="CZ74" i="11"/>
  <c r="CY74" i="11"/>
  <c r="CY73" i="11" s="1"/>
  <c r="CX74" i="11"/>
  <c r="CW74" i="11"/>
  <c r="CV74" i="11"/>
  <c r="CU74" i="11"/>
  <c r="CT74" i="11"/>
  <c r="CS74" i="11"/>
  <c r="CR74" i="11"/>
  <c r="AP74" i="11" s="1"/>
  <c r="CQ74" i="11"/>
  <c r="CP74" i="11"/>
  <c r="CP73" i="11" s="1"/>
  <c r="CO74" i="11"/>
  <c r="CM74" i="11"/>
  <c r="CL74" i="11"/>
  <c r="CK74" i="11"/>
  <c r="CJ74" i="11"/>
  <c r="CI74" i="11"/>
  <c r="CH74" i="11"/>
  <c r="CH73" i="11" s="1"/>
  <c r="CG74" i="11"/>
  <c r="CF74" i="11"/>
  <c r="CE74" i="11"/>
  <c r="CD74" i="11"/>
  <c r="CC74" i="11"/>
  <c r="CB74" i="11"/>
  <c r="CB73" i="11" s="1"/>
  <c r="AS74" i="11"/>
  <c r="AR74" i="11"/>
  <c r="AM74" i="11"/>
  <c r="AL74" i="11"/>
  <c r="AJ74" i="11"/>
  <c r="AG74" i="11"/>
  <c r="AE74" i="11"/>
  <c r="AA74" i="11"/>
  <c r="AA73" i="11" s="1"/>
  <c r="AA36" i="11" s="1"/>
  <c r="Y74" i="11"/>
  <c r="W74" i="11"/>
  <c r="W73" i="11" s="1"/>
  <c r="W36" i="11" s="1"/>
  <c r="DZ73" i="11"/>
  <c r="DY73" i="11"/>
  <c r="DX73" i="11"/>
  <c r="DW73" i="11"/>
  <c r="DV73" i="11"/>
  <c r="DU73" i="11"/>
  <c r="DT73" i="11"/>
  <c r="DT83" i="11" s="1"/>
  <c r="DS73" i="11"/>
  <c r="DR73" i="11"/>
  <c r="DQ73" i="11"/>
  <c r="DP73" i="11"/>
  <c r="DO73" i="11"/>
  <c r="DM73" i="11"/>
  <c r="DM36" i="11" s="1"/>
  <c r="DL73" i="11"/>
  <c r="DL36" i="11" s="1"/>
  <c r="DL43" i="11" s="1"/>
  <c r="DK73" i="11"/>
  <c r="DJ73" i="11"/>
  <c r="DJ36" i="11" s="1"/>
  <c r="DI73" i="11"/>
  <c r="DI36" i="11" s="1"/>
  <c r="DH73" i="11"/>
  <c r="DG73" i="11"/>
  <c r="DF73" i="11"/>
  <c r="DE73" i="11"/>
  <c r="DD73" i="11"/>
  <c r="DC73" i="11"/>
  <c r="DB73" i="11"/>
  <c r="CX73" i="11"/>
  <c r="CW73" i="11"/>
  <c r="CV73" i="11"/>
  <c r="CU73" i="11"/>
  <c r="CT73" i="11"/>
  <c r="CS73" i="11"/>
  <c r="CR73" i="11"/>
  <c r="CQ73" i="11"/>
  <c r="CJ73" i="11"/>
  <c r="CG73" i="11"/>
  <c r="CF73" i="11"/>
  <c r="CE73" i="11"/>
  <c r="CD73" i="11"/>
  <c r="CC73" i="11"/>
  <c r="AJ73" i="11"/>
  <c r="AJ36" i="11" s="1"/>
  <c r="AE73" i="11"/>
  <c r="AB73" i="11"/>
  <c r="Y73" i="11"/>
  <c r="Y36" i="11" s="1"/>
  <c r="X73" i="11"/>
  <c r="AX70" i="11"/>
  <c r="DO67" i="11"/>
  <c r="DK67" i="11"/>
  <c r="DB67" i="11"/>
  <c r="CC67" i="11"/>
  <c r="Y67" i="11"/>
  <c r="DZ66" i="11"/>
  <c r="CZ66" i="11" s="1"/>
  <c r="DY66" i="11"/>
  <c r="DX66" i="11"/>
  <c r="DW66" i="11"/>
  <c r="CW66" i="11" s="1"/>
  <c r="DV66" i="11"/>
  <c r="CV66" i="11" s="1"/>
  <c r="DU66" i="11"/>
  <c r="DT66" i="11"/>
  <c r="DS66" i="11"/>
  <c r="CS66" i="11" s="1"/>
  <c r="DR66" i="11"/>
  <c r="DQ66" i="11"/>
  <c r="CQ66" i="11" s="1"/>
  <c r="DP66" i="11"/>
  <c r="CP66" i="11" s="1"/>
  <c r="DO66" i="11"/>
  <c r="DM66" i="11"/>
  <c r="CM66" i="11" s="1"/>
  <c r="DL66" i="11"/>
  <c r="DK66" i="11"/>
  <c r="DK30" i="11" s="1"/>
  <c r="DJ66" i="11"/>
  <c r="DI66" i="11"/>
  <c r="DH66" i="11"/>
  <c r="CH66" i="11" s="1"/>
  <c r="DG66" i="11"/>
  <c r="CG66" i="11" s="1"/>
  <c r="DF66" i="11"/>
  <c r="DE66" i="11"/>
  <c r="CE66" i="11" s="1"/>
  <c r="DD66" i="11"/>
  <c r="DC66" i="11"/>
  <c r="DB66" i="11"/>
  <c r="CB66" i="11" s="1"/>
  <c r="CY66" i="11"/>
  <c r="CX66" i="11"/>
  <c r="CU66" i="11"/>
  <c r="CT66" i="11"/>
  <c r="CR66" i="11"/>
  <c r="CO66" i="11"/>
  <c r="CL66" i="11"/>
  <c r="CK66" i="11"/>
  <c r="CJ66" i="11"/>
  <c r="CI66" i="11"/>
  <c r="CD66" i="11"/>
  <c r="CC66" i="11"/>
  <c r="BZ66" i="11"/>
  <c r="BY66" i="11"/>
  <c r="BX66" i="11"/>
  <c r="BW66" i="11"/>
  <c r="BV66" i="11"/>
  <c r="BU66" i="11"/>
  <c r="BT66" i="11"/>
  <c r="BS66" i="11"/>
  <c r="BR66" i="11"/>
  <c r="BQ66" i="11"/>
  <c r="BP66" i="11"/>
  <c r="BO66" i="11"/>
  <c r="BM66" i="11"/>
  <c r="BL66" i="11"/>
  <c r="BK66" i="11"/>
  <c r="BJ66" i="11"/>
  <c r="BI66" i="11"/>
  <c r="BH66" i="11"/>
  <c r="BG66" i="11"/>
  <c r="BF66" i="11"/>
  <c r="BE66" i="11"/>
  <c r="BD66" i="11"/>
  <c r="BC66" i="11"/>
  <c r="BB66" i="11"/>
  <c r="AS66" i="11"/>
  <c r="AR66" i="11"/>
  <c r="AP66" i="11"/>
  <c r="AQ66" i="11" s="1"/>
  <c r="AM66" i="11"/>
  <c r="AL66" i="11"/>
  <c r="AJ66" i="11"/>
  <c r="AE66" i="11"/>
  <c r="AC66" i="11"/>
  <c r="AB66" i="11"/>
  <c r="AA66" i="11"/>
  <c r="Z66" i="11"/>
  <c r="Y66" i="11"/>
  <c r="X66" i="11"/>
  <c r="W66" i="11"/>
  <c r="DZ65" i="11"/>
  <c r="CZ65" i="11" s="1"/>
  <c r="DY65" i="11"/>
  <c r="CY65" i="11" s="1"/>
  <c r="DX65" i="11"/>
  <c r="DW65" i="11"/>
  <c r="DV65" i="11"/>
  <c r="DU65" i="11"/>
  <c r="CU65" i="11" s="1"/>
  <c r="DT65" i="11"/>
  <c r="DS65" i="11"/>
  <c r="CS65" i="11" s="1"/>
  <c r="DR65" i="11"/>
  <c r="DQ65" i="11"/>
  <c r="DP65" i="11"/>
  <c r="DO65" i="11"/>
  <c r="CO65" i="11" s="1"/>
  <c r="DM65" i="11"/>
  <c r="CM65" i="11" s="1"/>
  <c r="DL65" i="11"/>
  <c r="CL65" i="11" s="1"/>
  <c r="DK65" i="11"/>
  <c r="CK65" i="11" s="1"/>
  <c r="DJ65" i="11"/>
  <c r="DI65" i="11"/>
  <c r="DH65" i="11"/>
  <c r="CH65" i="11" s="1"/>
  <c r="DG65" i="11"/>
  <c r="CG65" i="11" s="1"/>
  <c r="DF65" i="11"/>
  <c r="DE65" i="11"/>
  <c r="DD65" i="11"/>
  <c r="CD65" i="11" s="1"/>
  <c r="DC65" i="11"/>
  <c r="DB65" i="11"/>
  <c r="CB65" i="11" s="1"/>
  <c r="CX65" i="11"/>
  <c r="CW65" i="11"/>
  <c r="CV65" i="11"/>
  <c r="CT65" i="11"/>
  <c r="CR65" i="11"/>
  <c r="CQ65" i="11"/>
  <c r="CP65" i="11"/>
  <c r="CJ65" i="11"/>
  <c r="CJ67" i="11" s="1"/>
  <c r="CI65" i="11"/>
  <c r="CF65" i="11"/>
  <c r="CE65" i="11"/>
  <c r="CC65" i="11"/>
  <c r="BZ65" i="11"/>
  <c r="BY65" i="11"/>
  <c r="BX65" i="11"/>
  <c r="BW65" i="11"/>
  <c r="BV65" i="11"/>
  <c r="BU65" i="11"/>
  <c r="BT65" i="11"/>
  <c r="BS65" i="11"/>
  <c r="BR65" i="11"/>
  <c r="BQ65" i="11"/>
  <c r="BP65" i="11"/>
  <c r="BO65" i="11"/>
  <c r="BM65" i="11"/>
  <c r="BL65" i="11"/>
  <c r="BK65" i="11"/>
  <c r="BJ65" i="11"/>
  <c r="BI65" i="11"/>
  <c r="BH65" i="11"/>
  <c r="BG65" i="11"/>
  <c r="BF65" i="11"/>
  <c r="BE65" i="11"/>
  <c r="BD65" i="11"/>
  <c r="BC65" i="11"/>
  <c r="BB65" i="11"/>
  <c r="AR65" i="11"/>
  <c r="AM65" i="11"/>
  <c r="AL65" i="11"/>
  <c r="AK65" i="11"/>
  <c r="AJ65" i="11"/>
  <c r="AG65" i="11"/>
  <c r="AE65" i="11"/>
  <c r="AC65" i="11"/>
  <c r="AB65" i="11"/>
  <c r="AA65" i="11"/>
  <c r="Z65" i="11"/>
  <c r="Z29" i="11" s="1"/>
  <c r="Y65" i="11"/>
  <c r="X65" i="11"/>
  <c r="W65" i="11"/>
  <c r="DZ64" i="11"/>
  <c r="CZ64" i="11" s="1"/>
  <c r="DY64" i="11"/>
  <c r="CY64" i="11" s="1"/>
  <c r="DX64" i="11"/>
  <c r="CX64" i="11" s="1"/>
  <c r="DW64" i="11"/>
  <c r="CW64" i="11" s="1"/>
  <c r="DV64" i="11"/>
  <c r="DU64" i="11"/>
  <c r="CU64" i="11" s="1"/>
  <c r="DT64" i="11"/>
  <c r="DS64" i="11"/>
  <c r="DR64" i="11"/>
  <c r="DQ64" i="11"/>
  <c r="DP64" i="11"/>
  <c r="DO64" i="11"/>
  <c r="CO64" i="11" s="1"/>
  <c r="DM64" i="11"/>
  <c r="DL64" i="11"/>
  <c r="DK64" i="11"/>
  <c r="DJ64" i="11"/>
  <c r="CJ64" i="11" s="1"/>
  <c r="DI64" i="11"/>
  <c r="DH64" i="11"/>
  <c r="CH64" i="11" s="1"/>
  <c r="DG64" i="11"/>
  <c r="CG64" i="11" s="1"/>
  <c r="DF64" i="11"/>
  <c r="CF64" i="11" s="1"/>
  <c r="DE64" i="11"/>
  <c r="CE64" i="11" s="1"/>
  <c r="DD64" i="11"/>
  <c r="CD64" i="11" s="1"/>
  <c r="DC64" i="11"/>
  <c r="DB64" i="11"/>
  <c r="CV64" i="11"/>
  <c r="CT64" i="11"/>
  <c r="CS64" i="11"/>
  <c r="CR64" i="11"/>
  <c r="CQ64" i="11"/>
  <c r="CP64" i="11"/>
  <c r="CL64" i="11"/>
  <c r="CI64" i="11"/>
  <c r="CC64" i="11"/>
  <c r="CB64" i="11"/>
  <c r="AR64" i="11"/>
  <c r="AP64" i="11"/>
  <c r="AQ64" i="11" s="1"/>
  <c r="AM64" i="11"/>
  <c r="AL64" i="11"/>
  <c r="AE64" i="11"/>
  <c r="AC64" i="11"/>
  <c r="AB64" i="11"/>
  <c r="AA64" i="11"/>
  <c r="Z64" i="11"/>
  <c r="Y64" i="11"/>
  <c r="X64" i="11"/>
  <c r="W64" i="11"/>
  <c r="DZ63" i="11"/>
  <c r="DY63" i="11"/>
  <c r="DX63" i="11"/>
  <c r="DW63" i="11"/>
  <c r="DV63" i="11"/>
  <c r="CV63" i="11" s="1"/>
  <c r="DU63" i="11"/>
  <c r="CU63" i="11" s="1"/>
  <c r="DT63" i="11"/>
  <c r="DS63" i="11"/>
  <c r="DR63" i="11"/>
  <c r="CR63" i="11" s="1"/>
  <c r="DQ63" i="11"/>
  <c r="DP63" i="11"/>
  <c r="CP63" i="11" s="1"/>
  <c r="DO63" i="11"/>
  <c r="DM63" i="11"/>
  <c r="CM63" i="11" s="1"/>
  <c r="DL63" i="11"/>
  <c r="DK63" i="11"/>
  <c r="DJ63" i="11"/>
  <c r="DI63" i="11"/>
  <c r="DH63" i="11"/>
  <c r="DG63" i="11"/>
  <c r="DF63" i="11"/>
  <c r="DE63" i="11"/>
  <c r="CE63" i="11" s="1"/>
  <c r="DD63" i="11"/>
  <c r="DC63" i="11"/>
  <c r="CC63" i="11" s="1"/>
  <c r="DB63" i="11"/>
  <c r="CY63" i="11"/>
  <c r="CX63" i="11"/>
  <c r="CW63" i="11"/>
  <c r="CT63" i="11"/>
  <c r="CS63" i="11"/>
  <c r="CQ63" i="11"/>
  <c r="CO63" i="11"/>
  <c r="CL63" i="11"/>
  <c r="CK63" i="11"/>
  <c r="CJ63" i="11"/>
  <c r="CH63" i="11"/>
  <c r="CG63" i="11"/>
  <c r="CF63" i="11"/>
  <c r="CD63" i="11"/>
  <c r="CB63" i="11"/>
  <c r="BZ63" i="11"/>
  <c r="BY63" i="11"/>
  <c r="BX63" i="11"/>
  <c r="BW63" i="11"/>
  <c r="BV63" i="11"/>
  <c r="BU63" i="11"/>
  <c r="BT63" i="11"/>
  <c r="BS63" i="11"/>
  <c r="BR63" i="11"/>
  <c r="AR63" i="11" s="1"/>
  <c r="BQ63" i="11"/>
  <c r="BP63" i="11"/>
  <c r="BO63" i="11"/>
  <c r="BM63" i="11"/>
  <c r="BL63" i="11"/>
  <c r="BK63" i="11"/>
  <c r="BJ63" i="11"/>
  <c r="BI63" i="11"/>
  <c r="BH63" i="11"/>
  <c r="BG63" i="11"/>
  <c r="BF63" i="11"/>
  <c r="BE63" i="11"/>
  <c r="AL63" i="11" s="1"/>
  <c r="BD63" i="11"/>
  <c r="BC63" i="11"/>
  <c r="BB63" i="11"/>
  <c r="AS63" i="11"/>
  <c r="AP63" i="11"/>
  <c r="AJ63" i="11"/>
  <c r="AE63" i="11"/>
  <c r="AC63" i="11"/>
  <c r="AB63" i="11"/>
  <c r="AA63" i="11"/>
  <c r="Z63" i="11"/>
  <c r="Y63" i="11"/>
  <c r="X63" i="11"/>
  <c r="X27" i="11" s="1"/>
  <c r="DZ62" i="11"/>
  <c r="DY62" i="11"/>
  <c r="CY62" i="11" s="1"/>
  <c r="DX62" i="11"/>
  <c r="CX62" i="11" s="1"/>
  <c r="DW62" i="11"/>
  <c r="DV62" i="11"/>
  <c r="CV62" i="11" s="1"/>
  <c r="DU62" i="11"/>
  <c r="CU62" i="11" s="1"/>
  <c r="DT62" i="11"/>
  <c r="DS62" i="11"/>
  <c r="CS62" i="11" s="1"/>
  <c r="DR62" i="11"/>
  <c r="CR62" i="11" s="1"/>
  <c r="DQ62" i="11"/>
  <c r="CQ62" i="11" s="1"/>
  <c r="DP62" i="11"/>
  <c r="DO62" i="11"/>
  <c r="CO62" i="11" s="1"/>
  <c r="CZ62" i="11"/>
  <c r="CW62" i="11"/>
  <c r="CT62" i="11"/>
  <c r="CP62" i="11"/>
  <c r="CM62" i="11"/>
  <c r="CL62" i="11"/>
  <c r="CK62" i="11"/>
  <c r="CJ62" i="11"/>
  <c r="CI62" i="11"/>
  <c r="CH62" i="11"/>
  <c r="CG62" i="11"/>
  <c r="CF62" i="11"/>
  <c r="CE62" i="11"/>
  <c r="CD62" i="11"/>
  <c r="CC62" i="11"/>
  <c r="CB62" i="11"/>
  <c r="AU62" i="11"/>
  <c r="AT62" i="11"/>
  <c r="AR62" i="11"/>
  <c r="AQ62" i="11"/>
  <c r="AO62" i="11"/>
  <c r="AN62" i="11"/>
  <c r="AL62" i="11"/>
  <c r="AI62" i="11"/>
  <c r="AH62" i="11"/>
  <c r="AC62" i="11"/>
  <c r="AB62" i="11"/>
  <c r="AB67" i="11" s="1"/>
  <c r="AA62" i="11"/>
  <c r="Z62" i="11"/>
  <c r="Y62" i="11"/>
  <c r="X62" i="11"/>
  <c r="DZ61" i="11"/>
  <c r="CZ61" i="11" s="1"/>
  <c r="DY61" i="11"/>
  <c r="DX61" i="11"/>
  <c r="DW61" i="11"/>
  <c r="CW61" i="11" s="1"/>
  <c r="CW67" i="11" s="1"/>
  <c r="DV61" i="11"/>
  <c r="DU61" i="11"/>
  <c r="CU61" i="11" s="1"/>
  <c r="DT61" i="11"/>
  <c r="CT61" i="11" s="1"/>
  <c r="DS61" i="11"/>
  <c r="CS61" i="11" s="1"/>
  <c r="DR61" i="11"/>
  <c r="CR61" i="11" s="1"/>
  <c r="DQ61" i="11"/>
  <c r="CQ61" i="11" s="1"/>
  <c r="DP61" i="11"/>
  <c r="CP61" i="11" s="1"/>
  <c r="DO61" i="11"/>
  <c r="CO61" i="11" s="1"/>
  <c r="DM61" i="11"/>
  <c r="CM61" i="11" s="1"/>
  <c r="DL61" i="11"/>
  <c r="DK61" i="11"/>
  <c r="DJ61" i="11"/>
  <c r="CJ61" i="11" s="1"/>
  <c r="DI61" i="11"/>
  <c r="DH61" i="11"/>
  <c r="DG61" i="11"/>
  <c r="DF61" i="11"/>
  <c r="DE61" i="11"/>
  <c r="DD61" i="11"/>
  <c r="CD61" i="11" s="1"/>
  <c r="DC61" i="11"/>
  <c r="DC67" i="11" s="1"/>
  <c r="DB61" i="11"/>
  <c r="CY61" i="11"/>
  <c r="CX61" i="11"/>
  <c r="CV61" i="11"/>
  <c r="CL61" i="11"/>
  <c r="CK61" i="11"/>
  <c r="CI61" i="11"/>
  <c r="CH61" i="11"/>
  <c r="CG61" i="11"/>
  <c r="CF61" i="11"/>
  <c r="CE61" i="11"/>
  <c r="CC61" i="11"/>
  <c r="CB61" i="11"/>
  <c r="CB67" i="11" s="1"/>
  <c r="BZ61" i="11"/>
  <c r="BY61" i="11"/>
  <c r="BX61" i="11"/>
  <c r="BW61" i="11"/>
  <c r="BV61" i="11"/>
  <c r="BU61" i="11"/>
  <c r="BT61" i="11"/>
  <c r="BS61" i="11"/>
  <c r="BR61" i="11"/>
  <c r="BQ61" i="11"/>
  <c r="BP61" i="11"/>
  <c r="BO61" i="11"/>
  <c r="BM61" i="11"/>
  <c r="BL61" i="11"/>
  <c r="BK61" i="11"/>
  <c r="BJ61" i="11"/>
  <c r="BI61" i="11"/>
  <c r="BH61" i="11"/>
  <c r="BG61" i="11"/>
  <c r="BF61" i="11"/>
  <c r="BE61" i="11"/>
  <c r="BD61" i="11"/>
  <c r="BC61" i="11"/>
  <c r="BB61" i="11"/>
  <c r="AS61" i="11"/>
  <c r="AR61" i="11"/>
  <c r="AM61" i="11"/>
  <c r="AL61" i="11"/>
  <c r="AK61" i="11"/>
  <c r="AG61" i="11"/>
  <c r="AE61" i="11"/>
  <c r="AC61" i="11"/>
  <c r="AB61" i="11"/>
  <c r="AA61" i="11"/>
  <c r="Z61" i="11"/>
  <c r="Y61" i="11"/>
  <c r="X61" i="11"/>
  <c r="DZ60" i="11"/>
  <c r="DY60" i="11"/>
  <c r="DX60" i="11"/>
  <c r="CX60" i="11" s="1"/>
  <c r="CX67" i="11" s="1"/>
  <c r="DT60" i="11"/>
  <c r="DT67" i="11" s="1"/>
  <c r="DS60" i="11"/>
  <c r="DS67" i="11" s="1"/>
  <c r="DR60" i="11"/>
  <c r="DQ60" i="11"/>
  <c r="CQ60" i="11" s="1"/>
  <c r="DP60" i="11"/>
  <c r="DP67" i="11" s="1"/>
  <c r="DO60" i="11"/>
  <c r="CO60" i="11" s="1"/>
  <c r="DM60" i="11"/>
  <c r="DK60" i="11"/>
  <c r="CK60" i="11" s="1"/>
  <c r="DJ60" i="11"/>
  <c r="CJ60" i="11" s="1"/>
  <c r="DI60" i="11"/>
  <c r="DH60" i="11"/>
  <c r="DH67" i="11" s="1"/>
  <c r="DG60" i="11"/>
  <c r="DF60" i="11"/>
  <c r="DF67" i="11" s="1"/>
  <c r="DE60" i="11"/>
  <c r="DC60" i="11"/>
  <c r="DB60" i="11"/>
  <c r="CY60" i="11"/>
  <c r="CW60" i="11"/>
  <c r="CV60" i="11"/>
  <c r="CT60" i="11"/>
  <c r="CS60" i="11"/>
  <c r="CR60" i="11"/>
  <c r="CR67" i="11" s="1"/>
  <c r="CM60" i="11"/>
  <c r="CL60" i="11"/>
  <c r="CI60" i="11"/>
  <c r="CH60" i="11"/>
  <c r="CH67" i="11" s="1"/>
  <c r="CF60" i="11"/>
  <c r="CC60" i="11"/>
  <c r="CB60" i="11"/>
  <c r="AP60" i="11"/>
  <c r="AJ60" i="11"/>
  <c r="AC60" i="11"/>
  <c r="AC67" i="11" s="1"/>
  <c r="AB60" i="11"/>
  <c r="AA60" i="11"/>
  <c r="Z60" i="11"/>
  <c r="Z67" i="11" s="1"/>
  <c r="Y60" i="11"/>
  <c r="X60" i="11"/>
  <c r="W60" i="11"/>
  <c r="AX57" i="11"/>
  <c r="AX56" i="11"/>
  <c r="DZ54" i="11"/>
  <c r="CZ54" i="11" s="1"/>
  <c r="DY54" i="11"/>
  <c r="DX54" i="11"/>
  <c r="DW54" i="11"/>
  <c r="DV54" i="11"/>
  <c r="DU54" i="11"/>
  <c r="DT54" i="11"/>
  <c r="DS54" i="11"/>
  <c r="CS54" i="11" s="1"/>
  <c r="DR54" i="11"/>
  <c r="DQ54" i="11"/>
  <c r="DP54" i="11"/>
  <c r="DO54" i="11"/>
  <c r="CO54" i="11" s="1"/>
  <c r="DM54" i="11"/>
  <c r="CM54" i="11" s="1"/>
  <c r="DL54" i="11"/>
  <c r="DK54" i="11"/>
  <c r="CK54" i="11" s="1"/>
  <c r="DJ54" i="11"/>
  <c r="CJ54" i="11" s="1"/>
  <c r="DI54" i="11"/>
  <c r="CI54" i="11" s="1"/>
  <c r="DH54" i="11"/>
  <c r="CH54" i="11" s="1"/>
  <c r="DG54" i="11"/>
  <c r="CG54" i="11" s="1"/>
  <c r="DF54" i="11"/>
  <c r="DE54" i="11"/>
  <c r="DD54" i="11"/>
  <c r="DC54" i="11"/>
  <c r="DB54" i="11"/>
  <c r="CY54" i="11"/>
  <c r="CX54" i="11"/>
  <c r="CW54" i="11"/>
  <c r="CV54" i="11"/>
  <c r="CU54" i="11"/>
  <c r="CT54" i="11"/>
  <c r="CR54" i="11"/>
  <c r="CQ54" i="11"/>
  <c r="CL54" i="11"/>
  <c r="CF54" i="11"/>
  <c r="CE54" i="11"/>
  <c r="CD54" i="11"/>
  <c r="CC54" i="11"/>
  <c r="CB54" i="11"/>
  <c r="AE54" i="11"/>
  <c r="AC54" i="11"/>
  <c r="AB54" i="11"/>
  <c r="AA54" i="11"/>
  <c r="Z54" i="11"/>
  <c r="Y54" i="11"/>
  <c r="X54" i="11"/>
  <c r="DZ53" i="11"/>
  <c r="DY53" i="11"/>
  <c r="DX53" i="11"/>
  <c r="CX53" i="11" s="1"/>
  <c r="DW53" i="11"/>
  <c r="DV53" i="11"/>
  <c r="DU53" i="11"/>
  <c r="CU53" i="11" s="1"/>
  <c r="DT53" i="11"/>
  <c r="CT53" i="11" s="1"/>
  <c r="DS53" i="11"/>
  <c r="CS53" i="11" s="1"/>
  <c r="DR53" i="11"/>
  <c r="CR53" i="11" s="1"/>
  <c r="DQ53" i="11"/>
  <c r="DP53" i="11"/>
  <c r="CP53" i="11" s="1"/>
  <c r="DO53" i="11"/>
  <c r="CO53" i="11" s="1"/>
  <c r="DM53" i="11"/>
  <c r="DL53" i="11"/>
  <c r="DK53" i="11"/>
  <c r="DJ53" i="11"/>
  <c r="DI53" i="11"/>
  <c r="DH53" i="11"/>
  <c r="DG53" i="11"/>
  <c r="DF53" i="11"/>
  <c r="DE53" i="11"/>
  <c r="DD53" i="11"/>
  <c r="CD53" i="11" s="1"/>
  <c r="DC53" i="11"/>
  <c r="CC53" i="11" s="1"/>
  <c r="DB53" i="11"/>
  <c r="CZ53" i="11"/>
  <c r="CY53" i="11"/>
  <c r="CW53" i="11"/>
  <c r="CV53" i="11"/>
  <c r="CQ53" i="11"/>
  <c r="CL53" i="11"/>
  <c r="CK53" i="11"/>
  <c r="CJ53" i="11"/>
  <c r="CI53" i="11"/>
  <c r="CH53" i="11"/>
  <c r="CG53" i="11"/>
  <c r="CF53" i="11"/>
  <c r="CE53" i="11"/>
  <c r="CB53" i="11"/>
  <c r="AC53" i="11"/>
  <c r="AB53" i="11"/>
  <c r="AA53" i="11"/>
  <c r="AA29" i="11" s="1"/>
  <c r="Z53" i="11"/>
  <c r="Y53" i="11"/>
  <c r="X53" i="11"/>
  <c r="DZ52" i="11"/>
  <c r="CZ52" i="11" s="1"/>
  <c r="DY52" i="11"/>
  <c r="DX52" i="11"/>
  <c r="DW52" i="11"/>
  <c r="DV52" i="11"/>
  <c r="DU52" i="11"/>
  <c r="CU52" i="11" s="1"/>
  <c r="DT52" i="11"/>
  <c r="CT52" i="11" s="1"/>
  <c r="DS52" i="11"/>
  <c r="DR52" i="11"/>
  <c r="DQ52" i="11"/>
  <c r="DP52" i="11"/>
  <c r="CP52" i="11" s="1"/>
  <c r="DO52" i="11"/>
  <c r="CO52" i="11" s="1"/>
  <c r="DM52" i="11"/>
  <c r="DL52" i="11"/>
  <c r="CL52" i="11" s="1"/>
  <c r="DK52" i="11"/>
  <c r="DJ52" i="11"/>
  <c r="CJ52" i="11" s="1"/>
  <c r="DI52" i="11"/>
  <c r="CI52" i="11" s="1"/>
  <c r="DH52" i="11"/>
  <c r="DG52" i="11"/>
  <c r="DF52" i="11"/>
  <c r="DE52" i="11"/>
  <c r="CE52" i="11" s="1"/>
  <c r="DD52" i="11"/>
  <c r="CD52" i="11" s="1"/>
  <c r="DC52" i="11"/>
  <c r="CC52" i="11" s="1"/>
  <c r="DB52" i="11"/>
  <c r="CY52" i="11"/>
  <c r="CX52" i="11"/>
  <c r="CW52" i="11"/>
  <c r="CS52" i="11"/>
  <c r="CR52" i="11"/>
  <c r="CQ52" i="11"/>
  <c r="CM52" i="11"/>
  <c r="CK52" i="11"/>
  <c r="CH52" i="11"/>
  <c r="CG52" i="11"/>
  <c r="CF52" i="11"/>
  <c r="CB52" i="11"/>
  <c r="AS52" i="11"/>
  <c r="AM52" i="11"/>
  <c r="AJ52" i="11"/>
  <c r="AE52" i="11"/>
  <c r="AE28" i="11" s="1"/>
  <c r="AB52" i="11"/>
  <c r="Z52" i="11"/>
  <c r="X52" i="11"/>
  <c r="X28" i="11" s="1"/>
  <c r="DZ51" i="11"/>
  <c r="DY51" i="11"/>
  <c r="DX51" i="11"/>
  <c r="DW51" i="11"/>
  <c r="DV51" i="11"/>
  <c r="CV51" i="11" s="1"/>
  <c r="DU51" i="11"/>
  <c r="DT51" i="11"/>
  <c r="CT51" i="11" s="1"/>
  <c r="DS51" i="11"/>
  <c r="DR51" i="11"/>
  <c r="CR51" i="11" s="1"/>
  <c r="DQ51" i="11"/>
  <c r="CQ51" i="11" s="1"/>
  <c r="DP51" i="11"/>
  <c r="CP51" i="11" s="1"/>
  <c r="DO51" i="11"/>
  <c r="CO51" i="11" s="1"/>
  <c r="DM51" i="11"/>
  <c r="DL51" i="11"/>
  <c r="DK51" i="11"/>
  <c r="DJ51" i="11"/>
  <c r="DI51" i="11"/>
  <c r="DH51" i="11"/>
  <c r="DG51" i="11"/>
  <c r="DF51" i="11"/>
  <c r="CF51" i="11" s="1"/>
  <c r="DE51" i="11"/>
  <c r="CE51" i="11" s="1"/>
  <c r="DD51" i="11"/>
  <c r="DC51" i="11"/>
  <c r="CC51" i="11" s="1"/>
  <c r="DB51" i="11"/>
  <c r="CB51" i="11" s="1"/>
  <c r="CZ51" i="11"/>
  <c r="CY51" i="11"/>
  <c r="CX51" i="11"/>
  <c r="CW51" i="11"/>
  <c r="CU51" i="11"/>
  <c r="CS51" i="11"/>
  <c r="CM51" i="11"/>
  <c r="CL51" i="11"/>
  <c r="CK51" i="11"/>
  <c r="CJ51" i="11"/>
  <c r="CI51" i="11"/>
  <c r="CH51" i="11"/>
  <c r="CG51" i="11"/>
  <c r="CD51" i="11"/>
  <c r="AJ51" i="11"/>
  <c r="AE51" i="11"/>
  <c r="AB51" i="11"/>
  <c r="AA51" i="11"/>
  <c r="Z51" i="11"/>
  <c r="Y51" i="11"/>
  <c r="X51" i="11"/>
  <c r="W51" i="11"/>
  <c r="DZ50" i="11"/>
  <c r="CZ50" i="11" s="1"/>
  <c r="DY50" i="11"/>
  <c r="DX50" i="11"/>
  <c r="DW50" i="11"/>
  <c r="CW50" i="11" s="1"/>
  <c r="DV50" i="11"/>
  <c r="DU50" i="11"/>
  <c r="CU50" i="11" s="1"/>
  <c r="DT50" i="11"/>
  <c r="DS50" i="11"/>
  <c r="CS50" i="11" s="1"/>
  <c r="DR50" i="11"/>
  <c r="CR50" i="11" s="1"/>
  <c r="DQ50" i="11"/>
  <c r="DP50" i="11"/>
  <c r="DO50" i="11"/>
  <c r="DM50" i="11"/>
  <c r="DL50" i="11"/>
  <c r="CL50" i="11" s="1"/>
  <c r="DK50" i="11"/>
  <c r="DJ50" i="11"/>
  <c r="DI50" i="11"/>
  <c r="CI50" i="11" s="1"/>
  <c r="DH50" i="11"/>
  <c r="CH50" i="11" s="1"/>
  <c r="DG50" i="11"/>
  <c r="DF50" i="11"/>
  <c r="CF50" i="11" s="1"/>
  <c r="DE50" i="11"/>
  <c r="CE50" i="11" s="1"/>
  <c r="DD50" i="11"/>
  <c r="DC50" i="11"/>
  <c r="DB50" i="11"/>
  <c r="CB50" i="11" s="1"/>
  <c r="CY50" i="11"/>
  <c r="CX50" i="11"/>
  <c r="CV50" i="11"/>
  <c r="CT50" i="11"/>
  <c r="CQ50" i="11"/>
  <c r="CP50" i="11"/>
  <c r="CO50" i="11"/>
  <c r="CM50" i="11"/>
  <c r="CK50" i="11"/>
  <c r="CJ50" i="11"/>
  <c r="CG50" i="11"/>
  <c r="CC50" i="11"/>
  <c r="AP50" i="11"/>
  <c r="AE50" i="11"/>
  <c r="AC50" i="11"/>
  <c r="AB50" i="11"/>
  <c r="AA50" i="11"/>
  <c r="Z50" i="11"/>
  <c r="Y50" i="11"/>
  <c r="X50" i="11"/>
  <c r="DZ49" i="11"/>
  <c r="CZ49" i="11" s="1"/>
  <c r="DY49" i="11"/>
  <c r="CY49" i="11" s="1"/>
  <c r="DX49" i="11"/>
  <c r="DW49" i="11"/>
  <c r="CW49" i="11" s="1"/>
  <c r="DV49" i="11"/>
  <c r="DU49" i="11"/>
  <c r="DT49" i="11"/>
  <c r="DS49" i="11"/>
  <c r="CS49" i="11" s="1"/>
  <c r="DR49" i="11"/>
  <c r="DQ49" i="11"/>
  <c r="DP49" i="11"/>
  <c r="CP49" i="11" s="1"/>
  <c r="DO49" i="11"/>
  <c r="CO49" i="11" s="1"/>
  <c r="CO55" i="11" s="1"/>
  <c r="DM49" i="11"/>
  <c r="CM49" i="11" s="1"/>
  <c r="DL49" i="11"/>
  <c r="CL49" i="11" s="1"/>
  <c r="DK49" i="11"/>
  <c r="DJ49" i="11"/>
  <c r="DI49" i="11"/>
  <c r="CI49" i="11" s="1"/>
  <c r="DH49" i="11"/>
  <c r="DG49" i="11"/>
  <c r="CG49" i="11" s="1"/>
  <c r="DF49" i="11"/>
  <c r="DE49" i="11"/>
  <c r="DD49" i="11"/>
  <c r="DC49" i="11"/>
  <c r="DB49" i="11"/>
  <c r="CB49" i="11" s="1"/>
  <c r="CX49" i="11"/>
  <c r="CV49" i="11"/>
  <c r="CU49" i="11"/>
  <c r="CR49" i="11"/>
  <c r="CQ49" i="11"/>
  <c r="CK49" i="11"/>
  <c r="CJ49" i="11"/>
  <c r="CH49" i="11"/>
  <c r="CE49" i="11"/>
  <c r="CD49" i="11"/>
  <c r="AS49" i="11"/>
  <c r="AM49" i="11"/>
  <c r="AJ49" i="11"/>
  <c r="AE49" i="11"/>
  <c r="AB49" i="11"/>
  <c r="Z49" i="11"/>
  <c r="Z55" i="11" s="1"/>
  <c r="Z18" i="11" s="1"/>
  <c r="Y49" i="11"/>
  <c r="X49" i="11"/>
  <c r="DW48" i="11"/>
  <c r="DV48" i="11"/>
  <c r="CV48" i="11" s="1"/>
  <c r="DT48" i="11"/>
  <c r="DP48" i="11"/>
  <c r="CP48" i="11" s="1"/>
  <c r="DO48" i="11"/>
  <c r="DF48" i="11"/>
  <c r="DE48" i="11"/>
  <c r="DC48" i="11"/>
  <c r="CT48" i="11"/>
  <c r="CO48" i="11"/>
  <c r="CF48" i="11"/>
  <c r="CE48" i="11"/>
  <c r="Z48" i="11"/>
  <c r="AX46" i="11"/>
  <c r="AX45" i="11"/>
  <c r="AX44" i="11"/>
  <c r="DR43" i="11"/>
  <c r="DZ42" i="11"/>
  <c r="DY42" i="11"/>
  <c r="DY30" i="11" s="1"/>
  <c r="CY30" i="11" s="1"/>
  <c r="DX42" i="11"/>
  <c r="CX42" i="11" s="1"/>
  <c r="DW42" i="11"/>
  <c r="DV42" i="11"/>
  <c r="DU42" i="11"/>
  <c r="DT42" i="11"/>
  <c r="CT42" i="11" s="1"/>
  <c r="DS42" i="11"/>
  <c r="DR42" i="11"/>
  <c r="CR42" i="11" s="1"/>
  <c r="DQ42" i="11"/>
  <c r="DQ30" i="11" s="1"/>
  <c r="CQ30" i="11" s="1"/>
  <c r="DP42" i="11"/>
  <c r="DO42" i="11"/>
  <c r="DO30" i="11" s="1"/>
  <c r="DM42" i="11"/>
  <c r="DL42" i="11"/>
  <c r="DK42" i="11"/>
  <c r="DJ42" i="11"/>
  <c r="CJ42" i="11" s="1"/>
  <c r="DI42" i="11"/>
  <c r="DH42" i="11"/>
  <c r="CH42" i="11" s="1"/>
  <c r="DG42" i="11"/>
  <c r="DF42" i="11"/>
  <c r="DE42" i="11"/>
  <c r="DD42" i="11"/>
  <c r="DC42" i="11"/>
  <c r="DB42" i="11"/>
  <c r="CZ42" i="11"/>
  <c r="CY42" i="11"/>
  <c r="CW42" i="11"/>
  <c r="CV42" i="11"/>
  <c r="CU42" i="11"/>
  <c r="CQ42" i="11"/>
  <c r="CP42" i="11"/>
  <c r="CO42" i="11"/>
  <c r="CM42" i="11"/>
  <c r="CK42" i="11"/>
  <c r="CI42" i="11"/>
  <c r="CG42" i="11"/>
  <c r="CF42" i="11"/>
  <c r="CE42" i="11"/>
  <c r="CD42" i="11"/>
  <c r="CC42" i="11"/>
  <c r="AQ42" i="11"/>
  <c r="AP42" i="11"/>
  <c r="AM42" i="11"/>
  <c r="AG42" i="11"/>
  <c r="AE42" i="11"/>
  <c r="AC42" i="11"/>
  <c r="AB42" i="11"/>
  <c r="AA42" i="11"/>
  <c r="AA30" i="11" s="1"/>
  <c r="Z42" i="11"/>
  <c r="X42" i="11"/>
  <c r="DZ41" i="11"/>
  <c r="CZ41" i="11" s="1"/>
  <c r="DY41" i="11"/>
  <c r="DX41" i="11"/>
  <c r="CX41" i="11" s="1"/>
  <c r="DW41" i="11"/>
  <c r="CW41" i="11" s="1"/>
  <c r="DV41" i="11"/>
  <c r="CV41" i="11" s="1"/>
  <c r="DU41" i="11"/>
  <c r="CU41" i="11" s="1"/>
  <c r="DT41" i="11"/>
  <c r="DS41" i="11"/>
  <c r="DR41" i="11"/>
  <c r="DQ41" i="11"/>
  <c r="DP41" i="11"/>
  <c r="DO41" i="11"/>
  <c r="CO41" i="11" s="1"/>
  <c r="DM41" i="11"/>
  <c r="DL41" i="11"/>
  <c r="CL41" i="11" s="1"/>
  <c r="DK41" i="11"/>
  <c r="DK29" i="11" s="1"/>
  <c r="DJ41" i="11"/>
  <c r="CJ41" i="11" s="1"/>
  <c r="DI41" i="11"/>
  <c r="CI41" i="11" s="1"/>
  <c r="DH41" i="11"/>
  <c r="CH41" i="11" s="1"/>
  <c r="DG41" i="11"/>
  <c r="CG41" i="11" s="1"/>
  <c r="DF41" i="11"/>
  <c r="DE41" i="11"/>
  <c r="DD41" i="11"/>
  <c r="DC41" i="11"/>
  <c r="CC41" i="11" s="1"/>
  <c r="DB41" i="11"/>
  <c r="CY41" i="11"/>
  <c r="CT41" i="11"/>
  <c r="CS41" i="11"/>
  <c r="CR41" i="11"/>
  <c r="CQ41" i="11"/>
  <c r="CP41" i="11"/>
  <c r="CM41" i="11"/>
  <c r="CF41" i="11"/>
  <c r="CB41" i="11"/>
  <c r="AS41" i="11"/>
  <c r="AC41" i="11"/>
  <c r="AC29" i="11" s="1"/>
  <c r="AB41" i="11"/>
  <c r="AA41" i="11"/>
  <c r="Z41" i="11"/>
  <c r="Y41" i="11"/>
  <c r="X41" i="11"/>
  <c r="DZ40" i="11"/>
  <c r="CZ40" i="11" s="1"/>
  <c r="DY40" i="11"/>
  <c r="DX40" i="11"/>
  <c r="CX40" i="11" s="1"/>
  <c r="DW40" i="11"/>
  <c r="CW40" i="11" s="1"/>
  <c r="DV40" i="11"/>
  <c r="DU40" i="11"/>
  <c r="DT40" i="11"/>
  <c r="CT40" i="11" s="1"/>
  <c r="DS40" i="11"/>
  <c r="DR40" i="11"/>
  <c r="CR40" i="11" s="1"/>
  <c r="DQ40" i="11"/>
  <c r="DP40" i="11"/>
  <c r="DO40" i="11"/>
  <c r="DM40" i="11"/>
  <c r="CM40" i="11" s="1"/>
  <c r="DL40" i="11"/>
  <c r="CL40" i="11" s="1"/>
  <c r="DK40" i="11"/>
  <c r="DJ40" i="11"/>
  <c r="CJ40" i="11" s="1"/>
  <c r="DI40" i="11"/>
  <c r="CI40" i="11" s="1"/>
  <c r="DH40" i="11"/>
  <c r="CH40" i="11" s="1"/>
  <c r="DG40" i="11"/>
  <c r="CG40" i="11" s="1"/>
  <c r="DF40" i="11"/>
  <c r="DE40" i="11"/>
  <c r="DD40" i="11"/>
  <c r="CD40" i="11" s="1"/>
  <c r="DC40" i="11"/>
  <c r="CC40" i="11" s="1"/>
  <c r="DB40" i="11"/>
  <c r="CB40" i="11" s="1"/>
  <c r="CY40" i="11"/>
  <c r="CV40" i="11"/>
  <c r="CS40" i="11"/>
  <c r="CP40" i="11"/>
  <c r="CO40" i="11"/>
  <c r="CK40" i="11"/>
  <c r="CF40" i="11"/>
  <c r="CE40" i="11"/>
  <c r="AS40" i="11"/>
  <c r="AP40" i="11"/>
  <c r="AG40" i="11"/>
  <c r="AE40" i="11"/>
  <c r="AC40" i="11"/>
  <c r="AB40" i="11"/>
  <c r="AA40" i="11"/>
  <c r="Z40" i="11"/>
  <c r="Z28" i="11" s="1"/>
  <c r="Y40" i="11"/>
  <c r="X40" i="11"/>
  <c r="DZ39" i="11"/>
  <c r="DY39" i="11"/>
  <c r="CY39" i="11" s="1"/>
  <c r="DX39" i="11"/>
  <c r="DW39" i="11"/>
  <c r="CW39" i="11" s="1"/>
  <c r="DV39" i="11"/>
  <c r="CV39" i="11" s="1"/>
  <c r="DU39" i="11"/>
  <c r="CU39" i="11" s="1"/>
  <c r="DT39" i="11"/>
  <c r="CT39" i="11" s="1"/>
  <c r="DS39" i="11"/>
  <c r="CS39" i="11" s="1"/>
  <c r="DR39" i="11"/>
  <c r="DQ39" i="11"/>
  <c r="DP39" i="11"/>
  <c r="DO39" i="11"/>
  <c r="DM39" i="11"/>
  <c r="CM39" i="11" s="1"/>
  <c r="DL39" i="11"/>
  <c r="DK39" i="11"/>
  <c r="DJ39" i="11"/>
  <c r="DJ27" i="11" s="1"/>
  <c r="CJ27" i="11" s="1"/>
  <c r="DI39" i="11"/>
  <c r="DH39" i="11"/>
  <c r="DG39" i="11"/>
  <c r="CG39" i="11" s="1"/>
  <c r="DF39" i="11"/>
  <c r="DF27" i="11" s="1"/>
  <c r="CF27" i="11" s="1"/>
  <c r="DE39" i="11"/>
  <c r="DD39" i="11"/>
  <c r="DC39" i="11"/>
  <c r="CC39" i="11" s="1"/>
  <c r="DB39" i="11"/>
  <c r="CB39" i="11" s="1"/>
  <c r="CZ39" i="11"/>
  <c r="CX39" i="11"/>
  <c r="CR39" i="11"/>
  <c r="CQ39" i="11"/>
  <c r="CP39" i="11"/>
  <c r="CO39" i="11"/>
  <c r="CK39" i="11"/>
  <c r="CI39" i="11"/>
  <c r="CH39" i="11"/>
  <c r="AS39" i="11"/>
  <c r="AG39" i="11"/>
  <c r="AE39" i="11"/>
  <c r="AC39" i="11"/>
  <c r="AB39" i="11"/>
  <c r="AA39" i="11"/>
  <c r="Z39" i="11"/>
  <c r="Y39" i="11"/>
  <c r="X39" i="11"/>
  <c r="DZ38" i="11"/>
  <c r="DY38" i="11"/>
  <c r="CY38" i="11" s="1"/>
  <c r="DX38" i="11"/>
  <c r="DW38" i="11"/>
  <c r="CW38" i="11" s="1"/>
  <c r="DV38" i="11"/>
  <c r="CV38" i="11" s="1"/>
  <c r="DU38" i="11"/>
  <c r="DT38" i="11"/>
  <c r="CT38" i="11" s="1"/>
  <c r="DS38" i="11"/>
  <c r="DR38" i="11"/>
  <c r="DQ38" i="11"/>
  <c r="DP38" i="11"/>
  <c r="DO38" i="11"/>
  <c r="DM38" i="11"/>
  <c r="DL38" i="11"/>
  <c r="DK38" i="11"/>
  <c r="DJ38" i="11"/>
  <c r="CJ38" i="11" s="1"/>
  <c r="DI38" i="11"/>
  <c r="CI38" i="11" s="1"/>
  <c r="DH38" i="11"/>
  <c r="DG38" i="11"/>
  <c r="CG38" i="11" s="1"/>
  <c r="DF38" i="11"/>
  <c r="CF38" i="11" s="1"/>
  <c r="DE38" i="11"/>
  <c r="DD38" i="11"/>
  <c r="CD38" i="11" s="1"/>
  <c r="DC38" i="11"/>
  <c r="DC26" i="11" s="1"/>
  <c r="CC26" i="11" s="1"/>
  <c r="DB38" i="11"/>
  <c r="CX38" i="11"/>
  <c r="CS38" i="11"/>
  <c r="CR38" i="11"/>
  <c r="CQ38" i="11"/>
  <c r="CP38" i="11"/>
  <c r="CO38" i="11"/>
  <c r="CK38" i="11"/>
  <c r="CH38" i="11"/>
  <c r="CE38" i="11"/>
  <c r="CC38" i="11"/>
  <c r="CB38" i="11"/>
  <c r="AS38" i="11"/>
  <c r="AJ38" i="11"/>
  <c r="AG38" i="11"/>
  <c r="AE38" i="11"/>
  <c r="AC38" i="11"/>
  <c r="AB38" i="11"/>
  <c r="AA38" i="11"/>
  <c r="Z38" i="11"/>
  <c r="Y38" i="11"/>
  <c r="X38" i="11"/>
  <c r="DZ37" i="11"/>
  <c r="CZ37" i="11" s="1"/>
  <c r="DY37" i="11"/>
  <c r="DX37" i="11"/>
  <c r="DW37" i="11"/>
  <c r="DV37" i="11"/>
  <c r="DU37" i="11"/>
  <c r="CU37" i="11" s="1"/>
  <c r="DT37" i="11"/>
  <c r="DS37" i="11"/>
  <c r="CS37" i="11" s="1"/>
  <c r="DR37" i="11"/>
  <c r="DR25" i="11" s="1"/>
  <c r="CR25" i="11" s="1"/>
  <c r="DQ37" i="11"/>
  <c r="DP37" i="11"/>
  <c r="CP37" i="11" s="1"/>
  <c r="DO37" i="11"/>
  <c r="DM37" i="11"/>
  <c r="DM43" i="11" s="1"/>
  <c r="DL37" i="11"/>
  <c r="DK37" i="11"/>
  <c r="DK43" i="11" s="1"/>
  <c r="DJ37" i="11"/>
  <c r="CJ37" i="11" s="1"/>
  <c r="DI37" i="11"/>
  <c r="DH37" i="11"/>
  <c r="CH37" i="11" s="1"/>
  <c r="DG37" i="11"/>
  <c r="DF37" i="11"/>
  <c r="DE37" i="11"/>
  <c r="DD37" i="11"/>
  <c r="DC37" i="11"/>
  <c r="DB37" i="11"/>
  <c r="CB37" i="11" s="1"/>
  <c r="CY37" i="11"/>
  <c r="CX37" i="11"/>
  <c r="CW37" i="11"/>
  <c r="CV37" i="11"/>
  <c r="CT37" i="11"/>
  <c r="CR37" i="11"/>
  <c r="CQ37" i="11"/>
  <c r="CO37" i="11"/>
  <c r="CM37" i="11"/>
  <c r="CL37" i="11"/>
  <c r="CK37" i="11"/>
  <c r="CG37" i="11"/>
  <c r="CF37" i="11"/>
  <c r="CE37" i="11"/>
  <c r="CD37" i="11"/>
  <c r="CC37" i="11"/>
  <c r="AS37" i="11"/>
  <c r="AP37" i="11"/>
  <c r="AJ37" i="11"/>
  <c r="AJ25" i="11" s="1"/>
  <c r="AG37" i="11"/>
  <c r="AE37" i="11"/>
  <c r="AC37" i="11"/>
  <c r="AB37" i="11"/>
  <c r="AA37" i="11"/>
  <c r="Z37" i="11"/>
  <c r="Y37" i="11"/>
  <c r="X37" i="11"/>
  <c r="DZ36" i="11"/>
  <c r="DY36" i="11"/>
  <c r="DX36" i="11"/>
  <c r="DW36" i="11"/>
  <c r="DV36" i="11"/>
  <c r="DU36" i="11"/>
  <c r="DT36" i="11"/>
  <c r="CT36" i="11" s="1"/>
  <c r="CT43" i="11" s="1"/>
  <c r="DS36" i="11"/>
  <c r="CS36" i="11" s="1"/>
  <c r="DR36" i="11"/>
  <c r="DQ36" i="11"/>
  <c r="DP36" i="11"/>
  <c r="DO36" i="11"/>
  <c r="DK36" i="11"/>
  <c r="DH36" i="11"/>
  <c r="DH43" i="11" s="1"/>
  <c r="DG36" i="11"/>
  <c r="DF36" i="11"/>
  <c r="DE36" i="11"/>
  <c r="DD36" i="11"/>
  <c r="DC36" i="11"/>
  <c r="DB36" i="11"/>
  <c r="CZ36" i="11"/>
  <c r="CX36" i="11"/>
  <c r="CX43" i="11" s="1"/>
  <c r="CR36" i="11"/>
  <c r="CP36" i="11"/>
  <c r="CP43" i="11" s="1"/>
  <c r="CM36" i="11"/>
  <c r="CL36" i="11"/>
  <c r="CK36" i="11"/>
  <c r="CI36" i="11"/>
  <c r="CF36" i="11"/>
  <c r="CD36" i="11"/>
  <c r="AE36" i="11"/>
  <c r="AC36" i="11"/>
  <c r="AB36" i="11"/>
  <c r="Z36" i="11"/>
  <c r="Z24" i="11" s="1"/>
  <c r="X36" i="11"/>
  <c r="X43" i="11" s="1"/>
  <c r="AX34" i="11"/>
  <c r="AX33" i="11"/>
  <c r="AX32" i="11"/>
  <c r="DZ30" i="11"/>
  <c r="DX30" i="11"/>
  <c r="DW30" i="11"/>
  <c r="DV30" i="11"/>
  <c r="CV30" i="11" s="1"/>
  <c r="DU30" i="11"/>
  <c r="CU30" i="11" s="1"/>
  <c r="DT30" i="11"/>
  <c r="DR30" i="11"/>
  <c r="DM30" i="11"/>
  <c r="CM30" i="11" s="1"/>
  <c r="DJ30" i="11"/>
  <c r="CJ30" i="11" s="1"/>
  <c r="DI30" i="11"/>
  <c r="CI30" i="11" s="1"/>
  <c r="DH30" i="11"/>
  <c r="CH30" i="11" s="1"/>
  <c r="DG30" i="11"/>
  <c r="CG30" i="11" s="1"/>
  <c r="DE30" i="11"/>
  <c r="DD30" i="11"/>
  <c r="CD30" i="11" s="1"/>
  <c r="DC30" i="11"/>
  <c r="CC30" i="11" s="1"/>
  <c r="CZ30" i="11"/>
  <c r="CX30" i="11"/>
  <c r="CW30" i="11"/>
  <c r="CT30" i="11"/>
  <c r="CR30" i="11"/>
  <c r="CO30" i="11"/>
  <c r="CK30" i="11"/>
  <c r="CE30" i="11"/>
  <c r="AC30" i="11"/>
  <c r="AB30" i="11"/>
  <c r="Z30" i="11"/>
  <c r="X30" i="11"/>
  <c r="DY29" i="11"/>
  <c r="DX29" i="11"/>
  <c r="DW29" i="11"/>
  <c r="CW29" i="11" s="1"/>
  <c r="DV29" i="11"/>
  <c r="CV29" i="11" s="1"/>
  <c r="DU29" i="11"/>
  <c r="CU29" i="11" s="1"/>
  <c r="DT29" i="11"/>
  <c r="CT29" i="11" s="1"/>
  <c r="DR29" i="11"/>
  <c r="DQ29" i="11"/>
  <c r="DP29" i="11"/>
  <c r="DO29" i="11"/>
  <c r="DL29" i="11"/>
  <c r="CL29" i="11" s="1"/>
  <c r="DJ29" i="11"/>
  <c r="CJ29" i="11" s="1"/>
  <c r="DI29" i="11"/>
  <c r="CI29" i="11" s="1"/>
  <c r="DH29" i="11"/>
  <c r="DG29" i="11"/>
  <c r="DF29" i="11"/>
  <c r="DC29" i="11"/>
  <c r="CC29" i="11" s="1"/>
  <c r="CY29" i="11"/>
  <c r="CX29" i="11"/>
  <c r="CR29" i="11"/>
  <c r="CQ29" i="11"/>
  <c r="CP29" i="11"/>
  <c r="CO29" i="11"/>
  <c r="CK29" i="11"/>
  <c r="CH29" i="11"/>
  <c r="CG29" i="11"/>
  <c r="CF29" i="11"/>
  <c r="AB29" i="11"/>
  <c r="X29" i="11"/>
  <c r="DZ28" i="11"/>
  <c r="CZ28" i="11" s="1"/>
  <c r="DX28" i="11"/>
  <c r="DW28" i="11"/>
  <c r="DT28" i="11"/>
  <c r="CT28" i="11" s="1"/>
  <c r="DS28" i="11"/>
  <c r="CS28" i="11" s="1"/>
  <c r="DR28" i="11"/>
  <c r="CR28" i="11" s="1"/>
  <c r="DP28" i="11"/>
  <c r="CP28" i="11" s="1"/>
  <c r="DO28" i="11"/>
  <c r="CO28" i="11" s="1"/>
  <c r="DL28" i="11"/>
  <c r="CL28" i="11" s="1"/>
  <c r="DJ28" i="11"/>
  <c r="DI28" i="11"/>
  <c r="DG28" i="11"/>
  <c r="CG28" i="11" s="1"/>
  <c r="DF28" i="11"/>
  <c r="CF28" i="11" s="1"/>
  <c r="DE28" i="11"/>
  <c r="DD28" i="11"/>
  <c r="CD28" i="11" s="1"/>
  <c r="DC28" i="11"/>
  <c r="CC28" i="11" s="1"/>
  <c r="DB28" i="11"/>
  <c r="CX28" i="11"/>
  <c r="CW28" i="11"/>
  <c r="CJ28" i="11"/>
  <c r="CI28" i="11"/>
  <c r="CE28" i="11"/>
  <c r="CB28" i="11"/>
  <c r="AB28" i="11"/>
  <c r="DY27" i="11"/>
  <c r="DX27" i="11"/>
  <c r="DW27" i="11"/>
  <c r="CW27" i="11" s="1"/>
  <c r="DV27" i="11"/>
  <c r="CV27" i="11" s="1"/>
  <c r="DT27" i="11"/>
  <c r="CT27" i="11" s="1"/>
  <c r="DS27" i="11"/>
  <c r="DR27" i="11"/>
  <c r="CR27" i="11" s="1"/>
  <c r="DQ27" i="11"/>
  <c r="DP27" i="11"/>
  <c r="CP27" i="11" s="1"/>
  <c r="DM27" i="11"/>
  <c r="DK27" i="11"/>
  <c r="CK27" i="11" s="1"/>
  <c r="DH27" i="11"/>
  <c r="CH27" i="11" s="1"/>
  <c r="DG27" i="11"/>
  <c r="DC27" i="11"/>
  <c r="DB27" i="11"/>
  <c r="CB27" i="11" s="1"/>
  <c r="CY27" i="11"/>
  <c r="CX27" i="11"/>
  <c r="CS27" i="11"/>
  <c r="CQ27" i="11"/>
  <c r="CM27" i="11"/>
  <c r="CG27" i="11"/>
  <c r="CC27" i="11"/>
  <c r="AE27" i="11"/>
  <c r="AB27" i="11"/>
  <c r="AA27" i="11"/>
  <c r="Y27" i="11"/>
  <c r="DY26" i="11"/>
  <c r="DX26" i="11"/>
  <c r="DW26" i="11"/>
  <c r="DV26" i="11"/>
  <c r="CV26" i="11" s="1"/>
  <c r="DT26" i="11"/>
  <c r="CT26" i="11" s="1"/>
  <c r="DS26" i="11"/>
  <c r="CS26" i="11" s="1"/>
  <c r="DR26" i="11"/>
  <c r="CR26" i="11" s="1"/>
  <c r="DQ26" i="11"/>
  <c r="CQ26" i="11" s="1"/>
  <c r="DP26" i="11"/>
  <c r="DO26" i="11"/>
  <c r="CO26" i="11" s="1"/>
  <c r="DK26" i="11"/>
  <c r="DJ26" i="11"/>
  <c r="CJ26" i="11" s="1"/>
  <c r="DH26" i="11"/>
  <c r="DG26" i="11"/>
  <c r="CG26" i="11" s="1"/>
  <c r="DF26" i="11"/>
  <c r="CF26" i="11" s="1"/>
  <c r="DE26" i="11"/>
  <c r="CE26" i="11" s="1"/>
  <c r="DB26" i="11"/>
  <c r="CY26" i="11"/>
  <c r="CX26" i="11"/>
  <c r="CW26" i="11"/>
  <c r="CP26" i="11"/>
  <c r="CK26" i="11"/>
  <c r="CH26" i="11"/>
  <c r="CB26" i="11"/>
  <c r="AE26" i="11"/>
  <c r="AC26" i="11"/>
  <c r="AB26" i="11"/>
  <c r="AA26" i="11"/>
  <c r="Z26" i="11"/>
  <c r="Y26" i="11"/>
  <c r="X26" i="11"/>
  <c r="DZ25" i="11"/>
  <c r="CZ25" i="11" s="1"/>
  <c r="DY25" i="11"/>
  <c r="DX25" i="11"/>
  <c r="DW25" i="11"/>
  <c r="CW25" i="11" s="1"/>
  <c r="DV25" i="11"/>
  <c r="DU25" i="11"/>
  <c r="CU25" i="11" s="1"/>
  <c r="DS25" i="11"/>
  <c r="DQ25" i="11"/>
  <c r="DP25" i="11"/>
  <c r="DM25" i="11"/>
  <c r="DL25" i="11"/>
  <c r="CL25" i="11" s="1"/>
  <c r="DK25" i="11"/>
  <c r="CK25" i="11" s="1"/>
  <c r="DJ25" i="11"/>
  <c r="CJ25" i="11" s="1"/>
  <c r="DI25" i="11"/>
  <c r="CI25" i="11" s="1"/>
  <c r="DH25" i="11"/>
  <c r="DG25" i="11"/>
  <c r="DE25" i="11"/>
  <c r="DD25" i="11"/>
  <c r="DB25" i="11"/>
  <c r="CB25" i="11" s="1"/>
  <c r="CY25" i="11"/>
  <c r="CX25" i="11"/>
  <c r="CV25" i="11"/>
  <c r="CS25" i="11"/>
  <c r="CQ25" i="11"/>
  <c r="CP25" i="11"/>
  <c r="CM25" i="11"/>
  <c r="CH25" i="11"/>
  <c r="CG25" i="11"/>
  <c r="CE25" i="11"/>
  <c r="CD25" i="11"/>
  <c r="AE25" i="11"/>
  <c r="AB25" i="11"/>
  <c r="Z25" i="11"/>
  <c r="Y25" i="11"/>
  <c r="X25" i="11"/>
  <c r="DW24" i="11"/>
  <c r="DT24" i="11"/>
  <c r="CT24" i="11" s="1"/>
  <c r="DP24" i="11"/>
  <c r="CP24" i="11" s="1"/>
  <c r="DF24" i="11"/>
  <c r="DC24" i="11"/>
  <c r="AS17" i="11"/>
  <c r="AP17" i="11"/>
  <c r="AM17" i="11"/>
  <c r="AQ17" i="11" s="1"/>
  <c r="AG17" i="11"/>
  <c r="AE17" i="11"/>
  <c r="AE15" i="11" s="1"/>
  <c r="AC17" i="11"/>
  <c r="AB17" i="11"/>
  <c r="AA17" i="11"/>
  <c r="Z17" i="11"/>
  <c r="Y17" i="11"/>
  <c r="X17" i="11"/>
  <c r="W17" i="11"/>
  <c r="CZ16" i="11"/>
  <c r="CY16" i="11"/>
  <c r="CY15" i="11" s="1"/>
  <c r="CX16" i="11"/>
  <c r="CW16" i="11"/>
  <c r="CV16" i="11"/>
  <c r="CU16" i="11"/>
  <c r="CT16" i="11"/>
  <c r="CS16" i="11"/>
  <c r="CR16" i="11"/>
  <c r="CQ16" i="11"/>
  <c r="CQ15" i="11" s="1"/>
  <c r="CP16" i="11"/>
  <c r="CP15" i="11" s="1"/>
  <c r="CO16" i="11"/>
  <c r="CO15" i="11" s="1"/>
  <c r="CM16" i="11"/>
  <c r="CL16" i="11"/>
  <c r="CL15" i="11" s="1"/>
  <c r="CK16" i="11"/>
  <c r="CJ16" i="11"/>
  <c r="CI16" i="11"/>
  <c r="CH16" i="11"/>
  <c r="CH15" i="11" s="1"/>
  <c r="CG16" i="11"/>
  <c r="CF16" i="11"/>
  <c r="CF15" i="11" s="1"/>
  <c r="CE16" i="11"/>
  <c r="CD16" i="11"/>
  <c r="CC16" i="11"/>
  <c r="CB16" i="11"/>
  <c r="AS16" i="11"/>
  <c r="AP16" i="11"/>
  <c r="AP15" i="11" s="1"/>
  <c r="AM16" i="11"/>
  <c r="AM15" i="11" s="1"/>
  <c r="AJ16" i="11"/>
  <c r="AG16" i="11"/>
  <c r="AK16" i="11" s="1"/>
  <c r="AE16" i="11"/>
  <c r="AC16" i="11"/>
  <c r="AB16" i="11"/>
  <c r="AA16" i="11"/>
  <c r="Z16" i="11"/>
  <c r="Y16" i="11"/>
  <c r="Y15" i="11" s="1"/>
  <c r="X16" i="11"/>
  <c r="X15" i="11" s="1"/>
  <c r="W16" i="11"/>
  <c r="W15" i="11" s="1"/>
  <c r="DZ15" i="11"/>
  <c r="DY15" i="11"/>
  <c r="DX15" i="11"/>
  <c r="DW15" i="11"/>
  <c r="DV15" i="11"/>
  <c r="DU15" i="11"/>
  <c r="DT15" i="11"/>
  <c r="DS15" i="11"/>
  <c r="DR15" i="11"/>
  <c r="DQ15" i="11"/>
  <c r="DP15" i="11"/>
  <c r="DO15" i="11"/>
  <c r="DM15" i="11"/>
  <c r="DL15" i="11"/>
  <c r="DK15" i="11"/>
  <c r="DJ15" i="11"/>
  <c r="DI15" i="11"/>
  <c r="DH15" i="11"/>
  <c r="DG15" i="11"/>
  <c r="DF15" i="11"/>
  <c r="DE15" i="11"/>
  <c r="DD15" i="11"/>
  <c r="DC15" i="11"/>
  <c r="DB15" i="11"/>
  <c r="CZ15" i="11"/>
  <c r="CX15" i="11"/>
  <c r="CV15" i="11"/>
  <c r="CU15" i="11"/>
  <c r="CT15" i="11"/>
  <c r="CR15" i="11"/>
  <c r="CM15" i="11"/>
  <c r="CK15" i="11"/>
  <c r="CJ15" i="11"/>
  <c r="CI15" i="11"/>
  <c r="CG15" i="11"/>
  <c r="CE15" i="11"/>
  <c r="CD15" i="11"/>
  <c r="CC15" i="11"/>
  <c r="AS15" i="11"/>
  <c r="AG15" i="11"/>
  <c r="AB15" i="11"/>
  <c r="AA15" i="11"/>
  <c r="DZ14" i="11"/>
  <c r="DY14" i="11"/>
  <c r="DX14" i="11"/>
  <c r="CX14" i="11" s="1"/>
  <c r="DW14" i="11"/>
  <c r="DV14" i="11"/>
  <c r="DU14" i="11"/>
  <c r="CU14" i="11" s="1"/>
  <c r="CU9" i="11" s="1"/>
  <c r="DT14" i="11"/>
  <c r="CT14" i="11" s="1"/>
  <c r="BT14" i="11" s="1"/>
  <c r="DS14" i="11"/>
  <c r="CS14" i="11" s="1"/>
  <c r="BS14" i="11" s="1"/>
  <c r="DR14" i="11"/>
  <c r="CR14" i="11" s="1"/>
  <c r="BR14" i="11" s="1"/>
  <c r="AR14" i="11" s="1"/>
  <c r="AY14" i="11" s="1"/>
  <c r="AZ14" i="11" s="1"/>
  <c r="DQ14" i="11"/>
  <c r="CQ14" i="11" s="1"/>
  <c r="BQ14" i="11" s="1"/>
  <c r="DP14" i="11"/>
  <c r="DO14" i="11"/>
  <c r="DM14" i="11"/>
  <c r="DL14" i="11"/>
  <c r="DK14" i="11"/>
  <c r="DJ14" i="11"/>
  <c r="DI14" i="11"/>
  <c r="DH14" i="11"/>
  <c r="DG14" i="11"/>
  <c r="CG14" i="11" s="1"/>
  <c r="BG14" i="11" s="1"/>
  <c r="DF14" i="11"/>
  <c r="DE14" i="11"/>
  <c r="DD14" i="11"/>
  <c r="CD14" i="11" s="1"/>
  <c r="BD14" i="11" s="1"/>
  <c r="DC14" i="11"/>
  <c r="CC14" i="11" s="1"/>
  <c r="DB14" i="11"/>
  <c r="CB14" i="11" s="1"/>
  <c r="BB14" i="11" s="1"/>
  <c r="CZ14" i="11"/>
  <c r="BZ14" i="11" s="1"/>
  <c r="CY14" i="11"/>
  <c r="BY14" i="11" s="1"/>
  <c r="CW14" i="11"/>
  <c r="CV14" i="11"/>
  <c r="CP14" i="11"/>
  <c r="CO14" i="11"/>
  <c r="CM14" i="11"/>
  <c r="CL14" i="11"/>
  <c r="BL14" i="11" s="1"/>
  <c r="CK14" i="11"/>
  <c r="BK14" i="11" s="1"/>
  <c r="CJ14" i="11"/>
  <c r="BJ14" i="11" s="1"/>
  <c r="CI14" i="11"/>
  <c r="BI14" i="11" s="1"/>
  <c r="CH14" i="11"/>
  <c r="BH14" i="11" s="1"/>
  <c r="CF14" i="11"/>
  <c r="BF14" i="11" s="1"/>
  <c r="CE14" i="11"/>
  <c r="BE14" i="11" s="1"/>
  <c r="AL14" i="11" s="1"/>
  <c r="BX14" i="11"/>
  <c r="BW14" i="11"/>
  <c r="BV14" i="11"/>
  <c r="BP14" i="11"/>
  <c r="BO14" i="11"/>
  <c r="BM14" i="11"/>
  <c r="BC14" i="11"/>
  <c r="AS14" i="11"/>
  <c r="AM14" i="11"/>
  <c r="AJ14" i="11"/>
  <c r="AH14" i="11"/>
  <c r="AG14" i="11"/>
  <c r="AE14" i="11"/>
  <c r="AD14" i="11"/>
  <c r="AU14" i="11" s="1"/>
  <c r="AC14" i="11"/>
  <c r="AB14" i="11"/>
  <c r="AA14" i="11"/>
  <c r="Z14" i="11"/>
  <c r="Y14" i="11"/>
  <c r="X14" i="11"/>
  <c r="W14" i="11"/>
  <c r="DZ13" i="11"/>
  <c r="CZ13" i="11" s="1"/>
  <c r="BZ13" i="11" s="1"/>
  <c r="DY13" i="11"/>
  <c r="CY13" i="11" s="1"/>
  <c r="BY13" i="11" s="1"/>
  <c r="DX13" i="11"/>
  <c r="CX13" i="11" s="1"/>
  <c r="DW13" i="11"/>
  <c r="CW13" i="11" s="1"/>
  <c r="DV13" i="11"/>
  <c r="DU13" i="11"/>
  <c r="DT13" i="11"/>
  <c r="CT13" i="11" s="1"/>
  <c r="DS13" i="11"/>
  <c r="DR13" i="11"/>
  <c r="DQ13" i="11"/>
  <c r="DP13" i="11"/>
  <c r="DO13" i="11"/>
  <c r="DM13" i="11"/>
  <c r="DL13" i="11"/>
  <c r="DK13" i="11"/>
  <c r="DJ13" i="11"/>
  <c r="CJ13" i="11" s="1"/>
  <c r="DI13" i="11"/>
  <c r="CI13" i="11" s="1"/>
  <c r="DH13" i="11"/>
  <c r="CH13" i="11" s="1"/>
  <c r="BH13" i="11" s="1"/>
  <c r="DG13" i="11"/>
  <c r="CG13" i="11" s="1"/>
  <c r="DF13" i="11"/>
  <c r="CF13" i="11" s="1"/>
  <c r="DE13" i="11"/>
  <c r="CE13" i="11" s="1"/>
  <c r="BE13" i="11" s="1"/>
  <c r="AL13" i="11" s="1"/>
  <c r="DD13" i="11"/>
  <c r="DC13" i="11"/>
  <c r="DC9" i="11" s="1"/>
  <c r="DB13" i="11"/>
  <c r="CV13" i="11"/>
  <c r="BV13" i="11" s="1"/>
  <c r="CU13" i="11"/>
  <c r="BU13" i="11" s="1"/>
  <c r="CS13" i="11"/>
  <c r="CR13" i="11"/>
  <c r="CQ13" i="11"/>
  <c r="CP13" i="11"/>
  <c r="CO13" i="11"/>
  <c r="BO13" i="11" s="1"/>
  <c r="CM13" i="11"/>
  <c r="BM13" i="11" s="1"/>
  <c r="CL13" i="11"/>
  <c r="CL9" i="11" s="1"/>
  <c r="CK13" i="11"/>
  <c r="BK13" i="11" s="1"/>
  <c r="CD13" i="11"/>
  <c r="BD13" i="11" s="1"/>
  <c r="CB13" i="11"/>
  <c r="BB13" i="11" s="1"/>
  <c r="BX13" i="11"/>
  <c r="BW13" i="11"/>
  <c r="BJ13" i="11"/>
  <c r="BI13" i="11"/>
  <c r="BG13" i="11"/>
  <c r="AV13" i="11"/>
  <c r="AU13" i="11"/>
  <c r="AT13" i="11"/>
  <c r="AS13" i="11"/>
  <c r="AP13" i="11"/>
  <c r="AM13" i="11"/>
  <c r="AQ13" i="11" s="1"/>
  <c r="AJ13" i="11"/>
  <c r="AG13" i="11"/>
  <c r="AK13" i="11" s="1"/>
  <c r="AE13" i="11"/>
  <c r="AD13" i="11"/>
  <c r="AC13" i="11"/>
  <c r="AC9" i="11" s="1"/>
  <c r="AB13" i="11"/>
  <c r="AA13" i="11"/>
  <c r="Z13" i="11"/>
  <c r="Z9" i="11" s="1"/>
  <c r="Z19" i="11" s="1"/>
  <c r="Y13" i="11"/>
  <c r="X13" i="11"/>
  <c r="W13" i="11"/>
  <c r="DZ12" i="11"/>
  <c r="DY12" i="11"/>
  <c r="DX12" i="11"/>
  <c r="DW12" i="11"/>
  <c r="DV12" i="11"/>
  <c r="DU12" i="11"/>
  <c r="DT12" i="11"/>
  <c r="DS12" i="11"/>
  <c r="CS12" i="11" s="1"/>
  <c r="DR12" i="11"/>
  <c r="DQ12" i="11"/>
  <c r="CQ12" i="11" s="1"/>
  <c r="DP12" i="11"/>
  <c r="CP12" i="11" s="1"/>
  <c r="DO12" i="11"/>
  <c r="CO12" i="11" s="1"/>
  <c r="DM12" i="11"/>
  <c r="CM12" i="11" s="1"/>
  <c r="DL12" i="11"/>
  <c r="CL12" i="11" s="1"/>
  <c r="DK12" i="11"/>
  <c r="CK12" i="11" s="1"/>
  <c r="DJ12" i="11"/>
  <c r="DI12" i="11"/>
  <c r="DH12" i="11"/>
  <c r="DG12" i="11"/>
  <c r="DF12" i="11"/>
  <c r="DE12" i="11"/>
  <c r="DD12" i="11"/>
  <c r="DC12" i="11"/>
  <c r="DB12" i="11"/>
  <c r="CZ12" i="11"/>
  <c r="CY12" i="11"/>
  <c r="CX12" i="11"/>
  <c r="CW12" i="11"/>
  <c r="CV12" i="11"/>
  <c r="CU12" i="11"/>
  <c r="CT12" i="11"/>
  <c r="CR12" i="11"/>
  <c r="CJ12" i="11"/>
  <c r="CI12" i="11"/>
  <c r="CH12" i="11"/>
  <c r="CG12" i="11"/>
  <c r="CF12" i="11"/>
  <c r="CE12" i="11"/>
  <c r="CD12" i="11"/>
  <c r="CC12" i="11"/>
  <c r="CB12" i="11"/>
  <c r="AV12" i="11"/>
  <c r="AS12" i="11"/>
  <c r="AP12" i="11"/>
  <c r="AM12" i="11"/>
  <c r="AQ12" i="11" s="1"/>
  <c r="AJ12" i="11"/>
  <c r="AK12" i="11" s="1"/>
  <c r="AG12" i="11"/>
  <c r="AE12" i="11"/>
  <c r="AE9" i="11" s="1"/>
  <c r="AC12" i="11"/>
  <c r="AB12" i="11"/>
  <c r="AA12" i="11"/>
  <c r="Z12" i="11"/>
  <c r="Y12" i="11"/>
  <c r="X12" i="11"/>
  <c r="W12" i="11"/>
  <c r="DZ11" i="11"/>
  <c r="DY11" i="11"/>
  <c r="DX11" i="11"/>
  <c r="DW11" i="11"/>
  <c r="CW11" i="11" s="1"/>
  <c r="DV11" i="11"/>
  <c r="CV11" i="11" s="1"/>
  <c r="DU11" i="11"/>
  <c r="CU11" i="11" s="1"/>
  <c r="DT11" i="11"/>
  <c r="CT11" i="11" s="1"/>
  <c r="DS11" i="11"/>
  <c r="CS11" i="11" s="1"/>
  <c r="DR11" i="11"/>
  <c r="CR11" i="11" s="1"/>
  <c r="DQ11" i="11"/>
  <c r="CQ11" i="11" s="1"/>
  <c r="DP11" i="11"/>
  <c r="CP11" i="11" s="1"/>
  <c r="DO11" i="11"/>
  <c r="DM11" i="11"/>
  <c r="DL11" i="11"/>
  <c r="DK11" i="11"/>
  <c r="DJ11" i="11"/>
  <c r="DI11" i="11"/>
  <c r="DI9" i="11" s="1"/>
  <c r="DH11" i="11"/>
  <c r="CH11" i="11" s="1"/>
  <c r="DG11" i="11"/>
  <c r="CG11" i="11" s="1"/>
  <c r="DF11" i="11"/>
  <c r="CF11" i="11" s="1"/>
  <c r="DE11" i="11"/>
  <c r="CE11" i="11" s="1"/>
  <c r="DD11" i="11"/>
  <c r="CD11" i="11" s="1"/>
  <c r="DC11" i="11"/>
  <c r="CC11" i="11" s="1"/>
  <c r="DB11" i="11"/>
  <c r="CB11" i="11" s="1"/>
  <c r="CZ11" i="11"/>
  <c r="CZ9" i="11" s="1"/>
  <c r="CY11" i="11"/>
  <c r="CX11" i="11"/>
  <c r="CO11" i="11"/>
  <c r="CM11" i="11"/>
  <c r="CL11" i="11"/>
  <c r="CK11" i="11"/>
  <c r="CJ11" i="11"/>
  <c r="CI11" i="11"/>
  <c r="AS11" i="11"/>
  <c r="AP11" i="11"/>
  <c r="AQ11" i="11" s="1"/>
  <c r="AM11" i="11"/>
  <c r="AJ11" i="11"/>
  <c r="AK11" i="11" s="1"/>
  <c r="AG11" i="11"/>
  <c r="AV11" i="11" s="1"/>
  <c r="AE11" i="11"/>
  <c r="AC11" i="11"/>
  <c r="AB11" i="11"/>
  <c r="AB9" i="11" s="1"/>
  <c r="AA11" i="11"/>
  <c r="AA9" i="11" s="1"/>
  <c r="Z11" i="11"/>
  <c r="Y11" i="11"/>
  <c r="X11" i="11"/>
  <c r="W11" i="11"/>
  <c r="DZ10" i="11"/>
  <c r="CZ10" i="11" s="1"/>
  <c r="DY10" i="11"/>
  <c r="DX10" i="11"/>
  <c r="DW10" i="11"/>
  <c r="DW9" i="11" s="1"/>
  <c r="DV10" i="11"/>
  <c r="DU10" i="11"/>
  <c r="DT10" i="11"/>
  <c r="DS10" i="11"/>
  <c r="DR10" i="11"/>
  <c r="DQ10" i="11"/>
  <c r="DP10" i="11"/>
  <c r="CP10" i="11" s="1"/>
  <c r="DO10" i="11"/>
  <c r="CO10" i="11" s="1"/>
  <c r="DM10" i="11"/>
  <c r="DL10" i="11"/>
  <c r="CL10" i="11" s="1"/>
  <c r="DK10" i="11"/>
  <c r="CK10" i="11" s="1"/>
  <c r="DJ10" i="11"/>
  <c r="CJ10" i="11" s="1"/>
  <c r="DI10" i="11"/>
  <c r="CI10" i="11" s="1"/>
  <c r="DH10" i="11"/>
  <c r="DG10" i="11"/>
  <c r="DG9" i="11" s="1"/>
  <c r="DF10" i="11"/>
  <c r="DF9" i="11" s="1"/>
  <c r="DE10" i="11"/>
  <c r="DE9" i="11" s="1"/>
  <c r="DD10" i="11"/>
  <c r="DC10" i="11"/>
  <c r="DB10" i="11"/>
  <c r="CX10" i="11"/>
  <c r="CW10" i="11"/>
  <c r="CV10" i="11"/>
  <c r="CU10" i="11"/>
  <c r="CT10" i="11"/>
  <c r="CS10" i="11"/>
  <c r="CR10" i="11"/>
  <c r="CQ10" i="11"/>
  <c r="CM10" i="11"/>
  <c r="CM9" i="11" s="1"/>
  <c r="CG10" i="11"/>
  <c r="CF10" i="11"/>
  <c r="CD10" i="11"/>
  <c r="CC10" i="11"/>
  <c r="CB10" i="11"/>
  <c r="AV10" i="11"/>
  <c r="AS10" i="11"/>
  <c r="AP10" i="11"/>
  <c r="AM10" i="11"/>
  <c r="AJ10" i="11"/>
  <c r="AG10" i="11"/>
  <c r="AE10" i="11"/>
  <c r="AC10" i="11"/>
  <c r="AB10" i="11"/>
  <c r="AA10" i="11"/>
  <c r="Z10" i="11"/>
  <c r="Y10" i="11"/>
  <c r="X10" i="11"/>
  <c r="W10" i="11"/>
  <c r="DZ9" i="11"/>
  <c r="DX9" i="11"/>
  <c r="DV9" i="11"/>
  <c r="DU9" i="11"/>
  <c r="DR9" i="11"/>
  <c r="DP9" i="11"/>
  <c r="DO9" i="11"/>
  <c r="DL9" i="11"/>
  <c r="DK9" i="11"/>
  <c r="CW9" i="11"/>
  <c r="CV9" i="11"/>
  <c r="CJ9" i="11"/>
  <c r="CF9" i="11"/>
  <c r="AS9" i="11"/>
  <c r="AJ9" i="11"/>
  <c r="AG9" i="11"/>
  <c r="Y9" i="11"/>
  <c r="X9" i="11"/>
  <c r="W9" i="11"/>
  <c r="I22" i="10" l="1"/>
  <c r="CK9" i="11"/>
  <c r="CT9" i="11"/>
  <c r="BT13" i="11"/>
  <c r="DV19" i="11"/>
  <c r="CO9" i="11"/>
  <c r="CQ9" i="11"/>
  <c r="CP9" i="11"/>
  <c r="CR9" i="11"/>
  <c r="CD9" i="11"/>
  <c r="DQ9" i="11"/>
  <c r="DW31" i="11"/>
  <c r="CW24" i="11"/>
  <c r="CW31" i="11" s="1"/>
  <c r="CQ40" i="11"/>
  <c r="DQ28" i="11"/>
  <c r="CQ28" i="11" s="1"/>
  <c r="CB42" i="11"/>
  <c r="DB30" i="11"/>
  <c r="CB30" i="11" s="1"/>
  <c r="CS42" i="11"/>
  <c r="DS30" i="11"/>
  <c r="CS30" i="11" s="1"/>
  <c r="AS25" i="11"/>
  <c r="CG9" i="11"/>
  <c r="DS9" i="11"/>
  <c r="AK10" i="11"/>
  <c r="AH13" i="11"/>
  <c r="AW13" i="11"/>
  <c r="CC13" i="11"/>
  <c r="BC13" i="11" s="1"/>
  <c r="AK14" i="11"/>
  <c r="CD50" i="11"/>
  <c r="DD26" i="11"/>
  <c r="CD26" i="11" s="1"/>
  <c r="CI63" i="11"/>
  <c r="DI27" i="11"/>
  <c r="CI27" i="11" s="1"/>
  <c r="DT9" i="11"/>
  <c r="DO25" i="11"/>
  <c r="CO25" i="11" s="1"/>
  <c r="DU27" i="11"/>
  <c r="CU27" i="11" s="1"/>
  <c r="DO43" i="11"/>
  <c r="CO36" i="11"/>
  <c r="CO43" i="11" s="1"/>
  <c r="DO24" i="11"/>
  <c r="CZ38" i="11"/>
  <c r="DZ26" i="11"/>
  <c r="CZ26" i="11" s="1"/>
  <c r="CI9" i="11"/>
  <c r="DB9" i="11"/>
  <c r="CE10" i="11"/>
  <c r="BF13" i="11"/>
  <c r="DO55" i="11"/>
  <c r="DO18" i="11" s="1"/>
  <c r="DO19" i="11" s="1"/>
  <c r="DZ27" i="11"/>
  <c r="CZ27" i="11" s="1"/>
  <c r="CZ63" i="11"/>
  <c r="DD27" i="11"/>
  <c r="CD27" i="11" s="1"/>
  <c r="CD39" i="11"/>
  <c r="CI67" i="11"/>
  <c r="AQ10" i="11"/>
  <c r="AN13" i="11"/>
  <c r="BL13" i="11"/>
  <c r="BP13" i="11"/>
  <c r="DI26" i="11"/>
  <c r="CI26" i="11" s="1"/>
  <c r="AA43" i="11"/>
  <c r="DD9" i="11"/>
  <c r="DJ9" i="11"/>
  <c r="BQ13" i="11"/>
  <c r="CV36" i="11"/>
  <c r="CV43" i="11" s="1"/>
  <c r="DV43" i="11"/>
  <c r="DV24" i="11"/>
  <c r="DH9" i="11"/>
  <c r="CH10" i="11"/>
  <c r="AN14" i="11"/>
  <c r="BR13" i="11"/>
  <c r="AR13" i="11" s="1"/>
  <c r="AY13" i="11" s="1"/>
  <c r="AZ13" i="11" s="1"/>
  <c r="CC24" i="11"/>
  <c r="DB43" i="11"/>
  <c r="CB36" i="11"/>
  <c r="CB43" i="11" s="1"/>
  <c r="AK38" i="11"/>
  <c r="DY9" i="11"/>
  <c r="CY10" i="11"/>
  <c r="CS9" i="11"/>
  <c r="BS13" i="11"/>
  <c r="AV14" i="11"/>
  <c r="AV9" i="11" s="1"/>
  <c r="BU14" i="11"/>
  <c r="AM9" i="11"/>
  <c r="CB9" i="11"/>
  <c r="DM9" i="11"/>
  <c r="AW14" i="11"/>
  <c r="CX9" i="11"/>
  <c r="CB15" i="11"/>
  <c r="CD41" i="11"/>
  <c r="DD29" i="11"/>
  <c r="CD29" i="11" s="1"/>
  <c r="CO18" i="11"/>
  <c r="CS15" i="11"/>
  <c r="DP19" i="11"/>
  <c r="DF55" i="11"/>
  <c r="DF18" i="11" s="1"/>
  <c r="DF19" i="11" s="1"/>
  <c r="DF25" i="11"/>
  <c r="CF25" i="11" s="1"/>
  <c r="DQ67" i="11"/>
  <c r="CW15" i="11"/>
  <c r="AQ16" i="11"/>
  <c r="AQ15" i="11" s="1"/>
  <c r="CE39" i="11"/>
  <c r="DE27" i="11"/>
  <c r="CE27" i="11" s="1"/>
  <c r="CT55" i="11"/>
  <c r="CF49" i="11"/>
  <c r="CF55" i="11" s="1"/>
  <c r="DL26" i="11"/>
  <c r="CL26" i="11" s="1"/>
  <c r="CL38" i="11"/>
  <c r="CL43" i="11" s="1"/>
  <c r="DC55" i="11"/>
  <c r="DC18" i="11" s="1"/>
  <c r="DC19" i="11" s="1"/>
  <c r="CC48" i="11"/>
  <c r="CC55" i="11" s="1"/>
  <c r="DP30" i="11"/>
  <c r="CP54" i="11"/>
  <c r="CP55" i="11" s="1"/>
  <c r="DE67" i="11"/>
  <c r="DE24" i="11"/>
  <c r="CZ60" i="11"/>
  <c r="CZ67" i="11" s="1"/>
  <c r="DZ67" i="11"/>
  <c r="CR43" i="11"/>
  <c r="CS43" i="11"/>
  <c r="CF39" i="11"/>
  <c r="CU40" i="11"/>
  <c r="DU28" i="11"/>
  <c r="CU28" i="11" s="1"/>
  <c r="CE60" i="11"/>
  <c r="CE67" i="11" s="1"/>
  <c r="CG60" i="11"/>
  <c r="CG67" i="11" s="1"/>
  <c r="DG67" i="11"/>
  <c r="AJ43" i="11"/>
  <c r="DJ43" i="11"/>
  <c r="CJ36" i="11"/>
  <c r="CJ43" i="11" s="1"/>
  <c r="CZ43" i="11"/>
  <c r="DU43" i="11"/>
  <c r="CU36" i="11"/>
  <c r="AK37" i="11"/>
  <c r="DC43" i="11"/>
  <c r="CC36" i="11"/>
  <c r="CC43" i="11" s="1"/>
  <c r="CW36" i="11"/>
  <c r="CW43" i="11" s="1"/>
  <c r="DW43" i="11"/>
  <c r="CE41" i="11"/>
  <c r="DE29" i="11"/>
  <c r="CE29" i="11" s="1"/>
  <c r="DF43" i="11"/>
  <c r="DD43" i="11"/>
  <c r="DI43" i="11"/>
  <c r="Z43" i="11"/>
  <c r="CL67" i="11"/>
  <c r="AB43" i="11"/>
  <c r="AT14" i="11"/>
  <c r="AC43" i="11"/>
  <c r="CU38" i="11"/>
  <c r="DU26" i="11"/>
  <c r="CU26" i="11" s="1"/>
  <c r="DS43" i="11"/>
  <c r="DV28" i="11"/>
  <c r="CV28" i="11" s="1"/>
  <c r="CV52" i="11"/>
  <c r="DM28" i="11"/>
  <c r="CM28" i="11" s="1"/>
  <c r="CM64" i="11"/>
  <c r="CM67" i="11" s="1"/>
  <c r="CD43" i="11"/>
  <c r="CC49" i="11"/>
  <c r="DC25" i="11"/>
  <c r="CC25" i="11" s="1"/>
  <c r="CT49" i="11"/>
  <c r="DT25" i="11"/>
  <c r="CT25" i="11" s="1"/>
  <c r="CT31" i="11" s="1"/>
  <c r="CS67" i="11"/>
  <c r="CF66" i="11"/>
  <c r="DF30" i="11"/>
  <c r="CF30" i="11" s="1"/>
  <c r="DT31" i="11"/>
  <c r="CF43" i="11"/>
  <c r="DW55" i="11"/>
  <c r="DW18" i="11" s="1"/>
  <c r="DW19" i="11" s="1"/>
  <c r="CT67" i="11"/>
  <c r="CF24" i="11"/>
  <c r="CH36" i="11"/>
  <c r="CH43" i="11" s="1"/>
  <c r="AY76" i="11"/>
  <c r="AZ76" i="11" s="1"/>
  <c r="AF76" i="11"/>
  <c r="AN76" i="11"/>
  <c r="AU76" i="11"/>
  <c r="AW76" i="11"/>
  <c r="AY77" i="11"/>
  <c r="AU77" i="11"/>
  <c r="AF77" i="11"/>
  <c r="AW77" i="11"/>
  <c r="AN77" i="11"/>
  <c r="CE36" i="11"/>
  <c r="CE43" i="11" s="1"/>
  <c r="DE43" i="11"/>
  <c r="CJ39" i="11"/>
  <c r="CM53" i="11"/>
  <c r="DM29" i="11"/>
  <c r="CM29" i="11" s="1"/>
  <c r="DP55" i="11"/>
  <c r="DP18" i="11" s="1"/>
  <c r="DU67" i="11"/>
  <c r="AS73" i="11"/>
  <c r="AD74" i="11"/>
  <c r="DZ29" i="11"/>
  <c r="CZ29" i="11" s="1"/>
  <c r="CY36" i="11"/>
  <c r="CY43" i="11" s="1"/>
  <c r="DY43" i="11"/>
  <c r="CK41" i="11"/>
  <c r="CK43" i="11" s="1"/>
  <c r="DX43" i="11"/>
  <c r="CW48" i="11"/>
  <c r="CW55" i="11" s="1"/>
  <c r="DT55" i="11"/>
  <c r="DT18" i="11" s="1"/>
  <c r="CP60" i="11"/>
  <c r="CP67" i="11" s="1"/>
  <c r="DW67" i="11"/>
  <c r="CG36" i="11"/>
  <c r="CG43" i="11" s="1"/>
  <c r="CI37" i="11"/>
  <c r="CI43" i="11" s="1"/>
  <c r="DZ43" i="11"/>
  <c r="DV55" i="11"/>
  <c r="DV18" i="11" s="1"/>
  <c r="DM67" i="11"/>
  <c r="DX67" i="11"/>
  <c r="DH28" i="11"/>
  <c r="CH28" i="11" s="1"/>
  <c r="DY28" i="11"/>
  <c r="CY28" i="11" s="1"/>
  <c r="CV55" i="11"/>
  <c r="CO67" i="11"/>
  <c r="CZ73" i="11"/>
  <c r="AT76" i="11"/>
  <c r="DL27" i="11"/>
  <c r="CL27" i="11" s="1"/>
  <c r="CL39" i="11"/>
  <c r="CV67" i="11"/>
  <c r="CQ67" i="11"/>
  <c r="AW75" i="11"/>
  <c r="AF75" i="11"/>
  <c r="AY75" i="11"/>
  <c r="AZ75" i="11" s="1"/>
  <c r="AN74" i="11"/>
  <c r="CK73" i="11"/>
  <c r="CM38" i="11"/>
  <c r="CM43" i="11" s="1"/>
  <c r="DM26" i="11"/>
  <c r="CM26" i="11" s="1"/>
  <c r="Z27" i="11"/>
  <c r="Z31" i="11" s="1"/>
  <c r="Y29" i="11"/>
  <c r="DL30" i="11"/>
  <c r="CL30" i="11" s="1"/>
  <c r="CL42" i="11"/>
  <c r="DG43" i="11"/>
  <c r="CE55" i="11"/>
  <c r="DE55" i="11"/>
  <c r="DE18" i="11" s="1"/>
  <c r="DE19" i="11" s="1"/>
  <c r="CY67" i="11"/>
  <c r="AQ74" i="11"/>
  <c r="DP43" i="11"/>
  <c r="DQ43" i="11"/>
  <c r="CQ36" i="11"/>
  <c r="CQ43" i="11" s="1"/>
  <c r="CK64" i="11"/>
  <c r="DK28" i="11"/>
  <c r="CK28" i="11" s="1"/>
  <c r="AH75" i="11"/>
  <c r="X67" i="11"/>
  <c r="DY67" i="11"/>
  <c r="AQ61" i="11"/>
  <c r="AV61" i="11"/>
  <c r="DT43" i="11"/>
  <c r="AV42" i="11"/>
  <c r="CF67" i="11"/>
  <c r="DJ67" i="11"/>
  <c r="AM73" i="11"/>
  <c r="AK74" i="11"/>
  <c r="AG73" i="11"/>
  <c r="AV74" i="11"/>
  <c r="DI67" i="11"/>
  <c r="AS79" i="11"/>
  <c r="CK67" i="11"/>
  <c r="AH76" i="11"/>
  <c r="AT77" i="11"/>
  <c r="AW78" i="11"/>
  <c r="AY78" i="11"/>
  <c r="AZ78" i="11" s="1"/>
  <c r="AF78" i="11"/>
  <c r="AT78" i="11"/>
  <c r="AO76" i="11"/>
  <c r="CO73" i="11"/>
  <c r="AF81" i="11"/>
  <c r="AW81" i="11"/>
  <c r="AU81" i="11"/>
  <c r="AY81" i="11"/>
  <c r="AZ81" i="11" s="1"/>
  <c r="AO75" i="11"/>
  <c r="AN75" i="11"/>
  <c r="AH77" i="11"/>
  <c r="AI77" i="11"/>
  <c r="AK77" i="11"/>
  <c r="AV77" i="11"/>
  <c r="AE67" i="11"/>
  <c r="AQ75" i="11"/>
  <c r="DO27" i="11"/>
  <c r="CO27" i="11" s="1"/>
  <c r="DB29" i="11"/>
  <c r="CB29" i="11" s="1"/>
  <c r="DS29" i="11"/>
  <c r="CS29" i="11" s="1"/>
  <c r="AE30" i="11"/>
  <c r="DR67" i="11"/>
  <c r="AV65" i="11"/>
  <c r="DV67" i="11"/>
  <c r="DD67" i="11"/>
  <c r="CD60" i="11"/>
  <c r="CD67" i="11" s="1"/>
  <c r="AT81" i="11"/>
  <c r="AI78" i="11"/>
  <c r="AH78" i="11"/>
  <c r="AK78" i="11"/>
  <c r="AZ77" i="11"/>
  <c r="AQ77" i="11"/>
  <c r="AO77" i="11"/>
  <c r="AK80" i="11"/>
  <c r="AG79" i="11"/>
  <c r="CU67" i="11"/>
  <c r="AV81" i="11"/>
  <c r="AH81" i="11"/>
  <c r="DV83" i="11"/>
  <c r="CM73" i="11"/>
  <c r="AK81" i="11"/>
  <c r="AQ81" i="11"/>
  <c r="AQ79" i="11" s="1"/>
  <c r="AN81" i="11"/>
  <c r="AP73" i="11"/>
  <c r="AP36" i="11" s="1"/>
  <c r="DL67" i="11"/>
  <c r="AM79" i="11"/>
  <c r="AD80" i="11"/>
  <c r="AT80" i="11" s="1"/>
  <c r="DP83" i="11"/>
  <c r="DO83" i="11"/>
  <c r="BD96" i="11"/>
  <c r="AC98" i="11"/>
  <c r="AC100" i="11" s="1"/>
  <c r="AA100" i="11"/>
  <c r="AA109" i="11" s="1"/>
  <c r="AC109" i="11"/>
  <c r="AC88" i="11"/>
  <c r="AY93" i="11"/>
  <c r="AH93" i="11"/>
  <c r="AF93" i="11"/>
  <c r="AW93" i="11"/>
  <c r="AT93" i="11"/>
  <c r="AH87" i="11"/>
  <c r="CM157" i="11"/>
  <c r="DK157" i="11"/>
  <c r="DK82" i="11" s="1"/>
  <c r="DJ109" i="11"/>
  <c r="AN78" i="11"/>
  <c r="AQ78" i="11"/>
  <c r="AF94" i="11"/>
  <c r="AO94" i="11" s="1"/>
  <c r="AW94" i="11"/>
  <c r="AH94" i="11"/>
  <c r="AY94" i="11"/>
  <c r="AZ94" i="11" s="1"/>
  <c r="AU94" i="11"/>
  <c r="AT94" i="11"/>
  <c r="DK109" i="11"/>
  <c r="AG109" i="11"/>
  <c r="CS109" i="11"/>
  <c r="DL109" i="11"/>
  <c r="AQ87" i="11"/>
  <c r="AQ88" i="11" s="1"/>
  <c r="AJ88" i="11"/>
  <c r="DC83" i="11"/>
  <c r="AS96" i="11"/>
  <c r="DJ83" i="11"/>
  <c r="DJ48" i="11"/>
  <c r="DE83" i="11"/>
  <c r="AN94" i="11"/>
  <c r="AD87" i="11"/>
  <c r="W88" i="11"/>
  <c r="DF83" i="11"/>
  <c r="DW83" i="11"/>
  <c r="Y100" i="11"/>
  <c r="Y109" i="11" s="1"/>
  <c r="AD98" i="11"/>
  <c r="AN93" i="11"/>
  <c r="AM96" i="11"/>
  <c r="AV93" i="11"/>
  <c r="AV96" i="11" s="1"/>
  <c r="AQ93" i="11"/>
  <c r="AQ96" i="11" s="1"/>
  <c r="CB109" i="11"/>
  <c r="AA67" i="11"/>
  <c r="AH90" i="11"/>
  <c r="AD91" i="11"/>
  <c r="AY90" i="11"/>
  <c r="AF90" i="11"/>
  <c r="AW90" i="11"/>
  <c r="AW91" i="11" s="1"/>
  <c r="AU90" i="11"/>
  <c r="AU91" i="11" s="1"/>
  <c r="CF157" i="11"/>
  <c r="AP96" i="11"/>
  <c r="CX157" i="11"/>
  <c r="AV144" i="11"/>
  <c r="AE109" i="11"/>
  <c r="AE157" i="11"/>
  <c r="AE82" i="11" s="1"/>
  <c r="DD157" i="11"/>
  <c r="DD82" i="11" s="1"/>
  <c r="DU157" i="11"/>
  <c r="DU82" i="11" s="1"/>
  <c r="CM109" i="11"/>
  <c r="CY109" i="11"/>
  <c r="AY116" i="11"/>
  <c r="AZ116" i="11" s="1"/>
  <c r="AF116" i="11"/>
  <c r="AX116" i="11" s="1"/>
  <c r="AW116" i="11"/>
  <c r="AU116" i="11"/>
  <c r="AT116" i="11"/>
  <c r="AH116" i="11"/>
  <c r="AT102" i="11"/>
  <c r="AT98" i="11"/>
  <c r="CR105" i="11"/>
  <c r="AP102" i="11"/>
  <c r="AP105" i="11" s="1"/>
  <c r="DD109" i="11"/>
  <c r="DU109" i="11"/>
  <c r="AV90" i="11"/>
  <c r="AV91" i="11" s="1"/>
  <c r="AM91" i="11"/>
  <c r="AN90" i="11"/>
  <c r="DF109" i="11"/>
  <c r="DW109" i="11"/>
  <c r="CP105" i="11"/>
  <c r="DE109" i="11"/>
  <c r="DV109" i="11"/>
  <c r="CO157" i="11"/>
  <c r="DI157" i="11"/>
  <c r="DI82" i="11" s="1"/>
  <c r="DI109" i="11"/>
  <c r="DZ157" i="11"/>
  <c r="DZ82" i="11" s="1"/>
  <c r="DZ109" i="11"/>
  <c r="AK93" i="11"/>
  <c r="AK96" i="11" s="1"/>
  <c r="AJ96" i="11"/>
  <c r="CW134" i="11"/>
  <c r="CC109" i="11"/>
  <c r="CO109" i="11"/>
  <c r="AT103" i="11"/>
  <c r="AB109" i="11"/>
  <c r="BF130" i="11"/>
  <c r="CG96" i="11"/>
  <c r="CX96" i="11"/>
  <c r="CX109" i="11" s="1"/>
  <c r="CG134" i="11"/>
  <c r="CX134" i="11"/>
  <c r="AS91" i="11"/>
  <c r="AT90" i="11"/>
  <c r="CH96" i="11"/>
  <c r="CH157" i="11" s="1"/>
  <c r="CY96" i="11"/>
  <c r="CY157" i="11" s="1"/>
  <c r="CF109" i="11"/>
  <c r="CW109" i="11"/>
  <c r="CT109" i="11"/>
  <c r="AD125" i="11"/>
  <c r="AC125" i="11"/>
  <c r="AC130" i="11" s="1"/>
  <c r="CQ109" i="11"/>
  <c r="AH103" i="11"/>
  <c r="AV103" i="11"/>
  <c r="AJ111" i="11"/>
  <c r="AJ120" i="11" s="1"/>
  <c r="AJ134" i="11" s="1"/>
  <c r="CE120" i="11"/>
  <c r="CV134" i="11"/>
  <c r="AH113" i="11"/>
  <c r="CK130" i="11"/>
  <c r="BL141" i="11"/>
  <c r="AQ115" i="11"/>
  <c r="AN115" i="11"/>
  <c r="CF134" i="11"/>
  <c r="DQ134" i="11"/>
  <c r="AQ132" i="11"/>
  <c r="AV132" i="11"/>
  <c r="AV133" i="11" s="1"/>
  <c r="CO148" i="11"/>
  <c r="DG157" i="11"/>
  <c r="DG82" i="11" s="1"/>
  <c r="DX157" i="11"/>
  <c r="DX82" i="11" s="1"/>
  <c r="AV98" i="11"/>
  <c r="AV100" i="11" s="1"/>
  <c r="AD102" i="11"/>
  <c r="CH134" i="11"/>
  <c r="CY134" i="11"/>
  <c r="AY117" i="11"/>
  <c r="AZ117" i="11" s="1"/>
  <c r="AF117" i="11"/>
  <c r="AX117" i="11" s="1"/>
  <c r="AW117" i="11"/>
  <c r="AU117" i="11"/>
  <c r="AP130" i="11"/>
  <c r="AN123" i="11"/>
  <c r="AH123" i="11"/>
  <c r="AY123" i="11"/>
  <c r="AZ123" i="11" s="1"/>
  <c r="AF123" i="11"/>
  <c r="AX123" i="11" s="1"/>
  <c r="AW123" i="11"/>
  <c r="AU123" i="11"/>
  <c r="AD126" i="11"/>
  <c r="AP141" i="11"/>
  <c r="CP157" i="11"/>
  <c r="DH157" i="11"/>
  <c r="DH82" i="11" s="1"/>
  <c r="DY157" i="11"/>
  <c r="DY82" i="11" s="1"/>
  <c r="AD95" i="11"/>
  <c r="AD96" i="11" s="1"/>
  <c r="CD109" i="11"/>
  <c r="CU109" i="11"/>
  <c r="AY104" i="11"/>
  <c r="AZ104" i="11" s="1"/>
  <c r="AU104" i="11"/>
  <c r="AH104" i="11"/>
  <c r="DG109" i="11"/>
  <c r="DX109" i="11"/>
  <c r="AI108" i="11"/>
  <c r="AX108" i="11"/>
  <c r="AH108" i="11"/>
  <c r="AK111" i="11"/>
  <c r="AK120" i="11" s="1"/>
  <c r="CI134" i="11"/>
  <c r="CZ134" i="11"/>
  <c r="BP130" i="11"/>
  <c r="AY127" i="11"/>
  <c r="AF127" i="11"/>
  <c r="AX127" i="11" s="1"/>
  <c r="AW127" i="11"/>
  <c r="AU127" i="11"/>
  <c r="AV99" i="11"/>
  <c r="AJ102" i="11"/>
  <c r="AJ105" i="11" s="1"/>
  <c r="CE105" i="11"/>
  <c r="CV105" i="11"/>
  <c r="AS105" i="11"/>
  <c r="DH109" i="11"/>
  <c r="DY109" i="11"/>
  <c r="AF112" i="11"/>
  <c r="AX112" i="11" s="1"/>
  <c r="AU112" i="11"/>
  <c r="AT112" i="11"/>
  <c r="AN112" i="11"/>
  <c r="CC120" i="11"/>
  <c r="CC157" i="11" s="1"/>
  <c r="CT120" i="11"/>
  <c r="AY114" i="11"/>
  <c r="AZ114" i="11" s="1"/>
  <c r="AF114" i="11"/>
  <c r="AX114" i="11" s="1"/>
  <c r="AW114" i="11"/>
  <c r="AU114" i="11"/>
  <c r="AT114" i="11"/>
  <c r="AY118" i="11"/>
  <c r="AZ118" i="11" s="1"/>
  <c r="AF118" i="11"/>
  <c r="AX118" i="11" s="1"/>
  <c r="AW118" i="11"/>
  <c r="AU118" i="11"/>
  <c r="AT118" i="11"/>
  <c r="AN118" i="11"/>
  <c r="AH118" i="11"/>
  <c r="AT122" i="11"/>
  <c r="CR148" i="11"/>
  <c r="CB172" i="11"/>
  <c r="CK134" i="11"/>
  <c r="AY128" i="11"/>
  <c r="AF128" i="11"/>
  <c r="AX128" i="11" s="1"/>
  <c r="AW128" i="11"/>
  <c r="AU128" i="11"/>
  <c r="AT128" i="11"/>
  <c r="AN111" i="11"/>
  <c r="AM120" i="11"/>
  <c r="AV111" i="11"/>
  <c r="CL120" i="11"/>
  <c r="BB130" i="11"/>
  <c r="X157" i="11"/>
  <c r="X82" i="11" s="1"/>
  <c r="CT157" i="11"/>
  <c r="DL157" i="11"/>
  <c r="DL82" i="11" s="1"/>
  <c r="AA96" i="11"/>
  <c r="AA157" i="11" s="1"/>
  <c r="AA82" i="11" s="1"/>
  <c r="CO96" i="11"/>
  <c r="CE96" i="11"/>
  <c r="AH98" i="11"/>
  <c r="AK99" i="11"/>
  <c r="AM100" i="11"/>
  <c r="AF104" i="11"/>
  <c r="AX104" i="11" s="1"/>
  <c r="CM134" i="11"/>
  <c r="BT130" i="11"/>
  <c r="AT87" i="11"/>
  <c r="Y88" i="11"/>
  <c r="DM157" i="11"/>
  <c r="DM82" i="11" s="1"/>
  <c r="AV95" i="11"/>
  <c r="DC109" i="11"/>
  <c r="DT109" i="11"/>
  <c r="AN102" i="11"/>
  <c r="BU130" i="11"/>
  <c r="AQ126" i="11"/>
  <c r="AF169" i="11"/>
  <c r="AU169" i="11"/>
  <c r="AY169" i="11"/>
  <c r="AZ169" i="11" s="1"/>
  <c r="AW169" i="11"/>
  <c r="AD168" i="11"/>
  <c r="AN169" i="11"/>
  <c r="AH169" i="11"/>
  <c r="AV94" i="11"/>
  <c r="AK98" i="11"/>
  <c r="AK100" i="11" s="1"/>
  <c r="CJ105" i="11"/>
  <c r="CJ157" i="11" s="1"/>
  <c r="AD103" i="11"/>
  <c r="DM109" i="11"/>
  <c r="AS120" i="11"/>
  <c r="CP134" i="11"/>
  <c r="AH112" i="11"/>
  <c r="AV112" i="11"/>
  <c r="AY115" i="11"/>
  <c r="AZ115" i="11" s="1"/>
  <c r="AF115" i="11"/>
  <c r="AX115" i="11" s="1"/>
  <c r="AW115" i="11"/>
  <c r="AT115" i="11"/>
  <c r="AH128" i="11"/>
  <c r="AN129" i="11"/>
  <c r="AY129" i="11"/>
  <c r="AF129" i="11"/>
  <c r="AX129" i="11" s="1"/>
  <c r="AW129" i="11"/>
  <c r="AU129" i="11"/>
  <c r="AT129" i="11"/>
  <c r="AV87" i="11"/>
  <c r="AV88" i="11" s="1"/>
  <c r="AB157" i="11"/>
  <c r="AB82" i="11" s="1"/>
  <c r="CR96" i="11"/>
  <c r="CK109" i="11"/>
  <c r="CI109" i="11"/>
  <c r="CZ109" i="11"/>
  <c r="DO109" i="11"/>
  <c r="CQ120" i="11"/>
  <c r="BW130" i="11"/>
  <c r="BS130" i="11"/>
  <c r="AT126" i="11"/>
  <c r="AY154" i="11"/>
  <c r="AZ154" i="11" s="1"/>
  <c r="AF154" i="11"/>
  <c r="AW154" i="11"/>
  <c r="AU154" i="11"/>
  <c r="AQ98" i="11"/>
  <c r="AQ100" i="11" s="1"/>
  <c r="CL105" i="11"/>
  <c r="X109" i="11"/>
  <c r="DP109" i="11"/>
  <c r="CH109" i="11"/>
  <c r="CR120" i="11"/>
  <c r="AP111" i="11"/>
  <c r="AP120" i="11" s="1"/>
  <c r="AP134" i="11" s="1"/>
  <c r="AK112" i="11"/>
  <c r="AN114" i="11"/>
  <c r="AT117" i="11"/>
  <c r="AU122" i="11"/>
  <c r="AD130" i="11"/>
  <c r="BV130" i="11" s="1"/>
  <c r="AY122" i="11"/>
  <c r="AF122" i="11"/>
  <c r="BX130" i="11"/>
  <c r="AT123" i="11"/>
  <c r="AY136" i="11"/>
  <c r="AF136" i="11"/>
  <c r="AW136" i="11"/>
  <c r="AU136" i="11"/>
  <c r="AT136" i="11"/>
  <c r="AD141" i="11"/>
  <c r="AT141" i="11" s="1"/>
  <c r="AN136" i="11"/>
  <c r="AW140" i="11"/>
  <c r="AH140" i="11"/>
  <c r="AF140" i="11"/>
  <c r="AY140" i="11"/>
  <c r="AZ140" i="11" s="1"/>
  <c r="AU140" i="11"/>
  <c r="AT140" i="11"/>
  <c r="DR157" i="11"/>
  <c r="DR82" i="11" s="1"/>
  <c r="CB120" i="11"/>
  <c r="CS120" i="11"/>
  <c r="BH130" i="11"/>
  <c r="AT127" i="11"/>
  <c r="AG91" i="11"/>
  <c r="AK90" i="11"/>
  <c r="AK91" i="11" s="1"/>
  <c r="DB157" i="11"/>
  <c r="DB82" i="11" s="1"/>
  <c r="DS157" i="11"/>
  <c r="DS82" i="11" s="1"/>
  <c r="AP98" i="11"/>
  <c r="AP100" i="11" s="1"/>
  <c r="DR109" i="11"/>
  <c r="AY113" i="11"/>
  <c r="AZ113" i="11" s="1"/>
  <c r="AF113" i="11"/>
  <c r="AX113" i="11" s="1"/>
  <c r="AU113" i="11"/>
  <c r="AT113" i="11"/>
  <c r="AN113" i="11"/>
  <c r="AA130" i="11"/>
  <c r="AA134" i="11" s="1"/>
  <c r="BI130" i="11"/>
  <c r="BZ130" i="11"/>
  <c r="AV131" i="11"/>
  <c r="AG133" i="11"/>
  <c r="AK131" i="11"/>
  <c r="AK133" i="11" s="1"/>
  <c r="AD99" i="11"/>
  <c r="AH99" i="11" s="1"/>
  <c r="W105" i="11"/>
  <c r="W157" i="11" s="1"/>
  <c r="W82" i="11" s="1"/>
  <c r="AV105" i="11"/>
  <c r="AV109" i="11" s="1"/>
  <c r="CD120" i="11"/>
  <c r="CD157" i="11" s="1"/>
  <c r="CU120" i="11"/>
  <c r="CU157" i="11" s="1"/>
  <c r="CJ130" i="11"/>
  <c r="BJ130" i="11" s="1"/>
  <c r="BC130" i="11"/>
  <c r="AS130" i="11"/>
  <c r="AT130" i="11" s="1"/>
  <c r="BC141" i="11"/>
  <c r="AK116" i="11"/>
  <c r="AY119" i="11"/>
  <c r="AZ119" i="11" s="1"/>
  <c r="AV122" i="11"/>
  <c r="AT124" i="11"/>
  <c r="AQ127" i="11"/>
  <c r="AQ128" i="11"/>
  <c r="CE130" i="11"/>
  <c r="BL133" i="11"/>
  <c r="AH136" i="11"/>
  <c r="AH137" i="11"/>
  <c r="AK138" i="11"/>
  <c r="AQ139" i="11"/>
  <c r="AQ140" i="11"/>
  <c r="AK143" i="11"/>
  <c r="AK144" i="11" s="1"/>
  <c r="AK108" i="11" s="1"/>
  <c r="AT151" i="11"/>
  <c r="AV162" i="11"/>
  <c r="CD141" i="11"/>
  <c r="CU141" i="11"/>
  <c r="AQ138" i="11"/>
  <c r="CC148" i="11"/>
  <c r="AQ152" i="11"/>
  <c r="BL155" i="11"/>
  <c r="AY203" i="11"/>
  <c r="AZ203" i="11" s="1"/>
  <c r="AF203" i="11"/>
  <c r="AW203" i="11"/>
  <c r="AU203" i="11"/>
  <c r="AT203" i="11"/>
  <c r="AN116" i="11"/>
  <c r="AG120" i="11"/>
  <c r="AW124" i="11"/>
  <c r="AV125" i="11"/>
  <c r="BJ133" i="11"/>
  <c r="AJ136" i="11"/>
  <c r="CE141" i="11"/>
  <c r="AN138" i="11"/>
  <c r="Y141" i="11"/>
  <c r="Y148" i="11" s="1"/>
  <c r="CD148" i="11"/>
  <c r="CF155" i="11"/>
  <c r="CW155" i="11"/>
  <c r="CW157" i="11" s="1"/>
  <c r="AS162" i="11"/>
  <c r="AT163" i="11"/>
  <c r="CL192" i="11"/>
  <c r="AW199" i="11"/>
  <c r="AF199" i="11"/>
  <c r="AY199" i="11"/>
  <c r="AZ199" i="11" s="1"/>
  <c r="AU199" i="11"/>
  <c r="AN117" i="11"/>
  <c r="AH122" i="11"/>
  <c r="AF124" i="11"/>
  <c r="AX124" i="11" s="1"/>
  <c r="AV126" i="11"/>
  <c r="AO138" i="11"/>
  <c r="AP143" i="11"/>
  <c r="CI148" i="11"/>
  <c r="CZ148" i="11"/>
  <c r="CG156" i="11"/>
  <c r="CX156" i="11"/>
  <c r="AF166" i="11"/>
  <c r="AY166" i="11"/>
  <c r="AW166" i="11"/>
  <c r="AU166" i="11"/>
  <c r="AT166" i="11"/>
  <c r="CC171" i="11"/>
  <c r="CT171" i="11"/>
  <c r="Z157" i="11"/>
  <c r="AN104" i="11"/>
  <c r="AB147" i="11"/>
  <c r="AC111" i="11"/>
  <c r="DB134" i="11"/>
  <c r="DS134" i="11"/>
  <c r="AY124" i="11"/>
  <c r="AZ124" i="11" s="1"/>
  <c r="AV127" i="11"/>
  <c r="AV128" i="11"/>
  <c r="AV129" i="11"/>
  <c r="CF148" i="11"/>
  <c r="DG148" i="11"/>
  <c r="DX148" i="11"/>
  <c r="CH156" i="11"/>
  <c r="CY156" i="11"/>
  <c r="AN153" i="11"/>
  <c r="AQ153" i="11"/>
  <c r="AD111" i="11"/>
  <c r="AN119" i="11"/>
  <c r="AK122" i="11"/>
  <c r="AK130" i="11" s="1"/>
  <c r="AH124" i="11"/>
  <c r="AQ131" i="11"/>
  <c r="AN131" i="11"/>
  <c r="AV139" i="11"/>
  <c r="AQ146" i="11"/>
  <c r="AQ147" i="11" s="1"/>
  <c r="CH148" i="11"/>
  <c r="CI156" i="11"/>
  <c r="CZ156" i="11"/>
  <c r="AJ155" i="11"/>
  <c r="AJ156" i="11" s="1"/>
  <c r="AH154" i="11"/>
  <c r="CU172" i="11"/>
  <c r="AV113" i="11"/>
  <c r="AP131" i="11"/>
  <c r="AP133" i="11" s="1"/>
  <c r="CI141" i="11"/>
  <c r="CZ141" i="11"/>
  <c r="AT138" i="11"/>
  <c r="CJ148" i="11"/>
  <c r="CJ155" i="11"/>
  <c r="AD151" i="11"/>
  <c r="AY167" i="11"/>
  <c r="AZ167" i="11" s="1"/>
  <c r="AF167" i="11"/>
  <c r="AW167" i="11"/>
  <c r="AU167" i="11"/>
  <c r="AT167" i="11"/>
  <c r="AN167" i="11"/>
  <c r="CV172" i="11"/>
  <c r="CF172" i="11"/>
  <c r="AA133" i="11"/>
  <c r="AC132" i="11"/>
  <c r="AC133" i="11" s="1"/>
  <c r="AQ136" i="11"/>
  <c r="AU138" i="11"/>
  <c r="AD139" i="11"/>
  <c r="AG141" i="11"/>
  <c r="CM148" i="11"/>
  <c r="AV150" i="11"/>
  <c r="AM155" i="11"/>
  <c r="AN150" i="11"/>
  <c r="CK155" i="11"/>
  <c r="AT153" i="11"/>
  <c r="AN154" i="11"/>
  <c r="CG172" i="11"/>
  <c r="AV115" i="11"/>
  <c r="AC116" i="11"/>
  <c r="AN122" i="11"/>
  <c r="AH127" i="11"/>
  <c r="AD132" i="11"/>
  <c r="CK141" i="11"/>
  <c r="AW138" i="11"/>
  <c r="CP148" i="11"/>
  <c r="DK148" i="11"/>
  <c r="AP150" i="11"/>
  <c r="AP155" i="11" s="1"/>
  <c r="AP156" i="11" s="1"/>
  <c r="CO156" i="11"/>
  <c r="DJ172" i="11"/>
  <c r="AH163" i="11"/>
  <c r="AF163" i="11"/>
  <c r="AY163" i="11"/>
  <c r="AW163" i="11"/>
  <c r="AU163" i="11"/>
  <c r="AO169" i="11"/>
  <c r="AT179" i="11"/>
  <c r="AX138" i="11"/>
  <c r="AD143" i="11"/>
  <c r="AQ150" i="11"/>
  <c r="AQ168" i="11"/>
  <c r="CI171" i="11"/>
  <c r="CZ171" i="11"/>
  <c r="AP186" i="11"/>
  <c r="AQ187" i="11"/>
  <c r="AQ186" i="11" s="1"/>
  <c r="AF189" i="11"/>
  <c r="AY189" i="11"/>
  <c r="AZ189" i="11" s="1"/>
  <c r="AW189" i="11"/>
  <c r="AW186" i="11" s="1"/>
  <c r="AU189" i="11"/>
  <c r="AT189" i="11"/>
  <c r="AV117" i="11"/>
  <c r="AQ122" i="11"/>
  <c r="AQ130" i="11" s="1"/>
  <c r="AY138" i="11"/>
  <c r="AZ138" i="11" s="1"/>
  <c r="AM141" i="11"/>
  <c r="CT148" i="11"/>
  <c r="AG155" i="11"/>
  <c r="AK151" i="11"/>
  <c r="AK155" i="11" s="1"/>
  <c r="AK156" i="11" s="1"/>
  <c r="AH151" i="11"/>
  <c r="AV151" i="11"/>
  <c r="AD152" i="11"/>
  <c r="AD155" i="11" s="1"/>
  <c r="AT154" i="11"/>
  <c r="AZ166" i="11"/>
  <c r="AY147" i="11"/>
  <c r="AZ147" i="11" s="1"/>
  <c r="AY148" i="11"/>
  <c r="AU119" i="11"/>
  <c r="AN125" i="11"/>
  <c r="AC136" i="11"/>
  <c r="AC141" i="11" s="1"/>
  <c r="AY137" i="11"/>
  <c r="AZ137" i="11" s="1"/>
  <c r="AW137" i="11"/>
  <c r="AU137" i="11"/>
  <c r="W148" i="11"/>
  <c r="CU148" i="11"/>
  <c r="DO148" i="11"/>
  <c r="AS155" i="11"/>
  <c r="CP156" i="11"/>
  <c r="AD164" i="11"/>
  <c r="CS172" i="11"/>
  <c r="AT169" i="11"/>
  <c r="AE172" i="11"/>
  <c r="CK171" i="11"/>
  <c r="W130" i="11"/>
  <c r="W134" i="11" s="1"/>
  <c r="AV136" i="11"/>
  <c r="AV141" i="11" s="1"/>
  <c r="AX137" i="11"/>
  <c r="AH138" i="11"/>
  <c r="CB148" i="11"/>
  <c r="CS148" i="11"/>
  <c r="CQ156" i="11"/>
  <c r="AN151" i="11"/>
  <c r="AQ151" i="11"/>
  <c r="AD170" i="11"/>
  <c r="W168" i="11"/>
  <c r="W61" i="11" s="1"/>
  <c r="W67" i="11" s="1"/>
  <c r="AW119" i="11"/>
  <c r="Y130" i="11"/>
  <c r="Y134" i="11" s="1"/>
  <c r="AD131" i="11"/>
  <c r="BY133" i="11"/>
  <c r="AN140" i="11"/>
  <c r="AV143" i="11"/>
  <c r="AA147" i="11"/>
  <c r="AC146" i="11"/>
  <c r="AC148" i="11" s="1"/>
  <c r="CW148" i="11"/>
  <c r="DQ148" i="11"/>
  <c r="AW150" i="11"/>
  <c r="CR156" i="11"/>
  <c r="AY153" i="11"/>
  <c r="AZ153" i="11" s="1"/>
  <c r="AF153" i="11"/>
  <c r="AW153" i="11"/>
  <c r="AU153" i="11"/>
  <c r="AK162" i="11"/>
  <c r="AJ172" i="11"/>
  <c r="DQ172" i="11"/>
  <c r="DQ157" i="11"/>
  <c r="DQ82" i="11" s="1"/>
  <c r="CB133" i="11"/>
  <c r="BB133" i="11" s="1"/>
  <c r="CS133" i="11"/>
  <c r="BS133" i="11" s="1"/>
  <c r="AM133" i="11"/>
  <c r="AO140" i="11"/>
  <c r="AD146" i="11"/>
  <c r="AS148" i="11"/>
  <c r="CY148" i="11"/>
  <c r="AH150" i="11"/>
  <c r="AF150" i="11"/>
  <c r="CB156" i="11"/>
  <c r="CS156" i="11"/>
  <c r="AQ154" i="11"/>
  <c r="CM156" i="11"/>
  <c r="CW172" i="11"/>
  <c r="AK176" i="11"/>
  <c r="AG181" i="11"/>
  <c r="AV176" i="11"/>
  <c r="CJ171" i="11"/>
  <c r="AY177" i="11"/>
  <c r="AZ177" i="11" s="1"/>
  <c r="AF177" i="11"/>
  <c r="AW177" i="11"/>
  <c r="AU177" i="11"/>
  <c r="AT191" i="11"/>
  <c r="AH202" i="11"/>
  <c r="AV202" i="11"/>
  <c r="AK202" i="11"/>
  <c r="CX172" i="11"/>
  <c r="AT201" i="11"/>
  <c r="W162" i="11"/>
  <c r="W37" i="11" s="1"/>
  <c r="W43" i="11" s="1"/>
  <c r="AK165" i="11"/>
  <c r="AN166" i="11"/>
  <c r="AN168" i="11"/>
  <c r="AK169" i="11"/>
  <c r="DB172" i="11"/>
  <c r="AH190" i="11"/>
  <c r="AF190" i="11"/>
  <c r="AY190" i="11"/>
  <c r="AZ190" i="11" s="1"/>
  <c r="AW190" i="11"/>
  <c r="AU190" i="11"/>
  <c r="AT190" i="11"/>
  <c r="AN190" i="11"/>
  <c r="AV146" i="11"/>
  <c r="AV147" i="11" s="1"/>
  <c r="AH164" i="11"/>
  <c r="AQ167" i="11"/>
  <c r="DD172" i="11"/>
  <c r="AQ212" i="11"/>
  <c r="AP211" i="11"/>
  <c r="AP39" i="11" s="1"/>
  <c r="AY215" i="11"/>
  <c r="AF215" i="11"/>
  <c r="AW215" i="11"/>
  <c r="AU215" i="11"/>
  <c r="AN215" i="11"/>
  <c r="AY238" i="11"/>
  <c r="AZ238" i="11" s="1"/>
  <c r="AF238" i="11"/>
  <c r="AW238" i="11"/>
  <c r="AU238" i="11"/>
  <c r="AT238" i="11"/>
  <c r="AQ165" i="11"/>
  <c r="AQ166" i="11"/>
  <c r="DF172" i="11"/>
  <c r="AK177" i="11"/>
  <c r="AH177" i="11"/>
  <c r="AV177" i="11"/>
  <c r="AN178" i="11"/>
  <c r="AY178" i="11"/>
  <c r="AZ178" i="11" s="1"/>
  <c r="AF178" i="11"/>
  <c r="AW178" i="11"/>
  <c r="AU178" i="11"/>
  <c r="DE172" i="11"/>
  <c r="DV172" i="11"/>
  <c r="BF186" i="11"/>
  <c r="BF38" i="11" s="1"/>
  <c r="AS192" i="11"/>
  <c r="CR192" i="11"/>
  <c r="AH146" i="11"/>
  <c r="AT150" i="11"/>
  <c r="AV152" i="11"/>
  <c r="AV153" i="11"/>
  <c r="AV154" i="11"/>
  <c r="AN165" i="11"/>
  <c r="DH172" i="11"/>
  <c r="CP171" i="11"/>
  <c r="BG186" i="11"/>
  <c r="BG38" i="11" s="1"/>
  <c r="BX186" i="11"/>
  <c r="BX38" i="11" s="1"/>
  <c r="CQ193" i="11"/>
  <c r="AD204" i="11"/>
  <c r="CT156" i="11"/>
  <c r="CQ171" i="11"/>
  <c r="DG172" i="11"/>
  <c r="DX172" i="11"/>
  <c r="BM186" i="11"/>
  <c r="BM38" i="11" s="1"/>
  <c r="AU187" i="11"/>
  <c r="AD186" i="11"/>
  <c r="AF187" i="11"/>
  <c r="AY187" i="11"/>
  <c r="BH186" i="11"/>
  <c r="BH38" i="11" s="1"/>
  <c r="BY186" i="11"/>
  <c r="BY38" i="11" s="1"/>
  <c r="AT202" i="11"/>
  <c r="DM172" i="11"/>
  <c r="CR181" i="11"/>
  <c r="AP176" i="11"/>
  <c r="AN177" i="11"/>
  <c r="BI186" i="11"/>
  <c r="BI38" i="11" s="1"/>
  <c r="BZ186" i="11"/>
  <c r="BZ38" i="11" s="1"/>
  <c r="BB186" i="11"/>
  <c r="BB38" i="11" s="1"/>
  <c r="BS186" i="11"/>
  <c r="BS38" i="11" s="1"/>
  <c r="AF191" i="11"/>
  <c r="AY191" i="11"/>
  <c r="AZ191" i="11" s="1"/>
  <c r="AW191" i="11"/>
  <c r="AU191" i="11"/>
  <c r="CD192" i="11"/>
  <c r="CU192" i="11"/>
  <c r="CB192" i="11"/>
  <c r="CS192" i="11"/>
  <c r="AW201" i="11"/>
  <c r="AH201" i="11"/>
  <c r="AF201" i="11"/>
  <c r="AY201" i="11"/>
  <c r="AZ201" i="11" s="1"/>
  <c r="CG220" i="11"/>
  <c r="AN164" i="11"/>
  <c r="AV167" i="11"/>
  <c r="AN170" i="11"/>
  <c r="X172" i="11"/>
  <c r="DO172" i="11"/>
  <c r="AK178" i="11"/>
  <c r="AH178" i="11"/>
  <c r="AV178" i="11"/>
  <c r="AD179" i="11"/>
  <c r="DI172" i="11"/>
  <c r="DZ172" i="11"/>
  <c r="BT186" i="11"/>
  <c r="BT38" i="11" s="1"/>
  <c r="AH187" i="11"/>
  <c r="DM193" i="11"/>
  <c r="AJ206" i="11"/>
  <c r="AJ192" i="11" s="1"/>
  <c r="CV192" i="11"/>
  <c r="AU205" i="11"/>
  <c r="AF205" i="11"/>
  <c r="AY205" i="11"/>
  <c r="AZ205" i="11" s="1"/>
  <c r="AW205" i="11"/>
  <c r="AT205" i="11"/>
  <c r="AH153" i="11"/>
  <c r="AQ164" i="11"/>
  <c r="CE172" i="11"/>
  <c r="DP172" i="11"/>
  <c r="BV186" i="11"/>
  <c r="BV38" i="11" s="1"/>
  <c r="X193" i="11"/>
  <c r="AT199" i="11"/>
  <c r="CC221" i="11"/>
  <c r="AU165" i="11"/>
  <c r="DS172" i="11"/>
  <c r="AZ215" i="11"/>
  <c r="AN163" i="11"/>
  <c r="AM162" i="11"/>
  <c r="AM172" i="11" s="1"/>
  <c r="DU172" i="11"/>
  <c r="AD180" i="11"/>
  <c r="AN187" i="11"/>
  <c r="AE193" i="11"/>
  <c r="Y193" i="11"/>
  <c r="CC192" i="11"/>
  <c r="CT192" i="11"/>
  <c r="AW165" i="11"/>
  <c r="AH167" i="11"/>
  <c r="AT170" i="11"/>
  <c r="CL172" i="11"/>
  <c r="DW172" i="11"/>
  <c r="W181" i="11"/>
  <c r="W171" i="11" s="1"/>
  <c r="AD176" i="11"/>
  <c r="CM172" i="11"/>
  <c r="AH186" i="11"/>
  <c r="AQ163" i="11"/>
  <c r="AK166" i="11"/>
  <c r="CO171" i="11"/>
  <c r="DY172" i="11"/>
  <c r="Y172" i="11"/>
  <c r="BP186" i="11"/>
  <c r="BP38" i="11" s="1"/>
  <c r="CJ206" i="11"/>
  <c r="AT204" i="11"/>
  <c r="AH166" i="11"/>
  <c r="AV169" i="11"/>
  <c r="AP168" i="11"/>
  <c r="AC176" i="11"/>
  <c r="AC181" i="11" s="1"/>
  <c r="AC171" i="11" s="1"/>
  <c r="AA181" i="11"/>
  <c r="AA171" i="11" s="1"/>
  <c r="BQ186" i="11"/>
  <c r="BQ38" i="11" s="1"/>
  <c r="CK192" i="11"/>
  <c r="AY202" i="11"/>
  <c r="AZ202" i="11" s="1"/>
  <c r="AF202" i="11"/>
  <c r="AW202" i="11"/>
  <c r="AU202" i="11"/>
  <c r="CT221" i="11"/>
  <c r="W186" i="11"/>
  <c r="W38" i="11" s="1"/>
  <c r="AY188" i="11"/>
  <c r="AZ188" i="11" s="1"/>
  <c r="DC193" i="11"/>
  <c r="AQ197" i="11"/>
  <c r="AN203" i="11"/>
  <c r="AH212" i="11"/>
  <c r="W217" i="11"/>
  <c r="W63" i="11" s="1"/>
  <c r="AD218" i="11"/>
  <c r="CF220" i="11"/>
  <c r="AT235" i="11"/>
  <c r="AU241" i="11"/>
  <c r="AY241" i="11"/>
  <c r="AZ241" i="11" s="1"/>
  <c r="AF241" i="11"/>
  <c r="AW241" i="11"/>
  <c r="AS186" i="11"/>
  <c r="AT186" i="11" s="1"/>
  <c r="AK219" i="11"/>
  <c r="AI219" i="11"/>
  <c r="AH219" i="11"/>
  <c r="Y221" i="11"/>
  <c r="AK170" i="11"/>
  <c r="CH171" i="11"/>
  <c r="CY171" i="11"/>
  <c r="AH188" i="11"/>
  <c r="CO206" i="11"/>
  <c r="AN199" i="11"/>
  <c r="AK213" i="11"/>
  <c r="CI220" i="11"/>
  <c r="CJ221" i="11"/>
  <c r="AV179" i="11"/>
  <c r="AN189" i="11"/>
  <c r="W206" i="11"/>
  <c r="W192" i="11" s="1"/>
  <c r="CP206" i="11"/>
  <c r="CE206" i="11"/>
  <c r="AT215" i="11"/>
  <c r="AV216" i="11"/>
  <c r="AM211" i="11"/>
  <c r="AQ216" i="11"/>
  <c r="AN216" i="11"/>
  <c r="AG217" i="11"/>
  <c r="AA221" i="11"/>
  <c r="AE221" i="11"/>
  <c r="CL220" i="11"/>
  <c r="BH257" i="11"/>
  <c r="BH41" i="11" s="1"/>
  <c r="AU200" i="11"/>
  <c r="AN202" i="11"/>
  <c r="AT212" i="11"/>
  <c r="AD214" i="11"/>
  <c r="AH214" i="11" s="1"/>
  <c r="DI221" i="11"/>
  <c r="CK220" i="11"/>
  <c r="AK187" i="11"/>
  <c r="AK186" i="11" s="1"/>
  <c r="AV191" i="11"/>
  <c r="AV186" i="11" s="1"/>
  <c r="AV200" i="11"/>
  <c r="AV206" i="11" s="1"/>
  <c r="AV192" i="11" s="1"/>
  <c r="AV193" i="11" s="1"/>
  <c r="DJ221" i="11"/>
  <c r="AH226" i="11"/>
  <c r="AY226" i="11"/>
  <c r="AZ226" i="11" s="1"/>
  <c r="AF226" i="11"/>
  <c r="AW226" i="11"/>
  <c r="AU226" i="11"/>
  <c r="AT226" i="11"/>
  <c r="CE220" i="11"/>
  <c r="CV220" i="11"/>
  <c r="AW235" i="11"/>
  <c r="AD234" i="11"/>
  <c r="BG234" i="11" s="1"/>
  <c r="BG40" i="11" s="1"/>
  <c r="AF235" i="11"/>
  <c r="AY235" i="11"/>
  <c r="AU235" i="11"/>
  <c r="AK201" i="11"/>
  <c r="AK206" i="11" s="1"/>
  <c r="AK192" i="11" s="1"/>
  <c r="AK193" i="11" s="1"/>
  <c r="DK221" i="11"/>
  <c r="AK228" i="11"/>
  <c r="AK220" i="11" s="1"/>
  <c r="CW220" i="11"/>
  <c r="AH180" i="11"/>
  <c r="AD197" i="11"/>
  <c r="AY200" i="11"/>
  <c r="AZ200" i="11" s="1"/>
  <c r="AF200" i="11"/>
  <c r="CO221" i="11"/>
  <c r="CI234" i="11"/>
  <c r="CZ234" i="11"/>
  <c r="CD211" i="11"/>
  <c r="CU211" i="11"/>
  <c r="AQ218" i="11"/>
  <c r="AQ217" i="11" s="1"/>
  <c r="AV219" i="11"/>
  <c r="CP220" i="11"/>
  <c r="AN227" i="11"/>
  <c r="AF227" i="11"/>
  <c r="AY227" i="11"/>
  <c r="AZ227" i="11" s="1"/>
  <c r="AW227" i="11"/>
  <c r="AU227" i="11"/>
  <c r="AY236" i="11"/>
  <c r="AZ236" i="11" s="1"/>
  <c r="AF236" i="11"/>
  <c r="AH236" i="11"/>
  <c r="AW236" i="11"/>
  <c r="AU236" i="11"/>
  <c r="AT236" i="11"/>
  <c r="CW243" i="11"/>
  <c r="AG206" i="11"/>
  <c r="AQ198" i="11"/>
  <c r="AJ211" i="11"/>
  <c r="AJ39" i="11" s="1"/>
  <c r="AJ27" i="11" s="1"/>
  <c r="AH234" i="11"/>
  <c r="CF206" i="11"/>
  <c r="CW206" i="11"/>
  <c r="AH200" i="11"/>
  <c r="AN201" i="11"/>
  <c r="AD212" i="11"/>
  <c r="W211" i="11"/>
  <c r="W39" i="11" s="1"/>
  <c r="W27" i="11" s="1"/>
  <c r="AS228" i="11"/>
  <c r="AQ225" i="11"/>
  <c r="AQ228" i="11" s="1"/>
  <c r="AQ220" i="11" s="1"/>
  <c r="AP228" i="11"/>
  <c r="AP220" i="11" s="1"/>
  <c r="AJ234" i="11"/>
  <c r="AJ40" i="11" s="1"/>
  <c r="AJ28" i="11" s="1"/>
  <c r="AK235" i="11"/>
  <c r="CJ186" i="11"/>
  <c r="BJ186" i="11" s="1"/>
  <c r="BJ38" i="11" s="1"/>
  <c r="AH191" i="11"/>
  <c r="DQ193" i="11"/>
  <c r="CG206" i="11"/>
  <c r="CX206" i="11"/>
  <c r="AH203" i="11"/>
  <c r="AH205" i="11"/>
  <c r="DR221" i="11"/>
  <c r="AN226" i="11"/>
  <c r="DG221" i="11"/>
  <c r="DX221" i="11"/>
  <c r="CJ244" i="11"/>
  <c r="AM186" i="11"/>
  <c r="AU188" i="11"/>
  <c r="AM206" i="11"/>
  <c r="CH206" i="11"/>
  <c r="CY206" i="11"/>
  <c r="AS211" i="11"/>
  <c r="AN214" i="11"/>
  <c r="CS220" i="11"/>
  <c r="CR168" i="11"/>
  <c r="DT193" i="11"/>
  <c r="CI206" i="11"/>
  <c r="CZ206" i="11"/>
  <c r="AQ205" i="11"/>
  <c r="AN205" i="11"/>
  <c r="AH215" i="11"/>
  <c r="AH216" i="11"/>
  <c r="AY216" i="11"/>
  <c r="AZ216" i="11" s="1"/>
  <c r="AF216" i="11"/>
  <c r="AW216" i="11"/>
  <c r="AU216" i="11"/>
  <c r="AT216" i="11"/>
  <c r="CD220" i="11"/>
  <c r="CU220" i="11"/>
  <c r="AJ221" i="11"/>
  <c r="CM220" i="11"/>
  <c r="AD237" i="11"/>
  <c r="W234" i="11"/>
  <c r="W40" i="11" s="1"/>
  <c r="AH189" i="11"/>
  <c r="AN191" i="11"/>
  <c r="AD198" i="11"/>
  <c r="AK199" i="11"/>
  <c r="AH199" i="11"/>
  <c r="AV212" i="11"/>
  <c r="AV211" i="11" s="1"/>
  <c r="AK212" i="11"/>
  <c r="AK211" i="11" s="1"/>
  <c r="AD213" i="11"/>
  <c r="CZ221" i="11"/>
  <c r="AK205" i="11"/>
  <c r="AU219" i="11"/>
  <c r="CE234" i="11"/>
  <c r="DR244" i="11"/>
  <c r="AH235" i="11"/>
  <c r="AK238" i="11"/>
  <c r="AD242" i="11"/>
  <c r="DF244" i="11"/>
  <c r="CR243" i="11"/>
  <c r="CX257" i="11"/>
  <c r="BX257" i="11" s="1"/>
  <c r="BX41" i="11" s="1"/>
  <c r="AF262" i="11"/>
  <c r="AE257" i="11"/>
  <c r="AE41" i="11" s="1"/>
  <c r="CL266" i="11"/>
  <c r="AY272" i="11"/>
  <c r="AZ272" i="11" s="1"/>
  <c r="AF272" i="11"/>
  <c r="AT272" i="11"/>
  <c r="AH272" i="11"/>
  <c r="AW272" i="11"/>
  <c r="AU272" i="11"/>
  <c r="CF244" i="11"/>
  <c r="AY239" i="11"/>
  <c r="AZ239" i="11" s="1"/>
  <c r="AF239" i="11"/>
  <c r="AJ242" i="11"/>
  <c r="CE240" i="11"/>
  <c r="CP243" i="11"/>
  <c r="CM243" i="11"/>
  <c r="DB244" i="11"/>
  <c r="AW258" i="11"/>
  <c r="AD257" i="11"/>
  <c r="AF258" i="11"/>
  <c r="AY258" i="11"/>
  <c r="AU258" i="11"/>
  <c r="BZ257" i="11"/>
  <c r="BZ41" i="11" s="1"/>
  <c r="BG257" i="11"/>
  <c r="BG41" i="11" s="1"/>
  <c r="BL257" i="11"/>
  <c r="BL41" i="11" s="1"/>
  <c r="AC226" i="11"/>
  <c r="AC228" i="11" s="1"/>
  <c r="AC220" i="11" s="1"/>
  <c r="AN238" i="11"/>
  <c r="DK244" i="11"/>
  <c r="CQ243" i="11"/>
  <c r="AN249" i="11"/>
  <c r="AD251" i="11"/>
  <c r="BC257" i="11"/>
  <c r="BC41" i="11" s="1"/>
  <c r="AY259" i="11"/>
  <c r="AZ259" i="11" s="1"/>
  <c r="AF259" i="11"/>
  <c r="AW259" i="11"/>
  <c r="AU259" i="11"/>
  <c r="AT259" i="11"/>
  <c r="BY257" i="11"/>
  <c r="BY41" i="11" s="1"/>
  <c r="AM217" i="11"/>
  <c r="AY219" i="11"/>
  <c r="AZ219" i="11" s="1"/>
  <c r="AD225" i="11"/>
  <c r="AN225" i="11" s="1"/>
  <c r="CR228" i="11"/>
  <c r="AS234" i="11"/>
  <c r="AN235" i="11"/>
  <c r="AM234" i="11"/>
  <c r="DL244" i="11"/>
  <c r="AP252" i="11"/>
  <c r="AP243" i="11" s="1"/>
  <c r="BI257" i="11"/>
  <c r="BI41" i="11" s="1"/>
  <c r="AH258" i="11"/>
  <c r="BK257" i="11"/>
  <c r="BK41" i="11" s="1"/>
  <c r="CK267" i="11"/>
  <c r="CQ266" i="11"/>
  <c r="AP311" i="11"/>
  <c r="AP297" i="11" s="1"/>
  <c r="AQ302" i="11"/>
  <c r="AQ311" i="11" s="1"/>
  <c r="AQ297" i="11" s="1"/>
  <c r="CP297" i="11"/>
  <c r="AK241" i="11"/>
  <c r="AI241" i="11"/>
  <c r="AV241" i="11"/>
  <c r="AV240" i="11" s="1"/>
  <c r="DV244" i="11"/>
  <c r="BP257" i="11"/>
  <c r="BP41" i="11" s="1"/>
  <c r="AJ257" i="11"/>
  <c r="AJ41" i="11" s="1"/>
  <c r="AK258" i="11"/>
  <c r="AH260" i="11"/>
  <c r="AF260" i="11"/>
  <c r="AY260" i="11"/>
  <c r="AZ260" i="11" s="1"/>
  <c r="AW260" i="11"/>
  <c r="AU260" i="11"/>
  <c r="CR266" i="11"/>
  <c r="AQ215" i="11"/>
  <c r="CX220" i="11"/>
  <c r="CQ228" i="11"/>
  <c r="AQ235" i="11"/>
  <c r="AQ234" i="11" s="1"/>
  <c r="AH241" i="11"/>
  <c r="CT243" i="11"/>
  <c r="AT249" i="11"/>
  <c r="AN250" i="11"/>
  <c r="BM257" i="11"/>
  <c r="BM41" i="11" s="1"/>
  <c r="CS266" i="11"/>
  <c r="AT292" i="11"/>
  <c r="AV218" i="11"/>
  <c r="AG228" i="11"/>
  <c r="AH239" i="11"/>
  <c r="CD243" i="11"/>
  <c r="CU243" i="11"/>
  <c r="AM257" i="11"/>
  <c r="AK259" i="11"/>
  <c r="AP262" i="11"/>
  <c r="CR257" i="11"/>
  <c r="BR257" i="11" s="1"/>
  <c r="CC266" i="11"/>
  <c r="CB266" i="11"/>
  <c r="CJ288" i="11"/>
  <c r="AK227" i="11"/>
  <c r="AQ242" i="11"/>
  <c r="CV243" i="11"/>
  <c r="CC243" i="11"/>
  <c r="AU261" i="11"/>
  <c r="AN261" i="11"/>
  <c r="AF261" i="11"/>
  <c r="AY261" i="11"/>
  <c r="AZ261" i="11" s="1"/>
  <c r="AW261" i="11"/>
  <c r="CR263" i="11"/>
  <c r="AH218" i="11"/>
  <c r="AN219" i="11"/>
  <c r="AH227" i="11"/>
  <c r="AZ240" i="11"/>
  <c r="AQ241" i="11"/>
  <c r="AQ240" i="11" s="1"/>
  <c r="AO241" i="11"/>
  <c r="AN241" i="11"/>
  <c r="AB244" i="11"/>
  <c r="W252" i="11"/>
  <c r="W243" i="11" s="1"/>
  <c r="AT257" i="11"/>
  <c r="AQ259" i="11"/>
  <c r="AN259" i="11"/>
  <c r="BO257" i="11"/>
  <c r="BO41" i="11" s="1"/>
  <c r="AH281" i="11"/>
  <c r="AY281" i="11"/>
  <c r="AZ281" i="11" s="1"/>
  <c r="AF281" i="11"/>
  <c r="AW281" i="11"/>
  <c r="AU281" i="11"/>
  <c r="AN281" i="11"/>
  <c r="AO219" i="11"/>
  <c r="BO234" i="11"/>
  <c r="BO40" i="11" s="1"/>
  <c r="AN239" i="11"/>
  <c r="AD248" i="11"/>
  <c r="Y252" i="11"/>
  <c r="Y243" i="11" s="1"/>
  <c r="CG252" i="11"/>
  <c r="CX252" i="11"/>
  <c r="W257" i="11"/>
  <c r="W41" i="11" s="1"/>
  <c r="DS267" i="11"/>
  <c r="AV235" i="11"/>
  <c r="AV234" i="11" s="1"/>
  <c r="AN237" i="11"/>
  <c r="AQ237" i="11"/>
  <c r="CK244" i="11"/>
  <c r="AC252" i="11"/>
  <c r="AC243" i="11" s="1"/>
  <c r="CB243" i="11"/>
  <c r="CS243" i="11"/>
  <c r="BB257" i="11"/>
  <c r="BB41" i="11" s="1"/>
  <c r="AV280" i="11"/>
  <c r="AQ280" i="11"/>
  <c r="AG294" i="11"/>
  <c r="AK295" i="11"/>
  <c r="AI295" i="11"/>
  <c r="AH295" i="11"/>
  <c r="AV295" i="11"/>
  <c r="AV294" i="11" s="1"/>
  <c r="AK218" i="11"/>
  <c r="AM220" i="11"/>
  <c r="AT241" i="11"/>
  <c r="AT242" i="11"/>
  <c r="AE244" i="11"/>
  <c r="CI243" i="11"/>
  <c r="CZ243" i="11"/>
  <c r="AT251" i="11"/>
  <c r="CT267" i="11"/>
  <c r="Y267" i="11"/>
  <c r="AN282" i="11"/>
  <c r="AY282" i="11"/>
  <c r="AZ282" i="11" s="1"/>
  <c r="AF282" i="11"/>
  <c r="AW282" i="11"/>
  <c r="AU282" i="11"/>
  <c r="AT282" i="11"/>
  <c r="DW244" i="11"/>
  <c r="AG243" i="11"/>
  <c r="AF249" i="11"/>
  <c r="AY249" i="11"/>
  <c r="AW249" i="11"/>
  <c r="AU249" i="11"/>
  <c r="BD257" i="11"/>
  <c r="BD41" i="11" s="1"/>
  <c r="BS257" i="11"/>
  <c r="BS41" i="11" s="1"/>
  <c r="AY292" i="11"/>
  <c r="AF292" i="11"/>
  <c r="AW292" i="11"/>
  <c r="AU292" i="11"/>
  <c r="CH228" i="11"/>
  <c r="CY228" i="11"/>
  <c r="AT237" i="11"/>
  <c r="AT239" i="11"/>
  <c r="DC244" i="11"/>
  <c r="DX244" i="11"/>
  <c r="AK248" i="11"/>
  <c r="CE252" i="11"/>
  <c r="BE257" i="11"/>
  <c r="BV257" i="11"/>
  <c r="BV41" i="11" s="1"/>
  <c r="BT257" i="11"/>
  <c r="BT41" i="11" s="1"/>
  <c r="W288" i="11"/>
  <c r="W42" i="11" s="1"/>
  <c r="AH291" i="11"/>
  <c r="AH238" i="11"/>
  <c r="AU239" i="11"/>
  <c r="AG240" i="11"/>
  <c r="CO244" i="11"/>
  <c r="CL244" i="11"/>
  <c r="AF250" i="11"/>
  <c r="AY250" i="11"/>
  <c r="AZ250" i="11" s="1"/>
  <c r="AW250" i="11"/>
  <c r="AU250" i="11"/>
  <c r="AY264" i="11"/>
  <c r="AZ264" i="11" s="1"/>
  <c r="AF264" i="11"/>
  <c r="AU264" i="11"/>
  <c r="AH264" i="11"/>
  <c r="AW264" i="11"/>
  <c r="AG283" i="11"/>
  <c r="AV271" i="11"/>
  <c r="AK271" i="11"/>
  <c r="AU273" i="11"/>
  <c r="AH273" i="11"/>
  <c r="AF273" i="11"/>
  <c r="AY273" i="11"/>
  <c r="AZ273" i="11" s="1"/>
  <c r="AW273" i="11"/>
  <c r="CH252" i="11"/>
  <c r="CY252" i="11"/>
  <c r="AQ249" i="11"/>
  <c r="AQ252" i="11" s="1"/>
  <c r="AQ243" i="11" s="1"/>
  <c r="AQ244" i="11" s="1"/>
  <c r="AN260" i="11"/>
  <c r="AY262" i="11"/>
  <c r="AZ262" i="11" s="1"/>
  <c r="CP263" i="11"/>
  <c r="DO267" i="11"/>
  <c r="AT273" i="11"/>
  <c r="DI267" i="11"/>
  <c r="DZ267" i="11"/>
  <c r="AT289" i="11"/>
  <c r="AX295" i="11"/>
  <c r="DP298" i="11"/>
  <c r="CO297" i="11"/>
  <c r="AV251" i="11"/>
  <c r="AA252" i="11"/>
  <c r="AA243" i="11" s="1"/>
  <c r="CD283" i="11"/>
  <c r="CU283" i="11"/>
  <c r="AH278" i="11"/>
  <c r="AY278" i="11"/>
  <c r="AZ278" i="11" s="1"/>
  <c r="AF278" i="11"/>
  <c r="AW278" i="11"/>
  <c r="AU278" i="11"/>
  <c r="AN278" i="11"/>
  <c r="CS298" i="11"/>
  <c r="CQ297" i="11"/>
  <c r="AN305" i="11"/>
  <c r="AY305" i="11"/>
  <c r="AZ305" i="11" s="1"/>
  <c r="AF305" i="11"/>
  <c r="AW305" i="11"/>
  <c r="AU305" i="11"/>
  <c r="AY308" i="11"/>
  <c r="AZ308" i="11" s="1"/>
  <c r="AF308" i="11"/>
  <c r="AW308" i="11"/>
  <c r="AS240" i="11"/>
  <c r="AV250" i="11"/>
  <c r="CF257" i="11"/>
  <c r="BF257" i="11" s="1"/>
  <c r="BF41" i="11" s="1"/>
  <c r="CW257" i="11"/>
  <c r="BW257" i="11" s="1"/>
  <c r="BW41" i="11" s="1"/>
  <c r="AV262" i="11"/>
  <c r="AV257" i="11" s="1"/>
  <c r="AV264" i="11"/>
  <c r="AV263" i="11" s="1"/>
  <c r="AJ283" i="11"/>
  <c r="AJ266" i="11" s="1"/>
  <c r="CE283" i="11"/>
  <c r="CV283" i="11"/>
  <c r="AN272" i="11"/>
  <c r="AY275" i="11"/>
  <c r="AZ275" i="11" s="1"/>
  <c r="AF275" i="11"/>
  <c r="AW275" i="11"/>
  <c r="AU275" i="11"/>
  <c r="AT275" i="11"/>
  <c r="CD288" i="11"/>
  <c r="CU288" i="11"/>
  <c r="CL294" i="11"/>
  <c r="AT302" i="11"/>
  <c r="AG257" i="11"/>
  <c r="AT260" i="11"/>
  <c r="AH262" i="11"/>
  <c r="AQ272" i="11"/>
  <c r="AH289" i="11"/>
  <c r="AY289" i="11"/>
  <c r="AF289" i="11"/>
  <c r="AW289" i="11"/>
  <c r="AU289" i="11"/>
  <c r="AH293" i="11"/>
  <c r="AY293" i="11"/>
  <c r="AF293" i="11"/>
  <c r="AW293" i="11"/>
  <c r="AU293" i="11"/>
  <c r="AN296" i="11"/>
  <c r="AY296" i="11"/>
  <c r="AZ296" i="11" s="1"/>
  <c r="AW296" i="11"/>
  <c r="AF296" i="11"/>
  <c r="AX296" i="11" s="1"/>
  <c r="AN306" i="11"/>
  <c r="AH306" i="11"/>
  <c r="AY306" i="11"/>
  <c r="AZ306" i="11" s="1"/>
  <c r="AF306" i="11"/>
  <c r="AW306" i="11"/>
  <c r="AU306" i="11"/>
  <c r="AH308" i="11"/>
  <c r="CC297" i="11"/>
  <c r="AN258" i="11"/>
  <c r="AK262" i="11"/>
  <c r="CG283" i="11"/>
  <c r="CX283" i="11"/>
  <c r="AN274" i="11"/>
  <c r="AN304" i="11"/>
  <c r="AV248" i="11"/>
  <c r="AK264" i="11"/>
  <c r="AK263" i="11" s="1"/>
  <c r="CF266" i="11"/>
  <c r="AM283" i="11"/>
  <c r="AN271" i="11"/>
  <c r="CH283" i="11"/>
  <c r="CY283" i="11"/>
  <c r="AK296" i="11"/>
  <c r="AT303" i="11"/>
  <c r="AK305" i="11"/>
  <c r="AN308" i="11"/>
  <c r="CT297" i="11"/>
  <c r="AQ258" i="11"/>
  <c r="AH261" i="11"/>
  <c r="AP283" i="11"/>
  <c r="AP266" i="11" s="1"/>
  <c r="CI283" i="11"/>
  <c r="CZ283" i="11"/>
  <c r="AH275" i="11"/>
  <c r="AV275" i="11"/>
  <c r="AK275" i="11"/>
  <c r="AY279" i="11"/>
  <c r="AZ279" i="11" s="1"/>
  <c r="AF279" i="11"/>
  <c r="AW279" i="11"/>
  <c r="AU279" i="11"/>
  <c r="AS283" i="11"/>
  <c r="AN292" i="11"/>
  <c r="AK302" i="11"/>
  <c r="AJ311" i="11"/>
  <c r="AJ297" i="11" s="1"/>
  <c r="CV297" i="11"/>
  <c r="AH250" i="11"/>
  <c r="AN264" i="11"/>
  <c r="CG263" i="11"/>
  <c r="CX263" i="11"/>
  <c r="DW267" i="11"/>
  <c r="AQ271" i="11"/>
  <c r="AQ283" i="11" s="1"/>
  <c r="AQ266" i="11" s="1"/>
  <c r="CJ283" i="11"/>
  <c r="AY276" i="11"/>
  <c r="AZ276" i="11" s="1"/>
  <c r="AF276" i="11"/>
  <c r="AW276" i="11"/>
  <c r="AU276" i="11"/>
  <c r="CI288" i="11"/>
  <c r="CZ288" i="11"/>
  <c r="CV288" i="11"/>
  <c r="AO296" i="11"/>
  <c r="X298" i="11"/>
  <c r="CF297" i="11"/>
  <c r="CW297" i="11"/>
  <c r="AY309" i="11"/>
  <c r="AZ309" i="11" s="1"/>
  <c r="AF309" i="11"/>
  <c r="AW309" i="11"/>
  <c r="AU309" i="11"/>
  <c r="AS244" i="11"/>
  <c r="AH249" i="11"/>
  <c r="AV259" i="11"/>
  <c r="AK261" i="11"/>
  <c r="AT277" i="11"/>
  <c r="AK289" i="11"/>
  <c r="AK288" i="11" s="1"/>
  <c r="AJ288" i="11"/>
  <c r="AJ42" i="11" s="1"/>
  <c r="AK42" i="11" s="1"/>
  <c r="AH290" i="11"/>
  <c r="AY290" i="11"/>
  <c r="AZ290" i="11" s="1"/>
  <c r="AF290" i="11"/>
  <c r="AW290" i="11"/>
  <c r="AU290" i="11"/>
  <c r="AN290" i="11"/>
  <c r="W311" i="11"/>
  <c r="W297" i="11" s="1"/>
  <c r="CG297" i="11"/>
  <c r="CX297" i="11"/>
  <c r="AT304" i="11"/>
  <c r="AU310" i="11"/>
  <c r="AY310" i="11"/>
  <c r="AZ310" i="11" s="1"/>
  <c r="AF310" i="11"/>
  <c r="AH248" i="11"/>
  <c r="AT258" i="11"/>
  <c r="AP263" i="11"/>
  <c r="AP65" i="11" s="1"/>
  <c r="AQ65" i="11" s="1"/>
  <c r="DF267" i="11"/>
  <c r="AZ274" i="11"/>
  <c r="CH297" i="11"/>
  <c r="CY297" i="11"/>
  <c r="AY307" i="11"/>
  <c r="AZ307" i="11" s="1"/>
  <c r="AF307" i="11"/>
  <c r="AW307" i="11"/>
  <c r="AU307" i="11"/>
  <c r="AT308" i="11"/>
  <c r="AK309" i="11"/>
  <c r="AK249" i="11"/>
  <c r="AK252" i="11" s="1"/>
  <c r="AK243" i="11" s="1"/>
  <c r="AN251" i="11"/>
  <c r="AQ264" i="11"/>
  <c r="AQ263" i="11" s="1"/>
  <c r="CJ263" i="11"/>
  <c r="AD265" i="11"/>
  <c r="W283" i="11"/>
  <c r="W266" i="11" s="1"/>
  <c r="CM283" i="11"/>
  <c r="AH279" i="11"/>
  <c r="AD280" i="11"/>
  <c r="AN280" i="11" s="1"/>
  <c r="AA298" i="11"/>
  <c r="CI311" i="11"/>
  <c r="CZ311" i="11"/>
  <c r="AT305" i="11"/>
  <c r="AU308" i="11"/>
  <c r="AT265" i="11"/>
  <c r="AW274" i="11"/>
  <c r="AU274" i="11"/>
  <c r="AN289" i="11"/>
  <c r="AE298" i="11"/>
  <c r="CJ311" i="11"/>
  <c r="AH303" i="11"/>
  <c r="AY303" i="11"/>
  <c r="AZ303" i="11" s="1"/>
  <c r="AF303" i="11"/>
  <c r="AW303" i="11"/>
  <c r="AU303" i="11"/>
  <c r="AH259" i="11"/>
  <c r="AS263" i="11"/>
  <c r="CO266" i="11"/>
  <c r="CP283" i="11"/>
  <c r="AN273" i="11"/>
  <c r="AH277" i="11"/>
  <c r="AY277" i="11"/>
  <c r="AZ277" i="11" s="1"/>
  <c r="AF277" i="11"/>
  <c r="AW277" i="11"/>
  <c r="AU277" i="11"/>
  <c r="AN279" i="11"/>
  <c r="AD291" i="11"/>
  <c r="AT296" i="11"/>
  <c r="AH302" i="11"/>
  <c r="CK311" i="11"/>
  <c r="AH307" i="11"/>
  <c r="AU262" i="11"/>
  <c r="AT264" i="11"/>
  <c r="AD271" i="11"/>
  <c r="CK288" i="11"/>
  <c r="Y288" i="11"/>
  <c r="AN295" i="11"/>
  <c r="AD294" i="11"/>
  <c r="AY295" i="11"/>
  <c r="AZ295" i="11" s="1"/>
  <c r="AU295" i="11"/>
  <c r="AU296" i="11"/>
  <c r="CL311" i="11"/>
  <c r="DS244" i="11"/>
  <c r="AE283" i="11"/>
  <c r="AE266" i="11" s="1"/>
  <c r="AT293" i="11"/>
  <c r="CB297" i="11"/>
  <c r="AM297" i="11"/>
  <c r="CM297" i="11"/>
  <c r="AY304" i="11"/>
  <c r="AZ304" i="11" s="1"/>
  <c r="AF304" i="11"/>
  <c r="AW304" i="11"/>
  <c r="AU304" i="11"/>
  <c r="AT306" i="11"/>
  <c r="AT309" i="11"/>
  <c r="AQ292" i="11"/>
  <c r="AQ288" i="11" s="1"/>
  <c r="AV310" i="11"/>
  <c r="AS311" i="11"/>
  <c r="CE311" i="11"/>
  <c r="AH310" i="11"/>
  <c r="AV292" i="11"/>
  <c r="AH296" i="11"/>
  <c r="AV305" i="11"/>
  <c r="AH309" i="11"/>
  <c r="AV279" i="11"/>
  <c r="AS288" i="11"/>
  <c r="AV291" i="11"/>
  <c r="AV288" i="11" s="1"/>
  <c r="AI296" i="11"/>
  <c r="AV304" i="11"/>
  <c r="AG311" i="11"/>
  <c r="AH282" i="11"/>
  <c r="AZ293" i="11"/>
  <c r="CD298" i="11"/>
  <c r="CE288" i="11"/>
  <c r="AZ292" i="11"/>
  <c r="AD302" i="11"/>
  <c r="AV302" i="11"/>
  <c r="AV276" i="11"/>
  <c r="AH280" i="11"/>
  <c r="AH292" i="11"/>
  <c r="AH305" i="11"/>
  <c r="AN310" i="11"/>
  <c r="AO295" i="11"/>
  <c r="AH304" i="11"/>
  <c r="AN309" i="11"/>
  <c r="AV274" i="11"/>
  <c r="AZ294" i="11"/>
  <c r="CR294" i="11"/>
  <c r="CR298" i="11" s="1"/>
  <c r="AN293" i="11"/>
  <c r="AX264" i="11" l="1"/>
  <c r="AO264" i="11"/>
  <c r="AI264" i="11"/>
  <c r="CU298" i="11"/>
  <c r="CF156" i="11"/>
  <c r="BF155" i="11"/>
  <c r="AP144" i="11"/>
  <c r="AQ143" i="11"/>
  <c r="AQ144" i="11" s="1"/>
  <c r="AQ108" i="11" s="1"/>
  <c r="CP18" i="11"/>
  <c r="AW198" i="11"/>
  <c r="AU198" i="11"/>
  <c r="AH198" i="11"/>
  <c r="AF198" i="11"/>
  <c r="AY198" i="11"/>
  <c r="AZ198" i="11" s="1"/>
  <c r="AN198" i="11"/>
  <c r="AT198" i="11"/>
  <c r="AY176" i="11"/>
  <c r="AF176" i="11"/>
  <c r="AW176" i="11"/>
  <c r="AD181" i="11"/>
  <c r="AU176" i="11"/>
  <c r="AN176" i="11"/>
  <c r="AT176" i="11"/>
  <c r="AH176" i="11"/>
  <c r="CJ82" i="11"/>
  <c r="CE9" i="11"/>
  <c r="AU132" i="11"/>
  <c r="AF132" i="11"/>
  <c r="AX132" i="11" s="1"/>
  <c r="AW132" i="11"/>
  <c r="AW133" i="11" s="1"/>
  <c r="AT132" i="11"/>
  <c r="AH132" i="11"/>
  <c r="AN132" i="11"/>
  <c r="AJ141" i="11"/>
  <c r="AJ148" i="11" s="1"/>
  <c r="AK136" i="11"/>
  <c r="AK141" i="11" s="1"/>
  <c r="AK148" i="11" s="1"/>
  <c r="CQ298" i="11"/>
  <c r="AV148" i="11"/>
  <c r="CB244" i="11"/>
  <c r="Y42" i="11"/>
  <c r="Y298" i="11"/>
  <c r="CF267" i="11"/>
  <c r="AC221" i="11"/>
  <c r="AC51" i="11"/>
  <c r="AC27" i="11" s="1"/>
  <c r="CC172" i="11"/>
  <c r="CE109" i="11"/>
  <c r="AS60" i="11"/>
  <c r="AS42" i="11"/>
  <c r="CE243" i="11"/>
  <c r="CU82" i="11"/>
  <c r="CY82" i="11"/>
  <c r="CR109" i="11"/>
  <c r="CD221" i="11"/>
  <c r="DQ83" i="11"/>
  <c r="DQ48" i="11"/>
  <c r="AZ148" i="11"/>
  <c r="CD82" i="11"/>
  <c r="CH82" i="11"/>
  <c r="CH9" i="11"/>
  <c r="AY186" i="11"/>
  <c r="AZ186" i="11" s="1"/>
  <c r="AZ187" i="11"/>
  <c r="W83" i="11"/>
  <c r="W48" i="11"/>
  <c r="CF82" i="11"/>
  <c r="CY243" i="11"/>
  <c r="AW265" i="11"/>
  <c r="AF265" i="11"/>
  <c r="AU265" i="11"/>
  <c r="AN265" i="11"/>
  <c r="AY265" i="11"/>
  <c r="AZ265" i="11" s="1"/>
  <c r="AH265" i="11"/>
  <c r="AD263" i="11"/>
  <c r="AF257" i="11"/>
  <c r="AF41" i="11" s="1"/>
  <c r="CR157" i="11"/>
  <c r="AA83" i="11"/>
  <c r="AA48" i="11"/>
  <c r="BB96" i="11"/>
  <c r="BS96" i="11"/>
  <c r="BU96" i="11"/>
  <c r="BT96" i="11"/>
  <c r="BL96" i="11"/>
  <c r="BF96" i="11"/>
  <c r="BV96" i="11"/>
  <c r="BI96" i="11"/>
  <c r="BW96" i="11"/>
  <c r="BK96" i="11"/>
  <c r="BZ96" i="11"/>
  <c r="BC96" i="11"/>
  <c r="BJ96" i="11"/>
  <c r="BQ96" i="11"/>
  <c r="AH96" i="11"/>
  <c r="BM96" i="11"/>
  <c r="BP96" i="11"/>
  <c r="AH141" i="11"/>
  <c r="AG148" i="11"/>
  <c r="CM266" i="11"/>
  <c r="AY291" i="11"/>
  <c r="AZ291" i="11" s="1"/>
  <c r="AF291" i="11"/>
  <c r="AW291" i="11"/>
  <c r="AW288" i="11" s="1"/>
  <c r="AU291" i="11"/>
  <c r="AN291" i="11"/>
  <c r="AD288" i="11"/>
  <c r="AT291" i="11"/>
  <c r="AS266" i="11"/>
  <c r="CX243" i="11"/>
  <c r="BX252" i="11"/>
  <c r="CC244" i="11"/>
  <c r="AD156" i="11"/>
  <c r="BS156" i="11" s="1"/>
  <c r="BV155" i="11"/>
  <c r="BE155" i="11"/>
  <c r="AL155" i="11" s="1"/>
  <c r="BU155" i="11"/>
  <c r="BD155" i="11"/>
  <c r="BY155" i="11"/>
  <c r="BR155" i="11"/>
  <c r="AR155" i="11" s="1"/>
  <c r="BG155" i="11"/>
  <c r="BX155" i="11"/>
  <c r="BO155" i="11"/>
  <c r="BT155" i="11"/>
  <c r="BI155" i="11"/>
  <c r="BP155" i="11"/>
  <c r="BB155" i="11"/>
  <c r="BZ155" i="11"/>
  <c r="BQ155" i="11"/>
  <c r="BS155" i="11"/>
  <c r="BC155" i="11"/>
  <c r="BM155" i="11"/>
  <c r="BH155" i="11"/>
  <c r="CW82" i="11"/>
  <c r="CC82" i="11"/>
  <c r="AE267" i="11"/>
  <c r="AE53" i="11"/>
  <c r="AE29" i="11" s="1"/>
  <c r="CH298" i="11"/>
  <c r="W298" i="11"/>
  <c r="W54" i="11"/>
  <c r="CV266" i="11"/>
  <c r="CD266" i="11"/>
  <c r="CY220" i="11"/>
  <c r="CS267" i="11"/>
  <c r="CZ192" i="11"/>
  <c r="BS234" i="11"/>
  <c r="BS40" i="11" s="1"/>
  <c r="BG206" i="11"/>
  <c r="CG192" i="11"/>
  <c r="CW192" i="11"/>
  <c r="CP192" i="11"/>
  <c r="CJ192" i="11"/>
  <c r="CC193" i="11"/>
  <c r="CG221" i="11"/>
  <c r="AS193" i="11"/>
  <c r="AS50" i="11"/>
  <c r="AM156" i="11"/>
  <c r="AN156" i="11" s="1"/>
  <c r="AN155" i="11"/>
  <c r="BY156" i="11"/>
  <c r="AS172" i="11"/>
  <c r="BX141" i="11"/>
  <c r="DL83" i="11"/>
  <c r="DL48" i="11"/>
  <c r="DX83" i="11"/>
  <c r="DX48" i="11"/>
  <c r="CJ48" i="11"/>
  <c r="CJ55" i="11" s="1"/>
  <c r="DJ55" i="11"/>
  <c r="DJ18" i="11" s="1"/>
  <c r="DJ24" i="11"/>
  <c r="CF31" i="11"/>
  <c r="AE43" i="11"/>
  <c r="CT18" i="11"/>
  <c r="AH257" i="11"/>
  <c r="AG41" i="11"/>
  <c r="CE266" i="11"/>
  <c r="BD234" i="11"/>
  <c r="BD40" i="11" s="1"/>
  <c r="CH220" i="11"/>
  <c r="CS244" i="11"/>
  <c r="CQ267" i="11"/>
  <c r="AN217" i="11"/>
  <c r="AM63" i="11"/>
  <c r="AK242" i="11"/>
  <c r="AJ17" i="11"/>
  <c r="AY213" i="11"/>
  <c r="AZ213" i="11" s="1"/>
  <c r="AF213" i="11"/>
  <c r="AW213" i="11"/>
  <c r="AU213" i="11"/>
  <c r="AH213" i="11"/>
  <c r="CU221" i="11"/>
  <c r="CI192" i="11"/>
  <c r="BV234" i="11"/>
  <c r="BV40" i="11" s="1"/>
  <c r="CF192" i="11"/>
  <c r="W193" i="11"/>
  <c r="W50" i="11"/>
  <c r="CY172" i="11"/>
  <c r="AJ193" i="11"/>
  <c r="AJ50" i="11"/>
  <c r="AJ26" i="11" s="1"/>
  <c r="AK168" i="11"/>
  <c r="AD144" i="11"/>
  <c r="AF143" i="11"/>
  <c r="AU143" i="11"/>
  <c r="AU144" i="11" s="1"/>
  <c r="AY143" i="11"/>
  <c r="AW143" i="11"/>
  <c r="AN143" i="11"/>
  <c r="AV155" i="11"/>
  <c r="AV156" i="11" s="1"/>
  <c r="AQ133" i="11"/>
  <c r="CT172" i="11"/>
  <c r="AG157" i="11"/>
  <c r="AH91" i="11"/>
  <c r="BG141" i="11"/>
  <c r="AB83" i="11"/>
  <c r="AB48" i="11"/>
  <c r="AW168" i="11"/>
  <c r="AT168" i="11"/>
  <c r="AD61" i="11"/>
  <c r="CT82" i="11"/>
  <c r="DG83" i="11"/>
  <c r="DG48" i="11"/>
  <c r="BX96" i="11"/>
  <c r="DK83" i="11"/>
  <c r="DK48" i="11"/>
  <c r="AX81" i="11"/>
  <c r="AI81" i="11"/>
  <c r="CV18" i="11"/>
  <c r="CW18" i="11"/>
  <c r="CY9" i="11"/>
  <c r="AG297" i="11"/>
  <c r="CL297" i="11"/>
  <c r="CJ297" i="11"/>
  <c r="W267" i="11"/>
  <c r="W53" i="11"/>
  <c r="W29" i="11" s="1"/>
  <c r="CJ266" i="11"/>
  <c r="CC298" i="11"/>
  <c r="AJ267" i="11"/>
  <c r="AJ53" i="11"/>
  <c r="AA244" i="11"/>
  <c r="AA52" i="11"/>
  <c r="AA28" i="11" s="1"/>
  <c r="AU263" i="11"/>
  <c r="CC267" i="11"/>
  <c r="BT234" i="11"/>
  <c r="BT40" i="11" s="1"/>
  <c r="CH172" i="11"/>
  <c r="CF221" i="11"/>
  <c r="AT213" i="11"/>
  <c r="BK141" i="11"/>
  <c r="BH156" i="11"/>
  <c r="CW156" i="11"/>
  <c r="BW156" i="11" s="1"/>
  <c r="BW155" i="11"/>
  <c r="BT141" i="11"/>
  <c r="BR141" i="11"/>
  <c r="AR141" i="11" s="1"/>
  <c r="CR134" i="11"/>
  <c r="BR120" i="11"/>
  <c r="AR120" i="11" s="1"/>
  <c r="X83" i="11"/>
  <c r="X48" i="11"/>
  <c r="CV109" i="11"/>
  <c r="BS141" i="11"/>
  <c r="AH125" i="11"/>
  <c r="AY125" i="11"/>
  <c r="AZ125" i="11" s="1"/>
  <c r="AF125" i="11"/>
  <c r="AX125" i="11" s="1"/>
  <c r="AW125" i="11"/>
  <c r="AU125" i="11"/>
  <c r="AT125" i="11"/>
  <c r="BG96" i="11"/>
  <c r="DZ83" i="11"/>
  <c r="DZ48" i="11"/>
  <c r="AN96" i="11"/>
  <c r="CG109" i="11"/>
  <c r="CM82" i="11"/>
  <c r="AK39" i="11"/>
  <c r="AP67" i="11"/>
  <c r="CP19" i="11"/>
  <c r="AU294" i="11"/>
  <c r="CW298" i="11"/>
  <c r="CY266" i="11"/>
  <c r="CH243" i="11"/>
  <c r="W30" i="11"/>
  <c r="AM221" i="11"/>
  <c r="AM51" i="11"/>
  <c r="AC244" i="11"/>
  <c r="AC52" i="11"/>
  <c r="AC28" i="11" s="1"/>
  <c r="CG243" i="11"/>
  <c r="AR257" i="11"/>
  <c r="BR41" i="11"/>
  <c r="AR41" i="11" s="1"/>
  <c r="CR244" i="11"/>
  <c r="AK234" i="11"/>
  <c r="BQ234" i="11"/>
  <c r="BQ40" i="11" s="1"/>
  <c r="BB234" i="11"/>
  <c r="BB40" i="11" s="1"/>
  <c r="CL221" i="11"/>
  <c r="BC234" i="11"/>
  <c r="BC40" i="11" s="1"/>
  <c r="AN218" i="11"/>
  <c r="AD217" i="11"/>
  <c r="AY218" i="11"/>
  <c r="AZ218" i="11" s="1"/>
  <c r="AW218" i="11"/>
  <c r="AF218" i="11"/>
  <c r="AU218" i="11"/>
  <c r="AU217" i="11" s="1"/>
  <c r="AT218" i="11"/>
  <c r="CK193" i="11"/>
  <c r="W172" i="11"/>
  <c r="W49" i="11"/>
  <c r="AN180" i="11"/>
  <c r="AF180" i="11"/>
  <c r="AU180" i="11"/>
  <c r="AF186" i="11"/>
  <c r="AF38" i="11" s="1"/>
  <c r="CP172" i="11"/>
  <c r="BK234" i="11"/>
  <c r="BK40" i="11" s="1"/>
  <c r="AU164" i="11"/>
  <c r="AF164" i="11"/>
  <c r="AY164" i="11"/>
  <c r="AZ164" i="11" s="1"/>
  <c r="AW164" i="11"/>
  <c r="AD11" i="11"/>
  <c r="AF139" i="11"/>
  <c r="AY139" i="11"/>
  <c r="AZ139" i="11" s="1"/>
  <c r="AW139" i="11"/>
  <c r="AW141" i="11" s="1"/>
  <c r="AU139" i="11"/>
  <c r="AU141" i="11" s="1"/>
  <c r="AT139" i="11"/>
  <c r="AN139" i="11"/>
  <c r="BF141" i="11"/>
  <c r="BO130" i="11"/>
  <c r="BO141" i="11"/>
  <c r="BK130" i="11"/>
  <c r="DI83" i="11"/>
  <c r="DI48" i="11"/>
  <c r="BL130" i="11"/>
  <c r="DE31" i="11"/>
  <c r="CE24" i="11"/>
  <c r="CE31" i="11" s="1"/>
  <c r="CH266" i="11"/>
  <c r="CO298" i="11"/>
  <c r="AK217" i="11"/>
  <c r="AK221" i="11" s="1"/>
  <c r="Y244" i="11"/>
  <c r="Y52" i="11"/>
  <c r="Y28" i="11" s="1"/>
  <c r="AQ262" i="11"/>
  <c r="AP14" i="11"/>
  <c r="AK257" i="11"/>
  <c r="BW234" i="11"/>
  <c r="BW40" i="11" s="1"/>
  <c r="BW186" i="11"/>
  <c r="BW38" i="11" s="1"/>
  <c r="BE186" i="11"/>
  <c r="BR186" i="11"/>
  <c r="BC186" i="11"/>
  <c r="BC38" i="11" s="1"/>
  <c r="BU186" i="11"/>
  <c r="BU38" i="11" s="1"/>
  <c r="BK186" i="11"/>
  <c r="BK38" i="11" s="1"/>
  <c r="AD38" i="11"/>
  <c r="AT180" i="11"/>
  <c r="W25" i="11"/>
  <c r="BB156" i="11"/>
  <c r="AU162" i="11"/>
  <c r="AY111" i="11"/>
  <c r="AW111" i="11"/>
  <c r="AW120" i="11" s="1"/>
  <c r="AU111" i="11"/>
  <c r="AU120" i="11" s="1"/>
  <c r="AD120" i="11"/>
  <c r="AH111" i="11"/>
  <c r="AF111" i="11"/>
  <c r="AN152" i="11"/>
  <c r="CS134" i="11"/>
  <c r="AX136" i="11"/>
  <c r="AI136" i="11"/>
  <c r="CQ134" i="11"/>
  <c r="BQ120" i="11"/>
  <c r="AX169" i="11"/>
  <c r="AI169" i="11"/>
  <c r="CL134" i="11"/>
  <c r="BL120" i="11"/>
  <c r="AK102" i="11"/>
  <c r="AK105" i="11" s="1"/>
  <c r="AK109" i="11" s="1"/>
  <c r="AO136" i="11"/>
  <c r="AH130" i="11"/>
  <c r="CK157" i="11"/>
  <c r="AW98" i="11"/>
  <c r="AN98" i="11"/>
  <c r="AF98" i="11"/>
  <c r="AY98" i="11"/>
  <c r="AD100" i="11"/>
  <c r="AU98" i="11"/>
  <c r="AV79" i="11"/>
  <c r="AV17" i="11"/>
  <c r="AQ73" i="11"/>
  <c r="AX75" i="11"/>
  <c r="AF11" i="11"/>
  <c r="AX77" i="11"/>
  <c r="AF13" i="11"/>
  <c r="CT19" i="11"/>
  <c r="AT288" i="11"/>
  <c r="AW294" i="11"/>
  <c r="AD66" i="11"/>
  <c r="CF298" i="11"/>
  <c r="AU288" i="11"/>
  <c r="AT294" i="11"/>
  <c r="AN248" i="11"/>
  <c r="AF248" i="11"/>
  <c r="AY248" i="11"/>
  <c r="AZ248" i="11" s="1"/>
  <c r="AW248" i="11"/>
  <c r="AD252" i="11"/>
  <c r="AU248" i="11"/>
  <c r="AT248" i="11"/>
  <c r="W244" i="11"/>
  <c r="W52" i="11"/>
  <c r="CT244" i="11"/>
  <c r="AJ29" i="11"/>
  <c r="AU257" i="11"/>
  <c r="BF234" i="11"/>
  <c r="BF40" i="11" s="1"/>
  <c r="AY242" i="11"/>
  <c r="AZ242" i="11" s="1"/>
  <c r="AW242" i="11"/>
  <c r="AU242" i="11"/>
  <c r="AU240" i="11" s="1"/>
  <c r="AH242" i="11"/>
  <c r="AF242" i="11"/>
  <c r="CS221" i="11"/>
  <c r="BR234" i="11"/>
  <c r="AZ235" i="11"/>
  <c r="BU234" i="11"/>
  <c r="BU40" i="11" s="1"/>
  <c r="AU186" i="11"/>
  <c r="AH143" i="11"/>
  <c r="BP156" i="11"/>
  <c r="AW162" i="11"/>
  <c r="AQ141" i="11"/>
  <c r="AY151" i="11"/>
  <c r="AF151" i="11"/>
  <c r="AF155" i="11" s="1"/>
  <c r="AF156" i="11" s="1"/>
  <c r="AU151" i="11"/>
  <c r="AW151" i="11"/>
  <c r="AW155" i="11" s="1"/>
  <c r="AW156" i="11" s="1"/>
  <c r="BZ156" i="11"/>
  <c r="AH168" i="11"/>
  <c r="BB120" i="11"/>
  <c r="CB134" i="11"/>
  <c r="AZ136" i="11"/>
  <c r="AY141" i="11"/>
  <c r="AZ141" i="11" s="1"/>
  <c r="CL109" i="11"/>
  <c r="AT111" i="11"/>
  <c r="BV141" i="11"/>
  <c r="AQ111" i="11"/>
  <c r="AQ120" i="11" s="1"/>
  <c r="AQ134" i="11" s="1"/>
  <c r="AV120" i="11"/>
  <c r="AU95" i="11"/>
  <c r="AU96" i="11" s="1"/>
  <c r="AH95" i="11"/>
  <c r="AF95" i="11"/>
  <c r="AX95" i="11" s="1"/>
  <c r="AY95" i="11"/>
  <c r="AZ95" i="11" s="1"/>
  <c r="AW95" i="11"/>
  <c r="AW96" i="11" s="1"/>
  <c r="CO82" i="11"/>
  <c r="AF91" i="11"/>
  <c r="AX90" i="11"/>
  <c r="CS157" i="11"/>
  <c r="DT19" i="11"/>
  <c r="CC9" i="11"/>
  <c r="AN283" i="11"/>
  <c r="AM266" i="11"/>
  <c r="AL257" i="11"/>
  <c r="BE41" i="11"/>
  <c r="AL41" i="11" s="1"/>
  <c r="AN257" i="11"/>
  <c r="AM41" i="11"/>
  <c r="AZ258" i="11"/>
  <c r="AY257" i="11"/>
  <c r="AZ257" i="11" s="1"/>
  <c r="AP221" i="11"/>
  <c r="AP51" i="11"/>
  <c r="AD206" i="11"/>
  <c r="BZ206" i="11" s="1"/>
  <c r="AY197" i="11"/>
  <c r="AF197" i="11"/>
  <c r="AU197" i="11"/>
  <c r="AN197" i="11"/>
  <c r="AW197" i="11"/>
  <c r="CO172" i="11"/>
  <c r="AN179" i="11"/>
  <c r="AY179" i="11"/>
  <c r="AZ179" i="11" s="1"/>
  <c r="AF179" i="11"/>
  <c r="AW179" i="11"/>
  <c r="AU179" i="11"/>
  <c r="CS193" i="11"/>
  <c r="AZ163" i="11"/>
  <c r="AY162" i="11"/>
  <c r="AZ162" i="11" s="1"/>
  <c r="CJ156" i="11"/>
  <c r="BJ156" i="11" s="1"/>
  <c r="BJ155" i="11"/>
  <c r="CE148" i="11"/>
  <c r="BE141" i="11"/>
  <c r="AL141" i="11" s="1"/>
  <c r="BU120" i="11"/>
  <c r="CU134" i="11"/>
  <c r="AS134" i="11"/>
  <c r="AN120" i="11"/>
  <c r="AM134" i="11"/>
  <c r="BT120" i="11"/>
  <c r="CT134" i="11"/>
  <c r="DY83" i="11"/>
  <c r="DY48" i="11"/>
  <c r="AY91" i="11"/>
  <c r="AZ91" i="11" s="1"/>
  <c r="AZ90" i="11"/>
  <c r="AF96" i="11"/>
  <c r="AX96" i="11" s="1"/>
  <c r="AX93" i="11"/>
  <c r="CP30" i="11"/>
  <c r="CP31" i="11" s="1"/>
  <c r="DP31" i="11"/>
  <c r="DV31" i="11"/>
  <c r="CV24" i="11"/>
  <c r="CV31" i="11" s="1"/>
  <c r="AK9" i="11"/>
  <c r="AY152" i="11"/>
  <c r="AZ152" i="11" s="1"/>
  <c r="AF152" i="11"/>
  <c r="AW152" i="11"/>
  <c r="AU152" i="11"/>
  <c r="BD120" i="11"/>
  <c r="CD134" i="11"/>
  <c r="BC120" i="11"/>
  <c r="CC134" i="11"/>
  <c r="DH83" i="11"/>
  <c r="DH48" i="11"/>
  <c r="CX82" i="11"/>
  <c r="AT96" i="11"/>
  <c r="AI94" i="11"/>
  <c r="AX94" i="11"/>
  <c r="AY80" i="11"/>
  <c r="AZ80" i="11" s="1"/>
  <c r="AF80" i="11"/>
  <c r="AU80" i="11"/>
  <c r="AW80" i="11"/>
  <c r="AN80" i="11"/>
  <c r="AD79" i="11"/>
  <c r="AT79" i="11" s="1"/>
  <c r="AD16" i="11"/>
  <c r="AV73" i="11"/>
  <c r="AF74" i="11"/>
  <c r="AY74" i="11"/>
  <c r="AU74" i="11"/>
  <c r="AU73" i="11" s="1"/>
  <c r="AD73" i="11"/>
  <c r="AH74" i="11"/>
  <c r="AW74" i="11"/>
  <c r="AW73" i="11" s="1"/>
  <c r="AD10" i="11"/>
  <c r="CC18" i="11"/>
  <c r="CP221" i="11"/>
  <c r="AS156" i="11"/>
  <c r="AT156" i="11" s="1"/>
  <c r="AT155" i="11"/>
  <c r="CM298" i="11"/>
  <c r="BK288" i="11"/>
  <c r="BK42" i="11" s="1"/>
  <c r="CP266" i="11"/>
  <c r="CZ266" i="11"/>
  <c r="BZ283" i="11"/>
  <c r="AF288" i="11"/>
  <c r="AF42" i="11" s="1"/>
  <c r="BD288" i="11"/>
  <c r="BD42" i="11" s="1"/>
  <c r="AF294" i="11"/>
  <c r="AK294" i="11"/>
  <c r="AN242" i="11"/>
  <c r="CU244" i="11"/>
  <c r="CQ220" i="11"/>
  <c r="AP244" i="11"/>
  <c r="AP52" i="11"/>
  <c r="BQ257" i="11"/>
  <c r="BQ41" i="11" s="1"/>
  <c r="BJ257" i="11"/>
  <c r="BJ41" i="11" s="1"/>
  <c r="AD41" i="11"/>
  <c r="BY206" i="11"/>
  <c r="CY192" i="11"/>
  <c r="AT225" i="11"/>
  <c r="AH197" i="11"/>
  <c r="AW234" i="11"/>
  <c r="AA172" i="11"/>
  <c r="AA49" i="11"/>
  <c r="AA25" i="11" s="1"/>
  <c r="AH152" i="11"/>
  <c r="AQ176" i="11"/>
  <c r="AQ181" i="11" s="1"/>
  <c r="AQ171" i="11" s="1"/>
  <c r="AP181" i="11"/>
  <c r="AP171" i="11" s="1"/>
  <c r="BL186" i="11"/>
  <c r="BL38" i="11" s="1"/>
  <c r="AV181" i="11"/>
  <c r="AV171" i="11" s="1"/>
  <c r="AV172" i="11" s="1"/>
  <c r="AW131" i="11"/>
  <c r="AU131" i="11"/>
  <c r="AU133" i="11" s="1"/>
  <c r="AT131" i="11"/>
  <c r="AD133" i="11"/>
  <c r="AT133" i="11" s="1"/>
  <c r="AF131" i="11"/>
  <c r="AT164" i="11"/>
  <c r="BU141" i="11"/>
  <c r="BG130" i="11"/>
  <c r="BD130" i="11"/>
  <c r="AQ102" i="11"/>
  <c r="AQ105" i="11" s="1"/>
  <c r="AQ157" i="11" s="1"/>
  <c r="AQ82" i="11" s="1"/>
  <c r="AQ83" i="11" s="1"/>
  <c r="BQ130" i="11"/>
  <c r="CP82" i="11"/>
  <c r="BY130" i="11"/>
  <c r="BE120" i="11"/>
  <c r="AL120" i="11" s="1"/>
  <c r="CE134" i="11"/>
  <c r="BY96" i="11"/>
  <c r="CP109" i="11"/>
  <c r="BW141" i="11"/>
  <c r="DU83" i="11"/>
  <c r="DU48" i="11"/>
  <c r="CG157" i="11"/>
  <c r="AZ93" i="11"/>
  <c r="AY96" i="11"/>
  <c r="AZ96" i="11" s="1"/>
  <c r="AN79" i="11"/>
  <c r="AM60" i="11"/>
  <c r="AH73" i="11"/>
  <c r="AG36" i="11"/>
  <c r="CE18" i="11"/>
  <c r="AP193" i="11"/>
  <c r="AP38" i="11"/>
  <c r="AP26" i="11" s="1"/>
  <c r="DR83" i="11"/>
  <c r="DR48" i="11"/>
  <c r="AW271" i="11"/>
  <c r="AD283" i="11"/>
  <c r="BP283" i="11" s="1"/>
  <c r="AY271" i="11"/>
  <c r="AU271" i="11"/>
  <c r="AT271" i="11"/>
  <c r="AF271" i="11"/>
  <c r="AF283" i="11" s="1"/>
  <c r="AF266" i="11" s="1"/>
  <c r="CI266" i="11"/>
  <c r="AZ289" i="11"/>
  <c r="AY288" i="11"/>
  <c r="AZ288" i="11" s="1"/>
  <c r="AZ249" i="11"/>
  <c r="AY168" i="11"/>
  <c r="AZ168" i="11" s="1"/>
  <c r="CV244" i="11"/>
  <c r="CX221" i="11"/>
  <c r="AW257" i="11"/>
  <c r="BE234" i="11"/>
  <c r="BH206" i="11"/>
  <c r="CH192" i="11"/>
  <c r="AT228" i="11"/>
  <c r="AT220" i="11" s="1"/>
  <c r="AS220" i="11"/>
  <c r="CW244" i="11"/>
  <c r="AJ240" i="11"/>
  <c r="AQ206" i="11"/>
  <c r="AQ192" i="11" s="1"/>
  <c r="AQ193" i="11" s="1"/>
  <c r="AC172" i="11"/>
  <c r="AC49" i="11"/>
  <c r="AC25" i="11" s="1"/>
  <c r="CB193" i="11"/>
  <c r="CR171" i="11"/>
  <c r="BR181" i="11"/>
  <c r="AR181" i="11" s="1"/>
  <c r="AH181" i="11"/>
  <c r="AG171" i="11"/>
  <c r="CZ172" i="11"/>
  <c r="AD162" i="11"/>
  <c r="AN162" i="11" s="1"/>
  <c r="BD141" i="11"/>
  <c r="AX122" i="11"/>
  <c r="AN100" i="11"/>
  <c r="BH96" i="11"/>
  <c r="AN95" i="11"/>
  <c r="DD83" i="11"/>
  <c r="DD48" i="11"/>
  <c r="Y157" i="11"/>
  <c r="Y82" i="11" s="1"/>
  <c r="AM109" i="11"/>
  <c r="CQ157" i="11"/>
  <c r="CL157" i="11"/>
  <c r="AX78" i="11"/>
  <c r="AO78" i="11"/>
  <c r="AF14" i="11"/>
  <c r="AK73" i="11"/>
  <c r="AT73" i="11"/>
  <c r="AS36" i="11"/>
  <c r="AV311" i="11"/>
  <c r="AV297" i="11" s="1"/>
  <c r="AV298" i="11" s="1"/>
  <c r="CO267" i="11"/>
  <c r="BV288" i="11"/>
  <c r="BV42" i="11" s="1"/>
  <c r="CV298" i="11"/>
  <c r="AV252" i="11"/>
  <c r="AV243" i="11" s="1"/>
  <c r="AV244" i="11" s="1"/>
  <c r="AS64" i="11"/>
  <c r="AI294" i="11"/>
  <c r="AH294" i="11"/>
  <c r="AG66" i="11"/>
  <c r="AY302" i="11"/>
  <c r="AF302" i="11"/>
  <c r="AF311" i="11" s="1"/>
  <c r="AF297" i="11" s="1"/>
  <c r="AW302" i="11"/>
  <c r="AW311" i="11" s="1"/>
  <c r="AW297" i="11" s="1"/>
  <c r="AU302" i="11"/>
  <c r="AU311" i="11" s="1"/>
  <c r="AU297" i="11" s="1"/>
  <c r="AU298" i="11" s="1"/>
  <c r="AD311" i="11"/>
  <c r="BZ311" i="11" s="1"/>
  <c r="AN302" i="11"/>
  <c r="AM298" i="11"/>
  <c r="AM54" i="11"/>
  <c r="AT263" i="11"/>
  <c r="AS65" i="11"/>
  <c r="CZ297" i="11"/>
  <c r="BZ288" i="11"/>
  <c r="BZ42" i="11" s="1"/>
  <c r="AP53" i="11"/>
  <c r="AH271" i="11"/>
  <c r="CD244" i="11"/>
  <c r="AK240" i="11"/>
  <c r="AK244" i="11" s="1"/>
  <c r="AM244" i="11"/>
  <c r="AN234" i="11"/>
  <c r="AM40" i="11"/>
  <c r="AH251" i="11"/>
  <c r="AF251" i="11"/>
  <c r="AY251" i="11"/>
  <c r="AZ251" i="11" s="1"/>
  <c r="AW251" i="11"/>
  <c r="AU251" i="11"/>
  <c r="W28" i="11"/>
  <c r="AN206" i="11"/>
  <c r="AM192" i="11"/>
  <c r="AH179" i="11"/>
  <c r="AM39" i="11"/>
  <c r="BU257" i="11"/>
  <c r="BU41" i="11" s="1"/>
  <c r="AQ162" i="11"/>
  <c r="CU193" i="11"/>
  <c r="CQ172" i="11"/>
  <c r="BZ141" i="11"/>
  <c r="BE130" i="11"/>
  <c r="AL130" i="11" s="1"/>
  <c r="AZ122" i="11"/>
  <c r="AW103" i="11"/>
  <c r="AF103" i="11"/>
  <c r="AX103" i="11" s="1"/>
  <c r="AY103" i="11"/>
  <c r="AZ103" i="11" s="1"/>
  <c r="AU103" i="11"/>
  <c r="AN103" i="11"/>
  <c r="BB141" i="11"/>
  <c r="BM130" i="11"/>
  <c r="BM141" i="11"/>
  <c r="CZ157" i="11"/>
  <c r="W109" i="11"/>
  <c r="AO81" i="11"/>
  <c r="AI76" i="11"/>
  <c r="AX76" i="11"/>
  <c r="AF12" i="11"/>
  <c r="DO31" i="11"/>
  <c r="CO24" i="11"/>
  <c r="CO31" i="11" s="1"/>
  <c r="AK283" i="11"/>
  <c r="AK266" i="11" s="1"/>
  <c r="AK267" i="11" s="1"/>
  <c r="CW267" i="11"/>
  <c r="AN213" i="11"/>
  <c r="AH237" i="11"/>
  <c r="AW237" i="11"/>
  <c r="AU237" i="11"/>
  <c r="AU234" i="11" s="1"/>
  <c r="AF237" i="11"/>
  <c r="AF234" i="11" s="1"/>
  <c r="AF40" i="11" s="1"/>
  <c r="AY237" i="11"/>
  <c r="AZ237" i="11" s="1"/>
  <c r="AD12" i="11"/>
  <c r="BU211" i="11"/>
  <c r="BU39" i="11" s="1"/>
  <c r="CV221" i="11"/>
  <c r="CK221" i="11"/>
  <c r="AV168" i="11"/>
  <c r="AV16" i="11"/>
  <c r="AV15" i="11" s="1"/>
  <c r="AK181" i="11"/>
  <c r="AK171" i="11" s="1"/>
  <c r="AK172" i="11" s="1"/>
  <c r="AG156" i="11"/>
  <c r="AH156" i="11" s="1"/>
  <c r="AH155" i="11"/>
  <c r="CI172" i="11"/>
  <c r="BO156" i="11"/>
  <c r="BI141" i="11"/>
  <c r="CK148" i="11"/>
  <c r="AC120" i="11"/>
  <c r="AH120" i="11"/>
  <c r="AG134" i="11"/>
  <c r="AU99" i="11"/>
  <c r="AT99" i="11"/>
  <c r="AF99" i="11"/>
  <c r="AX99" i="11" s="1"/>
  <c r="AW99" i="11"/>
  <c r="AY99" i="11"/>
  <c r="AZ99" i="11" s="1"/>
  <c r="AI140" i="11"/>
  <c r="AX140" i="11"/>
  <c r="BR130" i="11"/>
  <c r="AR130" i="11" s="1"/>
  <c r="CJ109" i="11"/>
  <c r="BY141" i="11"/>
  <c r="AN130" i="11"/>
  <c r="AS157" i="11"/>
  <c r="AT91" i="11"/>
  <c r="CI157" i="11"/>
  <c r="AY87" i="11"/>
  <c r="AY88" i="11" s="1"/>
  <c r="AZ88" i="11" s="1"/>
  <c r="AD88" i="11"/>
  <c r="AF87" i="11"/>
  <c r="AW87" i="11"/>
  <c r="AW88" i="11" s="1"/>
  <c r="AN87" i="11"/>
  <c r="AU87" i="11"/>
  <c r="AU88" i="11" s="1"/>
  <c r="AS109" i="11"/>
  <c r="AI75" i="11"/>
  <c r="AN73" i="11"/>
  <c r="AM36" i="11"/>
  <c r="CU43" i="11"/>
  <c r="CC31" i="11"/>
  <c r="AG192" i="11"/>
  <c r="AH206" i="11"/>
  <c r="BY234" i="11"/>
  <c r="BY40" i="11" s="1"/>
  <c r="BP234" i="11"/>
  <c r="BP40" i="11" s="1"/>
  <c r="BM234" i="11"/>
  <c r="BM40" i="11" s="1"/>
  <c r="BL234" i="11"/>
  <c r="BL40" i="11" s="1"/>
  <c r="AD40" i="11"/>
  <c r="AM37" i="11"/>
  <c r="CJ172" i="11"/>
  <c r="AF162" i="11"/>
  <c r="AF37" i="11" s="1"/>
  <c r="BI156" i="11"/>
  <c r="AK134" i="11"/>
  <c r="CB298" i="11"/>
  <c r="AJ298" i="11"/>
  <c r="AJ54" i="11"/>
  <c r="AJ30" i="11" s="1"/>
  <c r="BE288" i="11"/>
  <c r="AN294" i="11"/>
  <c r="AK311" i="11"/>
  <c r="AK297" i="11" s="1"/>
  <c r="AK298" i="11" s="1"/>
  <c r="AQ257" i="11"/>
  <c r="AQ267" i="11" s="1"/>
  <c r="AV283" i="11"/>
  <c r="AV266" i="11" s="1"/>
  <c r="AV267" i="11" s="1"/>
  <c r="AG244" i="11"/>
  <c r="AG52" i="11"/>
  <c r="CZ244" i="11"/>
  <c r="AH228" i="11"/>
  <c r="AG220" i="11"/>
  <c r="CP298" i="11"/>
  <c r="AT234" i="11"/>
  <c r="CQ244" i="11"/>
  <c r="CM244" i="11"/>
  <c r="BJ234" i="11"/>
  <c r="BJ40" i="11" s="1"/>
  <c r="AN186" i="11"/>
  <c r="AM38" i="11"/>
  <c r="AW212" i="11"/>
  <c r="AD211" i="11"/>
  <c r="AT211" i="11" s="1"/>
  <c r="AU212" i="11"/>
  <c r="AN212" i="11"/>
  <c r="AY212" i="11"/>
  <c r="AF212" i="11"/>
  <c r="AF211" i="11" s="1"/>
  <c r="AF39" i="11" s="1"/>
  <c r="BD211" i="11"/>
  <c r="BD39" i="11" s="1"/>
  <c r="BH234" i="11"/>
  <c r="BH40" i="11" s="1"/>
  <c r="BO206" i="11"/>
  <c r="CO192" i="11"/>
  <c r="AD240" i="11"/>
  <c r="AH240" i="11" s="1"/>
  <c r="W26" i="11"/>
  <c r="CD193" i="11"/>
  <c r="BT156" i="11"/>
  <c r="AP27" i="11"/>
  <c r="BD186" i="11"/>
  <c r="BD38" i="11" s="1"/>
  <c r="AN146" i="11"/>
  <c r="AD147" i="11"/>
  <c r="AW146" i="11"/>
  <c r="AW147" i="11" s="1"/>
  <c r="AF146" i="11"/>
  <c r="AY146" i="11"/>
  <c r="AZ146" i="11" s="1"/>
  <c r="AU146" i="11"/>
  <c r="AU147" i="11" s="1"/>
  <c r="AT146" i="11"/>
  <c r="AW170" i="11"/>
  <c r="AF170" i="11"/>
  <c r="AF17" i="11" s="1"/>
  <c r="AU170" i="11"/>
  <c r="AU168" i="11" s="1"/>
  <c r="AY170" i="11"/>
  <c r="AZ170" i="11" s="1"/>
  <c r="AH170" i="11"/>
  <c r="AD17" i="11"/>
  <c r="BX156" i="11"/>
  <c r="BJ141" i="11"/>
  <c r="AN99" i="11"/>
  <c r="BE96" i="11"/>
  <c r="AL96" i="11" s="1"/>
  <c r="BH141" i="11"/>
  <c r="AN126" i="11"/>
  <c r="AH126" i="11"/>
  <c r="AY126" i="11"/>
  <c r="AF126" i="11"/>
  <c r="AX126" i="11" s="1"/>
  <c r="AW126" i="11"/>
  <c r="AU126" i="11"/>
  <c r="AU130" i="11" s="1"/>
  <c r="AE83" i="11"/>
  <c r="AE48" i="11"/>
  <c r="CV157" i="11"/>
  <c r="AT95" i="11"/>
  <c r="AH79" i="11"/>
  <c r="AG60" i="11"/>
  <c r="AT74" i="11"/>
  <c r="BZ73" i="11"/>
  <c r="BZ36" i="11" s="1"/>
  <c r="AK40" i="11"/>
  <c r="DC31" i="11"/>
  <c r="CO19" i="11"/>
  <c r="CI221" i="11"/>
  <c r="CI297" i="11"/>
  <c r="CX298" i="11"/>
  <c r="BI288" i="11"/>
  <c r="BI42" i="11" s="1"/>
  <c r="CE297" i="11"/>
  <c r="AS297" i="11"/>
  <c r="AT311" i="11"/>
  <c r="CK297" i="11"/>
  <c r="CY298" i="11"/>
  <c r="CG298" i="11"/>
  <c r="CT298" i="11"/>
  <c r="BX283" i="11"/>
  <c r="CX266" i="11"/>
  <c r="AG266" i="11"/>
  <c r="AH283" i="11"/>
  <c r="AI240" i="11"/>
  <c r="AG64" i="11"/>
  <c r="CI244" i="11"/>
  <c r="AP257" i="11"/>
  <c r="AP41" i="11" s="1"/>
  <c r="AP29" i="11" s="1"/>
  <c r="BJ288" i="11"/>
  <c r="BJ42" i="11" s="1"/>
  <c r="AV217" i="11"/>
  <c r="AV221" i="11" s="1"/>
  <c r="CR267" i="11"/>
  <c r="AQ298" i="11"/>
  <c r="CR220" i="11"/>
  <c r="BR228" i="11"/>
  <c r="AR228" i="11" s="1"/>
  <c r="AR220" i="11" s="1"/>
  <c r="CL267" i="11"/>
  <c r="CM221" i="11"/>
  <c r="BZ234" i="11"/>
  <c r="BZ40" i="11" s="1"/>
  <c r="CW221" i="11"/>
  <c r="CE221" i="11"/>
  <c r="AT197" i="11"/>
  <c r="AF240" i="11"/>
  <c r="AX241" i="11"/>
  <c r="BO186" i="11"/>
  <c r="BO38" i="11" s="1"/>
  <c r="CT193" i="11"/>
  <c r="W221" i="11"/>
  <c r="AH204" i="11"/>
  <c r="AY204" i="11"/>
  <c r="AZ204" i="11" s="1"/>
  <c r="AF204" i="11"/>
  <c r="AN204" i="11"/>
  <c r="AW204" i="11"/>
  <c r="AU204" i="11"/>
  <c r="CR193" i="11"/>
  <c r="AQ211" i="11"/>
  <c r="AQ221" i="11" s="1"/>
  <c r="BM156" i="11"/>
  <c r="BR156" i="11"/>
  <c r="AR156" i="11" s="1"/>
  <c r="CK172" i="11"/>
  <c r="AM148" i="11"/>
  <c r="AN141" i="11"/>
  <c r="CK156" i="11"/>
  <c r="BK156" i="11" s="1"/>
  <c r="BK155" i="11"/>
  <c r="AT143" i="11"/>
  <c r="AT152" i="11"/>
  <c r="CL193" i="11"/>
  <c r="AH131" i="11"/>
  <c r="DS83" i="11"/>
  <c r="DS48" i="11"/>
  <c r="BO96" i="11"/>
  <c r="CJ134" i="11"/>
  <c r="BQ141" i="11"/>
  <c r="AF102" i="11"/>
  <c r="AW102" i="11"/>
  <c r="AD105" i="11"/>
  <c r="AD157" i="11" s="1"/>
  <c r="AU102" i="11"/>
  <c r="AU105" i="11" s="1"/>
  <c r="AH102" i="11"/>
  <c r="AY102" i="11"/>
  <c r="AM157" i="11"/>
  <c r="AN91" i="11"/>
  <c r="CE157" i="11"/>
  <c r="CB157" i="11"/>
  <c r="AK79" i="11"/>
  <c r="DF31" i="11"/>
  <c r="AH217" i="11"/>
  <c r="AG63" i="11"/>
  <c r="AY280" i="11"/>
  <c r="AZ280" i="11" s="1"/>
  <c r="AF280" i="11"/>
  <c r="AW280" i="11"/>
  <c r="AU280" i="11"/>
  <c r="AT280" i="11"/>
  <c r="BG283" i="11"/>
  <c r="CG266" i="11"/>
  <c r="CU266" i="11"/>
  <c r="CB267" i="11"/>
  <c r="AP298" i="11"/>
  <c r="AP54" i="11"/>
  <c r="AP30" i="11" s="1"/>
  <c r="AH225" i="11"/>
  <c r="AY225" i="11"/>
  <c r="AF225" i="11"/>
  <c r="AF228" i="11" s="1"/>
  <c r="AF220" i="11" s="1"/>
  <c r="AW225" i="11"/>
  <c r="AW228" i="11" s="1"/>
  <c r="AW220" i="11" s="1"/>
  <c r="AD228" i="11"/>
  <c r="AU225" i="11"/>
  <c r="AU228" i="11" s="1"/>
  <c r="AU220" i="11" s="1"/>
  <c r="CP244" i="11"/>
  <c r="BX234" i="11"/>
  <c r="BX40" i="11" s="1"/>
  <c r="BX206" i="11"/>
  <c r="CX192" i="11"/>
  <c r="BI234" i="11"/>
  <c r="BI40" i="11" s="1"/>
  <c r="AY214" i="11"/>
  <c r="AZ214" i="11" s="1"/>
  <c r="AF214" i="11"/>
  <c r="AW214" i="11"/>
  <c r="AT214" i="11"/>
  <c r="AU214" i="11"/>
  <c r="BE206" i="11"/>
  <c r="AL206" i="11" s="1"/>
  <c r="CE192" i="11"/>
  <c r="CV193" i="11"/>
  <c r="AQ155" i="11"/>
  <c r="AQ156" i="11" s="1"/>
  <c r="BG156" i="11"/>
  <c r="AV130" i="11"/>
  <c r="DB83" i="11"/>
  <c r="DB48" i="11"/>
  <c r="AH139" i="11"/>
  <c r="BP141" i="11"/>
  <c r="BR96" i="11"/>
  <c r="AR96" i="11" s="1"/>
  <c r="DM83" i="11"/>
  <c r="DM48" i="11"/>
  <c r="AJ109" i="11"/>
  <c r="AH80" i="11"/>
  <c r="CF18" i="11"/>
  <c r="DJ19" i="11"/>
  <c r="AI17" i="11" l="1"/>
  <c r="AX17" i="11"/>
  <c r="AO17" i="11"/>
  <c r="AX40" i="11"/>
  <c r="AI40" i="11"/>
  <c r="AD82" i="11"/>
  <c r="BH157" i="11"/>
  <c r="BM157" i="11"/>
  <c r="BJ157" i="11"/>
  <c r="BU157" i="11"/>
  <c r="BT157" i="11"/>
  <c r="BY157" i="11"/>
  <c r="BP157" i="11"/>
  <c r="BW157" i="11"/>
  <c r="BC157" i="11"/>
  <c r="BX157" i="11"/>
  <c r="BF157" i="11"/>
  <c r="BD157" i="11"/>
  <c r="BO157" i="11"/>
  <c r="AF88" i="11"/>
  <c r="AX87" i="11"/>
  <c r="CG267" i="11"/>
  <c r="BE157" i="11"/>
  <c r="AL157" i="11" s="1"/>
  <c r="CE82" i="11"/>
  <c r="CK298" i="11"/>
  <c r="BQ157" i="11"/>
  <c r="CQ82" i="11"/>
  <c r="AS221" i="11"/>
  <c r="AS51" i="11"/>
  <c r="CI267" i="11"/>
  <c r="BG157" i="11"/>
  <c r="CG82" i="11"/>
  <c r="AX42" i="11"/>
  <c r="AO42" i="11"/>
  <c r="AI42" i="11"/>
  <c r="BE148" i="11"/>
  <c r="AL148" i="11" s="1"/>
  <c r="AM267" i="11"/>
  <c r="AM53" i="11"/>
  <c r="AY234" i="11"/>
  <c r="AZ234" i="11" s="1"/>
  <c r="AD134" i="11"/>
  <c r="BO120" i="11"/>
  <c r="BF120" i="11"/>
  <c r="BX120" i="11"/>
  <c r="BH120" i="11"/>
  <c r="BJ120" i="11"/>
  <c r="BW120" i="11"/>
  <c r="BY120" i="11"/>
  <c r="BV120" i="11"/>
  <c r="BI120" i="11"/>
  <c r="BZ120" i="11"/>
  <c r="BM120" i="11"/>
  <c r="BP120" i="11"/>
  <c r="BG120" i="11"/>
  <c r="BK120" i="11"/>
  <c r="BY283" i="11"/>
  <c r="BL311" i="11"/>
  <c r="AB55" i="11"/>
  <c r="AB18" i="11" s="1"/>
  <c r="AB19" i="11" s="1"/>
  <c r="AB24" i="11"/>
  <c r="AB31" i="11" s="1"/>
  <c r="DX55" i="11"/>
  <c r="DX18" i="11" s="1"/>
  <c r="DX19" i="11" s="1"/>
  <c r="CX48" i="11"/>
  <c r="CX55" i="11" s="1"/>
  <c r="DX24" i="11"/>
  <c r="CG193" i="11"/>
  <c r="AY10" i="11"/>
  <c r="AW10" i="11"/>
  <c r="AW9" i="11" s="1"/>
  <c r="AD9" i="11"/>
  <c r="AU10" i="11"/>
  <c r="BL10" i="11"/>
  <c r="BJ10" i="11"/>
  <c r="BK10" i="11"/>
  <c r="AN10" i="11"/>
  <c r="BI10" i="11"/>
  <c r="AH10" i="11"/>
  <c r="BZ10" i="11"/>
  <c r="BM10" i="11"/>
  <c r="BW10" i="11"/>
  <c r="BQ10" i="11"/>
  <c r="BS10" i="11"/>
  <c r="BU10" i="11"/>
  <c r="BO10" i="11"/>
  <c r="BB10" i="11"/>
  <c r="AT10" i="11"/>
  <c r="BF10" i="11"/>
  <c r="BT10" i="11"/>
  <c r="BC10" i="11"/>
  <c r="BD10" i="11"/>
  <c r="BV10" i="11"/>
  <c r="BX10" i="11"/>
  <c r="BR10" i="11"/>
  <c r="AR10" i="11" s="1"/>
  <c r="BG10" i="11"/>
  <c r="BP10" i="11"/>
  <c r="CL298" i="11"/>
  <c r="AS298" i="11"/>
  <c r="AS54" i="11"/>
  <c r="CO193" i="11"/>
  <c r="Y83" i="11"/>
  <c r="Y48" i="11"/>
  <c r="CH193" i="11"/>
  <c r="AX131" i="11"/>
  <c r="AF133" i="11"/>
  <c r="AX133" i="11" s="1"/>
  <c r="CZ267" i="11"/>
  <c r="AR234" i="11"/>
  <c r="BR40" i="11"/>
  <c r="AR40" i="11" s="1"/>
  <c r="AU252" i="11"/>
  <c r="AU243" i="11" s="1"/>
  <c r="AU244" i="11" s="1"/>
  <c r="AU100" i="11"/>
  <c r="AU157" i="11" s="1"/>
  <c r="AU82" i="11" s="1"/>
  <c r="AU83" i="11" s="1"/>
  <c r="AF168" i="11"/>
  <c r="BR134" i="11"/>
  <c r="AR134" i="11" s="1"/>
  <c r="AH311" i="11"/>
  <c r="BE283" i="11"/>
  <c r="AL283" i="11" s="1"/>
  <c r="CL48" i="11"/>
  <c r="CL55" i="11" s="1"/>
  <c r="DL55" i="11"/>
  <c r="DL18" i="11" s="1"/>
  <c r="DL19" i="11" s="1"/>
  <c r="DL24" i="11"/>
  <c r="CX244" i="11"/>
  <c r="BX243" i="11"/>
  <c r="BX52" i="11" s="1"/>
  <c r="AA55" i="11"/>
  <c r="AA18" i="11" s="1"/>
  <c r="AA19" i="11" s="1"/>
  <c r="AA24" i="11"/>
  <c r="AA31" i="11" s="1"/>
  <c r="Y30" i="11"/>
  <c r="Y43" i="11"/>
  <c r="AU181" i="11"/>
  <c r="AU171" i="11" s="1"/>
  <c r="AU172" i="11" s="1"/>
  <c r="AP108" i="11"/>
  <c r="AP148" i="11"/>
  <c r="AF53" i="11"/>
  <c r="CZ48" i="11"/>
  <c r="CZ55" i="11" s="1"/>
  <c r="DZ55" i="11"/>
  <c r="DZ18" i="11" s="1"/>
  <c r="DZ19" i="11" s="1"/>
  <c r="DZ24" i="11"/>
  <c r="AV64" i="11"/>
  <c r="CE298" i="11"/>
  <c r="AG193" i="11"/>
  <c r="AG50" i="11"/>
  <c r="AO39" i="11"/>
  <c r="AQ39" i="11"/>
  <c r="AM27" i="11"/>
  <c r="AV39" i="11"/>
  <c r="AW298" i="11"/>
  <c r="CD48" i="11"/>
  <c r="CD55" i="11" s="1"/>
  <c r="DD55" i="11"/>
  <c r="DD18" i="11" s="1"/>
  <c r="DD19" i="11" s="1"/>
  <c r="DD24" i="11"/>
  <c r="AU283" i="11"/>
  <c r="AU266" i="11" s="1"/>
  <c r="AU267" i="11" s="1"/>
  <c r="AY41" i="11"/>
  <c r="AZ41" i="11" s="1"/>
  <c r="AW41" i="11"/>
  <c r="AU41" i="11"/>
  <c r="AT41" i="11"/>
  <c r="CP267" i="11"/>
  <c r="BP266" i="11"/>
  <c r="BP53" i="11" s="1"/>
  <c r="AU206" i="11"/>
  <c r="AU192" i="11" s="1"/>
  <c r="AU193" i="11" s="1"/>
  <c r="AD243" i="11"/>
  <c r="BI252" i="11"/>
  <c r="BP252" i="11"/>
  <c r="BQ252" i="11"/>
  <c r="AH252" i="11"/>
  <c r="BZ252" i="11"/>
  <c r="BM252" i="11"/>
  <c r="BJ252" i="11"/>
  <c r="BW252" i="11"/>
  <c r="BD252" i="11"/>
  <c r="BL252" i="11"/>
  <c r="BV252" i="11"/>
  <c r="BK252" i="11"/>
  <c r="BC252" i="11"/>
  <c r="BT252" i="11"/>
  <c r="AN252" i="11"/>
  <c r="BF252" i="11"/>
  <c r="BO252" i="11"/>
  <c r="BB252" i="11"/>
  <c r="AT252" i="11"/>
  <c r="BS252" i="11"/>
  <c r="BU252" i="11"/>
  <c r="BR252" i="11"/>
  <c r="AR252" i="11" s="1"/>
  <c r="BH100" i="11"/>
  <c r="BX100" i="11"/>
  <c r="BW100" i="11"/>
  <c r="AH100" i="11"/>
  <c r="BJ100" i="11"/>
  <c r="BE100" i="11"/>
  <c r="AL100" i="11" s="1"/>
  <c r="BI100" i="11"/>
  <c r="BY100" i="11"/>
  <c r="BV100" i="11"/>
  <c r="BZ100" i="11"/>
  <c r="BB100" i="11"/>
  <c r="BL100" i="11"/>
  <c r="BS100" i="11"/>
  <c r="BR100" i="11"/>
  <c r="AR100" i="11" s="1"/>
  <c r="AT100" i="11"/>
  <c r="BP100" i="11"/>
  <c r="BC100" i="11"/>
  <c r="BF100" i="11"/>
  <c r="BM100" i="11"/>
  <c r="BK100" i="11"/>
  <c r="BO100" i="11"/>
  <c r="BT100" i="11"/>
  <c r="BU100" i="11"/>
  <c r="BQ100" i="11"/>
  <c r="BD100" i="11"/>
  <c r="BG100" i="11"/>
  <c r="AY120" i="11"/>
  <c r="AZ111" i="11"/>
  <c r="AG298" i="11"/>
  <c r="AG54" i="11"/>
  <c r="AH41" i="11"/>
  <c r="AV41" i="11"/>
  <c r="AK41" i="11"/>
  <c r="AI41" i="11"/>
  <c r="AT283" i="11"/>
  <c r="BF82" i="11"/>
  <c r="BF48" i="11" s="1"/>
  <c r="CF83" i="11"/>
  <c r="DQ55" i="11"/>
  <c r="DQ18" i="11" s="1"/>
  <c r="DQ19" i="11" s="1"/>
  <c r="CQ48" i="11"/>
  <c r="CQ55" i="11" s="1"/>
  <c r="DQ24" i="11"/>
  <c r="AS67" i="11"/>
  <c r="AD171" i="11"/>
  <c r="BL181" i="11"/>
  <c r="AT181" i="11"/>
  <c r="BO181" i="11"/>
  <c r="BS181" i="11"/>
  <c r="BI181" i="11"/>
  <c r="BK181" i="11"/>
  <c r="BZ181" i="11"/>
  <c r="BH181" i="11"/>
  <c r="AN181" i="11"/>
  <c r="BQ181" i="11"/>
  <c r="BB181" i="11"/>
  <c r="BJ181" i="11"/>
  <c r="BE181" i="11"/>
  <c r="AL181" i="11" s="1"/>
  <c r="BU181" i="11"/>
  <c r="BV181" i="11"/>
  <c r="BG181" i="11"/>
  <c r="BC181" i="11"/>
  <c r="BY181" i="11"/>
  <c r="BF181" i="11"/>
  <c r="BW181" i="11"/>
  <c r="BT181" i="11"/>
  <c r="BM181" i="11"/>
  <c r="BX181" i="11"/>
  <c r="BD181" i="11"/>
  <c r="BP181" i="11"/>
  <c r="AZ109" i="11"/>
  <c r="AN157" i="11"/>
  <c r="AM82" i="11"/>
  <c r="AZ126" i="11"/>
  <c r="AD109" i="11"/>
  <c r="AN88" i="11"/>
  <c r="AT88" i="11"/>
  <c r="AH88" i="11"/>
  <c r="AU17" i="11"/>
  <c r="BO228" i="11"/>
  <c r="BJ228" i="11"/>
  <c r="AD220" i="11"/>
  <c r="BE228" i="11"/>
  <c r="AL228" i="11" s="1"/>
  <c r="AL220" i="11" s="1"/>
  <c r="BW228" i="11"/>
  <c r="BM228" i="11"/>
  <c r="BK228" i="11"/>
  <c r="BV228" i="11"/>
  <c r="BX228" i="11"/>
  <c r="BZ228" i="11"/>
  <c r="AN228" i="11"/>
  <c r="AN220" i="11" s="1"/>
  <c r="BI228" i="11"/>
  <c r="BP228" i="11"/>
  <c r="BB228" i="11"/>
  <c r="BS228" i="11"/>
  <c r="BL228" i="11"/>
  <c r="BC228" i="11"/>
  <c r="BT228" i="11"/>
  <c r="BD228" i="11"/>
  <c r="BU228" i="11"/>
  <c r="BG228" i="11"/>
  <c r="BF228" i="11"/>
  <c r="AY105" i="11"/>
  <c r="AZ105" i="11" s="1"/>
  <c r="AZ102" i="11"/>
  <c r="AY15" i="11"/>
  <c r="AZ15" i="11" s="1"/>
  <c r="BE311" i="11"/>
  <c r="AL311" i="11" s="1"/>
  <c r="AU148" i="11"/>
  <c r="AN211" i="11"/>
  <c r="AF298" i="11"/>
  <c r="AF54" i="11"/>
  <c r="AF30" i="11" s="1"/>
  <c r="AG172" i="11"/>
  <c r="AG49" i="11"/>
  <c r="AL234" i="11"/>
  <c r="BE40" i="11"/>
  <c r="AL40" i="11" s="1"/>
  <c r="AY283" i="11"/>
  <c r="AZ271" i="11"/>
  <c r="BP105" i="11"/>
  <c r="AD36" i="11"/>
  <c r="BE73" i="11"/>
  <c r="BC73" i="11"/>
  <c r="BC36" i="11" s="1"/>
  <c r="BV73" i="11"/>
  <c r="BV36" i="11" s="1"/>
  <c r="BQ73" i="11"/>
  <c r="BQ36" i="11" s="1"/>
  <c r="BD73" i="11"/>
  <c r="BD36" i="11" s="1"/>
  <c r="BF73" i="11"/>
  <c r="BF36" i="11" s="1"/>
  <c r="BX73" i="11"/>
  <c r="BX36" i="11" s="1"/>
  <c r="BT73" i="11"/>
  <c r="BT36" i="11" s="1"/>
  <c r="BL73" i="11"/>
  <c r="BL36" i="11" s="1"/>
  <c r="BH73" i="11"/>
  <c r="BH36" i="11" s="1"/>
  <c r="BU73" i="11"/>
  <c r="BU36" i="11" s="1"/>
  <c r="BB73" i="11"/>
  <c r="BB36" i="11" s="1"/>
  <c r="BS73" i="11"/>
  <c r="BS36" i="11" s="1"/>
  <c r="BY73" i="11"/>
  <c r="BY36" i="11" s="1"/>
  <c r="BJ73" i="11"/>
  <c r="BJ36" i="11" s="1"/>
  <c r="BP73" i="11"/>
  <c r="BP36" i="11" s="1"/>
  <c r="BR73" i="11"/>
  <c r="BW73" i="11"/>
  <c r="BW36" i="11" s="1"/>
  <c r="BI73" i="11"/>
  <c r="BI36" i="11" s="1"/>
  <c r="BG73" i="11"/>
  <c r="BG36" i="11" s="1"/>
  <c r="DY55" i="11"/>
  <c r="DY18" i="11" s="1"/>
  <c r="DY19" i="11" s="1"/>
  <c r="CY48" i="11"/>
  <c r="CY55" i="11" s="1"/>
  <c r="DY24" i="11"/>
  <c r="AF206" i="11"/>
  <c r="AF192" i="11" s="1"/>
  <c r="CC19" i="11"/>
  <c r="BC9" i="11"/>
  <c r="AW252" i="11"/>
  <c r="AW243" i="11" s="1"/>
  <c r="AW244" i="11" s="1"/>
  <c r="AY100" i="11"/>
  <c r="AZ100" i="11" s="1"/>
  <c r="AZ98" i="11"/>
  <c r="AP9" i="11"/>
  <c r="AQ14" i="11"/>
  <c r="AQ9" i="11" s="1"/>
  <c r="BY9" i="11"/>
  <c r="AH157" i="11"/>
  <c r="AG158" i="11"/>
  <c r="AG82" i="11"/>
  <c r="CZ193" i="11"/>
  <c r="AT266" i="11"/>
  <c r="AS267" i="11"/>
  <c r="AS53" i="11"/>
  <c r="BR157" i="11"/>
  <c r="AR157" i="11" s="1"/>
  <c r="CR82" i="11"/>
  <c r="AW181" i="11"/>
  <c r="AW171" i="11" s="1"/>
  <c r="AW172" i="11" s="1"/>
  <c r="BI157" i="11"/>
  <c r="CI82" i="11"/>
  <c r="AZ302" i="11"/>
  <c r="AY311" i="11"/>
  <c r="AD266" i="11"/>
  <c r="BI266" i="11" s="1"/>
  <c r="BI53" i="11" s="1"/>
  <c r="BL283" i="11"/>
  <c r="BR283" i="11"/>
  <c r="AR283" i="11" s="1"/>
  <c r="BF283" i="11"/>
  <c r="BW283" i="11"/>
  <c r="BK283" i="11"/>
  <c r="BO283" i="11"/>
  <c r="BQ283" i="11"/>
  <c r="BS283" i="11"/>
  <c r="BT283" i="11"/>
  <c r="BB283" i="11"/>
  <c r="BC283" i="11"/>
  <c r="BP109" i="11"/>
  <c r="AY206" i="11"/>
  <c r="AZ197" i="11"/>
  <c r="AU155" i="11"/>
  <c r="AU156" i="11" s="1"/>
  <c r="AI242" i="11"/>
  <c r="AX242" i="11"/>
  <c r="AO242" i="11"/>
  <c r="AF100" i="11"/>
  <c r="AX100" i="11" s="1"/>
  <c r="AX98" i="11"/>
  <c r="CI48" i="11"/>
  <c r="CI55" i="11" s="1"/>
  <c r="DI55" i="11"/>
  <c r="DI18" i="11" s="1"/>
  <c r="DI19" i="11" s="1"/>
  <c r="DI24" i="11"/>
  <c r="AI139" i="11"/>
  <c r="AX139" i="11"/>
  <c r="AO139" i="11"/>
  <c r="BY10" i="11"/>
  <c r="DK55" i="11"/>
  <c r="DK18" i="11" s="1"/>
  <c r="DK19" i="11" s="1"/>
  <c r="CK48" i="11"/>
  <c r="CK55" i="11" s="1"/>
  <c r="DK24" i="11"/>
  <c r="AK17" i="11"/>
  <c r="AK15" i="11" s="1"/>
  <c r="AJ15" i="11"/>
  <c r="AK157" i="11"/>
  <c r="AK82" i="11" s="1"/>
  <c r="AK83" i="11" s="1"/>
  <c r="AF181" i="11"/>
  <c r="AF171" i="11" s="1"/>
  <c r="BF156" i="11"/>
  <c r="AX170" i="11"/>
  <c r="AO170" i="11"/>
  <c r="AI170" i="11"/>
  <c r="AX39" i="11"/>
  <c r="AI39" i="11"/>
  <c r="AI12" i="11"/>
  <c r="AX12" i="11"/>
  <c r="AO12" i="11"/>
  <c r="AM193" i="11"/>
  <c r="AM50" i="11"/>
  <c r="AK66" i="11"/>
  <c r="AV66" i="11"/>
  <c r="AH66" i="11"/>
  <c r="AW283" i="11"/>
  <c r="AW266" i="11" s="1"/>
  <c r="AW267" i="11" s="1"/>
  <c r="AQ52" i="11"/>
  <c r="AP28" i="11"/>
  <c r="AY73" i="11"/>
  <c r="AZ73" i="11" s="1"/>
  <c r="AZ74" i="11"/>
  <c r="BX82" i="11"/>
  <c r="BX48" i="11" s="1"/>
  <c r="CX83" i="11"/>
  <c r="BT134" i="11"/>
  <c r="AD192" i="11"/>
  <c r="BG192" i="11" s="1"/>
  <c r="BG50" i="11" s="1"/>
  <c r="BR206" i="11"/>
  <c r="AR206" i="11" s="1"/>
  <c r="BC206" i="11"/>
  <c r="BD206" i="11"/>
  <c r="BL206" i="11"/>
  <c r="BT206" i="11"/>
  <c r="BM206" i="11"/>
  <c r="BS206" i="11"/>
  <c r="BU206" i="11"/>
  <c r="BB206" i="11"/>
  <c r="BQ206" i="11"/>
  <c r="BK206" i="11"/>
  <c r="AT206" i="11"/>
  <c r="BV206" i="11"/>
  <c r="AF252" i="11"/>
  <c r="AF243" i="11" s="1"/>
  <c r="BQ134" i="11"/>
  <c r="AW11" i="11"/>
  <c r="AU11" i="11"/>
  <c r="BW11" i="11"/>
  <c r="BV11" i="11"/>
  <c r="BT11" i="11"/>
  <c r="BF11" i="11"/>
  <c r="AN11" i="11"/>
  <c r="BY11" i="11"/>
  <c r="BE11" i="11"/>
  <c r="AL11" i="11" s="1"/>
  <c r="BC11" i="11"/>
  <c r="AH11" i="11"/>
  <c r="BX11" i="11"/>
  <c r="BG11" i="11"/>
  <c r="BP11" i="11"/>
  <c r="BR11" i="11"/>
  <c r="AR11" i="11" s="1"/>
  <c r="AY11" i="11" s="1"/>
  <c r="AZ11" i="11" s="1"/>
  <c r="BM11" i="11"/>
  <c r="BB11" i="11"/>
  <c r="BO11" i="11"/>
  <c r="AT11" i="11"/>
  <c r="BS11" i="11"/>
  <c r="BH11" i="11"/>
  <c r="BQ11" i="11"/>
  <c r="BI11" i="11"/>
  <c r="BZ11" i="11"/>
  <c r="BD11" i="11"/>
  <c r="BJ11" i="11"/>
  <c r="BL11" i="11"/>
  <c r="BU11" i="11"/>
  <c r="BK11" i="11"/>
  <c r="AW130" i="11"/>
  <c r="AW157" i="11" s="1"/>
  <c r="AH133" i="11"/>
  <c r="BH288" i="11"/>
  <c r="BH42" i="11" s="1"/>
  <c r="BG288" i="11"/>
  <c r="BG42" i="11" s="1"/>
  <c r="BB288" i="11"/>
  <c r="BB42" i="11" s="1"/>
  <c r="AH288" i="11"/>
  <c r="BX288" i="11"/>
  <c r="BX42" i="11" s="1"/>
  <c r="BS288" i="11"/>
  <c r="BS42" i="11" s="1"/>
  <c r="BW288" i="11"/>
  <c r="BW42" i="11" s="1"/>
  <c r="AD42" i="11"/>
  <c r="BL288" i="11"/>
  <c r="BL42" i="11" s="1"/>
  <c r="BM288" i="11"/>
  <c r="BM42" i="11" s="1"/>
  <c r="BY288" i="11"/>
  <c r="BY42" i="11" s="1"/>
  <c r="BP288" i="11"/>
  <c r="BP42" i="11" s="1"/>
  <c r="BQ288" i="11"/>
  <c r="BQ42" i="11" s="1"/>
  <c r="BT288" i="11"/>
  <c r="BT42" i="11" s="1"/>
  <c r="BF288" i="11"/>
  <c r="BF42" i="11" s="1"/>
  <c r="BR288" i="11"/>
  <c r="BO288" i="11"/>
  <c r="BO42" i="11" s="1"/>
  <c r="BC288" i="11"/>
  <c r="BC42" i="11" s="1"/>
  <c r="AN288" i="11"/>
  <c r="AX41" i="11"/>
  <c r="W55" i="11"/>
  <c r="W18" i="11" s="1"/>
  <c r="W19" i="11" s="1"/>
  <c r="W24" i="11"/>
  <c r="W31" i="11" s="1"/>
  <c r="AY181" i="11"/>
  <c r="AZ176" i="11"/>
  <c r="AY211" i="11"/>
  <c r="AZ211" i="11" s="1"/>
  <c r="AZ212" i="11"/>
  <c r="AT157" i="11"/>
  <c r="AS82" i="11"/>
  <c r="AH134" i="11"/>
  <c r="AY130" i="11"/>
  <c r="AZ130" i="11" s="1"/>
  <c r="AP267" i="11"/>
  <c r="CR172" i="11"/>
  <c r="BR171" i="11"/>
  <c r="DR55" i="11"/>
  <c r="DR18" i="11" s="1"/>
  <c r="DR19" i="11" s="1"/>
  <c r="DR24" i="11"/>
  <c r="CR48" i="11"/>
  <c r="CR55" i="11" s="1"/>
  <c r="AV36" i="11"/>
  <c r="AG43" i="11"/>
  <c r="AH36" i="11"/>
  <c r="AK36" i="11"/>
  <c r="BE134" i="11"/>
  <c r="AL134" i="11" s="1"/>
  <c r="AX74" i="11"/>
  <c r="AF73" i="11"/>
  <c r="AF10" i="11"/>
  <c r="AI74" i="11"/>
  <c r="AO74" i="11"/>
  <c r="AV134" i="11"/>
  <c r="AY156" i="11"/>
  <c r="AY155" i="11"/>
  <c r="AZ151" i="11"/>
  <c r="AW100" i="11"/>
  <c r="BG252" i="11"/>
  <c r="AQ63" i="11"/>
  <c r="CC83" i="11"/>
  <c r="BC82" i="11"/>
  <c r="BC48" i="11" s="1"/>
  <c r="AW263" i="11"/>
  <c r="AD65" i="11"/>
  <c r="AH263" i="11"/>
  <c r="AN263" i="11"/>
  <c r="AQ109" i="11"/>
  <c r="AD148" i="11"/>
  <c r="AN147" i="11"/>
  <c r="AT147" i="11"/>
  <c r="AH147" i="11"/>
  <c r="CQ221" i="11"/>
  <c r="BQ220" i="11"/>
  <c r="BQ51" i="11" s="1"/>
  <c r="AX13" i="11"/>
  <c r="AO13" i="11"/>
  <c r="AI13" i="11"/>
  <c r="AW38" i="11"/>
  <c r="AU38" i="11"/>
  <c r="AT38" i="11"/>
  <c r="AH38" i="11"/>
  <c r="AF217" i="11"/>
  <c r="AX218" i="11"/>
  <c r="AI218" i="11"/>
  <c r="AO218" i="11"/>
  <c r="CG244" i="11"/>
  <c r="BG243" i="11"/>
  <c r="BG52" i="11" s="1"/>
  <c r="DG55" i="11"/>
  <c r="DG18" i="11" s="1"/>
  <c r="DG19" i="11" s="1"/>
  <c r="CG48" i="11"/>
  <c r="CG55" i="11" s="1"/>
  <c r="DG24" i="11"/>
  <c r="AT162" i="11"/>
  <c r="CJ193" i="11"/>
  <c r="BJ192" i="11"/>
  <c r="BJ50" i="11" s="1"/>
  <c r="BR109" i="11"/>
  <c r="AR109" i="11" s="1"/>
  <c r="AJ157" i="11"/>
  <c r="AJ82" i="11" s="1"/>
  <c r="AV157" i="11"/>
  <c r="AW240" i="11"/>
  <c r="AD64" i="11"/>
  <c r="AH64" i="11" s="1"/>
  <c r="AN240" i="11"/>
  <c r="AW206" i="11"/>
  <c r="AW192" i="11" s="1"/>
  <c r="AW193" i="11" s="1"/>
  <c r="AF221" i="11"/>
  <c r="AF51" i="11"/>
  <c r="BX105" i="11"/>
  <c r="BC105" i="11"/>
  <c r="BB105" i="11"/>
  <c r="BQ105" i="11"/>
  <c r="BY105" i="11"/>
  <c r="BI105" i="11"/>
  <c r="BS105" i="11"/>
  <c r="BH105" i="11"/>
  <c r="BZ105" i="11"/>
  <c r="BF105" i="11"/>
  <c r="BM105" i="11"/>
  <c r="BT105" i="11"/>
  <c r="BK105" i="11"/>
  <c r="BO105" i="11"/>
  <c r="BW105" i="11"/>
  <c r="BD105" i="11"/>
  <c r="AH105" i="11"/>
  <c r="BG105" i="11"/>
  <c r="BU105" i="11"/>
  <c r="AN105" i="11"/>
  <c r="AH63" i="11"/>
  <c r="AK63" i="11"/>
  <c r="AV63" i="11"/>
  <c r="AX102" i="11"/>
  <c r="AX105" i="11" s="1"/>
  <c r="AF105" i="11"/>
  <c r="CR221" i="11"/>
  <c r="BR220" i="11"/>
  <c r="BR51" i="11" s="1"/>
  <c r="AR51" i="11" s="1"/>
  <c r="CI298" i="11"/>
  <c r="AP43" i="11"/>
  <c r="AU211" i="11"/>
  <c r="AU221" i="11" s="1"/>
  <c r="AC134" i="11"/>
  <c r="AC147" i="11" s="1"/>
  <c r="AC157" i="11"/>
  <c r="AC82" i="11" s="1"/>
  <c r="AW12" i="11"/>
  <c r="BZ12" i="11"/>
  <c r="BT12" i="11"/>
  <c r="AU12" i="11"/>
  <c r="AT12" i="11"/>
  <c r="BR12" i="11"/>
  <c r="AR12" i="11" s="1"/>
  <c r="AY12" i="11" s="1"/>
  <c r="AZ12" i="11" s="1"/>
  <c r="BL12" i="11"/>
  <c r="BJ12" i="11"/>
  <c r="BI12" i="11"/>
  <c r="AH12" i="11"/>
  <c r="BO12" i="11"/>
  <c r="BQ12" i="11"/>
  <c r="BY12" i="11"/>
  <c r="BG12" i="11"/>
  <c r="BV12" i="11"/>
  <c r="AN12" i="11"/>
  <c r="BK12" i="11"/>
  <c r="BB12" i="11"/>
  <c r="BS12" i="11"/>
  <c r="BM12" i="11"/>
  <c r="BH12" i="11"/>
  <c r="BX12" i="11"/>
  <c r="BU12" i="11"/>
  <c r="BE12" i="11"/>
  <c r="AL12" i="11" s="1"/>
  <c r="BC12" i="11"/>
  <c r="BP12" i="11"/>
  <c r="BF12" i="11"/>
  <c r="BW12" i="11"/>
  <c r="BD12" i="11"/>
  <c r="CZ298" i="11"/>
  <c r="AT64" i="11"/>
  <c r="AS28" i="11"/>
  <c r="AS43" i="11"/>
  <c r="AT36" i="11"/>
  <c r="AP172" i="11"/>
  <c r="AP49" i="11"/>
  <c r="BQ228" i="11"/>
  <c r="DH55" i="11"/>
  <c r="DH18" i="11" s="1"/>
  <c r="DH19" i="11" s="1"/>
  <c r="CH48" i="11"/>
  <c r="CH55" i="11" s="1"/>
  <c r="DH24" i="11"/>
  <c r="AN134" i="11"/>
  <c r="BK157" i="11"/>
  <c r="CK82" i="11"/>
  <c r="AF141" i="11"/>
  <c r="BF192" i="11"/>
  <c r="BF50" i="11" s="1"/>
  <c r="CF193" i="11"/>
  <c r="BJ206" i="11"/>
  <c r="BW82" i="11"/>
  <c r="BW48" i="11" s="1"/>
  <c r="CW83" i="11"/>
  <c r="BR105" i="11"/>
  <c r="AR105" i="11" s="1"/>
  <c r="BE105" i="11"/>
  <c r="AL105" i="11" s="1"/>
  <c r="AY228" i="11"/>
  <c r="AZ225" i="11"/>
  <c r="BI311" i="11"/>
  <c r="AD222" i="11"/>
  <c r="BX211" i="11"/>
  <c r="BX39" i="11" s="1"/>
  <c r="BQ211" i="11"/>
  <c r="BQ39" i="11" s="1"/>
  <c r="BJ211" i="11"/>
  <c r="BJ39" i="11" s="1"/>
  <c r="BG211" i="11"/>
  <c r="BG39" i="11" s="1"/>
  <c r="BI211" i="11"/>
  <c r="BI39" i="11" s="1"/>
  <c r="AD39" i="11"/>
  <c r="AN39" i="11" s="1"/>
  <c r="BC211" i="11"/>
  <c r="BC39" i="11" s="1"/>
  <c r="BL211" i="11"/>
  <c r="BL39" i="11" s="1"/>
  <c r="BK211" i="11"/>
  <c r="BK39" i="11" s="1"/>
  <c r="BR211" i="11"/>
  <c r="BT211" i="11"/>
  <c r="BT39" i="11" s="1"/>
  <c r="AH211" i="11"/>
  <c r="BP211" i="11"/>
  <c r="BP39" i="11" s="1"/>
  <c r="BF211" i="11"/>
  <c r="BF39" i="11" s="1"/>
  <c r="BW211" i="11"/>
  <c r="BW39" i="11" s="1"/>
  <c r="BO211" i="11"/>
  <c r="BO39" i="11" s="1"/>
  <c r="BY211" i="11"/>
  <c r="BY39" i="11" s="1"/>
  <c r="BE211" i="11"/>
  <c r="BV211" i="11"/>
  <c r="BV39" i="11" s="1"/>
  <c r="BH211" i="11"/>
  <c r="BH39" i="11" s="1"/>
  <c r="BZ211" i="11"/>
  <c r="BZ39" i="11" s="1"/>
  <c r="BS211" i="11"/>
  <c r="BS39" i="11" s="1"/>
  <c r="BM211" i="11"/>
  <c r="BM39" i="11" s="1"/>
  <c r="BB211" i="11"/>
  <c r="BB39" i="11" s="1"/>
  <c r="AK52" i="11"/>
  <c r="AV52" i="11"/>
  <c r="AG28" i="11"/>
  <c r="AM43" i="11"/>
  <c r="AN36" i="11"/>
  <c r="AQ36" i="11"/>
  <c r="BK148" i="11"/>
  <c r="AT240" i="11"/>
  <c r="AX130" i="11"/>
  <c r="CP83" i="11"/>
  <c r="BP82" i="11"/>
  <c r="BP48" i="11" s="1"/>
  <c r="AQ172" i="11"/>
  <c r="BE16" i="11"/>
  <c r="AL16" i="11" s="1"/>
  <c r="BV16" i="11"/>
  <c r="BD16" i="11"/>
  <c r="BT16" i="11"/>
  <c r="BR16" i="11"/>
  <c r="AR16" i="11" s="1"/>
  <c r="AY16" i="11" s="1"/>
  <c r="AZ16" i="11" s="1"/>
  <c r="AH16" i="11"/>
  <c r="BM16" i="11"/>
  <c r="BL16" i="11"/>
  <c r="BK16" i="11"/>
  <c r="BJ16" i="11"/>
  <c r="BX16" i="11"/>
  <c r="AD15" i="11"/>
  <c r="BP16" i="11"/>
  <c r="BG16" i="11"/>
  <c r="AW16" i="11"/>
  <c r="BY16" i="11"/>
  <c r="BB16" i="11"/>
  <c r="BO16" i="11"/>
  <c r="AT16" i="11"/>
  <c r="BC16" i="11"/>
  <c r="BW16" i="11"/>
  <c r="BH16" i="11"/>
  <c r="AN16" i="11"/>
  <c r="BF16" i="11"/>
  <c r="BQ16" i="11"/>
  <c r="BI16" i="11"/>
  <c r="BZ16" i="11"/>
  <c r="BU16" i="11"/>
  <c r="BS16" i="11"/>
  <c r="BS120" i="11"/>
  <c r="CJ267" i="11"/>
  <c r="BJ266" i="11"/>
  <c r="BJ53" i="11" s="1"/>
  <c r="AT105" i="11"/>
  <c r="BF206" i="11"/>
  <c r="BY220" i="11"/>
  <c r="BY51" i="11" s="1"/>
  <c r="CY221" i="11"/>
  <c r="BY82" i="11"/>
  <c r="BY48" i="11" s="1"/>
  <c r="CY83" i="11"/>
  <c r="BE109" i="11"/>
  <c r="AL109" i="11" s="1"/>
  <c r="CE19" i="11"/>
  <c r="BE9" i="11"/>
  <c r="AL9" i="11" s="1"/>
  <c r="BU288" i="11"/>
  <c r="BU42" i="11" s="1"/>
  <c r="CY193" i="11"/>
  <c r="BY192" i="11"/>
  <c r="BY50" i="11" s="1"/>
  <c r="AG221" i="11"/>
  <c r="AH220" i="11"/>
  <c r="AG51" i="11"/>
  <c r="AN148" i="11"/>
  <c r="BV157" i="11"/>
  <c r="CV82" i="11"/>
  <c r="AQ148" i="11"/>
  <c r="AW211" i="11"/>
  <c r="AO37" i="11"/>
  <c r="AQ37" i="11"/>
  <c r="AM25" i="11"/>
  <c r="AV37" i="11"/>
  <c r="BZ157" i="11"/>
  <c r="CZ82" i="11"/>
  <c r="AT65" i="11"/>
  <c r="AF130" i="11"/>
  <c r="AD60" i="11"/>
  <c r="BS79" i="11"/>
  <c r="BS60" i="11" s="1"/>
  <c r="BL79" i="11"/>
  <c r="BL60" i="11" s="1"/>
  <c r="BH79" i="11"/>
  <c r="BH60" i="11" s="1"/>
  <c r="AW79" i="11"/>
  <c r="BQ79" i="11"/>
  <c r="BQ60" i="11" s="1"/>
  <c r="BP79" i="11"/>
  <c r="BP60" i="11" s="1"/>
  <c r="BK79" i="11"/>
  <c r="BK60" i="11" s="1"/>
  <c r="BZ79" i="11"/>
  <c r="BZ60" i="11" s="1"/>
  <c r="BW79" i="11"/>
  <c r="BW60" i="11" s="1"/>
  <c r="BI79" i="11"/>
  <c r="BI60" i="11" s="1"/>
  <c r="BD79" i="11"/>
  <c r="BD60" i="11" s="1"/>
  <c r="BY79" i="11"/>
  <c r="BY60" i="11" s="1"/>
  <c r="BT79" i="11"/>
  <c r="BT60" i="11" s="1"/>
  <c r="BM79" i="11"/>
  <c r="BM60" i="11" s="1"/>
  <c r="BE79" i="11"/>
  <c r="BO79" i="11"/>
  <c r="BO60" i="11" s="1"/>
  <c r="BV79" i="11"/>
  <c r="BV60" i="11" s="1"/>
  <c r="BR79" i="11"/>
  <c r="BC79" i="11"/>
  <c r="BC60" i="11" s="1"/>
  <c r="BF79" i="11"/>
  <c r="BF60" i="11" s="1"/>
  <c r="BB79" i="11"/>
  <c r="BB60" i="11" s="1"/>
  <c r="BU79" i="11"/>
  <c r="BU60" i="11" s="1"/>
  <c r="BG79" i="11"/>
  <c r="BG60" i="11" s="1"/>
  <c r="BJ79" i="11"/>
  <c r="BJ60" i="11" s="1"/>
  <c r="BX79" i="11"/>
  <c r="BX60" i="11" s="1"/>
  <c r="BC134" i="11"/>
  <c r="AT134" i="11"/>
  <c r="BL109" i="11"/>
  <c r="AX11" i="11"/>
  <c r="AO11" i="11"/>
  <c r="AI11" i="11"/>
  <c r="BS134" i="11"/>
  <c r="AW217" i="11"/>
  <c r="AT217" i="11"/>
  <c r="AD63" i="11"/>
  <c r="AN63" i="11" s="1"/>
  <c r="AQ51" i="11"/>
  <c r="AO51" i="11"/>
  <c r="BJ283" i="11"/>
  <c r="CW19" i="11"/>
  <c r="CT83" i="11"/>
  <c r="BT82" i="11"/>
  <c r="BT48" i="11" s="1"/>
  <c r="CP193" i="11"/>
  <c r="BP192" i="11"/>
  <c r="BP50" i="11" s="1"/>
  <c r="BY228" i="11"/>
  <c r="BH9" i="11"/>
  <c r="BE10" i="11"/>
  <c r="AL10" i="11" s="1"/>
  <c r="AU134" i="11"/>
  <c r="CY267" i="11"/>
  <c r="BY266" i="11"/>
  <c r="BY53" i="11" s="1"/>
  <c r="AG267" i="11"/>
  <c r="AH266" i="11"/>
  <c r="AG53" i="11"/>
  <c r="AF147" i="11"/>
  <c r="AX146" i="11"/>
  <c r="AI146" i="11"/>
  <c r="AO146" i="11"/>
  <c r="DM55" i="11"/>
  <c r="DM18" i="11" s="1"/>
  <c r="DM19" i="11" s="1"/>
  <c r="DM24" i="11"/>
  <c r="CM48" i="11"/>
  <c r="CM55" i="11" s="1"/>
  <c r="CX267" i="11"/>
  <c r="BX266" i="11"/>
  <c r="BX53" i="11" s="1"/>
  <c r="AW105" i="11"/>
  <c r="AW109" i="11" s="1"/>
  <c r="AX37" i="11"/>
  <c r="AI37" i="11"/>
  <c r="CB48" i="11"/>
  <c r="CB55" i="11" s="1"/>
  <c r="DB55" i="11"/>
  <c r="DB18" i="11" s="1"/>
  <c r="DB19" i="11" s="1"/>
  <c r="DB24" i="11"/>
  <c r="AE55" i="11"/>
  <c r="AE18" i="11" s="1"/>
  <c r="AE19" i="11" s="1"/>
  <c r="AE24" i="11"/>
  <c r="AE31" i="11" s="1"/>
  <c r="AQ38" i="11"/>
  <c r="AO38" i="11"/>
  <c r="AM26" i="11"/>
  <c r="AN38" i="11"/>
  <c r="AV38" i="11"/>
  <c r="BJ105" i="11"/>
  <c r="AX14" i="11"/>
  <c r="AI14" i="11"/>
  <c r="AO14" i="11"/>
  <c r="AY252" i="11"/>
  <c r="AQ60" i="11"/>
  <c r="AQ67" i="11" s="1"/>
  <c r="AM67" i="11"/>
  <c r="AN60" i="11"/>
  <c r="AT120" i="11"/>
  <c r="AQ41" i="11"/>
  <c r="AO41" i="11"/>
  <c r="AN41" i="11"/>
  <c r="AM29" i="11"/>
  <c r="BS157" i="11"/>
  <c r="CS82" i="11"/>
  <c r="BL105" i="11"/>
  <c r="AR186" i="11"/>
  <c r="BR38" i="11"/>
  <c r="AR38" i="11" s="1"/>
  <c r="AY38" i="11" s="1"/>
  <c r="AZ38" i="11" s="1"/>
  <c r="CH267" i="11"/>
  <c r="BH266" i="11"/>
  <c r="BH53" i="11" s="1"/>
  <c r="BM73" i="11"/>
  <c r="BM36" i="11" s="1"/>
  <c r="BV105" i="11"/>
  <c r="BI192" i="11"/>
  <c r="BI50" i="11" s="1"/>
  <c r="CI193" i="11"/>
  <c r="DJ31" i="11"/>
  <c r="CJ24" i="11"/>
  <c r="CJ31" i="11" s="1"/>
  <c r="BP206" i="11"/>
  <c r="BD283" i="11"/>
  <c r="CM267" i="11"/>
  <c r="BM266" i="11"/>
  <c r="BM53" i="11" s="1"/>
  <c r="AX265" i="11"/>
  <c r="AO265" i="11"/>
  <c r="AI265" i="11"/>
  <c r="BH10" i="11"/>
  <c r="BU82" i="11"/>
  <c r="BU48" i="11" s="1"/>
  <c r="CU83" i="11"/>
  <c r="CJ83" i="11"/>
  <c r="BJ82" i="11"/>
  <c r="BJ48" i="11" s="1"/>
  <c r="AL288" i="11"/>
  <c r="BE42" i="11"/>
  <c r="AL42" i="11" s="1"/>
  <c r="CE267" i="11"/>
  <c r="BE266" i="11"/>
  <c r="BE192" i="11"/>
  <c r="CE193" i="11"/>
  <c r="AV60" i="11"/>
  <c r="AG67" i="11"/>
  <c r="AK60" i="11"/>
  <c r="AH60" i="11"/>
  <c r="BJ134" i="11"/>
  <c r="CF19" i="11"/>
  <c r="CX193" i="11"/>
  <c r="BX192" i="11"/>
  <c r="BX50" i="11" s="1"/>
  <c r="BU283" i="11"/>
  <c r="CS48" i="11"/>
  <c r="CS55" i="11" s="1"/>
  <c r="DS55" i="11"/>
  <c r="DS18" i="11" s="1"/>
  <c r="DS19" i="11" s="1"/>
  <c r="DS24" i="11"/>
  <c r="AX240" i="11"/>
  <c r="AF64" i="11"/>
  <c r="AO64" i="11" s="1"/>
  <c r="AO240" i="11"/>
  <c r="BK17" i="11"/>
  <c r="BZ17" i="11"/>
  <c r="BI17" i="11"/>
  <c r="BO17" i="11"/>
  <c r="BM17" i="11"/>
  <c r="BL17" i="11"/>
  <c r="BJ17" i="11"/>
  <c r="BH17" i="11"/>
  <c r="BG17" i="11"/>
  <c r="AN17" i="11"/>
  <c r="BY17" i="11"/>
  <c r="BF17" i="11"/>
  <c r="BW17" i="11"/>
  <c r="BD17" i="11"/>
  <c r="BV17" i="11"/>
  <c r="BC17" i="11"/>
  <c r="BU17" i="11"/>
  <c r="BB17" i="11"/>
  <c r="BT17" i="11"/>
  <c r="AH17" i="11"/>
  <c r="BS17" i="11"/>
  <c r="BP17" i="11"/>
  <c r="BX17" i="11"/>
  <c r="BR17" i="11"/>
  <c r="AR17" i="11" s="1"/>
  <c r="AY17" i="11" s="1"/>
  <c r="AZ17" i="11" s="1"/>
  <c r="BQ17" i="11"/>
  <c r="BE17" i="11"/>
  <c r="AL17" i="11" s="1"/>
  <c r="AW17" i="11"/>
  <c r="AT17" i="11"/>
  <c r="AY40" i="11"/>
  <c r="AZ40" i="11" s="1"/>
  <c r="AW40" i="11"/>
  <c r="AU40" i="11"/>
  <c r="AH40" i="11"/>
  <c r="AT40" i="11"/>
  <c r="AT109" i="11"/>
  <c r="BJ109" i="11"/>
  <c r="AO54" i="11"/>
  <c r="AQ54" i="11"/>
  <c r="AM30" i="11"/>
  <c r="AJ64" i="11"/>
  <c r="AJ67" i="11" s="1"/>
  <c r="AJ244" i="11"/>
  <c r="BU134" i="11"/>
  <c r="AT66" i="11"/>
  <c r="AN66" i="11"/>
  <c r="AU66" i="11"/>
  <c r="AL186" i="11"/>
  <c r="BE38" i="11"/>
  <c r="AL38" i="11" s="1"/>
  <c r="BH283" i="11"/>
  <c r="BM82" i="11"/>
  <c r="BM48" i="11" s="1"/>
  <c r="CM83" i="11"/>
  <c r="BV109" i="11"/>
  <c r="AU61" i="11"/>
  <c r="AN61" i="11"/>
  <c r="AH61" i="11"/>
  <c r="AI61" i="11" s="1"/>
  <c r="AT61" i="11"/>
  <c r="BI206" i="11"/>
  <c r="CD267" i="11"/>
  <c r="BD266" i="11"/>
  <c r="BD53" i="11" s="1"/>
  <c r="BM283" i="11"/>
  <c r="BH82" i="11"/>
  <c r="BH48" i="11" s="1"/>
  <c r="CH83" i="11"/>
  <c r="AF263" i="11"/>
  <c r="AD297" i="11"/>
  <c r="BL297" i="11" s="1"/>
  <c r="BL54" i="11" s="1"/>
  <c r="BT311" i="11"/>
  <c r="BG311" i="11"/>
  <c r="BY311" i="11"/>
  <c r="BB311" i="11"/>
  <c r="BX311" i="11"/>
  <c r="BP311" i="11"/>
  <c r="BS311" i="11"/>
  <c r="BD311" i="11"/>
  <c r="BV311" i="11"/>
  <c r="AN311" i="11"/>
  <c r="BU311" i="11"/>
  <c r="BF311" i="11"/>
  <c r="BW311" i="11"/>
  <c r="BO311" i="11"/>
  <c r="BQ311" i="11"/>
  <c r="BR311" i="11"/>
  <c r="AR311" i="11" s="1"/>
  <c r="BC311" i="11"/>
  <c r="BM311" i="11"/>
  <c r="BH311" i="11"/>
  <c r="AW221" i="11"/>
  <c r="BU266" i="11"/>
  <c r="BU53" i="11" s="1"/>
  <c r="CU267" i="11"/>
  <c r="AU109" i="11"/>
  <c r="AN40" i="11"/>
  <c r="AQ40" i="11"/>
  <c r="AO40" i="11"/>
  <c r="AM28" i="11"/>
  <c r="AV40" i="11"/>
  <c r="AX294" i="11"/>
  <c r="AF66" i="11"/>
  <c r="AO66" i="11" s="1"/>
  <c r="AO294" i="11"/>
  <c r="AU79" i="11"/>
  <c r="AU16" i="11"/>
  <c r="AU15" i="11" s="1"/>
  <c r="BD134" i="11"/>
  <c r="AX91" i="11"/>
  <c r="BO73" i="11"/>
  <c r="BO36" i="11" s="1"/>
  <c r="AF120" i="11"/>
  <c r="AX111" i="11"/>
  <c r="AX38" i="11"/>
  <c r="AI38" i="11"/>
  <c r="BH252" i="11"/>
  <c r="BJ311" i="11"/>
  <c r="CV19" i="11"/>
  <c r="AX143" i="11"/>
  <c r="AF144" i="11"/>
  <c r="AI143" i="11"/>
  <c r="AO143" i="11"/>
  <c r="BH220" i="11"/>
  <c r="BH51" i="11" s="1"/>
  <c r="CH221" i="11"/>
  <c r="CJ18" i="11"/>
  <c r="AN133" i="11"/>
  <c r="CW193" i="11"/>
  <c r="BW192" i="11"/>
  <c r="BW50" i="11" s="1"/>
  <c r="BV266" i="11"/>
  <c r="BV53" i="11" s="1"/>
  <c r="CV267" i="11"/>
  <c r="BL156" i="11"/>
  <c r="BD156" i="11"/>
  <c r="BE156" i="11"/>
  <c r="AL156" i="11" s="1"/>
  <c r="BC156" i="11"/>
  <c r="BU156" i="11"/>
  <c r="BV156" i="11"/>
  <c r="AH148" i="11"/>
  <c r="BY252" i="11"/>
  <c r="CE244" i="11"/>
  <c r="BE243" i="11"/>
  <c r="BQ156" i="11"/>
  <c r="DU55" i="11"/>
  <c r="DU18" i="11" s="1"/>
  <c r="DU19" i="11" s="1"/>
  <c r="CU48" i="11"/>
  <c r="CU55" i="11" s="1"/>
  <c r="DU24" i="11"/>
  <c r="BB157" i="11"/>
  <c r="CB82" i="11"/>
  <c r="BK311" i="11"/>
  <c r="BL157" i="11"/>
  <c r="CL82" i="11"/>
  <c r="BY162" i="11"/>
  <c r="BY37" i="11" s="1"/>
  <c r="BI162" i="11"/>
  <c r="BI37" i="11" s="1"/>
  <c r="BG162" i="11"/>
  <c r="BG37" i="11" s="1"/>
  <c r="AD37" i="11"/>
  <c r="BK162" i="11"/>
  <c r="BK37" i="11" s="1"/>
  <c r="BO162" i="11"/>
  <c r="BO37" i="11" s="1"/>
  <c r="AH162" i="11"/>
  <c r="BC162" i="11"/>
  <c r="BC37" i="11" s="1"/>
  <c r="BF162" i="11"/>
  <c r="BF37" i="11" s="1"/>
  <c r="BP162" i="11"/>
  <c r="BP37" i="11" s="1"/>
  <c r="BT162" i="11"/>
  <c r="BT37" i="11" s="1"/>
  <c r="BQ162" i="11"/>
  <c r="BQ37" i="11" s="1"/>
  <c r="BL162" i="11"/>
  <c r="BL37" i="11" s="1"/>
  <c r="BB162" i="11"/>
  <c r="BB37" i="11" s="1"/>
  <c r="BH162" i="11"/>
  <c r="BH37" i="11" s="1"/>
  <c r="BJ162" i="11"/>
  <c r="BJ37" i="11" s="1"/>
  <c r="BE162" i="11"/>
  <c r="BS162" i="11"/>
  <c r="BS37" i="11" s="1"/>
  <c r="BW162" i="11"/>
  <c r="BW37" i="11" s="1"/>
  <c r="BD162" i="11"/>
  <c r="BD37" i="11" s="1"/>
  <c r="BM162" i="11"/>
  <c r="BM37" i="11" s="1"/>
  <c r="BZ162" i="11"/>
  <c r="BZ37" i="11" s="1"/>
  <c r="BU162" i="11"/>
  <c r="BU37" i="11" s="1"/>
  <c r="BR162" i="11"/>
  <c r="BV162" i="11"/>
  <c r="BV37" i="11" s="1"/>
  <c r="BX162" i="11"/>
  <c r="BX37" i="11" s="1"/>
  <c r="BI283" i="11"/>
  <c r="AX80" i="11"/>
  <c r="AF79" i="11"/>
  <c r="AF16" i="11"/>
  <c r="AI80" i="11"/>
  <c r="AO80" i="11"/>
  <c r="CO83" i="11"/>
  <c r="BO82" i="11"/>
  <c r="BO48" i="11" s="1"/>
  <c r="BB134" i="11"/>
  <c r="BL134" i="11"/>
  <c r="BH243" i="11"/>
  <c r="BH52" i="11" s="1"/>
  <c r="CH244" i="11"/>
  <c r="BG109" i="11"/>
  <c r="X55" i="11"/>
  <c r="X18" i="11" s="1"/>
  <c r="X19" i="11" s="1"/>
  <c r="X24" i="11"/>
  <c r="X31" i="11" s="1"/>
  <c r="CJ298" i="11"/>
  <c r="BK73" i="11"/>
  <c r="BK36" i="11" s="1"/>
  <c r="AW144" i="11"/>
  <c r="AW148" i="11" s="1"/>
  <c r="AT144" i="11"/>
  <c r="AH144" i="11"/>
  <c r="AN144" i="11"/>
  <c r="BH228" i="11"/>
  <c r="AS26" i="11"/>
  <c r="BW206" i="11"/>
  <c r="BV283" i="11"/>
  <c r="CY244" i="11"/>
  <c r="BY243" i="11"/>
  <c r="BY52" i="11" s="1"/>
  <c r="BD82" i="11"/>
  <c r="BD48" i="11" s="1"/>
  <c r="CD83" i="11"/>
  <c r="BE252" i="11"/>
  <c r="AL252" i="11" s="1"/>
  <c r="CM18" i="11" l="1"/>
  <c r="AJ83" i="11"/>
  <c r="AJ48" i="11"/>
  <c r="AZ155" i="11"/>
  <c r="AY157" i="11"/>
  <c r="CR24" i="11"/>
  <c r="CR31" i="11" s="1"/>
  <c r="DR31" i="11"/>
  <c r="AZ181" i="11"/>
  <c r="AY171" i="11"/>
  <c r="AZ206" i="11"/>
  <c r="AY192" i="11"/>
  <c r="AY297" i="11"/>
  <c r="AZ311" i="11"/>
  <c r="AV50" i="11"/>
  <c r="AK50" i="11"/>
  <c r="AG26" i="11"/>
  <c r="AP157" i="11"/>
  <c r="AP82" i="11" s="1"/>
  <c r="AP109" i="11"/>
  <c r="BO192" i="11"/>
  <c r="BO50" i="11" s="1"/>
  <c r="BJ9" i="11"/>
  <c r="AH9" i="11"/>
  <c r="BM9" i="11"/>
  <c r="BZ9" i="11"/>
  <c r="AT9" i="11"/>
  <c r="BV9" i="11"/>
  <c r="BW9" i="11"/>
  <c r="BU9" i="11"/>
  <c r="BL9" i="11"/>
  <c r="BF9" i="11"/>
  <c r="BG9" i="11"/>
  <c r="BR9" i="11"/>
  <c r="AR9" i="11" s="1"/>
  <c r="BB9" i="11"/>
  <c r="BD9" i="11"/>
  <c r="BO9" i="11"/>
  <c r="BS9" i="11"/>
  <c r="BI9" i="11"/>
  <c r="BX9" i="11"/>
  <c r="BP9" i="11"/>
  <c r="BQ9" i="11"/>
  <c r="BK9" i="11"/>
  <c r="AN9" i="11"/>
  <c r="BT9" i="11"/>
  <c r="AX141" i="11"/>
  <c r="AI141" i="11"/>
  <c r="AO141" i="11"/>
  <c r="AR171" i="11"/>
  <c r="BR49" i="11"/>
  <c r="AR49" i="11" s="1"/>
  <c r="BQ109" i="11"/>
  <c r="BK109" i="11"/>
  <c r="BZ109" i="11"/>
  <c r="BU109" i="11"/>
  <c r="BD109" i="11"/>
  <c r="BW109" i="11"/>
  <c r="BI109" i="11"/>
  <c r="BY109" i="11"/>
  <c r="BC109" i="11"/>
  <c r="BH109" i="11"/>
  <c r="BB109" i="11"/>
  <c r="BX109" i="11"/>
  <c r="BT109" i="11"/>
  <c r="AH109" i="11"/>
  <c r="BS109" i="11"/>
  <c r="BF109" i="11"/>
  <c r="BM109" i="11"/>
  <c r="BO109" i="11"/>
  <c r="AH192" i="11"/>
  <c r="AW134" i="11"/>
  <c r="AZ10" i="11"/>
  <c r="AY9" i="11"/>
  <c r="AZ156" i="11"/>
  <c r="AY79" i="11"/>
  <c r="AZ79" i="11" s="1"/>
  <c r="AU42" i="11"/>
  <c r="AW42" i="11"/>
  <c r="AN42" i="11"/>
  <c r="AH42" i="11"/>
  <c r="AD30" i="11"/>
  <c r="AR162" i="11"/>
  <c r="BR37" i="11"/>
  <c r="AR37" i="11" s="1"/>
  <c r="CU24" i="11"/>
  <c r="CU31" i="11" s="1"/>
  <c r="DU31" i="11"/>
  <c r="AU60" i="11"/>
  <c r="AD67" i="11"/>
  <c r="AQ43" i="11"/>
  <c r="CK83" i="11"/>
  <c r="BK82" i="11"/>
  <c r="BK48" i="11" s="1"/>
  <c r="BZ297" i="11"/>
  <c r="BZ54" i="11" s="1"/>
  <c r="AC48" i="11"/>
  <c r="AC83" i="11"/>
  <c r="BJ193" i="11"/>
  <c r="BJ26" i="11" s="1"/>
  <c r="AU65" i="11"/>
  <c r="AH65" i="11"/>
  <c r="AN65" i="11"/>
  <c r="CI83" i="11"/>
  <c r="BI82" i="11"/>
  <c r="BI48" i="11" s="1"/>
  <c r="AR73" i="11"/>
  <c r="BR36" i="11"/>
  <c r="AR36" i="11" s="1"/>
  <c r="AY36" i="11" s="1"/>
  <c r="AZ36" i="11" s="1"/>
  <c r="AL73" i="11"/>
  <c r="BE36" i="11"/>
  <c r="AL36" i="11" s="1"/>
  <c r="AY133" i="11"/>
  <c r="AZ133" i="11" s="1"/>
  <c r="BE298" i="11"/>
  <c r="AX168" i="11"/>
  <c r="AF61" i="11"/>
  <c r="AO61" i="11" s="1"/>
  <c r="AI168" i="11"/>
  <c r="AO168" i="11"/>
  <c r="AT297" i="11"/>
  <c r="BK297" i="11"/>
  <c r="BK54" i="11" s="1"/>
  <c r="BV82" i="11"/>
  <c r="BV48" i="11" s="1"/>
  <c r="CV83" i="11"/>
  <c r="AL211" i="11"/>
  <c r="BE39" i="11"/>
  <c r="AL39" i="11" s="1"/>
  <c r="CU18" i="11"/>
  <c r="AL80" i="11"/>
  <c r="BE60" i="11"/>
  <c r="AL60" i="11" s="1"/>
  <c r="BZ298" i="11"/>
  <c r="BZ30" i="11" s="1"/>
  <c r="AU36" i="11"/>
  <c r="AU43" i="11" s="1"/>
  <c r="AD43" i="11"/>
  <c r="AT43" i="11" s="1"/>
  <c r="AW36" i="11"/>
  <c r="AD172" i="11"/>
  <c r="BU171" i="11"/>
  <c r="BU49" i="11" s="1"/>
  <c r="BM171" i="11"/>
  <c r="BM49" i="11" s="1"/>
  <c r="BD171" i="11"/>
  <c r="BD49" i="11" s="1"/>
  <c r="AD49" i="11"/>
  <c r="BV171" i="11"/>
  <c r="BV49" i="11" s="1"/>
  <c r="BX171" i="11"/>
  <c r="BX49" i="11" s="1"/>
  <c r="BW171" i="11"/>
  <c r="BW49" i="11" s="1"/>
  <c r="AN171" i="11"/>
  <c r="BF171" i="11"/>
  <c r="BF49" i="11" s="1"/>
  <c r="BG171" i="11"/>
  <c r="BG49" i="11" s="1"/>
  <c r="BB171" i="11"/>
  <c r="BB49" i="11" s="1"/>
  <c r="BL171" i="11"/>
  <c r="BL49" i="11" s="1"/>
  <c r="BE171" i="11"/>
  <c r="AT171" i="11"/>
  <c r="BS171" i="11"/>
  <c r="BS49" i="11" s="1"/>
  <c r="BH171" i="11"/>
  <c r="BH49" i="11" s="1"/>
  <c r="BI171" i="11"/>
  <c r="BI49" i="11" s="1"/>
  <c r="BO171" i="11"/>
  <c r="BO49" i="11" s="1"/>
  <c r="BQ171" i="11"/>
  <c r="BQ49" i="11" s="1"/>
  <c r="BC171" i="11"/>
  <c r="BC49" i="11" s="1"/>
  <c r="BP171" i="11"/>
  <c r="BP49" i="11" s="1"/>
  <c r="BZ171" i="11"/>
  <c r="BZ49" i="11" s="1"/>
  <c r="BJ171" i="11"/>
  <c r="BJ49" i="11" s="1"/>
  <c r="BK171" i="11"/>
  <c r="BK49" i="11" s="1"/>
  <c r="BT171" i="11"/>
  <c r="BT49" i="11" s="1"/>
  <c r="BY171" i="11"/>
  <c r="BY49" i="11" s="1"/>
  <c r="AI54" i="11"/>
  <c r="AH54" i="11"/>
  <c r="AK54" i="11"/>
  <c r="AG30" i="11"/>
  <c r="AV54" i="11"/>
  <c r="BE297" i="11"/>
  <c r="AS30" i="11"/>
  <c r="AT298" i="11"/>
  <c r="BK298" i="11"/>
  <c r="BK30" i="11" s="1"/>
  <c r="AO30" i="11"/>
  <c r="AQ30" i="11"/>
  <c r="BP193" i="11"/>
  <c r="BP26" i="11" s="1"/>
  <c r="DG31" i="11"/>
  <c r="CG24" i="11"/>
  <c r="CG31" i="11" s="1"/>
  <c r="AF9" i="11"/>
  <c r="AO10" i="11"/>
  <c r="AX10" i="11"/>
  <c r="AI10" i="11"/>
  <c r="AN82" i="11"/>
  <c r="AM83" i="11"/>
  <c r="AM48" i="11"/>
  <c r="AT60" i="11"/>
  <c r="AH297" i="11"/>
  <c r="DD31" i="11"/>
  <c r="CD24" i="11"/>
  <c r="CD31" i="11" s="1"/>
  <c r="AT42" i="11"/>
  <c r="BG193" i="11"/>
  <c r="BG26" i="11" s="1"/>
  <c r="BE82" i="11"/>
  <c r="CE83" i="11"/>
  <c r="AD298" i="11"/>
  <c r="AD54" i="11"/>
  <c r="AT54" i="11" s="1"/>
  <c r="BD297" i="11"/>
  <c r="BD54" i="11" s="1"/>
  <c r="BS297" i="11"/>
  <c r="BS54" i="11" s="1"/>
  <c r="BR297" i="11"/>
  <c r="BU297" i="11"/>
  <c r="BU54" i="11" s="1"/>
  <c r="AN297" i="11"/>
  <c r="BQ297" i="11"/>
  <c r="BQ54" i="11" s="1"/>
  <c r="BV297" i="11"/>
  <c r="BV54" i="11" s="1"/>
  <c r="BY297" i="11"/>
  <c r="BY54" i="11" s="1"/>
  <c r="BX297" i="11"/>
  <c r="BX54" i="11" s="1"/>
  <c r="BF297" i="11"/>
  <c r="BF54" i="11" s="1"/>
  <c r="BG297" i="11"/>
  <c r="BG54" i="11" s="1"/>
  <c r="BP297" i="11"/>
  <c r="BP54" i="11" s="1"/>
  <c r="BB297" i="11"/>
  <c r="BB54" i="11" s="1"/>
  <c r="BO297" i="11"/>
  <c r="BO54" i="11" s="1"/>
  <c r="BT297" i="11"/>
  <c r="BT54" i="11" s="1"/>
  <c r="BC297" i="11"/>
  <c r="BC54" i="11" s="1"/>
  <c r="BM297" i="11"/>
  <c r="BM54" i="11" s="1"/>
  <c r="BW297" i="11"/>
  <c r="BW54" i="11" s="1"/>
  <c r="BH297" i="11"/>
  <c r="BH54" i="11" s="1"/>
  <c r="AN67" i="11"/>
  <c r="AX147" i="11"/>
  <c r="AO147" i="11"/>
  <c r="AF148" i="11"/>
  <c r="AI147" i="11"/>
  <c r="CG18" i="11"/>
  <c r="BC83" i="11"/>
  <c r="BC24" i="11" s="1"/>
  <c r="AF36" i="11"/>
  <c r="AX73" i="11"/>
  <c r="AI73" i="11"/>
  <c r="AO73" i="11"/>
  <c r="DI31" i="11"/>
  <c r="CI24" i="11"/>
  <c r="CI31" i="11" s="1"/>
  <c r="AT67" i="11"/>
  <c r="AH298" i="11"/>
  <c r="BL298" i="11"/>
  <c r="BL30" i="11" s="1"/>
  <c r="BG82" i="11"/>
  <c r="BG48" i="11" s="1"/>
  <c r="CG83" i="11"/>
  <c r="AK53" i="11"/>
  <c r="AH53" i="11"/>
  <c r="AV53" i="11"/>
  <c r="AI53" i="11"/>
  <c r="AV28" i="11"/>
  <c r="AK28" i="11"/>
  <c r="AY220" i="11"/>
  <c r="AZ228" i="11"/>
  <c r="DH31" i="11"/>
  <c r="CH24" i="11"/>
  <c r="CH31" i="11" s="1"/>
  <c r="AT82" i="11"/>
  <c r="AS48" i="11"/>
  <c r="AS83" i="11"/>
  <c r="BR82" i="11"/>
  <c r="CR83" i="11"/>
  <c r="AZ283" i="11"/>
  <c r="AY266" i="11"/>
  <c r="DQ31" i="11"/>
  <c r="CQ24" i="11"/>
  <c r="CQ31" i="11" s="1"/>
  <c r="CD18" i="11"/>
  <c r="CX24" i="11"/>
  <c r="CX31" i="11" s="1"/>
  <c r="DX31" i="11"/>
  <c r="BG266" i="11"/>
  <c r="BG53" i="11" s="1"/>
  <c r="AQ26" i="11"/>
  <c r="CZ83" i="11"/>
  <c r="BZ82" i="11"/>
  <c r="BZ48" i="11" s="1"/>
  <c r="AI51" i="11"/>
  <c r="AK51" i="11"/>
  <c r="AV51" i="11"/>
  <c r="AG27" i="11"/>
  <c r="CH18" i="11"/>
  <c r="BI297" i="11"/>
  <c r="BI54" i="11" s="1"/>
  <c r="CI18" i="11"/>
  <c r="CQ18" i="11"/>
  <c r="AI64" i="11"/>
  <c r="BZ267" i="11"/>
  <c r="BZ29" i="11" s="1"/>
  <c r="CX18" i="11"/>
  <c r="BG267" i="11"/>
  <c r="BG29" i="11" s="1"/>
  <c r="CJ19" i="11"/>
  <c r="AX263" i="11"/>
  <c r="AF65" i="11"/>
  <c r="AI263" i="11"/>
  <c r="AO263" i="11"/>
  <c r="AX120" i="11"/>
  <c r="AF134" i="11"/>
  <c r="AX134" i="11" s="1"/>
  <c r="CB18" i="11"/>
  <c r="AR211" i="11"/>
  <c r="BR39" i="11"/>
  <c r="AR39" i="11" s="1"/>
  <c r="AY39" i="11" s="1"/>
  <c r="AZ39" i="11" s="1"/>
  <c r="BI298" i="11"/>
  <c r="BI30" i="11" s="1"/>
  <c r="AX51" i="11"/>
  <c r="AR288" i="11"/>
  <c r="BR42" i="11"/>
  <c r="AR42" i="11" s="1"/>
  <c r="AY42" i="11" s="1"/>
  <c r="AZ42" i="11" s="1"/>
  <c r="AF172" i="11"/>
  <c r="AF49" i="11"/>
  <c r="AS29" i="11"/>
  <c r="AN109" i="11"/>
  <c r="AY134" i="11"/>
  <c r="AZ134" i="11" s="1"/>
  <c r="AZ120" i="11"/>
  <c r="AK64" i="11"/>
  <c r="AK67" i="11" s="1"/>
  <c r="BX244" i="11"/>
  <c r="BX28" i="11" s="1"/>
  <c r="BZ266" i="11"/>
  <c r="BZ53" i="11" s="1"/>
  <c r="AD83" i="11"/>
  <c r="BF83" i="11" s="1"/>
  <c r="BF24" i="11" s="1"/>
  <c r="AW82" i="11"/>
  <c r="AW83" i="11" s="1"/>
  <c r="AD48" i="11"/>
  <c r="CB83" i="11"/>
  <c r="BB82" i="11"/>
  <c r="BB48" i="11" s="1"/>
  <c r="BR60" i="11"/>
  <c r="AR60" i="11" s="1"/>
  <c r="AR79" i="11"/>
  <c r="AL243" i="11"/>
  <c r="BE52" i="11"/>
  <c r="AL52" i="11" s="1"/>
  <c r="AQ28" i="11"/>
  <c r="BO83" i="11"/>
  <c r="BO24" i="11" s="1"/>
  <c r="AL162" i="11"/>
  <c r="BE37" i="11"/>
  <c r="AL37" i="11" s="1"/>
  <c r="AH67" i="11"/>
  <c r="AI25" i="11"/>
  <c r="AI66" i="11"/>
  <c r="AV49" i="11"/>
  <c r="AK49" i="11"/>
  <c r="AK25" i="11" s="1"/>
  <c r="AI49" i="11"/>
  <c r="AG25" i="11"/>
  <c r="AH49" i="11"/>
  <c r="AD221" i="11"/>
  <c r="BY221" i="11" s="1"/>
  <c r="BY27" i="11" s="1"/>
  <c r="BJ220" i="11"/>
  <c r="BJ51" i="11" s="1"/>
  <c r="AD51" i="11"/>
  <c r="AH51" i="11" s="1"/>
  <c r="BB220" i="11"/>
  <c r="BB51" i="11" s="1"/>
  <c r="BZ220" i="11"/>
  <c r="BZ51" i="11" s="1"/>
  <c r="BC220" i="11"/>
  <c r="BC51" i="11" s="1"/>
  <c r="BT220" i="11"/>
  <c r="BT51" i="11" s="1"/>
  <c r="BO220" i="11"/>
  <c r="BO51" i="11" s="1"/>
  <c r="BU220" i="11"/>
  <c r="BU51" i="11" s="1"/>
  <c r="BL220" i="11"/>
  <c r="BL51" i="11" s="1"/>
  <c r="BF220" i="11"/>
  <c r="BF51" i="11" s="1"/>
  <c r="BI220" i="11"/>
  <c r="BI51" i="11" s="1"/>
  <c r="BP220" i="11"/>
  <c r="BP51" i="11" s="1"/>
  <c r="BD220" i="11"/>
  <c r="BD51" i="11" s="1"/>
  <c r="BX220" i="11"/>
  <c r="BX51" i="11" s="1"/>
  <c r="BV220" i="11"/>
  <c r="BV51" i="11" s="1"/>
  <c r="BG220" i="11"/>
  <c r="BG51" i="11" s="1"/>
  <c r="BS220" i="11"/>
  <c r="BS51" i="11" s="1"/>
  <c r="BK220" i="11"/>
  <c r="BK51" i="11" s="1"/>
  <c r="BM220" i="11"/>
  <c r="BM51" i="11" s="1"/>
  <c r="BW220" i="11"/>
  <c r="BW51" i="11" s="1"/>
  <c r="BE220" i="11"/>
  <c r="BE51" i="11" s="1"/>
  <c r="AL51" i="11" s="1"/>
  <c r="AD244" i="11"/>
  <c r="BY244" i="11" s="1"/>
  <c r="BY28" i="11" s="1"/>
  <c r="AD52" i="11"/>
  <c r="BJ243" i="11"/>
  <c r="BJ52" i="11" s="1"/>
  <c r="AN243" i="11"/>
  <c r="AT243" i="11"/>
  <c r="BL243" i="11"/>
  <c r="BL52" i="11" s="1"/>
  <c r="BF243" i="11"/>
  <c r="BF52" i="11" s="1"/>
  <c r="BK243" i="11"/>
  <c r="BK52" i="11" s="1"/>
  <c r="BO243" i="11"/>
  <c r="BO52" i="11" s="1"/>
  <c r="BC243" i="11"/>
  <c r="BC52" i="11" s="1"/>
  <c r="BM243" i="11"/>
  <c r="BM52" i="11" s="1"/>
  <c r="BW243" i="11"/>
  <c r="BW52" i="11" s="1"/>
  <c r="BT243" i="11"/>
  <c r="BT52" i="11" s="1"/>
  <c r="BS243" i="11"/>
  <c r="BS52" i="11" s="1"/>
  <c r="AH243" i="11"/>
  <c r="BU243" i="11"/>
  <c r="BU52" i="11" s="1"/>
  <c r="BZ243" i="11"/>
  <c r="BZ52" i="11" s="1"/>
  <c r="BV243" i="11"/>
  <c r="BV52" i="11" s="1"/>
  <c r="BB243" i="11"/>
  <c r="BB52" i="11" s="1"/>
  <c r="BR243" i="11"/>
  <c r="BP243" i="11"/>
  <c r="BP52" i="11" s="1"/>
  <c r="BD243" i="11"/>
  <c r="BD52" i="11" s="1"/>
  <c r="BQ243" i="11"/>
  <c r="BQ52" i="11" s="1"/>
  <c r="BI243" i="11"/>
  <c r="BI52" i="11" s="1"/>
  <c r="DZ31" i="11"/>
  <c r="CZ24" i="11"/>
  <c r="CZ31" i="11" s="1"/>
  <c r="DL31" i="11"/>
  <c r="CL24" i="11"/>
  <c r="CL31" i="11" s="1"/>
  <c r="AS27" i="11"/>
  <c r="AF109" i="11"/>
  <c r="AX109" i="11" s="1"/>
  <c r="AX88" i="11"/>
  <c r="AY37" i="11"/>
  <c r="AW37" i="11"/>
  <c r="AU37" i="11"/>
  <c r="AD25" i="11"/>
  <c r="AH37" i="11"/>
  <c r="AT37" i="11"/>
  <c r="BL82" i="11"/>
  <c r="BL48" i="11" s="1"/>
  <c r="CL83" i="11"/>
  <c r="BL83" i="11" s="1"/>
  <c r="BL24" i="11" s="1"/>
  <c r="AV67" i="11"/>
  <c r="AN25" i="11"/>
  <c r="BJ267" i="11"/>
  <c r="BJ29" i="11" s="1"/>
  <c r="AQ49" i="11"/>
  <c r="AQ25" i="11" s="1"/>
  <c r="AP25" i="11"/>
  <c r="AK43" i="11"/>
  <c r="AD193" i="11"/>
  <c r="BX193" i="11" s="1"/>
  <c r="BX26" i="11" s="1"/>
  <c r="BM192" i="11"/>
  <c r="BM50" i="11" s="1"/>
  <c r="AD50" i="11"/>
  <c r="AH50" i="11" s="1"/>
  <c r="BQ192" i="11"/>
  <c r="BQ50" i="11" s="1"/>
  <c r="BD192" i="11"/>
  <c r="BD50" i="11" s="1"/>
  <c r="BR192" i="11"/>
  <c r="BT192" i="11"/>
  <c r="BT50" i="11" s="1"/>
  <c r="BB192" i="11"/>
  <c r="BB50" i="11" s="1"/>
  <c r="BS192" i="11"/>
  <c r="BS50" i="11" s="1"/>
  <c r="BC192" i="11"/>
  <c r="BC50" i="11" s="1"/>
  <c r="BK192" i="11"/>
  <c r="BK50" i="11" s="1"/>
  <c r="BV192" i="11"/>
  <c r="BV50" i="11" s="1"/>
  <c r="AT192" i="11"/>
  <c r="BU192" i="11"/>
  <c r="BU50" i="11" s="1"/>
  <c r="BL192" i="11"/>
  <c r="BL50" i="11" s="1"/>
  <c r="AO50" i="11"/>
  <c r="AQ50" i="11"/>
  <c r="AF193" i="11"/>
  <c r="AF50" i="11"/>
  <c r="AI50" i="11" s="1"/>
  <c r="AH172" i="11"/>
  <c r="AQ27" i="11"/>
  <c r="AT221" i="11"/>
  <c r="BO193" i="11"/>
  <c r="BO26" i="11" s="1"/>
  <c r="AX79" i="11"/>
  <c r="AF60" i="11"/>
  <c r="AO79" i="11"/>
  <c r="AI79" i="11"/>
  <c r="BD267" i="11"/>
  <c r="BD29" i="11" s="1"/>
  <c r="BE193" i="11"/>
  <c r="AN192" i="11"/>
  <c r="BZ193" i="11"/>
  <c r="BZ26" i="11" s="1"/>
  <c r="CY24" i="11"/>
  <c r="CY31" i="11" s="1"/>
  <c r="DY31" i="11"/>
  <c r="AH171" i="11"/>
  <c r="CZ18" i="11"/>
  <c r="CL18" i="11"/>
  <c r="BH192" i="11"/>
  <c r="BH50" i="11" s="1"/>
  <c r="BO134" i="11"/>
  <c r="BK134" i="11"/>
  <c r="BX134" i="11"/>
  <c r="BW134" i="11"/>
  <c r="BZ134" i="11"/>
  <c r="BH134" i="11"/>
  <c r="BY134" i="11"/>
  <c r="BI134" i="11"/>
  <c r="BG134" i="11"/>
  <c r="BP134" i="11"/>
  <c r="BV134" i="11"/>
  <c r="BF134" i="11"/>
  <c r="BM134" i="11"/>
  <c r="CM24" i="11"/>
  <c r="CM31" i="11" s="1"/>
  <c r="DM31" i="11"/>
  <c r="AH193" i="11"/>
  <c r="BW193" i="11"/>
  <c r="BW26" i="11" s="1"/>
  <c r="DB31" i="11"/>
  <c r="CB24" i="11"/>
  <c r="CB31" i="11" s="1"/>
  <c r="BE244" i="11"/>
  <c r="AY243" i="11"/>
  <c r="AZ252" i="11"/>
  <c r="BJ297" i="11"/>
  <c r="BJ54" i="11" s="1"/>
  <c r="AF157" i="11"/>
  <c r="AF82" i="11" s="1"/>
  <c r="AO82" i="11" s="1"/>
  <c r="DS31" i="11"/>
  <c r="CS24" i="11"/>
  <c r="CS31" i="11" s="1"/>
  <c r="AL192" i="11"/>
  <c r="BE50" i="11"/>
  <c r="AL50" i="11" s="1"/>
  <c r="BM267" i="11"/>
  <c r="BM29" i="11" s="1"/>
  <c r="BS82" i="11"/>
  <c r="BS48" i="11" s="1"/>
  <c r="CS83" i="11"/>
  <c r="BS83" i="11" s="1"/>
  <c r="BS24" i="11" s="1"/>
  <c r="AN37" i="11"/>
  <c r="BY193" i="11"/>
  <c r="BY26" i="11" s="1"/>
  <c r="AW39" i="11"/>
  <c r="AU39" i="11"/>
  <c r="AH39" i="11"/>
  <c r="AT39" i="11"/>
  <c r="AU64" i="11"/>
  <c r="AN64" i="11"/>
  <c r="AF244" i="11"/>
  <c r="AF52" i="11"/>
  <c r="AN193" i="11"/>
  <c r="BZ192" i="11"/>
  <c r="BZ50" i="11" s="1"/>
  <c r="CY18" i="11"/>
  <c r="AX54" i="11"/>
  <c r="AX53" i="11"/>
  <c r="BH193" i="11"/>
  <c r="BH26" i="11" s="1"/>
  <c r="BQ82" i="11"/>
  <c r="BQ48" i="11" s="1"/>
  <c r="CQ83" i="11"/>
  <c r="AX16" i="11"/>
  <c r="AF15" i="11"/>
  <c r="AO16" i="11"/>
  <c r="AI16" i="11"/>
  <c r="BJ298" i="11"/>
  <c r="BJ30" i="11" s="1"/>
  <c r="AX144" i="11"/>
  <c r="AO144" i="11"/>
  <c r="AI144" i="11"/>
  <c r="AL266" i="11"/>
  <c r="BE53" i="11"/>
  <c r="AL53" i="11" s="1"/>
  <c r="BJ15" i="11"/>
  <c r="AH15" i="11"/>
  <c r="AW15" i="11"/>
  <c r="BC15" i="11"/>
  <c r="BZ15" i="11"/>
  <c r="BT15" i="11"/>
  <c r="BM15" i="11"/>
  <c r="BL15" i="11"/>
  <c r="BI15" i="11"/>
  <c r="BY15" i="11"/>
  <c r="BR15" i="11"/>
  <c r="AR15" i="11" s="1"/>
  <c r="BV15" i="11"/>
  <c r="BQ15" i="11"/>
  <c r="BF15" i="11"/>
  <c r="AT15" i="11"/>
  <c r="BE15" i="11"/>
  <c r="AL15" i="11" s="1"/>
  <c r="BG15" i="11"/>
  <c r="BP15" i="11"/>
  <c r="AN15" i="11"/>
  <c r="BD15" i="11"/>
  <c r="BO15" i="11"/>
  <c r="BX15" i="11"/>
  <c r="BH15" i="11"/>
  <c r="BK15" i="11"/>
  <c r="BU15" i="11"/>
  <c r="BS15" i="11"/>
  <c r="BB15" i="11"/>
  <c r="BW15" i="11"/>
  <c r="AX217" i="11"/>
  <c r="AF63" i="11"/>
  <c r="AI217" i="11"/>
  <c r="AO217" i="11"/>
  <c r="BX148" i="11"/>
  <c r="BG148" i="11"/>
  <c r="BQ148" i="11"/>
  <c r="BL148" i="11"/>
  <c r="BV148" i="11"/>
  <c r="BO148" i="11"/>
  <c r="BP148" i="11"/>
  <c r="BF148" i="11"/>
  <c r="BH148" i="11"/>
  <c r="BR148" i="11"/>
  <c r="AR148" i="11" s="1"/>
  <c r="BT148" i="11"/>
  <c r="BS148" i="11"/>
  <c r="AT148" i="11"/>
  <c r="BW148" i="11"/>
  <c r="BZ148" i="11"/>
  <c r="BJ148" i="11"/>
  <c r="BM148" i="11"/>
  <c r="BI148" i="11"/>
  <c r="BB148" i="11"/>
  <c r="BY148" i="11"/>
  <c r="BU148" i="11"/>
  <c r="BC148" i="11"/>
  <c r="BD148" i="11"/>
  <c r="AV43" i="11"/>
  <c r="BX83" i="11"/>
  <c r="BX24" i="11" s="1"/>
  <c r="DK31" i="11"/>
  <c r="CK24" i="11"/>
  <c r="CK31" i="11" s="1"/>
  <c r="BP267" i="11"/>
  <c r="BP29" i="11" s="1"/>
  <c r="AF267" i="11"/>
  <c r="Y55" i="11"/>
  <c r="Y18" i="11" s="1"/>
  <c r="Y19" i="11" s="1"/>
  <c r="Y24" i="11"/>
  <c r="Y31" i="11" s="1"/>
  <c r="AQ53" i="11"/>
  <c r="AO53" i="11"/>
  <c r="AN53" i="11"/>
  <c r="CS18" i="11"/>
  <c r="BE267" i="11"/>
  <c r="AQ29" i="11"/>
  <c r="BX267" i="11"/>
  <c r="BX29" i="11" s="1"/>
  <c r="AU63" i="11"/>
  <c r="AT63" i="11"/>
  <c r="BF193" i="11"/>
  <c r="BF26" i="11" s="1"/>
  <c r="CR18" i="11"/>
  <c r="CK18" i="11"/>
  <c r="AD267" i="11"/>
  <c r="AN267" i="11" s="1"/>
  <c r="AD53" i="11"/>
  <c r="AT53" i="11" s="1"/>
  <c r="BK266" i="11"/>
  <c r="BK53" i="11" s="1"/>
  <c r="BW266" i="11"/>
  <c r="BW53" i="11" s="1"/>
  <c r="BT266" i="11"/>
  <c r="BT53" i="11" s="1"/>
  <c r="BF266" i="11"/>
  <c r="BF53" i="11" s="1"/>
  <c r="BO266" i="11"/>
  <c r="BO53" i="11" s="1"/>
  <c r="BR266" i="11"/>
  <c r="BB266" i="11"/>
  <c r="BB53" i="11" s="1"/>
  <c r="BC266" i="11"/>
  <c r="BC53" i="11" s="1"/>
  <c r="BQ266" i="11"/>
  <c r="BQ53" i="11" s="1"/>
  <c r="BS266" i="11"/>
  <c r="BS53" i="11" s="1"/>
  <c r="BL266" i="11"/>
  <c r="BL53" i="11" s="1"/>
  <c r="AG83" i="11"/>
  <c r="AV82" i="11"/>
  <c r="AV83" i="11" s="1"/>
  <c r="AH82" i="11"/>
  <c r="AG48" i="11"/>
  <c r="AG29" i="11"/>
  <c r="AU9" i="11"/>
  <c r="AN266" i="11"/>
  <c r="AO52" i="11" l="1"/>
  <c r="AX52" i="11"/>
  <c r="AF28" i="11"/>
  <c r="AI52" i="11"/>
  <c r="CL19" i="11"/>
  <c r="AT51" i="11"/>
  <c r="AZ266" i="11"/>
  <c r="AY267" i="11"/>
  <c r="AZ267" i="11" s="1"/>
  <c r="CG19" i="11"/>
  <c r="AN43" i="11"/>
  <c r="AL83" i="11"/>
  <c r="AL82" i="11"/>
  <c r="BE48" i="11"/>
  <c r="AL48" i="11" s="1"/>
  <c r="AC24" i="11"/>
  <c r="AC31" i="11" s="1"/>
  <c r="AC55" i="11"/>
  <c r="AC18" i="11" s="1"/>
  <c r="AC19" i="11" s="1"/>
  <c r="AO157" i="11"/>
  <c r="AU30" i="11"/>
  <c r="AW30" i="11"/>
  <c r="AW51" i="11"/>
  <c r="AY51" i="11"/>
  <c r="AZ51" i="11" s="1"/>
  <c r="AU51" i="11"/>
  <c r="AN51" i="11"/>
  <c r="CZ19" i="11"/>
  <c r="BI267" i="11"/>
  <c r="BI29" i="11" s="1"/>
  <c r="BR83" i="11"/>
  <c r="AI148" i="11"/>
  <c r="AO148" i="11"/>
  <c r="AI157" i="11"/>
  <c r="AZ157" i="11"/>
  <c r="AY82" i="11"/>
  <c r="AR266" i="11"/>
  <c r="BR53" i="11"/>
  <c r="AR53" i="11" s="1"/>
  <c r="AH43" i="11"/>
  <c r="BB221" i="11"/>
  <c r="BB27" i="11" s="1"/>
  <c r="BJ221" i="11"/>
  <c r="BJ27" i="11" s="1"/>
  <c r="BC221" i="11"/>
  <c r="BC27" i="11" s="1"/>
  <c r="BT221" i="11"/>
  <c r="BT27" i="11" s="1"/>
  <c r="BO221" i="11"/>
  <c r="BO27" i="11" s="1"/>
  <c r="BZ221" i="11"/>
  <c r="BZ27" i="11" s="1"/>
  <c r="BE221" i="11"/>
  <c r="BG221" i="11"/>
  <c r="BG27" i="11" s="1"/>
  <c r="BM221" i="11"/>
  <c r="BM27" i="11" s="1"/>
  <c r="BU221" i="11"/>
  <c r="BU27" i="11" s="1"/>
  <c r="BS221" i="11"/>
  <c r="BS27" i="11" s="1"/>
  <c r="BW221" i="11"/>
  <c r="BW27" i="11" s="1"/>
  <c r="AN221" i="11"/>
  <c r="BX221" i="11"/>
  <c r="BX27" i="11" s="1"/>
  <c r="BI221" i="11"/>
  <c r="BI27" i="11" s="1"/>
  <c r="BP221" i="11"/>
  <c r="BP27" i="11" s="1"/>
  <c r="BF221" i="11"/>
  <c r="BF27" i="11" s="1"/>
  <c r="BL221" i="11"/>
  <c r="BL27" i="11" s="1"/>
  <c r="BD221" i="11"/>
  <c r="BD27" i="11" s="1"/>
  <c r="BV221" i="11"/>
  <c r="BV27" i="11" s="1"/>
  <c r="BK221" i="11"/>
  <c r="BK27" i="11" s="1"/>
  <c r="BT83" i="11"/>
  <c r="BT24" i="11" s="1"/>
  <c r="AH267" i="11"/>
  <c r="CX19" i="11"/>
  <c r="AR82" i="11"/>
  <c r="BR48" i="11"/>
  <c r="AR48" i="11" s="1"/>
  <c r="BG83" i="11"/>
  <c r="BG24" i="11" s="1"/>
  <c r="AL298" i="11"/>
  <c r="BE30" i="11"/>
  <c r="AL30" i="11" s="1"/>
  <c r="BZ83" i="11"/>
  <c r="BZ24" i="11" s="1"/>
  <c r="AT83" i="11"/>
  <c r="AX148" i="11"/>
  <c r="BJ83" i="11"/>
  <c r="BJ24" i="11" s="1"/>
  <c r="BK83" i="11"/>
  <c r="BK24" i="11" s="1"/>
  <c r="BI193" i="11"/>
  <c r="BI26" i="11" s="1"/>
  <c r="AP83" i="11"/>
  <c r="AP48" i="11"/>
  <c r="AJ55" i="11"/>
  <c r="AJ18" i="11" s="1"/>
  <c r="AJ19" i="11" s="1"/>
  <c r="AJ24" i="11"/>
  <c r="AJ31" i="11" s="1"/>
  <c r="AH25" i="11"/>
  <c r="AV25" i="11"/>
  <c r="CB19" i="11"/>
  <c r="AS55" i="11"/>
  <c r="AT48" i="11"/>
  <c r="AS24" i="11"/>
  <c r="AN48" i="11"/>
  <c r="AM55" i="11"/>
  <c r="AM24" i="11"/>
  <c r="AN30" i="11"/>
  <c r="BM83" i="11"/>
  <c r="BM24" i="11" s="1"/>
  <c r="AV26" i="11"/>
  <c r="AK26" i="11"/>
  <c r="BH267" i="11"/>
  <c r="BH29" i="11" s="1"/>
  <c r="AN83" i="11"/>
  <c r="AU49" i="11"/>
  <c r="AY49" i="11"/>
  <c r="AW49" i="11"/>
  <c r="AN49" i="11"/>
  <c r="AT49" i="11"/>
  <c r="CU19" i="11"/>
  <c r="BV267" i="11"/>
  <c r="BV29" i="11" s="1"/>
  <c r="CQ19" i="11"/>
  <c r="BU83" i="11"/>
  <c r="BU24" i="11" s="1"/>
  <c r="BY83" i="11"/>
  <c r="BY24" i="11" s="1"/>
  <c r="BH244" i="11"/>
  <c r="BH28" i="11" s="1"/>
  <c r="AY48" i="11"/>
  <c r="AZ48" i="11" s="1"/>
  <c r="AW48" i="11"/>
  <c r="AU48" i="11"/>
  <c r="AD55" i="11"/>
  <c r="AI15" i="11"/>
  <c r="AX15" i="11"/>
  <c r="AO15" i="11"/>
  <c r="AK29" i="11"/>
  <c r="AV29" i="11"/>
  <c r="AW25" i="11"/>
  <c r="AU25" i="11"/>
  <c r="AT25" i="11"/>
  <c r="AR297" i="11"/>
  <c r="BR54" i="11"/>
  <c r="AR54" i="11" s="1"/>
  <c r="BH67" i="11"/>
  <c r="BJ67" i="11"/>
  <c r="BR67" i="11"/>
  <c r="AR67" i="11" s="1"/>
  <c r="BC67" i="11"/>
  <c r="BB67" i="11"/>
  <c r="BW67" i="11"/>
  <c r="BX67" i="11"/>
  <c r="BK67" i="11"/>
  <c r="BY67" i="11"/>
  <c r="BQ67" i="11"/>
  <c r="BT67" i="11"/>
  <c r="BU67" i="11"/>
  <c r="BL67" i="11"/>
  <c r="BD67" i="11"/>
  <c r="BE67" i="11"/>
  <c r="AL67" i="11" s="1"/>
  <c r="BO67" i="11"/>
  <c r="BV67" i="11"/>
  <c r="BS67" i="11"/>
  <c r="BZ67" i="11"/>
  <c r="BG67" i="11"/>
  <c r="BI67" i="11"/>
  <c r="BF67" i="11"/>
  <c r="BM67" i="11"/>
  <c r="BP67" i="11"/>
  <c r="AZ9" i="11"/>
  <c r="CM19" i="11"/>
  <c r="AL267" i="11"/>
  <c r="BE29" i="11"/>
  <c r="AL29" i="11" s="1"/>
  <c r="CS19" i="11"/>
  <c r="AG55" i="11"/>
  <c r="AV48" i="11"/>
  <c r="AV55" i="11" s="1"/>
  <c r="AV18" i="11" s="1"/>
  <c r="AV19" i="11" s="1"/>
  <c r="AH48" i="11"/>
  <c r="AK48" i="11"/>
  <c r="AG24" i="11"/>
  <c r="AU53" i="11"/>
  <c r="AY53" i="11"/>
  <c r="AZ53" i="11" s="1"/>
  <c r="AW53" i="11"/>
  <c r="AD29" i="11"/>
  <c r="BD83" i="11"/>
  <c r="BD24" i="11" s="1"/>
  <c r="AY244" i="11"/>
  <c r="AZ244" i="11" s="1"/>
  <c r="AZ243" i="11"/>
  <c r="BR221" i="11"/>
  <c r="AX50" i="11"/>
  <c r="AF26" i="11"/>
  <c r="AR243" i="11"/>
  <c r="BR52" i="11"/>
  <c r="AR52" i="11" s="1"/>
  <c r="AX49" i="11"/>
  <c r="AO49" i="11"/>
  <c r="AO25" i="11" s="1"/>
  <c r="AF25" i="11"/>
  <c r="AX25" i="11" s="1"/>
  <c r="CI19" i="11"/>
  <c r="AT30" i="11"/>
  <c r="AU67" i="11"/>
  <c r="AO63" i="11"/>
  <c r="AI63" i="11"/>
  <c r="AF83" i="11"/>
  <c r="AX83" i="11" s="1"/>
  <c r="AX82" i="11"/>
  <c r="AF48" i="11"/>
  <c r="AO48" i="11" s="1"/>
  <c r="BQ83" i="11"/>
  <c r="BQ24" i="11" s="1"/>
  <c r="AR192" i="11"/>
  <c r="BR50" i="11"/>
  <c r="AR50" i="11" s="1"/>
  <c r="AI82" i="11"/>
  <c r="BT267" i="11"/>
  <c r="BT29" i="11" s="1"/>
  <c r="BK267" i="11"/>
  <c r="BK29" i="11" s="1"/>
  <c r="BO267" i="11"/>
  <c r="BO29" i="11" s="1"/>
  <c r="BC267" i="11"/>
  <c r="BC29" i="11" s="1"/>
  <c r="BL267" i="11"/>
  <c r="BL29" i="11" s="1"/>
  <c r="BS267" i="11"/>
  <c r="BS29" i="11" s="1"/>
  <c r="BQ267" i="11"/>
  <c r="BQ29" i="11" s="1"/>
  <c r="BB267" i="11"/>
  <c r="BB29" i="11" s="1"/>
  <c r="BR267" i="11"/>
  <c r="BF267" i="11"/>
  <c r="BF29" i="11" s="1"/>
  <c r="BW267" i="11"/>
  <c r="BW29" i="11" s="1"/>
  <c r="BH83" i="11"/>
  <c r="BH24" i="11" s="1"/>
  <c r="BW83" i="11"/>
  <c r="BW24" i="11" s="1"/>
  <c r="AW50" i="11"/>
  <c r="AY50" i="11"/>
  <c r="AZ50" i="11" s="1"/>
  <c r="AU50" i="11"/>
  <c r="AT50" i="11"/>
  <c r="AD26" i="11"/>
  <c r="AT267" i="11"/>
  <c r="BH221" i="11"/>
  <c r="BH27" i="11" s="1"/>
  <c r="AY221" i="11"/>
  <c r="AZ221" i="11" s="1"/>
  <c r="AZ220" i="11"/>
  <c r="AL297" i="11"/>
  <c r="BE54" i="11"/>
  <c r="AL54" i="11" s="1"/>
  <c r="BD172" i="11"/>
  <c r="BD25" i="11" s="1"/>
  <c r="BE172" i="11"/>
  <c r="BL172" i="11"/>
  <c r="BL25" i="11" s="1"/>
  <c r="BF172" i="11"/>
  <c r="BF25" i="11" s="1"/>
  <c r="BX172" i="11"/>
  <c r="BX25" i="11" s="1"/>
  <c r="BV172" i="11"/>
  <c r="BV25" i="11" s="1"/>
  <c r="BW172" i="11"/>
  <c r="BW25" i="11" s="1"/>
  <c r="BB172" i="11"/>
  <c r="BB25" i="11" s="1"/>
  <c r="BM172" i="11"/>
  <c r="BM25" i="11" s="1"/>
  <c r="BG172" i="11"/>
  <c r="BG25" i="11" s="1"/>
  <c r="AN172" i="11"/>
  <c r="BS172" i="11"/>
  <c r="BS25" i="11" s="1"/>
  <c r="BU172" i="11"/>
  <c r="BU25" i="11" s="1"/>
  <c r="BY172" i="11"/>
  <c r="BY25" i="11" s="1"/>
  <c r="BK172" i="11"/>
  <c r="BK25" i="11" s="1"/>
  <c r="BO172" i="11"/>
  <c r="BO25" i="11" s="1"/>
  <c r="BZ172" i="11"/>
  <c r="BZ25" i="11" s="1"/>
  <c r="BP172" i="11"/>
  <c r="BP25" i="11" s="1"/>
  <c r="BT172" i="11"/>
  <c r="BT25" i="11" s="1"/>
  <c r="BQ172" i="11"/>
  <c r="BQ25" i="11" s="1"/>
  <c r="AT172" i="11"/>
  <c r="BJ172" i="11"/>
  <c r="BJ25" i="11" s="1"/>
  <c r="BI172" i="11"/>
  <c r="BI25" i="11" s="1"/>
  <c r="BH172" i="11"/>
  <c r="BH25" i="11" s="1"/>
  <c r="BC172" i="11"/>
  <c r="BC25" i="11" s="1"/>
  <c r="BI83" i="11"/>
  <c r="BI24" i="11" s="1"/>
  <c r="BU267" i="11"/>
  <c r="BU29" i="11" s="1"/>
  <c r="AF67" i="11"/>
  <c r="AI60" i="11"/>
  <c r="AO60" i="11"/>
  <c r="AL244" i="11"/>
  <c r="BE28" i="11"/>
  <c r="AL28" i="11" s="1"/>
  <c r="AN50" i="11"/>
  <c r="AZ37" i="11"/>
  <c r="AY43" i="11"/>
  <c r="AZ43" i="11" s="1"/>
  <c r="AW52" i="11"/>
  <c r="AU52" i="11"/>
  <c r="AN52" i="11"/>
  <c r="AY52" i="11"/>
  <c r="AZ52" i="11" s="1"/>
  <c r="AT52" i="11"/>
  <c r="AD28" i="11"/>
  <c r="AH52" i="11"/>
  <c r="AY54" i="11"/>
  <c r="AZ54" i="11" s="1"/>
  <c r="AW54" i="11"/>
  <c r="AU54" i="11"/>
  <c r="AN54" i="11"/>
  <c r="AD24" i="11"/>
  <c r="BV83" i="11"/>
  <c r="BV24" i="11" s="1"/>
  <c r="BR172" i="11"/>
  <c r="AY298" i="11"/>
  <c r="AZ297" i="11"/>
  <c r="AK27" i="11"/>
  <c r="AH27" i="11"/>
  <c r="AV27" i="11"/>
  <c r="AI27" i="11"/>
  <c r="AY172" i="11"/>
  <c r="AZ172" i="11" s="1"/>
  <c r="AZ171" i="11"/>
  <c r="AD27" i="11"/>
  <c r="CK19" i="11"/>
  <c r="CY19" i="11"/>
  <c r="BP83" i="11"/>
  <c r="BP24" i="11" s="1"/>
  <c r="BY267" i="11"/>
  <c r="BY29" i="11" s="1"/>
  <c r="BM193" i="11"/>
  <c r="BM26" i="11" s="1"/>
  <c r="BQ193" i="11"/>
  <c r="BQ26" i="11" s="1"/>
  <c r="BV193" i="11"/>
  <c r="BV26" i="11" s="1"/>
  <c r="BT193" i="11"/>
  <c r="BT26" i="11" s="1"/>
  <c r="BD193" i="11"/>
  <c r="BD26" i="11" s="1"/>
  <c r="BU193" i="11"/>
  <c r="BU26" i="11" s="1"/>
  <c r="BS193" i="11"/>
  <c r="BS26" i="11" s="1"/>
  <c r="BB193" i="11"/>
  <c r="BB26" i="11" s="1"/>
  <c r="AT193" i="11"/>
  <c r="BC193" i="11"/>
  <c r="BC26" i="11" s="1"/>
  <c r="BK193" i="11"/>
  <c r="BK26" i="11" s="1"/>
  <c r="BL193" i="11"/>
  <c r="BL26" i="11" s="1"/>
  <c r="BR193" i="11"/>
  <c r="BO244" i="11"/>
  <c r="BO28" i="11" s="1"/>
  <c r="BF244" i="11"/>
  <c r="BF28" i="11" s="1"/>
  <c r="BK244" i="11"/>
  <c r="BK28" i="11" s="1"/>
  <c r="AT244" i="11"/>
  <c r="BL244" i="11"/>
  <c r="BL28" i="11" s="1"/>
  <c r="BJ244" i="11"/>
  <c r="BJ28" i="11" s="1"/>
  <c r="BP244" i="11"/>
  <c r="BP28" i="11" s="1"/>
  <c r="BI244" i="11"/>
  <c r="BI28" i="11" s="1"/>
  <c r="AH244" i="11"/>
  <c r="BV244" i="11"/>
  <c r="BV28" i="11" s="1"/>
  <c r="BS244" i="11"/>
  <c r="BS28" i="11" s="1"/>
  <c r="BT244" i="11"/>
  <c r="BT28" i="11" s="1"/>
  <c r="BQ244" i="11"/>
  <c r="BQ28" i="11" s="1"/>
  <c r="BB244" i="11"/>
  <c r="BB28" i="11" s="1"/>
  <c r="BD244" i="11"/>
  <c r="BD28" i="11" s="1"/>
  <c r="BR244" i="11"/>
  <c r="BZ244" i="11"/>
  <c r="BZ28" i="11" s="1"/>
  <c r="BU244" i="11"/>
  <c r="BU28" i="11" s="1"/>
  <c r="BC244" i="11"/>
  <c r="BC28" i="11" s="1"/>
  <c r="BM244" i="11"/>
  <c r="BM28" i="11" s="1"/>
  <c r="AN244" i="11"/>
  <c r="BW244" i="11"/>
  <c r="BW28" i="11" s="1"/>
  <c r="BG244" i="11"/>
  <c r="BG28" i="11" s="1"/>
  <c r="CH19" i="11"/>
  <c r="BR298" i="11"/>
  <c r="BD298" i="11"/>
  <c r="BD30" i="11" s="1"/>
  <c r="BS298" i="11"/>
  <c r="BS30" i="11" s="1"/>
  <c r="BY298" i="11"/>
  <c r="BY30" i="11" s="1"/>
  <c r="BW298" i="11"/>
  <c r="BW30" i="11" s="1"/>
  <c r="BH298" i="11"/>
  <c r="BH30" i="11" s="1"/>
  <c r="BV298" i="11"/>
  <c r="BV30" i="11" s="1"/>
  <c r="BT298" i="11"/>
  <c r="BT30" i="11" s="1"/>
  <c r="BU298" i="11"/>
  <c r="BU30" i="11" s="1"/>
  <c r="BC298" i="11"/>
  <c r="BC30" i="11" s="1"/>
  <c r="AN298" i="11"/>
  <c r="BP298" i="11"/>
  <c r="BP30" i="11" s="1"/>
  <c r="BF298" i="11"/>
  <c r="BF30" i="11" s="1"/>
  <c r="BX298" i="11"/>
  <c r="BX30" i="11" s="1"/>
  <c r="BQ298" i="11"/>
  <c r="BQ30" i="11" s="1"/>
  <c r="BO298" i="11"/>
  <c r="BO30" i="11" s="1"/>
  <c r="BG298" i="11"/>
  <c r="BG30" i="11" s="1"/>
  <c r="BM298" i="11"/>
  <c r="BM30" i="11" s="1"/>
  <c r="BB298" i="11"/>
  <c r="BB30" i="11" s="1"/>
  <c r="AH30" i="11"/>
  <c r="AV30" i="11"/>
  <c r="AK30" i="11"/>
  <c r="AI30" i="11"/>
  <c r="AY193" i="11"/>
  <c r="AZ193" i="11" s="1"/>
  <c r="AZ192" i="11"/>
  <c r="AX30" i="11"/>
  <c r="BP43" i="11"/>
  <c r="BX43" i="11"/>
  <c r="BT43" i="11"/>
  <c r="BH43" i="11"/>
  <c r="BD43" i="11"/>
  <c r="BZ43" i="11"/>
  <c r="BV43" i="11"/>
  <c r="BE43" i="11"/>
  <c r="AL43" i="11" s="1"/>
  <c r="BY43" i="11"/>
  <c r="BL43" i="11"/>
  <c r="BS43" i="11"/>
  <c r="BJ43" i="11"/>
  <c r="BR43" i="11"/>
  <c r="AR43" i="11" s="1"/>
  <c r="BW43" i="11"/>
  <c r="BG43" i="11"/>
  <c r="BF43" i="11"/>
  <c r="BB43" i="11"/>
  <c r="BC43" i="11"/>
  <c r="BM43" i="11"/>
  <c r="BO43" i="11"/>
  <c r="BK43" i="11"/>
  <c r="BI43" i="11"/>
  <c r="BQ43" i="11"/>
  <c r="BU43" i="11"/>
  <c r="AI83" i="11"/>
  <c r="AH83" i="11"/>
  <c r="CR19" i="11"/>
  <c r="AL193" i="11"/>
  <c r="BE26" i="11"/>
  <c r="AL26" i="11" s="1"/>
  <c r="AH221" i="11"/>
  <c r="BB83" i="11"/>
  <c r="BB24" i="11" s="1"/>
  <c r="BQ221" i="11"/>
  <c r="BQ27" i="11" s="1"/>
  <c r="AI65" i="11"/>
  <c r="AO65" i="11"/>
  <c r="AF29" i="11"/>
  <c r="AI29" i="11" s="1"/>
  <c r="CD19" i="11"/>
  <c r="AF43" i="11"/>
  <c r="AF24" i="11"/>
  <c r="AX36" i="11"/>
  <c r="AI36" i="11"/>
  <c r="AO36" i="11"/>
  <c r="BE83" i="11"/>
  <c r="BE24" i="11" s="1"/>
  <c r="AL24" i="11" s="1"/>
  <c r="AX9" i="11"/>
  <c r="AI9" i="11"/>
  <c r="AO9" i="11"/>
  <c r="AL171" i="11"/>
  <c r="BE49" i="11"/>
  <c r="AL49" i="11" s="1"/>
  <c r="AW43" i="11"/>
  <c r="AF27" i="11"/>
  <c r="AU26" i="11" l="1"/>
  <c r="AW26" i="11"/>
  <c r="AN26" i="11"/>
  <c r="AT26" i="11"/>
  <c r="AK55" i="11"/>
  <c r="AK18" i="11" s="1"/>
  <c r="AK19" i="11" s="1"/>
  <c r="AK24" i="11"/>
  <c r="AK31" i="11" s="1"/>
  <c r="AP55" i="11"/>
  <c r="AP18" i="11" s="1"/>
  <c r="AP19" i="11" s="1"/>
  <c r="AP24" i="11"/>
  <c r="AP31" i="11" s="1"/>
  <c r="AL221" i="11"/>
  <c r="BE27" i="11"/>
  <c r="AL27" i="11" s="1"/>
  <c r="AR83" i="11"/>
  <c r="BR24" i="11"/>
  <c r="AR24" i="11" s="1"/>
  <c r="AY24" i="11" s="1"/>
  <c r="AZ24" i="11" s="1"/>
  <c r="AH55" i="11"/>
  <c r="AG18" i="11"/>
  <c r="AD18" i="11"/>
  <c r="BO55" i="11"/>
  <c r="BV55" i="11"/>
  <c r="BW55" i="11"/>
  <c r="BF55" i="11"/>
  <c r="BT55" i="11"/>
  <c r="BE55" i="11"/>
  <c r="AL55" i="11" s="1"/>
  <c r="BP55" i="11"/>
  <c r="BC55" i="11"/>
  <c r="BJ55" i="11"/>
  <c r="BH55" i="11"/>
  <c r="BY55" i="11"/>
  <c r="BD55" i="11"/>
  <c r="BK55" i="11"/>
  <c r="BI55" i="11"/>
  <c r="BQ55" i="11"/>
  <c r="BS55" i="11"/>
  <c r="BR55" i="11"/>
  <c r="AR55" i="11" s="1"/>
  <c r="BM55" i="11"/>
  <c r="BU55" i="11"/>
  <c r="BL55" i="11"/>
  <c r="BX55" i="11"/>
  <c r="BB55" i="11"/>
  <c r="BZ55" i="11"/>
  <c r="BG55" i="11"/>
  <c r="AN55" i="11"/>
  <c r="AM18" i="11"/>
  <c r="AX26" i="11"/>
  <c r="AO26" i="11"/>
  <c r="AU55" i="11"/>
  <c r="AU18" i="11" s="1"/>
  <c r="AU19" i="11" s="1"/>
  <c r="AZ298" i="11"/>
  <c r="AY217" i="11"/>
  <c r="AZ217" i="11" s="1"/>
  <c r="AW55" i="11"/>
  <c r="AW18" i="11" s="1"/>
  <c r="AW19" i="11" s="1"/>
  <c r="AY55" i="11"/>
  <c r="AZ49" i="11"/>
  <c r="AQ48" i="11"/>
  <c r="AR172" i="11"/>
  <c r="BR25" i="11"/>
  <c r="AR25" i="11" s="1"/>
  <c r="AY25" i="11" s="1"/>
  <c r="AF55" i="11"/>
  <c r="AO55" i="11" s="1"/>
  <c r="AX48" i="11"/>
  <c r="AR221" i="11"/>
  <c r="BR27" i="11"/>
  <c r="AR27" i="11" s="1"/>
  <c r="AY27" i="11" s="1"/>
  <c r="AZ27" i="11" s="1"/>
  <c r="AS31" i="11"/>
  <c r="AT31" i="11" s="1"/>
  <c r="AT24" i="11"/>
  <c r="AO24" i="11"/>
  <c r="AR244" i="11"/>
  <c r="BR28" i="11"/>
  <c r="AR28" i="11" s="1"/>
  <c r="AY28" i="11" s="1"/>
  <c r="AZ28" i="11" s="1"/>
  <c r="AR193" i="11"/>
  <c r="BR26" i="11"/>
  <c r="AR26" i="11" s="1"/>
  <c r="AY26" i="11" s="1"/>
  <c r="AZ26" i="11" s="1"/>
  <c r="AD31" i="11"/>
  <c r="AW24" i="11"/>
  <c r="AW31" i="11" s="1"/>
  <c r="AU24" i="11"/>
  <c r="AL172" i="11"/>
  <c r="BE25" i="11"/>
  <c r="AL25" i="11" s="1"/>
  <c r="AO83" i="11"/>
  <c r="AT55" i="11"/>
  <c r="AS18" i="11"/>
  <c r="AR267" i="11"/>
  <c r="BR29" i="11"/>
  <c r="AR29" i="11" s="1"/>
  <c r="AN24" i="11"/>
  <c r="AM31" i="11"/>
  <c r="AU29" i="11"/>
  <c r="AY29" i="11"/>
  <c r="AZ29" i="11" s="1"/>
  <c r="AW29" i="11"/>
  <c r="AN29" i="11"/>
  <c r="AH29" i="11"/>
  <c r="AH26" i="11"/>
  <c r="AY83" i="11"/>
  <c r="AZ83" i="11" s="1"/>
  <c r="AZ82" i="11"/>
  <c r="AF31" i="11"/>
  <c r="AX24" i="11"/>
  <c r="AW27" i="11"/>
  <c r="AU27" i="11"/>
  <c r="AN27" i="11"/>
  <c r="AI26" i="11"/>
  <c r="AX43" i="11"/>
  <c r="AI43" i="11"/>
  <c r="AO43" i="11"/>
  <c r="AI67" i="11"/>
  <c r="AO67" i="11"/>
  <c r="AT29" i="11"/>
  <c r="AX28" i="11"/>
  <c r="AO28" i="11"/>
  <c r="AI28" i="11"/>
  <c r="AR298" i="11"/>
  <c r="BR30" i="11"/>
  <c r="AR30" i="11" s="1"/>
  <c r="AY30" i="11" s="1"/>
  <c r="AZ30" i="11" s="1"/>
  <c r="AT27" i="11"/>
  <c r="AG31" i="11"/>
  <c r="AH24" i="11"/>
  <c r="AV24" i="11"/>
  <c r="AV31" i="11" s="1"/>
  <c r="AX27" i="11"/>
  <c r="AO27" i="11"/>
  <c r="AX29" i="11"/>
  <c r="AO29" i="11"/>
  <c r="AW28" i="11"/>
  <c r="AU28" i="11"/>
  <c r="AH28" i="11"/>
  <c r="AT28" i="11"/>
  <c r="AN28" i="11"/>
  <c r="AI48" i="11"/>
  <c r="AI24" i="11" s="1"/>
  <c r="AI55" i="11" l="1"/>
  <c r="AN18" i="11"/>
  <c r="AM19" i="11"/>
  <c r="AU31" i="11"/>
  <c r="AX55" i="11"/>
  <c r="AF18" i="11"/>
  <c r="AZ25" i="11"/>
  <c r="AY31" i="11"/>
  <c r="AZ31" i="11" s="1"/>
  <c r="AH31" i="11"/>
  <c r="AI31" i="11"/>
  <c r="BW31" i="11"/>
  <c r="BT31" i="11"/>
  <c r="BO31" i="11"/>
  <c r="BE31" i="11"/>
  <c r="AL31" i="11" s="1"/>
  <c r="BP31" i="11"/>
  <c r="BF31" i="11"/>
  <c r="BC31" i="11"/>
  <c r="BV31" i="11"/>
  <c r="BJ31" i="11"/>
  <c r="BG31" i="11"/>
  <c r="BK31" i="11"/>
  <c r="BX31" i="11"/>
  <c r="BL31" i="11"/>
  <c r="BR31" i="11"/>
  <c r="AR31" i="11" s="1"/>
  <c r="BQ31" i="11"/>
  <c r="BY31" i="11"/>
  <c r="BH31" i="11"/>
  <c r="BS31" i="11"/>
  <c r="BZ31" i="11"/>
  <c r="BU31" i="11"/>
  <c r="BI31" i="11"/>
  <c r="BB31" i="11"/>
  <c r="BM31" i="11"/>
  <c r="BD31" i="11"/>
  <c r="AO31" i="11"/>
  <c r="AN31" i="11"/>
  <c r="AQ55" i="11"/>
  <c r="AQ18" i="11" s="1"/>
  <c r="AQ19" i="11" s="1"/>
  <c r="AQ24" i="11"/>
  <c r="AQ31" i="11" s="1"/>
  <c r="AZ55" i="11"/>
  <c r="AY18" i="11"/>
  <c r="AX31" i="11"/>
  <c r="BO18" i="11"/>
  <c r="BC18" i="11"/>
  <c r="BP18" i="11"/>
  <c r="BW18" i="11"/>
  <c r="BT18" i="11"/>
  <c r="BV18" i="11"/>
  <c r="BF18" i="11"/>
  <c r="BE18" i="11"/>
  <c r="AL18" i="11" s="1"/>
  <c r="AD19" i="11"/>
  <c r="BJ18" i="11"/>
  <c r="BX18" i="11"/>
  <c r="BK18" i="11"/>
  <c r="BI18" i="11"/>
  <c r="BD18" i="11"/>
  <c r="BQ18" i="11"/>
  <c r="BL18" i="11"/>
  <c r="BB18" i="11"/>
  <c r="BM18" i="11"/>
  <c r="BY18" i="11"/>
  <c r="BR18" i="11"/>
  <c r="AR18" i="11" s="1"/>
  <c r="BG18" i="11"/>
  <c r="BS18" i="11"/>
  <c r="BZ18" i="11"/>
  <c r="BU18" i="11"/>
  <c r="BH18" i="11"/>
  <c r="AT18" i="11"/>
  <c r="AS19" i="11"/>
  <c r="AT19" i="11" s="1"/>
  <c r="AI18" i="11"/>
  <c r="AH18" i="11"/>
  <c r="AG19" i="11"/>
  <c r="AZ18" i="11" l="1"/>
  <c r="AY19" i="11"/>
  <c r="AZ19" i="11" s="1"/>
  <c r="AH19" i="11"/>
  <c r="AX18" i="11"/>
  <c r="AF19" i="11"/>
  <c r="AX19" i="11" s="1"/>
  <c r="AN19" i="11"/>
  <c r="BT19" i="11"/>
  <c r="BO19" i="11"/>
  <c r="BP19" i="11"/>
  <c r="BE19" i="11"/>
  <c r="AL19" i="11" s="1"/>
  <c r="BV19" i="11"/>
  <c r="BF19" i="11"/>
  <c r="BC19" i="11"/>
  <c r="BW19" i="11"/>
  <c r="BJ19" i="11"/>
  <c r="BS19" i="11"/>
  <c r="BI19" i="11"/>
  <c r="BH19" i="11"/>
  <c r="BZ19" i="11"/>
  <c r="BR19" i="11"/>
  <c r="AR19" i="11" s="1"/>
  <c r="BB19" i="11"/>
  <c r="BU19" i="11"/>
  <c r="BY19" i="11"/>
  <c r="BG19" i="11"/>
  <c r="BK19" i="11"/>
  <c r="BX19" i="11"/>
  <c r="BM19" i="11"/>
  <c r="BL19" i="11"/>
  <c r="BD19" i="11"/>
  <c r="BQ19" i="11"/>
  <c r="AO18" i="11"/>
  <c r="AO19" i="11" l="1"/>
  <c r="AI19" i="11"/>
  <c r="H44" i="10" l="1"/>
  <c r="G44" i="10"/>
  <c r="F44" i="10"/>
  <c r="I44" i="10" s="1"/>
  <c r="E44" i="10"/>
  <c r="J44" i="10" l="1"/>
  <c r="J43" i="10"/>
  <c r="I43" i="10"/>
  <c r="G49" i="10" l="1"/>
  <c r="J12" i="8"/>
  <c r="F14" i="8"/>
  <c r="K12" i="8"/>
  <c r="J13" i="8"/>
  <c r="K13" i="8"/>
  <c r="K16" i="7"/>
  <c r="J16" i="7"/>
  <c r="J10" i="6" l="1"/>
  <c r="H18" i="3"/>
  <c r="F12" i="6"/>
  <c r="F49" i="10"/>
  <c r="I49" i="10" s="1"/>
  <c r="H49" i="10"/>
  <c r="F21" i="4"/>
  <c r="I11" i="10"/>
  <c r="J11" i="10"/>
  <c r="J9" i="10" l="1"/>
  <c r="I9" i="10"/>
  <c r="XFD36" i="2" l="1"/>
  <c r="I17" i="10" l="1"/>
  <c r="J18" i="10"/>
  <c r="I27" i="10"/>
  <c r="I24" i="10"/>
  <c r="J45" i="10"/>
  <c r="J42" i="10"/>
  <c r="J39" i="10"/>
  <c r="J12" i="10"/>
  <c r="G18" i="7"/>
  <c r="H13" i="5"/>
  <c r="I20" i="10"/>
  <c r="J37" i="10"/>
  <c r="J31" i="10"/>
  <c r="J15" i="10"/>
  <c r="I32" i="10"/>
  <c r="K16" i="4"/>
  <c r="J20" i="10"/>
  <c r="I35" i="10"/>
  <c r="H12" i="6"/>
  <c r="J15" i="7"/>
  <c r="J10" i="4"/>
  <c r="K20" i="4"/>
  <c r="I28" i="10"/>
  <c r="J48" i="10"/>
  <c r="J11" i="3"/>
  <c r="G13" i="5"/>
  <c r="J32" i="10"/>
  <c r="I23" i="10"/>
  <c r="I30" i="10"/>
  <c r="K11" i="6"/>
  <c r="K12" i="4"/>
  <c r="J20" i="4"/>
  <c r="I26" i="10"/>
  <c r="H14" i="8"/>
  <c r="I39" i="10"/>
  <c r="I13" i="5"/>
  <c r="K17" i="4"/>
  <c r="K13" i="3"/>
  <c r="I34" i="10"/>
  <c r="I16" i="10"/>
  <c r="J10" i="5"/>
  <c r="I18" i="10"/>
  <c r="I15" i="10"/>
  <c r="H18" i="7"/>
  <c r="J10" i="8"/>
  <c r="I36" i="10"/>
  <c r="I46" i="10"/>
  <c r="G12" i="6"/>
  <c r="K10" i="6"/>
  <c r="J10" i="7"/>
  <c r="K11" i="5"/>
  <c r="I48" i="10"/>
  <c r="K16" i="3"/>
  <c r="I31" i="10"/>
  <c r="J46" i="10"/>
  <c r="I42" i="10"/>
  <c r="K15" i="4"/>
  <c r="K10" i="3"/>
  <c r="J10" i="10"/>
  <c r="I13" i="10"/>
  <c r="I14" i="10"/>
  <c r="J29" i="10"/>
  <c r="I45" i="10"/>
  <c r="J41" i="10"/>
  <c r="I21" i="10"/>
  <c r="J30" i="10"/>
  <c r="J25" i="10"/>
  <c r="J11" i="8"/>
  <c r="J11" i="4"/>
  <c r="K14" i="4"/>
  <c r="I12" i="10"/>
  <c r="J19" i="10"/>
  <c r="I41" i="10"/>
  <c r="G14" i="8"/>
  <c r="I10" i="10"/>
  <c r="J35" i="10"/>
  <c r="J12" i="5"/>
  <c r="J17" i="3"/>
  <c r="J23" i="10"/>
  <c r="I29" i="10"/>
  <c r="J40" i="10"/>
  <c r="I18" i="3"/>
  <c r="I40" i="10"/>
  <c r="J21" i="10"/>
  <c r="J34" i="10"/>
  <c r="J24" i="10"/>
  <c r="G21" i="4"/>
  <c r="J26" i="10"/>
  <c r="I33" i="10"/>
  <c r="I18" i="7"/>
  <c r="J27" i="10"/>
  <c r="G18" i="3"/>
  <c r="I21" i="4"/>
  <c r="I12" i="6"/>
  <c r="J17" i="10"/>
  <c r="J16" i="10"/>
  <c r="I37" i="10" l="1"/>
  <c r="K15" i="7"/>
  <c r="J13" i="3"/>
  <c r="H21" i="4"/>
  <c r="K10" i="8"/>
  <c r="J16" i="4"/>
  <c r="J28" i="10"/>
  <c r="K10" i="5"/>
  <c r="J17" i="4"/>
  <c r="J15" i="4"/>
  <c r="K17" i="3"/>
  <c r="K11" i="8"/>
  <c r="K10" i="4"/>
  <c r="J11" i="6"/>
  <c r="K11" i="4"/>
  <c r="J12" i="4"/>
  <c r="J14" i="10"/>
  <c r="J13" i="10"/>
  <c r="J36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3" i="10"/>
  <c r="I38" i="10"/>
  <c r="J38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sharedStrings.xml><?xml version="1.0" encoding="utf-8"?>
<sst xmlns="http://schemas.openxmlformats.org/spreadsheetml/2006/main" count="7131" uniqueCount="446">
  <si>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</si>
  <si>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</si>
  <si>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</si>
  <si>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</si>
  <si>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</si>
  <si>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</si>
  <si>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</si>
  <si>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</si>
  <si>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</si>
  <si>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</si>
  <si>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</si>
  <si>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</si>
  <si>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</si>
  <si>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</si>
  <si>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</si>
  <si>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</si>
  <si>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</si>
  <si>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</si>
  <si>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</si>
  <si>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</si>
  <si>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</si>
  <si>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</si>
  <si>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</si>
  <si>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</si>
  <si>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</si>
  <si>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</si>
  <si>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</si>
  <si>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</si>
  <si>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</si>
  <si>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</si>
  <si>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</si>
  <si>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</si>
  <si>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</si>
  <si>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</si>
  <si>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</si>
  <si>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</si>
  <si>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</si>
  <si>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</si>
  <si>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</si>
  <si>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</si>
  <si>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</si>
  <si>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</si>
  <si>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</si>
  <si>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</si>
  <si>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</si>
  <si>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</si>
  <si>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</si>
  <si>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</si>
  <si>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</si>
  <si>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</si>
  <si>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</si>
  <si>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</si>
  <si>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</si>
  <si>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</si>
  <si>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</si>
  <si>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</si>
  <si>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</si>
  <si>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</si>
  <si>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</si>
  <si>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</si>
  <si>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</si>
  <si>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</si>
  <si>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</si>
  <si>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</si>
  <si>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</si>
  <si>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</si>
  <si>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</si>
  <si>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</si>
  <si>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</si>
  <si>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</si>
  <si>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</si>
  <si>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</si>
  <si>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</si>
  <si>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</si>
  <si>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</si>
  <si>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</si>
  <si>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</si>
  <si>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</si>
  <si>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</si>
  <si>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</si>
  <si>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</si>
  <si>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</si>
  <si>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</si>
  <si>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</si>
  <si>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</si>
  <si>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</si>
  <si>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</si>
  <si>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</si>
  <si>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</si>
  <si>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</si>
  <si>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</si>
  <si>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</si>
  <si>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</si>
  <si>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</si>
  <si>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</si>
  <si>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</si>
  <si>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</si>
  <si>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</si>
  <si>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</si>
  <si>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</si>
  <si>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</si>
  <si>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</si>
  <si>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</si>
  <si>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</si>
  <si>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</si>
  <si>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</si>
  <si>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</si>
  <si>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</si>
  <si>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</si>
  <si>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</si>
  <si>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</si>
  <si>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</si>
  <si>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</si>
  <si>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</si>
  <si>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</si>
  <si>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</si>
  <si>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</si>
  <si>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</si>
  <si>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</si>
  <si>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</si>
  <si>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</si>
  <si>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</si>
  <si>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</si>
  <si>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</si>
  <si>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</si>
  <si>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</si>
  <si>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</si>
  <si>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</si>
  <si>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</si>
  <si>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</si>
  <si>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</si>
  <si>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</si>
  <si>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</si>
  <si>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</si>
  <si>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</si>
  <si>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</si>
  <si>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</si>
  <si>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</si>
  <si>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</si>
  <si>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</si>
  <si>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</si>
  <si>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</si>
  <si>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</si>
  <si>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</si>
  <si>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</si>
  <si>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</si>
  <si>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</si>
  <si>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</si>
  <si>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</si>
  <si>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</si>
  <si>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</si>
  <si>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</si>
  <si>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</si>
  <si>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</si>
  <si>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</si>
  <si>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</si>
  <si>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</si>
  <si>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</si>
  <si>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</si>
  <si>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</si>
  <si>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</si>
  <si>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</si>
  <si>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</si>
  <si>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</si>
  <si>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</si>
  <si>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</si>
  <si>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</si>
  <si>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</si>
  <si>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</si>
  <si>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</si>
  <si>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</si>
  <si>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</si>
  <si>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</si>
  <si>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</si>
  <si>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</si>
  <si>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</si>
  <si>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</si>
  <si>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</si>
  <si>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</si>
  <si>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</si>
  <si>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</si>
  <si>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</si>
  <si>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</si>
  <si>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</si>
  <si>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</si>
  <si>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</si>
  <si>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</si>
  <si>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</si>
  <si>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</si>
  <si>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</si>
  <si>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</si>
  <si>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</si>
  <si>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</si>
  <si>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</si>
  <si>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</si>
  <si>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</si>
  <si>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</si>
  <si>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</si>
  <si>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</si>
  <si>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</si>
  <si>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</si>
  <si>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</si>
  <si>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</si>
  <si>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</si>
  <si>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</si>
  <si>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</si>
  <si>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</si>
  <si>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</si>
  <si>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</si>
  <si>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</si>
  <si>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</si>
  <si>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</si>
  <si>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</si>
  <si>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</si>
  <si>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</si>
  <si>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</si>
  <si>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</si>
  <si>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</si>
  <si>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</si>
  <si>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</si>
  <si>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</si>
  <si>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</si>
  <si>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</si>
  <si>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</si>
  <si>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</si>
  <si>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</si>
  <si>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</si>
  <si>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</si>
  <si>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</si>
  <si>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</si>
  <si>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</si>
  <si>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</si>
  <si>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</si>
  <si>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</si>
  <si>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</si>
  <si>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</si>
  <si>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</si>
  <si>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</si>
  <si>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</si>
  <si>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</si>
  <si>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</si>
  <si>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</si>
  <si>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</si>
  <si>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</si>
  <si>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</si>
  <si>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</si>
  <si>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</si>
  <si>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</si>
  <si>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</si>
  <si>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</si>
  <si>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</si>
  <si>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</si>
  <si>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</si>
  <si>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</si>
  <si>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</si>
  <si>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</si>
  <si>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</si>
  <si>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</si>
  <si>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</si>
  <si>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</si>
  <si>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</si>
  <si>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</si>
  <si>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</si>
  <si>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</si>
  <si>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</si>
  <si>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</si>
  <si>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</si>
  <si>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</si>
  <si>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</si>
  <si>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</si>
  <si>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</si>
  <si>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</si>
  <si>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</si>
  <si>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</si>
  <si>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</si>
  <si>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</si>
  <si>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</si>
  <si>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</si>
  <si>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</si>
  <si>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</si>
  <si>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</si>
  <si>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</si>
  <si>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</si>
  <si>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</si>
  <si>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</si>
  <si>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</si>
  <si>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</si>
  <si>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</si>
  <si>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</si>
  <si>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</si>
  <si>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</si>
  <si>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</si>
  <si>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</si>
  <si>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</si>
  <si>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</si>
  <si>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</si>
  <si>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</si>
  <si>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</si>
  <si>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</si>
  <si>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</si>
  <si>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</si>
  <si>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</si>
  <si>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</si>
  <si>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</si>
  <si>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</si>
  <si>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</si>
  <si>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</si>
  <si>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</si>
  <si>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</si>
  <si>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</si>
  <si>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</si>
  <si>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</si>
  <si>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</si>
  <si>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</si>
  <si>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</si>
  <si>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</si>
  <si>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</si>
  <si>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</si>
  <si>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</si>
  <si>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</si>
  <si>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</si>
  <si>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</si>
  <si>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</si>
  <si>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</si>
  <si>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</si>
  <si>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</si>
  <si>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</si>
  <si>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</si>
  <si>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</si>
  <si>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</si>
  <si>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</si>
  <si>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</si>
  <si>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</si>
  <si>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</si>
  <si>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</si>
  <si>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</si>
  <si>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</si>
  <si>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</si>
  <si>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</si>
  <si>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</si>
  <si>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</si>
  <si>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</si>
  <si>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</si>
  <si>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</si>
  <si>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</si>
  <si>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</si>
  <si>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</si>
  <si>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</si>
  <si>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</si>
  <si>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</si>
  <si>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</si>
  <si>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</si>
  <si>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</si>
  <si>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</si>
  <si>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</si>
  <si>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</si>
  <si>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</si>
  <si>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</si>
  <si>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</si>
  <si>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</si>
  <si>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</si>
  <si>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</si>
  <si>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</si>
  <si>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</si>
  <si>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</si>
  <si>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</si>
  <si>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</si>
  <si>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</si>
  <si>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</si>
  <si>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</si>
  <si>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</si>
  <si>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</si>
  <si>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</si>
  <si>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</si>
  <si>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</si>
  <si>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</si>
  <si>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</si>
  <si>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</si>
  <si>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</si>
  <si>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</si>
  <si>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</si>
  <si>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</si>
  <si>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</si>
  <si>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</si>
  <si>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</si>
  <si>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</si>
  <si>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</si>
  <si>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</si>
  <si>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</si>
  <si>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</si>
  <si>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</si>
  <si>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</si>
  <si>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</si>
  <si>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</si>
  <si>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</si>
  <si>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</si>
  <si>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</si>
  <si>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</si>
  <si>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</si>
  <si>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</si>
  <si>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</si>
  <si>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</si>
  <si>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</si>
  <si>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</si>
  <si>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</si>
  <si>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</si>
  <si>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</si>
  <si>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</si>
  <si>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</si>
  <si>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</si>
  <si>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</si>
  <si>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FORTALECIMIENTO FORTALECER LA GENERACIÓN DE CONOCIMIENTO GEOCIENTÍFICO ENFOCADO EN LA CARACTERIZACIÓN Y APROVECHAMIENTO DE LOS RECURSOS DEL TERRITORIO NACIONAL. NACIONAL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</si>
  <si>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</si>
  <si>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</si>
  <si>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</si>
  <si>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</si>
  <si>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</si>
  <si>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</si>
  <si>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</si>
  <si>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</si>
  <si>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</si>
  <si>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</si>
  <si>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</si>
  <si>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</si>
  <si>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</si>
  <si>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</si>
  <si>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</si>
  <si>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</si>
  <si>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</si>
  <si>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</si>
  <si>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</si>
  <si>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</si>
  <si>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</si>
  <si>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Compromisos Acuerdos de Gestión</t>
  </si>
  <si>
    <t>Obligaciones Acuerdos de Gestión</t>
  </si>
  <si>
    <t>|</t>
  </si>
  <si>
    <t>INFORME DE EJECUCIÓN No. 028-2024 (Con Subsidios)
(31 de Abril de 2024)
Generado el 2 de Mayo de 2024 10:11 AM
El % de ejecución = (Oblig.  /Aprop. Vigente) * 100</t>
  </si>
  <si>
    <t xml:space="preserve">Subtotal </t>
  </si>
  <si>
    <t>FORTALECIMIENTO DE LA GESTIÓN INSTITUCIONAL DEL IPSE   BOGOTÁ</t>
  </si>
  <si>
    <t>INFORME DE EJECUCIÓN PRESUPUESTAL 
Abril 2024 - Minenergía</t>
  </si>
  <si>
    <t>INFORME DE EJECUCIÓN PRESUPUESTAL 
Abril 2024 - ANH</t>
  </si>
  <si>
    <t>INFORME DE EJECUCIÓN PRESUPUESTAL 
Abril 2024  - ANM</t>
  </si>
  <si>
    <t>INFORME DE EJECUCIÓN PRESUPUESTAL 
Abril 2024 - CREG</t>
  </si>
  <si>
    <t>INFORME DE EJECUCIÓN PRESUPUESTAL 
Abril 2024 - IPSE</t>
  </si>
  <si>
    <t>INFORME DE EJECUCIÓN PRESUPUESTAL 
Abril 2024 - SGC</t>
  </si>
  <si>
    <t>INFORME DE EJECUCIÓN PRESUPUESTAL 
Abril 2024 - UPME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</si>
</sst>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  <numFmt numFmtId="176" formatCode="_-&quot;$&quot;\ * #,##0_-;\-&quot;$&quot;\ * #,##0_-;_-&quot;$&quot;\ * &quot;-&quot;??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13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2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5" fontId="3" fillId="2" borderId="0" xfId="1" applyNumberFormat="1" applyFont="1" applyFill="1"/>
    <xf numFmtId="0" fontId="3" fillId="0" borderId="19" xfId="1" applyFont="1" applyBorder="1" applyAlignment="1">
      <alignment horizontal="left" vertical="center" wrapText="1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14" fillId="18" borderId="10" xfId="0" applyFont="1" applyFill="1" applyBorder="1" applyAlignment="1">
      <alignment horizontal="center" vertical="center" textRotation="90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7" xfId="1" applyFont="1" applyFill="1" applyBorder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169" fontId="38" fillId="2" borderId="0" xfId="8" applyFont="1" applyFill="1" applyBorder="1" applyAlignment="1">
      <alignment horizontal="left"/>
    </xf>
    <xf numFmtId="0" fontId="36" fillId="2" borderId="0" xfId="1" applyFont="1" applyFill="1" applyAlignment="1">
      <alignment horizontal="center" vertical="center"/>
    </xf>
    <xf numFmtId="172" fontId="36" fillId="2" borderId="0" xfId="1" applyNumberFormat="1" applyFont="1" applyFill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3" borderId="5" xfId="1" applyFont="1" applyFill="1" applyBorder="1" applyAlignment="1">
      <alignment horizontal="center" vertical="center" textRotation="90" wrapText="1"/>
    </xf>
    <xf numFmtId="0" fontId="13" fillId="0" borderId="0" xfId="1" applyFont="1" applyAlignment="1">
      <alignment horizontal="center" vertical="center" wrapText="1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0" fontId="8" fillId="3" borderId="0" xfId="1" applyFont="1" applyFill="1" applyBorder="1" applyAlignment="1">
      <alignment horizontal="center" vertical="center" textRotation="90" wrapText="1"/>
    </xf>
    <xf numFmtId="0" fontId="14" fillId="18" borderId="0" xfId="0" applyFont="1" applyFill="1" applyBorder="1" applyAlignment="1">
      <alignment horizontal="center" vertical="center" textRotation="90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174" fontId="36" fillId="2" borderId="0" xfId="9" applyNumberFormat="1" applyFont="1" applyFill="1" applyAlignment="1">
      <alignment horizontal="center"/>
    </xf>
    <xf numFmtId="174" fontId="41" fillId="7" borderId="22" xfId="9" applyNumberFormat="1" applyFont="1" applyFill="1" applyBorder="1" applyAlignment="1" applyProtection="1">
      <alignment horizontal="center" vertical="center" wrapText="1"/>
      <protection locked="0"/>
    </xf>
    <xf numFmtId="174" fontId="3" fillId="9" borderId="0" xfId="9" applyNumberFormat="1" applyFont="1" applyFill="1"/>
    <xf numFmtId="174" fontId="45" fillId="0" borderId="0" xfId="9" applyNumberFormat="1" applyFont="1"/>
    <xf numFmtId="174" fontId="36" fillId="9" borderId="0" xfId="9" applyNumberFormat="1" applyFont="1" applyFill="1"/>
    <xf numFmtId="174" fontId="36" fillId="9" borderId="0" xfId="9" applyNumberFormat="1" applyFont="1" applyFill="1" applyAlignment="1">
      <alignment vertical="center"/>
    </xf>
    <xf numFmtId="174" fontId="36" fillId="2" borderId="0" xfId="9" applyNumberFormat="1" applyFont="1" applyFill="1" applyAlignment="1">
      <alignment horizontal="center" vertical="center"/>
    </xf>
    <xf numFmtId="174" fontId="3" fillId="2" borderId="22" xfId="9" applyNumberFormat="1" applyFont="1" applyFill="1" applyBorder="1" applyAlignment="1">
      <alignment horizontal="center" vertical="center"/>
    </xf>
    <xf numFmtId="174" fontId="3" fillId="2" borderId="19" xfId="9" applyNumberFormat="1" applyFont="1" applyFill="1" applyBorder="1" applyAlignment="1">
      <alignment horizontal="center" vertical="center"/>
    </xf>
    <xf numFmtId="174" fontId="3" fillId="16" borderId="22" xfId="9" applyNumberFormat="1" applyFont="1" applyFill="1" applyBorder="1" applyAlignment="1">
      <alignment horizontal="center" vertical="center"/>
    </xf>
    <xf numFmtId="174" fontId="3" fillId="16" borderId="19" xfId="9" applyNumberFormat="1" applyFont="1" applyFill="1" applyBorder="1" applyAlignment="1">
      <alignment horizontal="center" vertical="center"/>
    </xf>
    <xf numFmtId="174" fontId="3" fillId="0" borderId="22" xfId="9" applyNumberFormat="1" applyFont="1" applyFill="1" applyBorder="1" applyAlignment="1">
      <alignment horizontal="center" vertical="center"/>
    </xf>
    <xf numFmtId="174" fontId="41" fillId="7" borderId="19" xfId="9" applyNumberFormat="1" applyFont="1" applyFill="1" applyBorder="1" applyAlignment="1" applyProtection="1">
      <alignment horizontal="center" vertical="center" wrapText="1"/>
      <protection locked="0"/>
    </xf>
    <xf numFmtId="174" fontId="3" fillId="16" borderId="19" xfId="9" applyNumberFormat="1" applyFont="1" applyFill="1" applyBorder="1" applyAlignment="1">
      <alignment vertical="center"/>
    </xf>
    <xf numFmtId="174" fontId="3" fillId="0" borderId="19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 vertical="center"/>
    </xf>
    <xf numFmtId="174" fontId="36" fillId="16" borderId="22" xfId="9" applyNumberFormat="1" applyFont="1" applyFill="1" applyBorder="1" applyAlignment="1">
      <alignment horizontal="center" vertical="center"/>
    </xf>
    <xf numFmtId="174" fontId="36" fillId="16" borderId="19" xfId="9" applyNumberFormat="1" applyFont="1" applyFill="1" applyBorder="1" applyAlignment="1">
      <alignment horizontal="center" vertical="center"/>
    </xf>
    <xf numFmtId="174" fontId="3" fillId="0" borderId="0" xfId="9" applyNumberFormat="1" applyFont="1" applyFill="1" applyAlignment="1">
      <alignment horizontal="center"/>
    </xf>
    <xf numFmtId="174" fontId="33" fillId="6" borderId="19" xfId="9" applyNumberFormat="1" applyFont="1" applyFill="1" applyBorder="1" applyAlignment="1">
      <alignment vertical="center"/>
    </xf>
    <xf numFmtId="174" fontId="3" fillId="9" borderId="19" xfId="9" applyNumberFormat="1" applyFont="1" applyFill="1" applyBorder="1" applyAlignment="1">
      <alignment vertical="center"/>
    </xf>
    <xf numFmtId="172" fontId="33" fillId="6" borderId="19" xfId="11" applyNumberFormat="1" applyFont="1" applyFill="1" applyBorder="1" applyAlignment="1">
      <alignment horizontal="center" vertical="center"/>
    </xf>
    <xf numFmtId="174" fontId="3" fillId="9" borderId="22" xfId="9" applyNumberFormat="1" applyFont="1" applyFill="1" applyBorder="1" applyAlignment="1">
      <alignment vertical="center"/>
    </xf>
    <xf numFmtId="174" fontId="3" fillId="9" borderId="22" xfId="9" applyNumberFormat="1" applyFont="1" applyFill="1" applyBorder="1" applyAlignment="1">
      <alignment horizontal="center" vertical="center"/>
    </xf>
    <xf numFmtId="174" fontId="3" fillId="17" borderId="19" xfId="9" applyNumberFormat="1" applyFont="1" applyFill="1" applyBorder="1" applyAlignment="1">
      <alignment horizontal="center" vertical="center"/>
    </xf>
    <xf numFmtId="174" fontId="3" fillId="2" borderId="39" xfId="9" applyNumberFormat="1" applyFont="1" applyFill="1" applyBorder="1" applyAlignment="1">
      <alignment horizontal="center" vertical="center"/>
    </xf>
    <xf numFmtId="174" fontId="3" fillId="2" borderId="36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/>
    <xf numFmtId="174" fontId="3" fillId="2" borderId="0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/>
    </xf>
    <xf numFmtId="174" fontId="3" fillId="0" borderId="42" xfId="9" applyNumberFormat="1" applyFont="1" applyFill="1" applyBorder="1"/>
    <xf numFmtId="174" fontId="3" fillId="0" borderId="19" xfId="9" applyNumberFormat="1" applyFont="1" applyBorder="1"/>
    <xf numFmtId="174" fontId="3" fillId="0" borderId="19" xfId="9" applyNumberFormat="1" applyFont="1" applyFill="1" applyBorder="1"/>
    <xf numFmtId="174" fontId="3" fillId="16" borderId="24" xfId="9" applyNumberFormat="1" applyFont="1" applyFill="1" applyBorder="1" applyAlignment="1">
      <alignment horizontal="center" vertical="center"/>
    </xf>
    <xf numFmtId="174" fontId="3" fillId="16" borderId="36" xfId="9" applyNumberFormat="1" applyFont="1" applyFill="1" applyBorder="1" applyAlignment="1">
      <alignment horizontal="center" vertical="center"/>
    </xf>
    <xf numFmtId="174" fontId="3" fillId="16" borderId="39" xfId="9" applyNumberFormat="1" applyFont="1" applyFill="1" applyBorder="1" applyAlignment="1">
      <alignment horizontal="center" vertical="center"/>
    </xf>
    <xf numFmtId="10" fontId="42" fillId="2" borderId="19" xfId="11" applyNumberFormat="1" applyFont="1" applyFill="1" applyBorder="1" applyAlignment="1">
      <alignment horizontal="center" vertical="center"/>
    </xf>
    <xf numFmtId="10" fontId="3" fillId="9" borderId="0" xfId="1" applyNumberFormat="1" applyFont="1" applyFill="1"/>
    <xf numFmtId="10" fontId="33" fillId="6" borderId="19" xfId="11" applyNumberFormat="1" applyFont="1" applyFill="1" applyBorder="1" applyAlignment="1">
      <alignment horizontal="center" vertical="center"/>
    </xf>
    <xf numFmtId="10" fontId="3" fillId="0" borderId="0" xfId="6" applyNumberFormat="1" applyFont="1" applyFill="1"/>
    <xf numFmtId="10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65" fontId="42" fillId="0" borderId="19" xfId="9" applyFont="1" applyBorder="1" applyAlignment="1">
      <alignment horizontal="center" vertical="center"/>
    </xf>
    <xf numFmtId="165" fontId="42" fillId="2" borderId="19" xfId="9" applyFont="1" applyFill="1" applyBorder="1" applyAlignment="1">
      <alignment horizontal="center" vertical="center"/>
    </xf>
    <xf numFmtId="10" fontId="3" fillId="2" borderId="0" xfId="11" applyNumberFormat="1" applyFont="1" applyFill="1"/>
    <xf numFmtId="44" fontId="18" fillId="6" borderId="19" xfId="12" applyFont="1" applyFill="1" applyBorder="1" applyAlignment="1">
      <alignment horizontal="center" vertical="center"/>
    </xf>
    <xf numFmtId="176" fontId="18" fillId="6" borderId="19" xfId="12" applyNumberFormat="1" applyFont="1" applyFill="1" applyBorder="1" applyAlignment="1">
      <alignment horizontal="center" vertical="center"/>
    </xf>
    <xf numFmtId="174" fontId="42" fillId="0" borderId="19" xfId="11" applyNumberFormat="1" applyFont="1" applyFill="1" applyBorder="1" applyAlignment="1">
      <alignment horizontal="center" vertical="center"/>
    </xf>
    <xf numFmtId="174" fontId="42" fillId="0" borderId="19" xfId="3" applyNumberFormat="1" applyFont="1" applyFill="1" applyBorder="1" applyAlignment="1">
      <alignment horizontal="center" vertical="center"/>
    </xf>
    <xf numFmtId="174" fontId="42" fillId="0" borderId="19" xfId="4" applyNumberFormat="1" applyFont="1" applyBorder="1" applyAlignment="1">
      <alignment horizontal="center" vertical="center"/>
    </xf>
    <xf numFmtId="174" fontId="42" fillId="13" borderId="19" xfId="1" applyNumberFormat="1" applyFont="1" applyFill="1" applyBorder="1" applyAlignment="1">
      <alignment horizontal="center" vertical="center"/>
    </xf>
    <xf numFmtId="10" fontId="3" fillId="9" borderId="0" xfId="11" applyNumberFormat="1" applyFont="1" applyFill="1"/>
    <xf numFmtId="174" fontId="42" fillId="14" borderId="19" xfId="9" applyNumberFormat="1" applyFont="1" applyFill="1" applyBorder="1" applyAlignment="1">
      <alignment horizontal="center" vertical="center"/>
    </xf>
    <xf numFmtId="174" fontId="42" fillId="14" borderId="19" xfId="4" applyNumberFormat="1" applyFont="1" applyFill="1" applyBorder="1" applyAlignment="1">
      <alignment horizontal="center" vertical="center"/>
    </xf>
    <xf numFmtId="174" fontId="42" fillId="0" borderId="19" xfId="1" applyNumberFormat="1" applyFont="1" applyBorder="1" applyAlignment="1">
      <alignment horizontal="center" vertical="center"/>
    </xf>
    <xf numFmtId="165" fontId="42" fillId="14" borderId="19" xfId="9" applyFont="1" applyFill="1" applyBorder="1" applyAlignment="1">
      <alignment horizontal="center" vertical="center"/>
    </xf>
    <xf numFmtId="165" fontId="18" fillId="6" borderId="19" xfId="9" applyFont="1" applyFill="1" applyBorder="1" applyAlignment="1">
      <alignment horizontal="center" vertical="center"/>
    </xf>
    <xf numFmtId="0" fontId="33" fillId="6" borderId="19" xfId="11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/>
    <xf numFmtId="0" fontId="3" fillId="3" borderId="24" xfId="1" applyFont="1" applyFill="1" applyBorder="1" applyAlignment="1">
      <alignment horizontal="justify" vertical="center"/>
    </xf>
    <xf numFmtId="0" fontId="3" fillId="3" borderId="19" xfId="1" applyFont="1" applyFill="1" applyBorder="1" applyAlignment="1">
      <alignment horizontal="justify" vertical="center"/>
    </xf>
    <xf numFmtId="0" fontId="3" fillId="17" borderId="19" xfId="1" applyFont="1" applyFill="1" applyBorder="1" applyAlignment="1">
      <alignment horizontal="justify" vertical="center"/>
    </xf>
    <xf numFmtId="0" fontId="3" fillId="3" borderId="24" xfId="1" applyFont="1" applyFill="1" applyBorder="1" applyAlignment="1">
      <alignment horizontal="justify" vertical="center" wrapText="1"/>
    </xf>
    <xf numFmtId="0" fontId="3" fillId="3" borderId="19" xfId="1" applyFont="1" applyFill="1" applyBorder="1" applyAlignment="1">
      <alignment horizontal="justify" vertical="center" wrapText="1"/>
    </xf>
    <xf numFmtId="0" fontId="3" fillId="17" borderId="36" xfId="1" applyFont="1" applyFill="1" applyBorder="1" applyAlignment="1">
      <alignment horizontal="justify" vertical="center" wrapText="1"/>
    </xf>
    <xf numFmtId="0" fontId="3" fillId="17" borderId="19" xfId="1" applyFont="1" applyFill="1" applyBorder="1" applyAlignment="1">
      <alignment horizontal="justify" vertical="center" wrapText="1"/>
    </xf>
    <xf numFmtId="172" fontId="33" fillId="6" borderId="36" xfId="11" applyNumberFormat="1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vertical="center"/>
    </xf>
    <xf numFmtId="174" fontId="3" fillId="9" borderId="39" xfId="9" applyNumberFormat="1" applyFont="1" applyFill="1" applyBorder="1" applyAlignment="1">
      <alignment horizontal="center" vertical="center"/>
    </xf>
    <xf numFmtId="174" fontId="3" fillId="9" borderId="36" xfId="9" applyNumberFormat="1" applyFont="1" applyFill="1" applyBorder="1" applyAlignment="1">
      <alignment horizontal="center" vertical="center"/>
    </xf>
    <xf numFmtId="1" fontId="3" fillId="0" borderId="0" xfId="6" applyNumberFormat="1" applyFont="1" applyFill="1" applyBorder="1"/>
    <xf numFmtId="174" fontId="3" fillId="0" borderId="0" xfId="9" applyNumberFormat="1" applyFont="1" applyFill="1" applyBorder="1"/>
    <xf numFmtId="174" fontId="41" fillId="7" borderId="31" xfId="9" applyNumberFormat="1" applyFont="1" applyFill="1" applyBorder="1" applyAlignment="1" applyProtection="1">
      <alignment horizontal="center" vertical="center" wrapText="1"/>
      <protection locked="0"/>
    </xf>
    <xf numFmtId="10" fontId="3" fillId="2" borderId="22" xfId="11" applyNumberFormat="1" applyFont="1" applyFill="1" applyBorder="1" applyAlignment="1">
      <alignment horizontal="center" vertical="center"/>
    </xf>
    <xf numFmtId="0" fontId="18" fillId="6" borderId="19" xfId="11" applyNumberFormat="1" applyFont="1" applyFill="1" applyBorder="1" applyAlignment="1">
      <alignment horizontal="center" vertical="center"/>
    </xf>
    <xf numFmtId="9" fontId="33" fillId="6" borderId="19" xfId="11" applyFont="1" applyFill="1" applyBorder="1" applyAlignment="1">
      <alignment horizontal="center" vertical="center"/>
    </xf>
    <xf numFmtId="10" fontId="3" fillId="0" borderId="19" xfId="1" applyNumberFormat="1" applyFont="1" applyBorder="1"/>
    <xf numFmtId="169" fontId="18" fillId="6" borderId="19" xfId="4" applyNumberFormat="1" applyFont="1" applyFill="1" applyBorder="1" applyAlignment="1">
      <alignment horizontal="center" vertical="center"/>
    </xf>
    <xf numFmtId="0" fontId="3" fillId="22" borderId="0" xfId="1" applyFont="1" applyFill="1"/>
    <xf numFmtId="174" fontId="3" fillId="22" borderId="0" xfId="9" applyNumberFormat="1" applyFont="1" applyFill="1"/>
    <xf numFmtId="172" fontId="3" fillId="22" borderId="0" xfId="11" applyNumberFormat="1" applyFont="1" applyFill="1"/>
    <xf numFmtId="174" fontId="18" fillId="6" borderId="36" xfId="9" applyNumberFormat="1" applyFont="1" applyFill="1" applyBorder="1" applyAlignment="1">
      <alignment horizontal="center" vertical="center"/>
    </xf>
    <xf numFmtId="169" fontId="18" fillId="6" borderId="36" xfId="8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 applyAlignment="1">
      <alignment horizontal="center" vertical="center"/>
    </xf>
    <xf numFmtId="174" fontId="3" fillId="0" borderId="0" xfId="9" applyNumberFormat="1" applyFont="1" applyFill="1" applyBorder="1" applyAlignment="1">
      <alignment horizontal="center" vertical="center"/>
    </xf>
    <xf numFmtId="1" fontId="3" fillId="0" borderId="24" xfId="6" applyNumberFormat="1" applyFont="1" applyFill="1" applyBorder="1"/>
    <xf numFmtId="174" fontId="3" fillId="0" borderId="24" xfId="9" applyNumberFormat="1" applyFont="1" applyFill="1" applyBorder="1"/>
    <xf numFmtId="174" fontId="3" fillId="16" borderId="37" xfId="9" applyNumberFormat="1" applyFont="1" applyFill="1" applyBorder="1" applyAlignment="1">
      <alignment horizontal="center" vertical="center"/>
    </xf>
    <xf numFmtId="174" fontId="3" fillId="16" borderId="35" xfId="9" applyNumberFormat="1" applyFont="1" applyFill="1" applyBorder="1" applyAlignment="1">
      <alignment horizontal="center" vertical="center"/>
    </xf>
    <xf numFmtId="10" fontId="33" fillId="6" borderId="36" xfId="11" applyNumberFormat="1" applyFont="1" applyFill="1" applyBorder="1" applyAlignment="1">
      <alignment horizontal="center" vertical="center"/>
    </xf>
    <xf numFmtId="3" fontId="18" fillId="6" borderId="39" xfId="4" applyNumberFormat="1" applyFont="1" applyFill="1" applyBorder="1" applyAlignment="1">
      <alignment horizontal="center" vertical="center"/>
    </xf>
    <xf numFmtId="0" fontId="8" fillId="3" borderId="45" xfId="1" applyFont="1" applyFill="1" applyBorder="1" applyAlignment="1">
      <alignment horizontal="center" vertical="center" textRotation="90" wrapText="1"/>
    </xf>
  </cellXfs>
  <cellStyles count="13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" xfId="12" builtinId="4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744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98EC2E0-A11B-4637-B0FC-C8380917EB9A}"/>
            </a:ext>
          </a:extLst>
        </xdr:cNvPr>
        <xdr:cNvSpPr txBox="1"/>
      </xdr:nvSpPr>
      <xdr:spPr>
        <a:xfrm>
          <a:off x="30784800" y="432316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628A007E-961E-40C8-BA35-76FFA527323A}"/>
            </a:ext>
          </a:extLst>
        </xdr:cNvPr>
        <xdr:cNvSpPr txBox="1"/>
      </xdr:nvSpPr>
      <xdr:spPr>
        <a:xfrm>
          <a:off x="30784800" y="419191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67C166F2-C14B-4ABC-924C-9809DCBDDB1A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10A2D8D-B1BA-4EFB-9141-C6F32CA08C8C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\2024\SIIF\MME\ABRIL\Cierre\Ejecuci&#243;n%20Presupuestal%20Cierre%2031Abr2024%20Generado%2010_11am%20CON%20SUBSIDIOS.xlsx" TargetMode="External"/><Relationship Id="rId1" Type="http://schemas.openxmlformats.org/officeDocument/2006/relationships/externalLinkPath" Target="/PLANEACI&#211;N/2024/SIIF/MME/ABRIL/Cierre/Ejecuci&#243;n%20Presupuestal%20Cierre%2031Abr2024%20Generado%2010_11a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Cierre31 de Abril de 2024"/>
      <sheetName val="SIIF Cierre 31 de Abril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0</v>
          </cell>
          <cell r="R5">
            <v>0</v>
          </cell>
          <cell r="S5">
            <v>24716400000</v>
          </cell>
          <cell r="T5">
            <v>0</v>
          </cell>
          <cell r="W5">
            <v>7704184414.9200001</v>
          </cell>
          <cell r="X5">
            <v>7704184414.9200001</v>
          </cell>
          <cell r="Z5">
            <v>7704184414.9200001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0</v>
          </cell>
          <cell r="R6">
            <v>0</v>
          </cell>
          <cell r="S6">
            <v>8740000000</v>
          </cell>
          <cell r="T6">
            <v>0</v>
          </cell>
          <cell r="W6">
            <v>2932930656</v>
          </cell>
          <cell r="X6">
            <v>2932930656</v>
          </cell>
          <cell r="Z6">
            <v>2932930656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0</v>
          </cell>
          <cell r="R7">
            <v>0</v>
          </cell>
          <cell r="S7">
            <v>4323800000</v>
          </cell>
          <cell r="T7">
            <v>0</v>
          </cell>
          <cell r="W7">
            <v>1144842598.3099999</v>
          </cell>
          <cell r="X7">
            <v>1144842598.3099999</v>
          </cell>
          <cell r="Z7">
            <v>1144842598.3099999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W8">
            <v>4622037707.0600004</v>
          </cell>
          <cell r="X8">
            <v>1284310767</v>
          </cell>
          <cell r="Z8">
            <v>1266427657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0</v>
          </cell>
          <cell r="W12">
            <v>21925306953.529999</v>
          </cell>
          <cell r="X12">
            <v>21925306953.529999</v>
          </cell>
          <cell r="Z12">
            <v>21925306953.529999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W13">
            <v>26910120</v>
          </cell>
          <cell r="X13">
            <v>26910120</v>
          </cell>
          <cell r="Z13">
            <v>26910120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W14">
            <v>2557600</v>
          </cell>
          <cell r="X14">
            <v>2557600</v>
          </cell>
          <cell r="Z14">
            <v>2557600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W15">
            <v>13563190</v>
          </cell>
          <cell r="X15">
            <v>13563190</v>
          </cell>
          <cell r="Z15">
            <v>13563190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W16">
            <v>73966751.700000003</v>
          </cell>
          <cell r="X16">
            <v>73966751.700000003</v>
          </cell>
          <cell r="Z16">
            <v>73966751.700000003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W17">
            <v>94690520</v>
          </cell>
          <cell r="X17">
            <v>94690520</v>
          </cell>
          <cell r="Z17">
            <v>94690520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0</v>
          </cell>
          <cell r="W20">
            <v>219447894096</v>
          </cell>
          <cell r="X20">
            <v>219447894096</v>
          </cell>
          <cell r="Z20">
            <v>219447894096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W21">
            <v>28879681385</v>
          </cell>
          <cell r="X21">
            <v>47806998</v>
          </cell>
          <cell r="Z21">
            <v>47237256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W22">
            <v>19139481426</v>
          </cell>
          <cell r="X22">
            <v>3250075656</v>
          </cell>
          <cell r="Z22">
            <v>3249234356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W23">
            <v>628680469</v>
          </cell>
          <cell r="X23">
            <v>22326087</v>
          </cell>
          <cell r="Z23">
            <v>22326087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W24">
            <v>16651202489</v>
          </cell>
          <cell r="X24">
            <v>16534119121</v>
          </cell>
          <cell r="Z24">
            <v>16534119121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W25">
            <v>35653396345.669998</v>
          </cell>
          <cell r="X25">
            <v>184001709</v>
          </cell>
          <cell r="Z25">
            <v>180173465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W26">
            <v>85157832489</v>
          </cell>
          <cell r="X26">
            <v>1049397055</v>
          </cell>
          <cell r="Z26">
            <v>1049397055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W27">
            <v>610977187</v>
          </cell>
          <cell r="X27">
            <v>127799824</v>
          </cell>
          <cell r="Z27">
            <v>124800997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0</v>
          </cell>
          <cell r="S28">
            <v>500664143653</v>
          </cell>
          <cell r="T28">
            <v>0</v>
          </cell>
          <cell r="W28">
            <v>0</v>
          </cell>
          <cell r="X28">
            <v>0</v>
          </cell>
          <cell r="Z28">
            <v>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C-2102-1900-14-40302B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40302B</v>
          </cell>
          <cell r="L29" t="str">
            <v>Nación</v>
          </cell>
          <cell r="M29" t="str">
            <v>10</v>
          </cell>
          <cell r="N29" t="str">
            <v>CSF</v>
          </cell>
          <cell r="P29">
            <v>51362189434</v>
          </cell>
          <cell r="Q29">
            <v>0</v>
          </cell>
          <cell r="R29">
            <v>0</v>
          </cell>
          <cell r="S29">
            <v>51362189434</v>
          </cell>
          <cell r="T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C-2102-1900-14-40302B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40302B</v>
          </cell>
          <cell r="L30" t="str">
            <v>Nación</v>
          </cell>
          <cell r="M30" t="str">
            <v>14</v>
          </cell>
          <cell r="N30" t="str">
            <v>CSF</v>
          </cell>
          <cell r="P30">
            <v>38027000000</v>
          </cell>
          <cell r="Q30">
            <v>0</v>
          </cell>
          <cell r="R30">
            <v>0</v>
          </cell>
          <cell r="S30">
            <v>38027000000</v>
          </cell>
          <cell r="T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C-2102-1900-14-40302B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40302B</v>
          </cell>
          <cell r="L31" t="str">
            <v>Nación</v>
          </cell>
          <cell r="M31" t="str">
            <v>16</v>
          </cell>
          <cell r="N31" t="str">
            <v>SSF</v>
          </cell>
          <cell r="P31">
            <v>49913000000</v>
          </cell>
          <cell r="Q31">
            <v>0</v>
          </cell>
          <cell r="R31">
            <v>0</v>
          </cell>
          <cell r="S31">
            <v>49913000000</v>
          </cell>
          <cell r="T31">
            <v>0</v>
          </cell>
          <cell r="W31">
            <v>0</v>
          </cell>
          <cell r="X31">
            <v>0</v>
          </cell>
          <cell r="Z31">
            <v>0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C-2102-1900-15-40301C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15</v>
          </cell>
          <cell r="H32" t="str">
            <v>40301C</v>
          </cell>
          <cell r="L32" t="str">
            <v>Nación</v>
          </cell>
          <cell r="M32" t="str">
            <v>52</v>
          </cell>
          <cell r="N32" t="str">
            <v>CSF</v>
          </cell>
          <cell r="P32">
            <v>144570000000</v>
          </cell>
          <cell r="Q32">
            <v>0</v>
          </cell>
          <cell r="R32">
            <v>0</v>
          </cell>
          <cell r="S32">
            <v>144570000000</v>
          </cell>
          <cell r="T32">
            <v>0</v>
          </cell>
          <cell r="W32">
            <v>4716858982</v>
          </cell>
          <cell r="X32">
            <v>399581030</v>
          </cell>
          <cell r="Z32">
            <v>393710745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C-2102-1900-17-40301C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17</v>
          </cell>
          <cell r="H33" t="str">
            <v>40301C</v>
          </cell>
          <cell r="L33" t="str">
            <v>Nación</v>
          </cell>
          <cell r="M33" t="str">
            <v>11</v>
          </cell>
          <cell r="N33" t="str">
            <v>CSF</v>
          </cell>
          <cell r="P33">
            <v>650000000</v>
          </cell>
          <cell r="Q33">
            <v>0</v>
          </cell>
          <cell r="R33">
            <v>0</v>
          </cell>
          <cell r="S33">
            <v>650000000</v>
          </cell>
          <cell r="T33">
            <v>0</v>
          </cell>
          <cell r="W33">
            <v>352528923</v>
          </cell>
          <cell r="X33">
            <v>6863333</v>
          </cell>
          <cell r="Z33">
            <v>6863333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C-2102-1900-18-40301C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18</v>
          </cell>
          <cell r="H34" t="str">
            <v>40301C</v>
          </cell>
          <cell r="L34" t="str">
            <v>Nación</v>
          </cell>
          <cell r="M34" t="str">
            <v>10</v>
          </cell>
          <cell r="N34" t="str">
            <v>CSF</v>
          </cell>
          <cell r="P34">
            <v>4222960208885</v>
          </cell>
          <cell r="Q34">
            <v>0</v>
          </cell>
          <cell r="R34">
            <v>0</v>
          </cell>
          <cell r="S34">
            <v>4222960208885</v>
          </cell>
          <cell r="T34">
            <v>0</v>
          </cell>
          <cell r="W34">
            <v>2166182482412</v>
          </cell>
          <cell r="X34">
            <v>2164176670227</v>
          </cell>
          <cell r="Z34">
            <v>2164176670227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C-2103-1900-7-40301B</v>
          </cell>
          <cell r="D35" t="str">
            <v>C</v>
          </cell>
          <cell r="E35" t="str">
            <v>2103</v>
          </cell>
          <cell r="F35" t="str">
            <v>1900</v>
          </cell>
          <cell r="G35" t="str">
            <v>7</v>
          </cell>
          <cell r="H35" t="str">
            <v>40301B</v>
          </cell>
          <cell r="L35" t="str">
            <v>Nación</v>
          </cell>
          <cell r="M35" t="str">
            <v>10</v>
          </cell>
          <cell r="N35" t="str">
            <v>CSF</v>
          </cell>
          <cell r="P35">
            <v>68146875666</v>
          </cell>
          <cell r="Q35">
            <v>0</v>
          </cell>
          <cell r="R35">
            <v>0</v>
          </cell>
          <cell r="S35">
            <v>68146875666</v>
          </cell>
          <cell r="T35">
            <v>0</v>
          </cell>
          <cell r="W35">
            <v>13181652926.85</v>
          </cell>
          <cell r="X35">
            <v>597253962.55999994</v>
          </cell>
          <cell r="Z35">
            <v>597253962.55999994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C-2103-1900-8-40302B</v>
          </cell>
          <cell r="D36" t="str">
            <v>C</v>
          </cell>
          <cell r="E36" t="str">
            <v>2103</v>
          </cell>
          <cell r="F36" t="str">
            <v>1900</v>
          </cell>
          <cell r="G36" t="str">
            <v>8</v>
          </cell>
          <cell r="H36" t="str">
            <v>40302B</v>
          </cell>
          <cell r="L36" t="str">
            <v>Nación</v>
          </cell>
          <cell r="M36" t="str">
            <v>11</v>
          </cell>
          <cell r="N36" t="str">
            <v>CSF</v>
          </cell>
          <cell r="P36">
            <v>7576676250</v>
          </cell>
          <cell r="Q36">
            <v>0</v>
          </cell>
          <cell r="R36">
            <v>0</v>
          </cell>
          <cell r="S36">
            <v>7576676250</v>
          </cell>
          <cell r="T36">
            <v>0</v>
          </cell>
          <cell r="W36">
            <v>915835221</v>
          </cell>
          <cell r="X36">
            <v>47648041</v>
          </cell>
          <cell r="Z36">
            <v>45571930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C-2103-1900-9-40302B</v>
          </cell>
          <cell r="D37" t="str">
            <v>C</v>
          </cell>
          <cell r="E37" t="str">
            <v>2103</v>
          </cell>
          <cell r="F37" t="str">
            <v>1900</v>
          </cell>
          <cell r="G37" t="str">
            <v>9</v>
          </cell>
          <cell r="H37" t="str">
            <v>40302B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4850000000</v>
          </cell>
          <cell r="Q37">
            <v>0</v>
          </cell>
          <cell r="R37">
            <v>0</v>
          </cell>
          <cell r="S37">
            <v>4850000000</v>
          </cell>
          <cell r="T37">
            <v>0</v>
          </cell>
          <cell r="W37">
            <v>779238991</v>
          </cell>
          <cell r="X37">
            <v>67896665</v>
          </cell>
          <cell r="Z37">
            <v>67896665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C-2104-1900-18-40302A</v>
          </cell>
          <cell r="D38" t="str">
            <v>C</v>
          </cell>
          <cell r="E38" t="str">
            <v>2104</v>
          </cell>
          <cell r="F38" t="str">
            <v>1900</v>
          </cell>
          <cell r="G38" t="str">
            <v>18</v>
          </cell>
          <cell r="H38" t="str">
            <v>40302A</v>
          </cell>
          <cell r="L38" t="str">
            <v>Nación</v>
          </cell>
          <cell r="M38" t="str">
            <v>11</v>
          </cell>
          <cell r="N38" t="str">
            <v>CSF</v>
          </cell>
          <cell r="P38">
            <v>4165561697</v>
          </cell>
          <cell r="Q38">
            <v>0</v>
          </cell>
          <cell r="R38">
            <v>0</v>
          </cell>
          <cell r="S38">
            <v>4165561697</v>
          </cell>
          <cell r="T38">
            <v>0</v>
          </cell>
          <cell r="W38">
            <v>1506397241</v>
          </cell>
          <cell r="X38">
            <v>69185606.329999998</v>
          </cell>
          <cell r="Z38">
            <v>69185606.329999998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C-2104-1900-19-40302A</v>
          </cell>
          <cell r="D39" t="str">
            <v>C</v>
          </cell>
          <cell r="E39" t="str">
            <v>2104</v>
          </cell>
          <cell r="F39" t="str">
            <v>1900</v>
          </cell>
          <cell r="G39" t="str">
            <v>19</v>
          </cell>
          <cell r="H39" t="str">
            <v>40302A</v>
          </cell>
          <cell r="L39" t="str">
            <v>Nación</v>
          </cell>
          <cell r="M39" t="str">
            <v>11</v>
          </cell>
          <cell r="N39" t="str">
            <v>CSF</v>
          </cell>
          <cell r="P39">
            <v>5210889479</v>
          </cell>
          <cell r="Q39">
            <v>0</v>
          </cell>
          <cell r="R39">
            <v>0</v>
          </cell>
          <cell r="S39">
            <v>5210889479</v>
          </cell>
          <cell r="T39">
            <v>0</v>
          </cell>
          <cell r="W39">
            <v>3043278898</v>
          </cell>
          <cell r="X39">
            <v>911465230</v>
          </cell>
          <cell r="Z39">
            <v>910773193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C-2104-1900-20-40302A</v>
          </cell>
          <cell r="D40" t="str">
            <v>C</v>
          </cell>
          <cell r="E40" t="str">
            <v>2104</v>
          </cell>
          <cell r="F40" t="str">
            <v>1900</v>
          </cell>
          <cell r="G40" t="str">
            <v>20</v>
          </cell>
          <cell r="H40" t="str">
            <v>40302A</v>
          </cell>
          <cell r="L40" t="str">
            <v>Nación</v>
          </cell>
          <cell r="M40" t="str">
            <v>11</v>
          </cell>
          <cell r="N40" t="str">
            <v>CSF</v>
          </cell>
          <cell r="P40">
            <v>8833692000</v>
          </cell>
          <cell r="Q40">
            <v>0</v>
          </cell>
          <cell r="R40">
            <v>0</v>
          </cell>
          <cell r="S40">
            <v>8833692000</v>
          </cell>
          <cell r="T40">
            <v>0</v>
          </cell>
          <cell r="W40">
            <v>3283130273</v>
          </cell>
          <cell r="X40">
            <v>155066985</v>
          </cell>
          <cell r="Z40">
            <v>151643928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C-2104-1900-21-40302A</v>
          </cell>
          <cell r="D41" t="str">
            <v>C</v>
          </cell>
          <cell r="E41" t="str">
            <v>2104</v>
          </cell>
          <cell r="F41" t="str">
            <v>1900</v>
          </cell>
          <cell r="G41" t="str">
            <v>21</v>
          </cell>
          <cell r="H41" t="str">
            <v>40302A</v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7140000000</v>
          </cell>
          <cell r="Q41">
            <v>0</v>
          </cell>
          <cell r="R41">
            <v>0</v>
          </cell>
          <cell r="S41">
            <v>7140000000</v>
          </cell>
          <cell r="T41">
            <v>0</v>
          </cell>
          <cell r="W41">
            <v>1651120639</v>
          </cell>
          <cell r="X41">
            <v>86192483</v>
          </cell>
          <cell r="Z41">
            <v>83794372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C-2104-1900-22-40302A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22</v>
          </cell>
          <cell r="H42" t="str">
            <v>40302A</v>
          </cell>
          <cell r="L42" t="str">
            <v>Nación</v>
          </cell>
          <cell r="M42" t="str">
            <v>11</v>
          </cell>
          <cell r="N42" t="str">
            <v>CSF</v>
          </cell>
          <cell r="P42">
            <v>7803710400</v>
          </cell>
          <cell r="Q42">
            <v>0</v>
          </cell>
          <cell r="R42">
            <v>0</v>
          </cell>
          <cell r="S42">
            <v>7803710400</v>
          </cell>
          <cell r="T42">
            <v>0</v>
          </cell>
          <cell r="W42">
            <v>1220218057</v>
          </cell>
          <cell r="X42">
            <v>998561</v>
          </cell>
          <cell r="Z42">
            <v>998561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C-2104-1900-23-40302A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23</v>
          </cell>
          <cell r="H43" t="str">
            <v>40302A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9700000000</v>
          </cell>
          <cell r="Q43">
            <v>0</v>
          </cell>
          <cell r="R43">
            <v>0</v>
          </cell>
          <cell r="S43">
            <v>9700000000</v>
          </cell>
          <cell r="T43">
            <v>0</v>
          </cell>
          <cell r="W43">
            <v>1890937992</v>
          </cell>
          <cell r="X43">
            <v>162255761</v>
          </cell>
          <cell r="Z43">
            <v>162255761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C-2105-1900-11-53105E</v>
          </cell>
          <cell r="D44" t="str">
            <v>C</v>
          </cell>
          <cell r="E44" t="str">
            <v>2105</v>
          </cell>
          <cell r="F44" t="str">
            <v>1900</v>
          </cell>
          <cell r="G44" t="str">
            <v>11</v>
          </cell>
          <cell r="H44" t="str">
            <v>53105E</v>
          </cell>
          <cell r="L44" t="str">
            <v>Nación</v>
          </cell>
          <cell r="M44" t="str">
            <v>11</v>
          </cell>
          <cell r="N44" t="str">
            <v>CSF</v>
          </cell>
          <cell r="P44">
            <v>16799016950</v>
          </cell>
          <cell r="Q44">
            <v>0</v>
          </cell>
          <cell r="R44">
            <v>0</v>
          </cell>
          <cell r="S44">
            <v>16799016950</v>
          </cell>
          <cell r="T44">
            <v>0</v>
          </cell>
          <cell r="W44">
            <v>5302363735</v>
          </cell>
          <cell r="X44">
            <v>1135288064</v>
          </cell>
          <cell r="Z44">
            <v>1124613184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C-2105-1900-12-40302A</v>
          </cell>
          <cell r="D45" t="str">
            <v>C</v>
          </cell>
          <cell r="E45" t="str">
            <v>2105</v>
          </cell>
          <cell r="F45" t="str">
            <v>1900</v>
          </cell>
          <cell r="G45" t="str">
            <v>12</v>
          </cell>
          <cell r="H45" t="str">
            <v>40302A</v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11655000000</v>
          </cell>
          <cell r="Q45">
            <v>0</v>
          </cell>
          <cell r="R45">
            <v>0</v>
          </cell>
          <cell r="S45">
            <v>11655000000</v>
          </cell>
          <cell r="T45">
            <v>0</v>
          </cell>
          <cell r="W45">
            <v>1273652590</v>
          </cell>
          <cell r="X45">
            <v>189142594</v>
          </cell>
          <cell r="Z45">
            <v>189142594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C-2105-1900-13-10101B</v>
          </cell>
          <cell r="D46" t="str">
            <v>C</v>
          </cell>
          <cell r="E46" t="str">
            <v>2105</v>
          </cell>
          <cell r="F46" t="str">
            <v>1900</v>
          </cell>
          <cell r="G46" t="str">
            <v>13</v>
          </cell>
          <cell r="H46" t="str">
            <v>10101B</v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3573537653</v>
          </cell>
          <cell r="Q46">
            <v>0</v>
          </cell>
          <cell r="R46">
            <v>0</v>
          </cell>
          <cell r="S46">
            <v>3573537653</v>
          </cell>
          <cell r="T46">
            <v>0</v>
          </cell>
          <cell r="W46">
            <v>1446724811</v>
          </cell>
          <cell r="X46">
            <v>172306791</v>
          </cell>
          <cell r="Z46">
            <v>172306791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C-2105-1900-15-53105E</v>
          </cell>
          <cell r="D47" t="str">
            <v>C</v>
          </cell>
          <cell r="E47" t="str">
            <v>2105</v>
          </cell>
          <cell r="F47" t="str">
            <v>1900</v>
          </cell>
          <cell r="G47" t="str">
            <v>15</v>
          </cell>
          <cell r="H47" t="str">
            <v>53105E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18065551020</v>
          </cell>
          <cell r="Q47">
            <v>0</v>
          </cell>
          <cell r="R47">
            <v>0</v>
          </cell>
          <cell r="S47">
            <v>18065551020</v>
          </cell>
          <cell r="T47">
            <v>0</v>
          </cell>
          <cell r="W47">
            <v>3731447173</v>
          </cell>
          <cell r="X47">
            <v>397683310</v>
          </cell>
          <cell r="Z47">
            <v>396459915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C-2106-1900-8-53105D</v>
          </cell>
          <cell r="D48" t="str">
            <v>C</v>
          </cell>
          <cell r="E48" t="str">
            <v>2106</v>
          </cell>
          <cell r="F48" t="str">
            <v>1900</v>
          </cell>
          <cell r="G48" t="str">
            <v>8</v>
          </cell>
          <cell r="H48" t="str">
            <v>53105D</v>
          </cell>
          <cell r="L48" t="str">
            <v>Nación</v>
          </cell>
          <cell r="M48" t="str">
            <v>11</v>
          </cell>
          <cell r="N48" t="str">
            <v>CSF</v>
          </cell>
          <cell r="P48">
            <v>23332933427</v>
          </cell>
          <cell r="Q48">
            <v>0</v>
          </cell>
          <cell r="R48">
            <v>0</v>
          </cell>
          <cell r="S48">
            <v>23332933427</v>
          </cell>
          <cell r="T48">
            <v>0</v>
          </cell>
          <cell r="W48">
            <v>7147522118</v>
          </cell>
          <cell r="X48">
            <v>1245769490.99</v>
          </cell>
          <cell r="Z48">
            <v>1245769490.99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C-2106-1900-11-53105B</v>
          </cell>
          <cell r="D49" t="str">
            <v>C</v>
          </cell>
          <cell r="E49" t="str">
            <v>2106</v>
          </cell>
          <cell r="F49" t="str">
            <v>1900</v>
          </cell>
          <cell r="G49" t="str">
            <v>11</v>
          </cell>
          <cell r="H49" t="str">
            <v>53105B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3900000000</v>
          </cell>
          <cell r="Q49">
            <v>0</v>
          </cell>
          <cell r="R49">
            <v>0</v>
          </cell>
          <cell r="S49">
            <v>3900000000</v>
          </cell>
          <cell r="T49">
            <v>0</v>
          </cell>
          <cell r="W49">
            <v>740309071</v>
          </cell>
          <cell r="X49">
            <v>109014706</v>
          </cell>
          <cell r="Z49">
            <v>109014706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C-2106-1900-18-40301B</v>
          </cell>
          <cell r="D50" t="str">
            <v>C</v>
          </cell>
          <cell r="E50" t="str">
            <v>2106</v>
          </cell>
          <cell r="F50" t="str">
            <v>1900</v>
          </cell>
          <cell r="G50" t="str">
            <v>18</v>
          </cell>
          <cell r="H50" t="str">
            <v>40301B</v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1980000000</v>
          </cell>
          <cell r="Q50">
            <v>0</v>
          </cell>
          <cell r="R50">
            <v>0</v>
          </cell>
          <cell r="S50">
            <v>1980000000</v>
          </cell>
          <cell r="T50">
            <v>0</v>
          </cell>
          <cell r="W50">
            <v>1269118343</v>
          </cell>
          <cell r="X50">
            <v>136727017</v>
          </cell>
          <cell r="Z50">
            <v>136157275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C-2106-1900-19-40302B</v>
          </cell>
          <cell r="D51" t="str">
            <v>C</v>
          </cell>
          <cell r="E51" t="str">
            <v>2106</v>
          </cell>
          <cell r="F51" t="str">
            <v>1900</v>
          </cell>
          <cell r="G51" t="str">
            <v>19</v>
          </cell>
          <cell r="H51" t="str">
            <v>40302B</v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2528000000</v>
          </cell>
          <cell r="Q51">
            <v>0</v>
          </cell>
          <cell r="R51">
            <v>0</v>
          </cell>
          <cell r="S51">
            <v>2528000000</v>
          </cell>
          <cell r="T51">
            <v>0</v>
          </cell>
          <cell r="W51">
            <v>1517839956</v>
          </cell>
          <cell r="X51">
            <v>201191557</v>
          </cell>
          <cell r="Z51">
            <v>201191557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C-2106-1900-20-53105E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20</v>
          </cell>
          <cell r="H52" t="str">
            <v>53105E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1837039000</v>
          </cell>
          <cell r="Q52">
            <v>0</v>
          </cell>
          <cell r="R52">
            <v>0</v>
          </cell>
          <cell r="S52">
            <v>1837039000</v>
          </cell>
          <cell r="T52">
            <v>0</v>
          </cell>
          <cell r="W52">
            <v>631986667</v>
          </cell>
          <cell r="X52">
            <v>62613333</v>
          </cell>
          <cell r="Z52">
            <v>62613333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C-2106-1900-23-40302B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23</v>
          </cell>
          <cell r="H53" t="str">
            <v>40302B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950000000</v>
          </cell>
          <cell r="Q53">
            <v>0</v>
          </cell>
          <cell r="R53">
            <v>0</v>
          </cell>
          <cell r="S53">
            <v>950000000</v>
          </cell>
          <cell r="T53">
            <v>0</v>
          </cell>
          <cell r="W53">
            <v>791277238</v>
          </cell>
          <cell r="X53">
            <v>133116666</v>
          </cell>
          <cell r="Z53">
            <v>133116666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C-2199-1900-24-53105B</v>
          </cell>
          <cell r="D54" t="str">
            <v>C</v>
          </cell>
          <cell r="E54" t="str">
            <v>2199</v>
          </cell>
          <cell r="F54" t="str">
            <v>1900</v>
          </cell>
          <cell r="G54" t="str">
            <v>24</v>
          </cell>
          <cell r="H54" t="str">
            <v>53105B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1009538716</v>
          </cell>
          <cell r="Q54">
            <v>0</v>
          </cell>
          <cell r="R54">
            <v>0</v>
          </cell>
          <cell r="S54">
            <v>1009538716</v>
          </cell>
          <cell r="T54">
            <v>0</v>
          </cell>
          <cell r="W54">
            <v>415629999</v>
          </cell>
          <cell r="X54">
            <v>65229999</v>
          </cell>
          <cell r="Z54">
            <v>65229999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C-2199-1900-25-53105B</v>
          </cell>
          <cell r="D55" t="str">
            <v>C</v>
          </cell>
          <cell r="E55" t="str">
            <v>2199</v>
          </cell>
          <cell r="F55" t="str">
            <v>1900</v>
          </cell>
          <cell r="G55" t="str">
            <v>25</v>
          </cell>
          <cell r="H55" t="str">
            <v>53105B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9294764375</v>
          </cell>
          <cell r="Q55">
            <v>0</v>
          </cell>
          <cell r="R55">
            <v>0</v>
          </cell>
          <cell r="S55">
            <v>9294764375</v>
          </cell>
          <cell r="T55">
            <v>0</v>
          </cell>
          <cell r="W55">
            <v>3767012515.1799998</v>
          </cell>
          <cell r="X55">
            <v>167326667</v>
          </cell>
          <cell r="Z55">
            <v>167326667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C-2199-1900-26-53105B</v>
          </cell>
          <cell r="D56" t="str">
            <v>C</v>
          </cell>
          <cell r="E56" t="str">
            <v>2199</v>
          </cell>
          <cell r="F56" t="str">
            <v>1900</v>
          </cell>
          <cell r="G56" t="str">
            <v>26</v>
          </cell>
          <cell r="H56" t="str">
            <v>53105B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1609226910</v>
          </cell>
          <cell r="Q56">
            <v>0</v>
          </cell>
          <cell r="R56">
            <v>0</v>
          </cell>
          <cell r="S56">
            <v>1609226910</v>
          </cell>
          <cell r="T56">
            <v>0</v>
          </cell>
          <cell r="W56">
            <v>704249999</v>
          </cell>
          <cell r="X56">
            <v>115363333</v>
          </cell>
          <cell r="Z56">
            <v>115363333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C-2199-1900-27-53105B</v>
          </cell>
          <cell r="D57" t="str">
            <v>C</v>
          </cell>
          <cell r="E57" t="str">
            <v>2199</v>
          </cell>
          <cell r="F57" t="str">
            <v>1900</v>
          </cell>
          <cell r="G57" t="str">
            <v>27</v>
          </cell>
          <cell r="H57" t="str">
            <v>53105B</v>
          </cell>
          <cell r="L57" t="str">
            <v>Nación</v>
          </cell>
          <cell r="M57" t="str">
            <v>11</v>
          </cell>
          <cell r="N57" t="str">
            <v>CSF</v>
          </cell>
          <cell r="P57">
            <v>3874675000</v>
          </cell>
          <cell r="Q57">
            <v>0</v>
          </cell>
          <cell r="R57">
            <v>0</v>
          </cell>
          <cell r="S57">
            <v>3874675000</v>
          </cell>
          <cell r="T57">
            <v>0</v>
          </cell>
          <cell r="W57">
            <v>166606864</v>
          </cell>
          <cell r="X57">
            <v>48141600</v>
          </cell>
          <cell r="Z57">
            <v>48141600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C-2199-1900-28-40301A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28</v>
          </cell>
          <cell r="H58" t="str">
            <v>40301A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3100000000</v>
          </cell>
          <cell r="Q58">
            <v>0</v>
          </cell>
          <cell r="R58">
            <v>0</v>
          </cell>
          <cell r="S58">
            <v>3100000000</v>
          </cell>
          <cell r="T58">
            <v>0</v>
          </cell>
          <cell r="W58">
            <v>2172290630</v>
          </cell>
          <cell r="X58">
            <v>409385179</v>
          </cell>
          <cell r="Z58">
            <v>405103905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C-2199-1900-29-53105B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29</v>
          </cell>
          <cell r="H59" t="str">
            <v>53105B</v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2090000000</v>
          </cell>
          <cell r="Q59">
            <v>0</v>
          </cell>
          <cell r="R59">
            <v>0</v>
          </cell>
          <cell r="S59">
            <v>2090000000</v>
          </cell>
          <cell r="T59">
            <v>0</v>
          </cell>
          <cell r="W59">
            <v>1707706510</v>
          </cell>
          <cell r="X59">
            <v>203626696</v>
          </cell>
          <cell r="Z59">
            <v>203004322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C-2199-1900-30-53106A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30</v>
          </cell>
          <cell r="H60" t="str">
            <v>53106A</v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2162961000</v>
          </cell>
          <cell r="Q60">
            <v>0</v>
          </cell>
          <cell r="R60">
            <v>0</v>
          </cell>
          <cell r="S60">
            <v>2162961000</v>
          </cell>
          <cell r="T60">
            <v>0</v>
          </cell>
          <cell r="W60">
            <v>1996155567</v>
          </cell>
          <cell r="X60">
            <v>330580766</v>
          </cell>
          <cell r="Z60">
            <v>330372722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C-2199-1900-31-40301A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31</v>
          </cell>
          <cell r="H61" t="str">
            <v>40301A</v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6191000000</v>
          </cell>
          <cell r="Q61">
            <v>0</v>
          </cell>
          <cell r="R61">
            <v>0</v>
          </cell>
          <cell r="S61">
            <v>6191000000</v>
          </cell>
          <cell r="T61">
            <v>0</v>
          </cell>
          <cell r="W61">
            <v>540933333</v>
          </cell>
          <cell r="X61">
            <v>0</v>
          </cell>
          <cell r="Z61">
            <v>0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C-2199-1900-32-53105B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32</v>
          </cell>
          <cell r="H62" t="str">
            <v>53105B</v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21118587173</v>
          </cell>
          <cell r="Q62">
            <v>0</v>
          </cell>
          <cell r="R62">
            <v>0</v>
          </cell>
          <cell r="S62">
            <v>21118587173</v>
          </cell>
          <cell r="T62">
            <v>0</v>
          </cell>
          <cell r="W62">
            <v>8080352924</v>
          </cell>
          <cell r="X62">
            <v>1321293565</v>
          </cell>
          <cell r="Z62">
            <v>1320252995</v>
          </cell>
        </row>
        <row r="63">
          <cell r="A63" t="str">
            <v>21-01-13</v>
          </cell>
          <cell r="B63" t="str">
            <v>MINISTERIO DE MINAS Y ENERGIA - COMISION DE REGULACION DE ENERGIA Y GAS - CREG -</v>
          </cell>
          <cell r="C63" t="str">
            <v>A-01-01-01</v>
          </cell>
          <cell r="D63" t="str">
            <v>A</v>
          </cell>
          <cell r="E63" t="str">
            <v>01</v>
          </cell>
          <cell r="F63" t="str">
            <v>01</v>
          </cell>
          <cell r="G63" t="str">
            <v>01</v>
          </cell>
          <cell r="L63" t="str">
            <v>Nación</v>
          </cell>
          <cell r="M63" t="str">
            <v>10</v>
          </cell>
          <cell r="N63" t="str">
            <v>CSF</v>
          </cell>
          <cell r="P63">
            <v>3630000000</v>
          </cell>
          <cell r="Q63">
            <v>0</v>
          </cell>
          <cell r="R63">
            <v>0</v>
          </cell>
          <cell r="S63">
            <v>3630000000</v>
          </cell>
          <cell r="T63">
            <v>0</v>
          </cell>
          <cell r="W63">
            <v>628087034</v>
          </cell>
          <cell r="X63">
            <v>628087034</v>
          </cell>
          <cell r="Z63">
            <v>628087034</v>
          </cell>
        </row>
        <row r="64">
          <cell r="A64" t="str">
            <v>21-01-13</v>
          </cell>
          <cell r="B64" t="str">
            <v>MINISTERIO DE MINAS Y ENERGIA - COMISION DE REGULACION DE ENERGIA Y GAS - CREG -</v>
          </cell>
          <cell r="C64" t="str">
            <v>A-01-01-01</v>
          </cell>
          <cell r="D64" t="str">
            <v>A</v>
          </cell>
          <cell r="E64" t="str">
            <v>01</v>
          </cell>
          <cell r="F64" t="str">
            <v>01</v>
          </cell>
          <cell r="G64" t="str">
            <v>01</v>
          </cell>
          <cell r="L64" t="str">
            <v>Nación</v>
          </cell>
          <cell r="M64" t="str">
            <v>16</v>
          </cell>
          <cell r="N64" t="str">
            <v>SSF</v>
          </cell>
          <cell r="P64">
            <v>11628200000</v>
          </cell>
          <cell r="Q64">
            <v>0</v>
          </cell>
          <cell r="R64">
            <v>0</v>
          </cell>
          <cell r="S64">
            <v>11628200000</v>
          </cell>
          <cell r="T64">
            <v>0</v>
          </cell>
          <cell r="W64">
            <v>3009943628</v>
          </cell>
          <cell r="X64">
            <v>2994048545</v>
          </cell>
          <cell r="Z64">
            <v>2994048545</v>
          </cell>
        </row>
        <row r="65">
          <cell r="A65" t="str">
            <v>21-01-13</v>
          </cell>
          <cell r="B65" t="str">
            <v>MINISTERIO DE MINAS Y ENERGIA - COMISION DE REGULACION DE ENERGIA Y GAS - CREG -</v>
          </cell>
          <cell r="C65" t="str">
            <v>A-01-01-02</v>
          </cell>
          <cell r="D65" t="str">
            <v>A</v>
          </cell>
          <cell r="E65" t="str">
            <v>01</v>
          </cell>
          <cell r="F65" t="str">
            <v>01</v>
          </cell>
          <cell r="G65" t="str">
            <v>02</v>
          </cell>
          <cell r="L65" t="str">
            <v>Nación</v>
          </cell>
          <cell r="M65" t="str">
            <v>10</v>
          </cell>
          <cell r="N65" t="str">
            <v>CSF</v>
          </cell>
          <cell r="P65">
            <v>1146100000</v>
          </cell>
          <cell r="Q65">
            <v>0</v>
          </cell>
          <cell r="R65">
            <v>0</v>
          </cell>
          <cell r="S65">
            <v>1146100000</v>
          </cell>
          <cell r="T65">
            <v>0</v>
          </cell>
          <cell r="W65">
            <v>232256674</v>
          </cell>
          <cell r="X65">
            <v>232256674</v>
          </cell>
          <cell r="Z65">
            <v>232256674</v>
          </cell>
        </row>
        <row r="66">
          <cell r="A66" t="str">
            <v>21-01-13</v>
          </cell>
          <cell r="B66" t="str">
            <v>MINISTERIO DE MINAS Y ENERGIA - COMISION DE REGULACION DE ENERGIA Y GAS - CREG -</v>
          </cell>
          <cell r="C66" t="str">
            <v>A-01-01-02</v>
          </cell>
          <cell r="D66" t="str">
            <v>A</v>
          </cell>
          <cell r="E66" t="str">
            <v>01</v>
          </cell>
          <cell r="F66" t="str">
            <v>01</v>
          </cell>
          <cell r="G66" t="str">
            <v>02</v>
          </cell>
          <cell r="L66" t="str">
            <v>Nación</v>
          </cell>
          <cell r="M66" t="str">
            <v>16</v>
          </cell>
          <cell r="N66" t="str">
            <v>SSF</v>
          </cell>
          <cell r="P66">
            <v>3773400000</v>
          </cell>
          <cell r="Q66">
            <v>0</v>
          </cell>
          <cell r="R66">
            <v>0</v>
          </cell>
          <cell r="S66">
            <v>3773400000</v>
          </cell>
          <cell r="T66">
            <v>0</v>
          </cell>
          <cell r="W66">
            <v>1018624612</v>
          </cell>
          <cell r="X66">
            <v>1018624612</v>
          </cell>
          <cell r="Z66">
            <v>1018624612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A-01-01-03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03</v>
          </cell>
          <cell r="L67" t="str">
            <v>Nación</v>
          </cell>
          <cell r="M67" t="str">
            <v>10</v>
          </cell>
          <cell r="N67" t="str">
            <v>CSF</v>
          </cell>
          <cell r="P67">
            <v>859500000</v>
          </cell>
          <cell r="Q67">
            <v>0</v>
          </cell>
          <cell r="R67">
            <v>0</v>
          </cell>
          <cell r="S67">
            <v>859500000</v>
          </cell>
          <cell r="T67">
            <v>0</v>
          </cell>
          <cell r="W67">
            <v>258485074</v>
          </cell>
          <cell r="X67">
            <v>258485074</v>
          </cell>
          <cell r="Z67">
            <v>258485074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A-01-01-03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03</v>
          </cell>
          <cell r="L68" t="str">
            <v>Nación</v>
          </cell>
          <cell r="M68" t="str">
            <v>16</v>
          </cell>
          <cell r="N68" t="str">
            <v>SSF</v>
          </cell>
          <cell r="P68">
            <v>3550000000</v>
          </cell>
          <cell r="Q68">
            <v>0</v>
          </cell>
          <cell r="R68">
            <v>0</v>
          </cell>
          <cell r="S68">
            <v>3550000000</v>
          </cell>
          <cell r="T68">
            <v>0</v>
          </cell>
          <cell r="W68">
            <v>839094863</v>
          </cell>
          <cell r="X68">
            <v>839094863</v>
          </cell>
          <cell r="Z68">
            <v>839094863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A-01-01-04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04</v>
          </cell>
          <cell r="L69" t="str">
            <v>Nación</v>
          </cell>
          <cell r="M69" t="str">
            <v>16</v>
          </cell>
          <cell r="N69" t="str">
            <v>SSF</v>
          </cell>
          <cell r="P69">
            <v>1807903000</v>
          </cell>
          <cell r="Q69">
            <v>0</v>
          </cell>
          <cell r="R69">
            <v>0</v>
          </cell>
          <cell r="S69">
            <v>1807903000</v>
          </cell>
          <cell r="T69">
            <v>1807903000</v>
          </cell>
          <cell r="W69">
            <v>0</v>
          </cell>
          <cell r="X69">
            <v>0</v>
          </cell>
          <cell r="Z69">
            <v>0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A-02</v>
          </cell>
          <cell r="D70" t="str">
            <v>A</v>
          </cell>
          <cell r="E70" t="str">
            <v>02</v>
          </cell>
          <cell r="L70" t="str">
            <v>Nación</v>
          </cell>
          <cell r="M70" t="str">
            <v>10</v>
          </cell>
          <cell r="N70" t="str">
            <v>CSF</v>
          </cell>
          <cell r="P70">
            <v>400400000</v>
          </cell>
          <cell r="Q70">
            <v>0</v>
          </cell>
          <cell r="R70">
            <v>0</v>
          </cell>
          <cell r="S70">
            <v>400400000</v>
          </cell>
          <cell r="T70">
            <v>0</v>
          </cell>
          <cell r="W70">
            <v>296324850</v>
          </cell>
          <cell r="X70">
            <v>21443800</v>
          </cell>
          <cell r="Z70">
            <v>21443800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A-02</v>
          </cell>
          <cell r="D71" t="str">
            <v>A</v>
          </cell>
          <cell r="E71" t="str">
            <v>02</v>
          </cell>
          <cell r="L71" t="str">
            <v>Nación</v>
          </cell>
          <cell r="M71" t="str">
            <v>16</v>
          </cell>
          <cell r="N71" t="str">
            <v>SSF</v>
          </cell>
          <cell r="P71">
            <v>3655300000</v>
          </cell>
          <cell r="Q71">
            <v>0</v>
          </cell>
          <cell r="R71">
            <v>0</v>
          </cell>
          <cell r="S71">
            <v>3655300000</v>
          </cell>
          <cell r="T71">
            <v>0</v>
          </cell>
          <cell r="W71">
            <v>2070471045.5599999</v>
          </cell>
          <cell r="X71">
            <v>617042865.39999998</v>
          </cell>
          <cell r="Z71">
            <v>617042865.39999998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A-03-03-04-063</v>
          </cell>
          <cell r="D72" t="str">
            <v>A</v>
          </cell>
          <cell r="E72" t="str">
            <v>03</v>
          </cell>
          <cell r="F72" t="str">
            <v>03</v>
          </cell>
          <cell r="G72" t="str">
            <v>04</v>
          </cell>
          <cell r="H72" t="str">
            <v>063</v>
          </cell>
          <cell r="L72" t="str">
            <v>Nación</v>
          </cell>
          <cell r="M72" t="str">
            <v>16</v>
          </cell>
          <cell r="N72" t="str">
            <v>SSF</v>
          </cell>
          <cell r="P72">
            <v>2206593000</v>
          </cell>
          <cell r="Q72">
            <v>0</v>
          </cell>
          <cell r="R72">
            <v>0</v>
          </cell>
          <cell r="S72">
            <v>2206593000</v>
          </cell>
          <cell r="T72">
            <v>0</v>
          </cell>
          <cell r="W72">
            <v>0</v>
          </cell>
          <cell r="X72">
            <v>0</v>
          </cell>
          <cell r="Z72">
            <v>0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A-03-04-02-012</v>
          </cell>
          <cell r="D73" t="str">
            <v>A</v>
          </cell>
          <cell r="E73" t="str">
            <v>03</v>
          </cell>
          <cell r="F73" t="str">
            <v>04</v>
          </cell>
          <cell r="G73" t="str">
            <v>02</v>
          </cell>
          <cell r="H73" t="str">
            <v>012</v>
          </cell>
          <cell r="L73" t="str">
            <v>Nación</v>
          </cell>
          <cell r="M73" t="str">
            <v>10</v>
          </cell>
          <cell r="N73" t="str">
            <v>CSF</v>
          </cell>
          <cell r="P73">
            <v>41900000</v>
          </cell>
          <cell r="Q73">
            <v>0</v>
          </cell>
          <cell r="R73">
            <v>0</v>
          </cell>
          <cell r="S73">
            <v>41900000</v>
          </cell>
          <cell r="T73">
            <v>0</v>
          </cell>
          <cell r="W73">
            <v>1306323</v>
          </cell>
          <cell r="X73">
            <v>1306323</v>
          </cell>
          <cell r="Z73">
            <v>1306323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A-03-04-02-012</v>
          </cell>
          <cell r="D74" t="str">
            <v>A</v>
          </cell>
          <cell r="E74" t="str">
            <v>03</v>
          </cell>
          <cell r="F74" t="str">
            <v>04</v>
          </cell>
          <cell r="G74" t="str">
            <v>02</v>
          </cell>
          <cell r="H74" t="str">
            <v>012</v>
          </cell>
          <cell r="L74" t="str">
            <v>Nación</v>
          </cell>
          <cell r="M74" t="str">
            <v>16</v>
          </cell>
          <cell r="N74" t="str">
            <v>SSF</v>
          </cell>
          <cell r="P74">
            <v>65491648</v>
          </cell>
          <cell r="Q74">
            <v>0</v>
          </cell>
          <cell r="R74">
            <v>0</v>
          </cell>
          <cell r="S74">
            <v>65491648</v>
          </cell>
          <cell r="T74">
            <v>0</v>
          </cell>
          <cell r="W74">
            <v>6641679</v>
          </cell>
          <cell r="X74">
            <v>6641679</v>
          </cell>
          <cell r="Z74">
            <v>6641679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A-08-01</v>
          </cell>
          <cell r="D75" t="str">
            <v>A</v>
          </cell>
          <cell r="E75" t="str">
            <v>08</v>
          </cell>
          <cell r="F75" t="str">
            <v>01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86000000</v>
          </cell>
          <cell r="Q75">
            <v>0</v>
          </cell>
          <cell r="R75">
            <v>0</v>
          </cell>
          <cell r="S75">
            <v>86000000</v>
          </cell>
          <cell r="T75">
            <v>0</v>
          </cell>
          <cell r="W75">
            <v>77422000</v>
          </cell>
          <cell r="X75">
            <v>77422000</v>
          </cell>
          <cell r="Z75">
            <v>77422000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A-08-04-01</v>
          </cell>
          <cell r="D76" t="str">
            <v>A</v>
          </cell>
          <cell r="E76" t="str">
            <v>08</v>
          </cell>
          <cell r="F76" t="str">
            <v>04</v>
          </cell>
          <cell r="G76" t="str">
            <v>01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112800000</v>
          </cell>
          <cell r="Q76">
            <v>0</v>
          </cell>
          <cell r="R76">
            <v>0</v>
          </cell>
          <cell r="S76">
            <v>112800000</v>
          </cell>
          <cell r="T76">
            <v>0</v>
          </cell>
          <cell r="W76">
            <v>0</v>
          </cell>
          <cell r="X76">
            <v>0</v>
          </cell>
          <cell r="Z76">
            <v>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C-2106-1900-7-40302B</v>
          </cell>
          <cell r="D77" t="str">
            <v>C</v>
          </cell>
          <cell r="E77" t="str">
            <v>2106</v>
          </cell>
          <cell r="F77" t="str">
            <v>1900</v>
          </cell>
          <cell r="G77" t="str">
            <v>7</v>
          </cell>
          <cell r="H77" t="str">
            <v>40302B</v>
          </cell>
          <cell r="L77" t="str">
            <v>Nación</v>
          </cell>
          <cell r="M77" t="str">
            <v>16</v>
          </cell>
          <cell r="N77" t="str">
            <v>SSF</v>
          </cell>
          <cell r="P77">
            <v>9576701334</v>
          </cell>
          <cell r="Q77">
            <v>0</v>
          </cell>
          <cell r="R77">
            <v>0</v>
          </cell>
          <cell r="S77">
            <v>9576701334</v>
          </cell>
          <cell r="T77">
            <v>0</v>
          </cell>
          <cell r="W77">
            <v>4673127291</v>
          </cell>
          <cell r="X77">
            <v>707999026.60000002</v>
          </cell>
          <cell r="Z77">
            <v>707999026.60000002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C-2199-1900-5-53105B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5</v>
          </cell>
          <cell r="H78" t="str">
            <v>53105B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4700000000</v>
          </cell>
          <cell r="Q78">
            <v>0</v>
          </cell>
          <cell r="R78">
            <v>0</v>
          </cell>
          <cell r="S78">
            <v>4700000000</v>
          </cell>
          <cell r="T78">
            <v>0</v>
          </cell>
          <cell r="W78">
            <v>1252874604.95</v>
          </cell>
          <cell r="X78">
            <v>321855675</v>
          </cell>
          <cell r="Z78">
            <v>321855675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C-2199-1900-6-53105B</v>
          </cell>
          <cell r="D79" t="str">
            <v>C</v>
          </cell>
          <cell r="E79" t="str">
            <v>2199</v>
          </cell>
          <cell r="F79" t="str">
            <v>1900</v>
          </cell>
          <cell r="G79" t="str">
            <v>6</v>
          </cell>
          <cell r="H79" t="str">
            <v>53105B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494000000</v>
          </cell>
          <cell r="Q79">
            <v>0</v>
          </cell>
          <cell r="R79">
            <v>0</v>
          </cell>
          <cell r="S79">
            <v>494000000</v>
          </cell>
          <cell r="T79">
            <v>0</v>
          </cell>
          <cell r="W79">
            <v>0</v>
          </cell>
          <cell r="X79">
            <v>0</v>
          </cell>
          <cell r="Z79">
            <v>0</v>
          </cell>
        </row>
        <row r="80">
          <cell r="A80" t="str">
            <v>21-03-00</v>
          </cell>
          <cell r="B80" t="str">
            <v>SERVICIO GEOLOGICO COLOMBIANO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10</v>
          </cell>
          <cell r="N80" t="str">
            <v>CSF</v>
          </cell>
          <cell r="P80">
            <v>25017000000</v>
          </cell>
          <cell r="Q80">
            <v>0</v>
          </cell>
          <cell r="R80">
            <v>0</v>
          </cell>
          <cell r="S80">
            <v>25017000000</v>
          </cell>
          <cell r="T80">
            <v>0</v>
          </cell>
          <cell r="W80">
            <v>6858342370</v>
          </cell>
          <cell r="X80">
            <v>6849833320</v>
          </cell>
          <cell r="Z80">
            <v>6837328609</v>
          </cell>
        </row>
        <row r="81">
          <cell r="A81" t="str">
            <v>21-03-00</v>
          </cell>
          <cell r="B81" t="str">
            <v>SERVICIO GEOLOGICO COLOMBIANO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P81">
            <v>10574634000</v>
          </cell>
          <cell r="Q81">
            <v>0</v>
          </cell>
          <cell r="R81">
            <v>0</v>
          </cell>
          <cell r="S81">
            <v>10574634000</v>
          </cell>
          <cell r="T81">
            <v>0</v>
          </cell>
          <cell r="W81">
            <v>2019127020</v>
          </cell>
          <cell r="X81">
            <v>2019127020</v>
          </cell>
          <cell r="Z81">
            <v>2019127020</v>
          </cell>
        </row>
        <row r="82">
          <cell r="A82" t="str">
            <v>21-03-00</v>
          </cell>
          <cell r="B82" t="str">
            <v>SERVICIO GEOLOGICO COLOMBIANO</v>
          </cell>
          <cell r="C82" t="str">
            <v>A-01-01-03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03</v>
          </cell>
          <cell r="L82" t="str">
            <v>Nación</v>
          </cell>
          <cell r="M82" t="str">
            <v>10</v>
          </cell>
          <cell r="N82" t="str">
            <v>CSF</v>
          </cell>
          <cell r="P82">
            <v>3017200000</v>
          </cell>
          <cell r="Q82">
            <v>0</v>
          </cell>
          <cell r="R82">
            <v>0</v>
          </cell>
          <cell r="S82">
            <v>3017200000</v>
          </cell>
          <cell r="T82">
            <v>0</v>
          </cell>
          <cell r="W82">
            <v>711637533</v>
          </cell>
          <cell r="X82">
            <v>710392152</v>
          </cell>
          <cell r="Z82">
            <v>702842743</v>
          </cell>
        </row>
        <row r="83">
          <cell r="A83" t="str">
            <v>21-03-00</v>
          </cell>
          <cell r="B83" t="str">
            <v>SERVICIO GEOLOGICO COLOMBIANO</v>
          </cell>
          <cell r="C83" t="str">
            <v>A-02</v>
          </cell>
          <cell r="D83" t="str">
            <v>A</v>
          </cell>
          <cell r="E83" t="str">
            <v>02</v>
          </cell>
          <cell r="L83" t="str">
            <v>Nación</v>
          </cell>
          <cell r="M83" t="str">
            <v>10</v>
          </cell>
          <cell r="N83" t="str">
            <v>CSF</v>
          </cell>
          <cell r="P83">
            <v>14648048000</v>
          </cell>
          <cell r="Q83">
            <v>0</v>
          </cell>
          <cell r="R83">
            <v>0</v>
          </cell>
          <cell r="S83">
            <v>14648048000</v>
          </cell>
          <cell r="T83">
            <v>0</v>
          </cell>
          <cell r="W83">
            <v>12561778308.940001</v>
          </cell>
          <cell r="X83">
            <v>5811712956.1999998</v>
          </cell>
          <cell r="Z83">
            <v>5770588236.0299997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A-02</v>
          </cell>
          <cell r="D84" t="str">
            <v>A</v>
          </cell>
          <cell r="E84" t="str">
            <v>02</v>
          </cell>
          <cell r="L84" t="str">
            <v>Propios</v>
          </cell>
          <cell r="M84" t="str">
            <v>20</v>
          </cell>
          <cell r="N84" t="str">
            <v>CSF</v>
          </cell>
          <cell r="P84">
            <v>3491865000</v>
          </cell>
          <cell r="Q84">
            <v>0</v>
          </cell>
          <cell r="R84">
            <v>0</v>
          </cell>
          <cell r="S84">
            <v>3491865000</v>
          </cell>
          <cell r="T84">
            <v>0</v>
          </cell>
          <cell r="W84">
            <v>638386427</v>
          </cell>
          <cell r="X84">
            <v>624231635</v>
          </cell>
          <cell r="Z84">
            <v>624231635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A-03-04-02-012</v>
          </cell>
          <cell r="D85" t="str">
            <v>A</v>
          </cell>
          <cell r="E85" t="str">
            <v>03</v>
          </cell>
          <cell r="F85" t="str">
            <v>04</v>
          </cell>
          <cell r="G85" t="str">
            <v>02</v>
          </cell>
          <cell r="H85" t="str">
            <v>012</v>
          </cell>
          <cell r="L85" t="str">
            <v>Nación</v>
          </cell>
          <cell r="M85" t="str">
            <v>10</v>
          </cell>
          <cell r="N85" t="str">
            <v>CSF</v>
          </cell>
          <cell r="P85">
            <v>145000000</v>
          </cell>
          <cell r="Q85">
            <v>0</v>
          </cell>
          <cell r="R85">
            <v>0</v>
          </cell>
          <cell r="S85">
            <v>145000000</v>
          </cell>
          <cell r="T85">
            <v>0</v>
          </cell>
          <cell r="W85">
            <v>43215938</v>
          </cell>
          <cell r="X85">
            <v>38571597</v>
          </cell>
          <cell r="Z85">
            <v>38571597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A-03-10</v>
          </cell>
          <cell r="D86" t="str">
            <v>A</v>
          </cell>
          <cell r="E86" t="str">
            <v>03</v>
          </cell>
          <cell r="F86" t="str">
            <v>10</v>
          </cell>
          <cell r="L86" t="str">
            <v>Nación</v>
          </cell>
          <cell r="M86" t="str">
            <v>10</v>
          </cell>
          <cell r="N86" t="str">
            <v>CSF</v>
          </cell>
          <cell r="P86">
            <v>26978000</v>
          </cell>
          <cell r="Q86">
            <v>0</v>
          </cell>
          <cell r="R86">
            <v>0</v>
          </cell>
          <cell r="S86">
            <v>26978000</v>
          </cell>
          <cell r="T86">
            <v>0</v>
          </cell>
          <cell r="W86">
            <v>398200</v>
          </cell>
          <cell r="X86">
            <v>398200</v>
          </cell>
          <cell r="Z86">
            <v>398200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A-05</v>
          </cell>
          <cell r="D87" t="str">
            <v>A</v>
          </cell>
          <cell r="E87" t="str">
            <v>05</v>
          </cell>
          <cell r="L87" t="str">
            <v>Nación</v>
          </cell>
          <cell r="M87" t="str">
            <v>10</v>
          </cell>
          <cell r="N87" t="str">
            <v>CSF</v>
          </cell>
          <cell r="P87">
            <v>5875793000</v>
          </cell>
          <cell r="Q87">
            <v>0</v>
          </cell>
          <cell r="R87">
            <v>0</v>
          </cell>
          <cell r="S87">
            <v>5875793000</v>
          </cell>
          <cell r="T87">
            <v>0</v>
          </cell>
          <cell r="W87">
            <v>2234152314</v>
          </cell>
          <cell r="X87">
            <v>337451528</v>
          </cell>
          <cell r="Z87">
            <v>337451528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A-05</v>
          </cell>
          <cell r="D88" t="str">
            <v>A</v>
          </cell>
          <cell r="E88" t="str">
            <v>05</v>
          </cell>
          <cell r="L88" t="str">
            <v>Propios</v>
          </cell>
          <cell r="M88" t="str">
            <v>20</v>
          </cell>
          <cell r="N88" t="str">
            <v>CSF</v>
          </cell>
          <cell r="P88">
            <v>6957100000</v>
          </cell>
          <cell r="Q88">
            <v>0</v>
          </cell>
          <cell r="R88">
            <v>0</v>
          </cell>
          <cell r="S88">
            <v>6957100000</v>
          </cell>
          <cell r="T88">
            <v>0</v>
          </cell>
          <cell r="W88">
            <v>4846835149.8199997</v>
          </cell>
          <cell r="X88">
            <v>1482122051.72</v>
          </cell>
          <cell r="Z88">
            <v>1015420676.72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A-05</v>
          </cell>
          <cell r="D89" t="str">
            <v>A</v>
          </cell>
          <cell r="E89" t="str">
            <v>05</v>
          </cell>
          <cell r="L89" t="str">
            <v>Propios</v>
          </cell>
          <cell r="M89" t="str">
            <v>21</v>
          </cell>
          <cell r="N89" t="str">
            <v>CSF</v>
          </cell>
          <cell r="P89">
            <v>3631800000</v>
          </cell>
          <cell r="Q89">
            <v>0</v>
          </cell>
          <cell r="R89">
            <v>0</v>
          </cell>
          <cell r="S89">
            <v>3631800000</v>
          </cell>
          <cell r="T89">
            <v>0</v>
          </cell>
          <cell r="W89">
            <v>3490045884</v>
          </cell>
          <cell r="X89">
            <v>653562528</v>
          </cell>
          <cell r="Z89">
            <v>652183488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A-08-01</v>
          </cell>
          <cell r="D90" t="str">
            <v>A</v>
          </cell>
          <cell r="E90" t="str">
            <v>08</v>
          </cell>
          <cell r="F90" t="str">
            <v>01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526119000</v>
          </cell>
          <cell r="Q90">
            <v>0</v>
          </cell>
          <cell r="R90">
            <v>0</v>
          </cell>
          <cell r="S90">
            <v>526119000</v>
          </cell>
          <cell r="T90">
            <v>0</v>
          </cell>
          <cell r="W90">
            <v>367481462</v>
          </cell>
          <cell r="X90">
            <v>367481462</v>
          </cell>
          <cell r="Z90">
            <v>367481462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A-08-03</v>
          </cell>
          <cell r="D91" t="str">
            <v>A</v>
          </cell>
          <cell r="E91" t="str">
            <v>08</v>
          </cell>
          <cell r="F91" t="str">
            <v>03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3109000</v>
          </cell>
          <cell r="Q91">
            <v>0</v>
          </cell>
          <cell r="R91">
            <v>0</v>
          </cell>
          <cell r="S91">
            <v>3109000</v>
          </cell>
          <cell r="T91">
            <v>0</v>
          </cell>
          <cell r="W91">
            <v>0</v>
          </cell>
          <cell r="X91">
            <v>0</v>
          </cell>
          <cell r="Z91">
            <v>0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A-08-04-01</v>
          </cell>
          <cell r="D92" t="str">
            <v>A</v>
          </cell>
          <cell r="E92" t="str">
            <v>08</v>
          </cell>
          <cell r="F92" t="str">
            <v>04</v>
          </cell>
          <cell r="G92" t="str">
            <v>01</v>
          </cell>
          <cell r="L92" t="str">
            <v>Nación</v>
          </cell>
          <cell r="M92" t="str">
            <v>11</v>
          </cell>
          <cell r="N92" t="str">
            <v>SSF</v>
          </cell>
          <cell r="P92">
            <v>595000000</v>
          </cell>
          <cell r="Q92">
            <v>0</v>
          </cell>
          <cell r="R92">
            <v>0</v>
          </cell>
          <cell r="S92">
            <v>595000000</v>
          </cell>
          <cell r="T92">
            <v>0</v>
          </cell>
          <cell r="W92">
            <v>0</v>
          </cell>
          <cell r="X92">
            <v>0</v>
          </cell>
          <cell r="Z92">
            <v>0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C-2106-1900-15-53105E</v>
          </cell>
          <cell r="D93" t="str">
            <v>C</v>
          </cell>
          <cell r="E93" t="str">
            <v>2106</v>
          </cell>
          <cell r="F93" t="str">
            <v>1900</v>
          </cell>
          <cell r="G93" t="str">
            <v>15</v>
          </cell>
          <cell r="H93" t="str">
            <v>53105E</v>
          </cell>
          <cell r="L93" t="str">
            <v>Nación</v>
          </cell>
          <cell r="M93" t="str">
            <v>11</v>
          </cell>
          <cell r="N93" t="str">
            <v>CSF</v>
          </cell>
          <cell r="P93">
            <v>500000000</v>
          </cell>
          <cell r="Q93">
            <v>0</v>
          </cell>
          <cell r="R93">
            <v>0</v>
          </cell>
          <cell r="S93">
            <v>500000000</v>
          </cell>
          <cell r="T93">
            <v>0</v>
          </cell>
          <cell r="W93">
            <v>487584072</v>
          </cell>
          <cell r="X93">
            <v>60380892</v>
          </cell>
          <cell r="Z93">
            <v>60380892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C-2106-1900-16-53105B</v>
          </cell>
          <cell r="D94" t="str">
            <v>C</v>
          </cell>
          <cell r="E94" t="str">
            <v>2106</v>
          </cell>
          <cell r="F94" t="str">
            <v>1900</v>
          </cell>
          <cell r="G94" t="str">
            <v>16</v>
          </cell>
          <cell r="H94" t="str">
            <v>53105B</v>
          </cell>
          <cell r="L94" t="str">
            <v>Nación</v>
          </cell>
          <cell r="M94" t="str">
            <v>11</v>
          </cell>
          <cell r="N94" t="str">
            <v>CSF</v>
          </cell>
          <cell r="P94">
            <v>2000000000</v>
          </cell>
          <cell r="Q94">
            <v>0</v>
          </cell>
          <cell r="R94">
            <v>0</v>
          </cell>
          <cell r="S94">
            <v>2000000000</v>
          </cell>
          <cell r="T94">
            <v>0</v>
          </cell>
          <cell r="W94">
            <v>0</v>
          </cell>
          <cell r="X94">
            <v>0</v>
          </cell>
          <cell r="Z94">
            <v>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C-2106-1900-16-53105B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16</v>
          </cell>
          <cell r="H95" t="str">
            <v>53105B</v>
          </cell>
          <cell r="L95" t="str">
            <v>Propios</v>
          </cell>
          <cell r="M95" t="str">
            <v>20</v>
          </cell>
          <cell r="N95" t="str">
            <v>CSF</v>
          </cell>
          <cell r="P95">
            <v>4481004096</v>
          </cell>
          <cell r="Q95">
            <v>0</v>
          </cell>
          <cell r="R95">
            <v>0</v>
          </cell>
          <cell r="S95">
            <v>4481004096</v>
          </cell>
          <cell r="T95">
            <v>0</v>
          </cell>
          <cell r="W95">
            <v>0</v>
          </cell>
          <cell r="X95">
            <v>0</v>
          </cell>
          <cell r="Z95">
            <v>0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C-2106-1900-17-40302A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17</v>
          </cell>
          <cell r="H96" t="str">
            <v>40302A</v>
          </cell>
          <cell r="L96" t="str">
            <v>Nación</v>
          </cell>
          <cell r="M96" t="str">
            <v>11</v>
          </cell>
          <cell r="N96" t="str">
            <v>CSF</v>
          </cell>
          <cell r="P96">
            <v>7000000000</v>
          </cell>
          <cell r="Q96">
            <v>0</v>
          </cell>
          <cell r="R96">
            <v>0</v>
          </cell>
          <cell r="S96">
            <v>7000000000</v>
          </cell>
          <cell r="T96">
            <v>0</v>
          </cell>
          <cell r="W96">
            <v>861638801</v>
          </cell>
          <cell r="X96">
            <v>583640405.41999996</v>
          </cell>
          <cell r="Z96">
            <v>583640405.41999996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C-2106-1900-17-40302A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17</v>
          </cell>
          <cell r="H97" t="str">
            <v>40302A</v>
          </cell>
          <cell r="L97" t="str">
            <v>Propios</v>
          </cell>
          <cell r="M97" t="str">
            <v>20</v>
          </cell>
          <cell r="N97" t="str">
            <v>CSF</v>
          </cell>
          <cell r="P97">
            <v>2309800000</v>
          </cell>
          <cell r="Q97">
            <v>0</v>
          </cell>
          <cell r="R97">
            <v>0</v>
          </cell>
          <cell r="S97">
            <v>2309800000</v>
          </cell>
          <cell r="T97">
            <v>0</v>
          </cell>
          <cell r="W97">
            <v>0</v>
          </cell>
          <cell r="X97">
            <v>0</v>
          </cell>
          <cell r="Z97">
            <v>0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C-2106-1900-18-40302A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18</v>
          </cell>
          <cell r="H98" t="str">
            <v>40302A</v>
          </cell>
          <cell r="L98" t="str">
            <v>Nación</v>
          </cell>
          <cell r="M98" t="str">
            <v>11</v>
          </cell>
          <cell r="N98" t="str">
            <v>CSF</v>
          </cell>
          <cell r="P98">
            <v>3491503938</v>
          </cell>
          <cell r="Q98">
            <v>0</v>
          </cell>
          <cell r="R98">
            <v>0</v>
          </cell>
          <cell r="S98">
            <v>3491503938</v>
          </cell>
          <cell r="T98">
            <v>0</v>
          </cell>
          <cell r="W98">
            <v>1234191154</v>
          </cell>
          <cell r="X98">
            <v>66535231</v>
          </cell>
          <cell r="Z98">
            <v>66535231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C-2106-1900-19-40302A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19</v>
          </cell>
          <cell r="H99" t="str">
            <v>40302A</v>
          </cell>
          <cell r="L99" t="str">
            <v>Nación</v>
          </cell>
          <cell r="M99" t="str">
            <v>11</v>
          </cell>
          <cell r="N99" t="str">
            <v>CSF</v>
          </cell>
          <cell r="P99">
            <v>6808496062</v>
          </cell>
          <cell r="Q99">
            <v>0</v>
          </cell>
          <cell r="R99">
            <v>0</v>
          </cell>
          <cell r="S99">
            <v>6808496062</v>
          </cell>
          <cell r="T99">
            <v>0</v>
          </cell>
          <cell r="W99">
            <v>5746668264</v>
          </cell>
          <cell r="X99">
            <v>721126134</v>
          </cell>
          <cell r="Z99">
            <v>718653222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C-2106-1900-19-40302A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19</v>
          </cell>
          <cell r="H100" t="str">
            <v>40302A</v>
          </cell>
          <cell r="L100" t="str">
            <v>Propios</v>
          </cell>
          <cell r="M100" t="str">
            <v>21</v>
          </cell>
          <cell r="N100" t="str">
            <v>CSF</v>
          </cell>
          <cell r="P100">
            <v>2191503938</v>
          </cell>
          <cell r="Q100">
            <v>0</v>
          </cell>
          <cell r="R100">
            <v>0</v>
          </cell>
          <cell r="S100">
            <v>2191503938</v>
          </cell>
          <cell r="T100">
            <v>0</v>
          </cell>
          <cell r="W100">
            <v>1825457436</v>
          </cell>
          <cell r="X100">
            <v>218155644</v>
          </cell>
          <cell r="Z100">
            <v>218155644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C-2106-1900-20-40302B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20</v>
          </cell>
          <cell r="H101" t="str">
            <v>40302B</v>
          </cell>
          <cell r="L101" t="str">
            <v>Nación</v>
          </cell>
          <cell r="M101" t="str">
            <v>11</v>
          </cell>
          <cell r="N101" t="str">
            <v>CSF</v>
          </cell>
          <cell r="P101">
            <v>5400000000</v>
          </cell>
          <cell r="Q101">
            <v>0</v>
          </cell>
          <cell r="R101">
            <v>0</v>
          </cell>
          <cell r="S101">
            <v>5400000000</v>
          </cell>
          <cell r="T101">
            <v>0</v>
          </cell>
          <cell r="W101">
            <v>621621550</v>
          </cell>
          <cell r="X101">
            <v>71736463</v>
          </cell>
          <cell r="Z101">
            <v>58818439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C-2106-1900-21-40302A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21</v>
          </cell>
          <cell r="H102" t="str">
            <v>40302A</v>
          </cell>
          <cell r="L102" t="str">
            <v>Nación</v>
          </cell>
          <cell r="M102" t="str">
            <v>11</v>
          </cell>
          <cell r="N102" t="str">
            <v>CSF</v>
          </cell>
          <cell r="P102">
            <v>4000000000</v>
          </cell>
          <cell r="Q102">
            <v>0</v>
          </cell>
          <cell r="R102">
            <v>0</v>
          </cell>
          <cell r="S102">
            <v>4000000000</v>
          </cell>
          <cell r="T102">
            <v>0</v>
          </cell>
          <cell r="W102">
            <v>2705618967</v>
          </cell>
          <cell r="X102">
            <v>121573292</v>
          </cell>
          <cell r="Z102">
            <v>121573292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C-2106-1900-22-10101B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22</v>
          </cell>
          <cell r="H103" t="str">
            <v>10101B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6800000000</v>
          </cell>
          <cell r="Q103">
            <v>0</v>
          </cell>
          <cell r="R103">
            <v>0</v>
          </cell>
          <cell r="S103">
            <v>6800000000</v>
          </cell>
          <cell r="T103">
            <v>0</v>
          </cell>
          <cell r="W103">
            <v>1319339756</v>
          </cell>
          <cell r="X103">
            <v>47342453</v>
          </cell>
          <cell r="Z103">
            <v>47342453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C-2106-1900-22-10101B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22</v>
          </cell>
          <cell r="H104" t="str">
            <v>10101B</v>
          </cell>
          <cell r="L104" t="str">
            <v>Propios</v>
          </cell>
          <cell r="M104" t="str">
            <v>21</v>
          </cell>
          <cell r="N104" t="str">
            <v>CSF</v>
          </cell>
          <cell r="P104">
            <v>2200000000</v>
          </cell>
          <cell r="Q104">
            <v>0</v>
          </cell>
          <cell r="R104">
            <v>0</v>
          </cell>
          <cell r="S104">
            <v>2200000000</v>
          </cell>
          <cell r="T104">
            <v>0</v>
          </cell>
          <cell r="W104">
            <v>898069466</v>
          </cell>
          <cell r="X104">
            <v>33340000</v>
          </cell>
          <cell r="Z104">
            <v>33340000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C-2199-1900-6-53105B</v>
          </cell>
          <cell r="D105" t="str">
            <v>C</v>
          </cell>
          <cell r="E105" t="str">
            <v>2199</v>
          </cell>
          <cell r="F105" t="str">
            <v>1900</v>
          </cell>
          <cell r="G105" t="str">
            <v>6</v>
          </cell>
          <cell r="H105" t="str">
            <v>53105B</v>
          </cell>
          <cell r="L105" t="str">
            <v>Nación</v>
          </cell>
          <cell r="M105" t="str">
            <v>11</v>
          </cell>
          <cell r="N105" t="str">
            <v>CSF</v>
          </cell>
          <cell r="P105">
            <v>3000000000</v>
          </cell>
          <cell r="Q105">
            <v>0</v>
          </cell>
          <cell r="R105">
            <v>0</v>
          </cell>
          <cell r="S105">
            <v>3000000000</v>
          </cell>
          <cell r="T105">
            <v>0</v>
          </cell>
          <cell r="W105">
            <v>0</v>
          </cell>
          <cell r="X105">
            <v>0</v>
          </cell>
          <cell r="Z105">
            <v>0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C-2199-1900-7-53105B</v>
          </cell>
          <cell r="D106" t="str">
            <v>C</v>
          </cell>
          <cell r="E106" t="str">
            <v>2199</v>
          </cell>
          <cell r="F106" t="str">
            <v>1900</v>
          </cell>
          <cell r="G106" t="str">
            <v>7</v>
          </cell>
          <cell r="H106" t="str">
            <v>53105B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180000000</v>
          </cell>
          <cell r="Q106">
            <v>0</v>
          </cell>
          <cell r="R106">
            <v>0</v>
          </cell>
          <cell r="S106">
            <v>180000000</v>
          </cell>
          <cell r="T106">
            <v>0</v>
          </cell>
          <cell r="W106">
            <v>29852893</v>
          </cell>
          <cell r="X106">
            <v>29852893</v>
          </cell>
          <cell r="Z106">
            <v>29852893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C-2199-1900-10-53105B</v>
          </cell>
          <cell r="D107" t="str">
            <v>C</v>
          </cell>
          <cell r="E107" t="str">
            <v>2199</v>
          </cell>
          <cell r="F107" t="str">
            <v>1900</v>
          </cell>
          <cell r="G107" t="str">
            <v>10</v>
          </cell>
          <cell r="H107" t="str">
            <v>53105B</v>
          </cell>
          <cell r="L107" t="str">
            <v>Nación</v>
          </cell>
          <cell r="M107" t="str">
            <v>11</v>
          </cell>
          <cell r="N107" t="str">
            <v>CSF</v>
          </cell>
          <cell r="P107">
            <v>1000000000</v>
          </cell>
          <cell r="Q107">
            <v>0</v>
          </cell>
          <cell r="R107">
            <v>0</v>
          </cell>
          <cell r="S107">
            <v>1000000000</v>
          </cell>
          <cell r="T107">
            <v>1000000000</v>
          </cell>
          <cell r="W107">
            <v>0</v>
          </cell>
          <cell r="X107">
            <v>0</v>
          </cell>
          <cell r="Z107">
            <v>0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C-2199-1900-11-53105B</v>
          </cell>
          <cell r="D108" t="str">
            <v>C</v>
          </cell>
          <cell r="E108" t="str">
            <v>2199</v>
          </cell>
          <cell r="F108" t="str">
            <v>1900</v>
          </cell>
          <cell r="G108" t="str">
            <v>11</v>
          </cell>
          <cell r="H108" t="str">
            <v>53105B</v>
          </cell>
          <cell r="L108" t="str">
            <v>Nación</v>
          </cell>
          <cell r="M108" t="str">
            <v>11</v>
          </cell>
          <cell r="N108" t="str">
            <v>CSF</v>
          </cell>
          <cell r="P108">
            <v>10059000000</v>
          </cell>
          <cell r="Q108">
            <v>0</v>
          </cell>
          <cell r="R108">
            <v>0</v>
          </cell>
          <cell r="S108">
            <v>10059000000</v>
          </cell>
          <cell r="T108">
            <v>0</v>
          </cell>
          <cell r="W108">
            <v>1022993377</v>
          </cell>
          <cell r="X108">
            <v>89530200</v>
          </cell>
          <cell r="Z108">
            <v>89530200</v>
          </cell>
        </row>
        <row r="109">
          <cell r="A109" t="str">
            <v>21-09-00</v>
          </cell>
          <cell r="B109" t="str">
            <v>UNIDAD DE PLANEACION MINERO ENERGETICA - UPME</v>
          </cell>
          <cell r="C109" t="str">
            <v>A-01-01-01</v>
          </cell>
          <cell r="D109" t="str">
            <v>A</v>
          </cell>
          <cell r="E109" t="str">
            <v>01</v>
          </cell>
          <cell r="F109" t="str">
            <v>01</v>
          </cell>
          <cell r="G109" t="str">
            <v>01</v>
          </cell>
          <cell r="L109" t="str">
            <v>Propios</v>
          </cell>
          <cell r="M109" t="str">
            <v>20</v>
          </cell>
          <cell r="N109" t="str">
            <v>CSF</v>
          </cell>
          <cell r="P109">
            <v>12454302000</v>
          </cell>
          <cell r="Q109">
            <v>0</v>
          </cell>
          <cell r="R109">
            <v>0</v>
          </cell>
          <cell r="S109">
            <v>12454302000</v>
          </cell>
          <cell r="T109">
            <v>0</v>
          </cell>
          <cell r="W109">
            <v>4001134632</v>
          </cell>
          <cell r="X109">
            <v>3970232310</v>
          </cell>
          <cell r="Z109">
            <v>3970232310</v>
          </cell>
        </row>
        <row r="110">
          <cell r="A110" t="str">
            <v>21-09-00</v>
          </cell>
          <cell r="B110" t="str">
            <v>UNIDAD DE PLANEACION MINERO ENERGETICA - UPME</v>
          </cell>
          <cell r="C110" t="str">
            <v>A-01-01-02</v>
          </cell>
          <cell r="D110" t="str">
            <v>A</v>
          </cell>
          <cell r="E110" t="str">
            <v>01</v>
          </cell>
          <cell r="F110" t="str">
            <v>01</v>
          </cell>
          <cell r="G110" t="str">
            <v>02</v>
          </cell>
          <cell r="L110" t="str">
            <v>Propios</v>
          </cell>
          <cell r="M110" t="str">
            <v>20</v>
          </cell>
          <cell r="N110" t="str">
            <v>CSF</v>
          </cell>
          <cell r="P110">
            <v>4551608000</v>
          </cell>
          <cell r="Q110">
            <v>0</v>
          </cell>
          <cell r="R110">
            <v>0</v>
          </cell>
          <cell r="S110">
            <v>4551608000</v>
          </cell>
          <cell r="T110">
            <v>0</v>
          </cell>
          <cell r="W110">
            <v>1090852874</v>
          </cell>
          <cell r="X110">
            <v>1088720471</v>
          </cell>
          <cell r="Z110">
            <v>1088720471</v>
          </cell>
        </row>
        <row r="111">
          <cell r="A111" t="str">
            <v>21-09-00</v>
          </cell>
          <cell r="B111" t="str">
            <v>UNIDAD DE PLANEACION MINERO ENERGETICA - UPME</v>
          </cell>
          <cell r="C111" t="str">
            <v>A-01-01-03</v>
          </cell>
          <cell r="D111" t="str">
            <v>A</v>
          </cell>
          <cell r="E111" t="str">
            <v>01</v>
          </cell>
          <cell r="F111" t="str">
            <v>01</v>
          </cell>
          <cell r="G111" t="str">
            <v>03</v>
          </cell>
          <cell r="L111" t="str">
            <v>Propios</v>
          </cell>
          <cell r="M111" t="str">
            <v>20</v>
          </cell>
          <cell r="N111" t="str">
            <v>CSF</v>
          </cell>
          <cell r="P111">
            <v>1924123000</v>
          </cell>
          <cell r="Q111">
            <v>0</v>
          </cell>
          <cell r="R111">
            <v>0</v>
          </cell>
          <cell r="S111">
            <v>1924123000</v>
          </cell>
          <cell r="T111">
            <v>0</v>
          </cell>
          <cell r="W111">
            <v>306184166</v>
          </cell>
          <cell r="X111">
            <v>282895858</v>
          </cell>
          <cell r="Z111">
            <v>282895858</v>
          </cell>
        </row>
        <row r="112">
          <cell r="A112" t="str">
            <v>21-09-00</v>
          </cell>
          <cell r="B112" t="str">
            <v>UNIDAD DE PLANEACION MINERO ENERGETICA - UPME</v>
          </cell>
          <cell r="C112" t="str">
            <v>A-01-01-04</v>
          </cell>
          <cell r="D112" t="str">
            <v>A</v>
          </cell>
          <cell r="E112" t="str">
            <v>01</v>
          </cell>
          <cell r="F112" t="str">
            <v>01</v>
          </cell>
          <cell r="G112" t="str">
            <v>04</v>
          </cell>
          <cell r="L112" t="str">
            <v>Propios</v>
          </cell>
          <cell r="M112" t="str">
            <v>20</v>
          </cell>
          <cell r="N112" t="str">
            <v>CSF</v>
          </cell>
          <cell r="P112">
            <v>2040000000</v>
          </cell>
          <cell r="Q112">
            <v>0</v>
          </cell>
          <cell r="R112">
            <v>0</v>
          </cell>
          <cell r="S112">
            <v>2040000000</v>
          </cell>
          <cell r="T112">
            <v>2040000000</v>
          </cell>
          <cell r="W112">
            <v>0</v>
          </cell>
          <cell r="X112">
            <v>0</v>
          </cell>
          <cell r="Z112">
            <v>0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A-02</v>
          </cell>
          <cell r="D113" t="str">
            <v>A</v>
          </cell>
          <cell r="E113" t="str">
            <v>02</v>
          </cell>
          <cell r="L113" t="str">
            <v>Propios</v>
          </cell>
          <cell r="M113" t="str">
            <v>20</v>
          </cell>
          <cell r="N113" t="str">
            <v>CSF</v>
          </cell>
          <cell r="P113">
            <v>2072600000</v>
          </cell>
          <cell r="Q113">
            <v>0</v>
          </cell>
          <cell r="R113">
            <v>0</v>
          </cell>
          <cell r="S113">
            <v>2072600000</v>
          </cell>
          <cell r="T113">
            <v>0</v>
          </cell>
          <cell r="W113">
            <v>758574075.78999996</v>
          </cell>
          <cell r="X113">
            <v>231815292.50999999</v>
          </cell>
          <cell r="Z113">
            <v>231815292.50999999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A-03-03-01-999</v>
          </cell>
          <cell r="D114" t="str">
            <v>A</v>
          </cell>
          <cell r="E114" t="str">
            <v>03</v>
          </cell>
          <cell r="F114" t="str">
            <v>03</v>
          </cell>
          <cell r="G114" t="str">
            <v>01</v>
          </cell>
          <cell r="H114" t="str">
            <v>999</v>
          </cell>
          <cell r="L114" t="str">
            <v>Propios</v>
          </cell>
          <cell r="M114" t="str">
            <v>20</v>
          </cell>
          <cell r="N114" t="str">
            <v>CSF</v>
          </cell>
          <cell r="P114">
            <v>6474340730</v>
          </cell>
          <cell r="Q114">
            <v>0</v>
          </cell>
          <cell r="R114">
            <v>0</v>
          </cell>
          <cell r="S114">
            <v>6474340730</v>
          </cell>
          <cell r="T114">
            <v>2073341227</v>
          </cell>
          <cell r="W114">
            <v>0</v>
          </cell>
          <cell r="X114">
            <v>0</v>
          </cell>
          <cell r="Z114">
            <v>0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A-03-04-02-012</v>
          </cell>
          <cell r="D115" t="str">
            <v>A</v>
          </cell>
          <cell r="E115" t="str">
            <v>03</v>
          </cell>
          <cell r="F115" t="str">
            <v>04</v>
          </cell>
          <cell r="G115" t="str">
            <v>02</v>
          </cell>
          <cell r="H115" t="str">
            <v>012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183000000</v>
          </cell>
          <cell r="Q115">
            <v>0</v>
          </cell>
          <cell r="R115">
            <v>0</v>
          </cell>
          <cell r="S115">
            <v>183000000</v>
          </cell>
          <cell r="T115">
            <v>0</v>
          </cell>
          <cell r="W115">
            <v>20506735</v>
          </cell>
          <cell r="X115">
            <v>6804850</v>
          </cell>
          <cell r="Z115">
            <v>6804850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A-03-10</v>
          </cell>
          <cell r="D116" t="str">
            <v>A</v>
          </cell>
          <cell r="E116" t="str">
            <v>03</v>
          </cell>
          <cell r="F116" t="str">
            <v>10</v>
          </cell>
          <cell r="L116" t="str">
            <v>Propios</v>
          </cell>
          <cell r="M116" t="str">
            <v>20</v>
          </cell>
          <cell r="N116" t="str">
            <v>CSF</v>
          </cell>
          <cell r="P116">
            <v>100000000</v>
          </cell>
          <cell r="Q116">
            <v>0</v>
          </cell>
          <cell r="R116">
            <v>0</v>
          </cell>
          <cell r="S116">
            <v>100000000</v>
          </cell>
          <cell r="T116">
            <v>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A-05</v>
          </cell>
          <cell r="D117" t="str">
            <v>A</v>
          </cell>
          <cell r="E117" t="str">
            <v>05</v>
          </cell>
          <cell r="L117" t="str">
            <v>Propios</v>
          </cell>
          <cell r="M117" t="str">
            <v>20</v>
          </cell>
          <cell r="N117" t="str">
            <v>CSF</v>
          </cell>
          <cell r="P117">
            <v>2995644000</v>
          </cell>
          <cell r="Q117">
            <v>0</v>
          </cell>
          <cell r="R117">
            <v>0</v>
          </cell>
          <cell r="S117">
            <v>2995644000</v>
          </cell>
          <cell r="T117">
            <v>0</v>
          </cell>
          <cell r="W117">
            <v>2682498284</v>
          </cell>
          <cell r="X117">
            <v>357902097</v>
          </cell>
          <cell r="Z117">
            <v>357902097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A-08-01</v>
          </cell>
          <cell r="D118" t="str">
            <v>A</v>
          </cell>
          <cell r="E118" t="str">
            <v>08</v>
          </cell>
          <cell r="F118" t="str">
            <v>01</v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156000000</v>
          </cell>
          <cell r="Q118">
            <v>0</v>
          </cell>
          <cell r="R118">
            <v>0</v>
          </cell>
          <cell r="S118">
            <v>156000000</v>
          </cell>
          <cell r="T118">
            <v>0</v>
          </cell>
          <cell r="W118">
            <v>93373100</v>
          </cell>
          <cell r="X118">
            <v>93373100</v>
          </cell>
          <cell r="Z118">
            <v>93373100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A-08-04-01</v>
          </cell>
          <cell r="D119" t="str">
            <v>A</v>
          </cell>
          <cell r="E119" t="str">
            <v>08</v>
          </cell>
          <cell r="F119" t="str">
            <v>04</v>
          </cell>
          <cell r="G119" t="str">
            <v>01</v>
          </cell>
          <cell r="L119" t="str">
            <v>Propios</v>
          </cell>
          <cell r="M119" t="str">
            <v>20</v>
          </cell>
          <cell r="N119" t="str">
            <v>CSF</v>
          </cell>
          <cell r="P119">
            <v>98000000</v>
          </cell>
          <cell r="Q119">
            <v>0</v>
          </cell>
          <cell r="R119">
            <v>0</v>
          </cell>
          <cell r="S119">
            <v>98000000</v>
          </cell>
          <cell r="T119">
            <v>0</v>
          </cell>
          <cell r="W119">
            <v>0</v>
          </cell>
          <cell r="X119">
            <v>0</v>
          </cell>
          <cell r="Z119">
            <v>0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C-2102-1900-5-53106A</v>
          </cell>
          <cell r="D120" t="str">
            <v>C</v>
          </cell>
          <cell r="E120" t="str">
            <v>2102</v>
          </cell>
          <cell r="F120" t="str">
            <v>1900</v>
          </cell>
          <cell r="G120" t="str">
            <v>5</v>
          </cell>
          <cell r="H120" t="str">
            <v>53106A</v>
          </cell>
          <cell r="L120" t="str">
            <v>Propios</v>
          </cell>
          <cell r="M120" t="str">
            <v>20</v>
          </cell>
          <cell r="N120" t="str">
            <v>CSF</v>
          </cell>
          <cell r="P120">
            <v>1500000000</v>
          </cell>
          <cell r="Q120">
            <v>0</v>
          </cell>
          <cell r="R120">
            <v>0</v>
          </cell>
          <cell r="S120">
            <v>1500000000</v>
          </cell>
          <cell r="T120">
            <v>0</v>
          </cell>
          <cell r="W120">
            <v>735558665</v>
          </cell>
          <cell r="X120">
            <v>244563072</v>
          </cell>
          <cell r="Z120">
            <v>244563072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C-2102-1900-6-40301C</v>
          </cell>
          <cell r="D121" t="str">
            <v>C</v>
          </cell>
          <cell r="E121" t="str">
            <v>2102</v>
          </cell>
          <cell r="F121" t="str">
            <v>1900</v>
          </cell>
          <cell r="G121" t="str">
            <v>6</v>
          </cell>
          <cell r="H121" t="str">
            <v>40301C</v>
          </cell>
          <cell r="L121" t="str">
            <v>Propios</v>
          </cell>
          <cell r="M121" t="str">
            <v>20</v>
          </cell>
          <cell r="N121" t="str">
            <v>CSF</v>
          </cell>
          <cell r="P121">
            <v>4913641102</v>
          </cell>
          <cell r="Q121">
            <v>0</v>
          </cell>
          <cell r="R121">
            <v>0</v>
          </cell>
          <cell r="S121">
            <v>4913641102</v>
          </cell>
          <cell r="T121">
            <v>0</v>
          </cell>
          <cell r="W121">
            <v>2219519474</v>
          </cell>
          <cell r="X121">
            <v>342549206</v>
          </cell>
          <cell r="Z121">
            <v>342549206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C-2102-1900-6-40301C</v>
          </cell>
          <cell r="D122" t="str">
            <v>C</v>
          </cell>
          <cell r="E122" t="str">
            <v>2102</v>
          </cell>
          <cell r="F122" t="str">
            <v>1900</v>
          </cell>
          <cell r="G122" t="str">
            <v>6</v>
          </cell>
          <cell r="H122" t="str">
            <v>40301C</v>
          </cell>
          <cell r="L122" t="str">
            <v>Propios</v>
          </cell>
          <cell r="M122" t="str">
            <v>21</v>
          </cell>
          <cell r="N122" t="str">
            <v>CSF</v>
          </cell>
          <cell r="P122">
            <v>586358898</v>
          </cell>
          <cell r="Q122">
            <v>0</v>
          </cell>
          <cell r="R122">
            <v>0</v>
          </cell>
          <cell r="S122">
            <v>586358898</v>
          </cell>
          <cell r="T122">
            <v>0</v>
          </cell>
          <cell r="W122">
            <v>64308000</v>
          </cell>
          <cell r="X122">
            <v>17252133</v>
          </cell>
          <cell r="Z122">
            <v>17252133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C-2103-1900-2-40301B</v>
          </cell>
          <cell r="D123" t="str">
            <v>C</v>
          </cell>
          <cell r="E123" t="str">
            <v>2103</v>
          </cell>
          <cell r="F123" t="str">
            <v>1900</v>
          </cell>
          <cell r="G123" t="str">
            <v>2</v>
          </cell>
          <cell r="H123" t="str">
            <v>40301B</v>
          </cell>
          <cell r="L123" t="str">
            <v>Propios</v>
          </cell>
          <cell r="M123" t="str">
            <v>20</v>
          </cell>
          <cell r="N123" t="str">
            <v>CSF</v>
          </cell>
          <cell r="P123">
            <v>2800000000</v>
          </cell>
          <cell r="Q123">
            <v>0</v>
          </cell>
          <cell r="R123">
            <v>0</v>
          </cell>
          <cell r="S123">
            <v>2800000000</v>
          </cell>
          <cell r="T123">
            <v>0</v>
          </cell>
          <cell r="W123">
            <v>893632907</v>
          </cell>
          <cell r="X123">
            <v>116925864</v>
          </cell>
          <cell r="Z123">
            <v>116925864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C-2106-1900-10-53105E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H124" t="str">
            <v>53105E</v>
          </cell>
          <cell r="L124" t="str">
            <v>Propios</v>
          </cell>
          <cell r="M124" t="str">
            <v>20</v>
          </cell>
          <cell r="N124" t="str">
            <v>CSF</v>
          </cell>
          <cell r="P124">
            <v>3262624416</v>
          </cell>
          <cell r="Q124">
            <v>0</v>
          </cell>
          <cell r="R124">
            <v>0</v>
          </cell>
          <cell r="S124">
            <v>3262624416</v>
          </cell>
          <cell r="T124">
            <v>0</v>
          </cell>
          <cell r="W124">
            <v>1993179081</v>
          </cell>
          <cell r="X124">
            <v>288386954</v>
          </cell>
          <cell r="Z124">
            <v>288386954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C-2106-1900-11-53105B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H125" t="str">
            <v>53105B</v>
          </cell>
          <cell r="L125" t="str">
            <v>Propios</v>
          </cell>
          <cell r="M125" t="str">
            <v>20</v>
          </cell>
          <cell r="N125" t="str">
            <v>CSF</v>
          </cell>
          <cell r="P125">
            <v>1900000000</v>
          </cell>
          <cell r="Q125">
            <v>0</v>
          </cell>
          <cell r="R125">
            <v>0</v>
          </cell>
          <cell r="S125">
            <v>1900000000</v>
          </cell>
          <cell r="T125">
            <v>0</v>
          </cell>
          <cell r="W125">
            <v>970284888.86000001</v>
          </cell>
          <cell r="X125">
            <v>63108742</v>
          </cell>
          <cell r="Z125">
            <v>63108742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C-2106-1900-12-40302A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12</v>
          </cell>
          <cell r="H126" t="str">
            <v>40302A</v>
          </cell>
          <cell r="L126" t="str">
            <v>Propios</v>
          </cell>
          <cell r="M126" t="str">
            <v>20</v>
          </cell>
          <cell r="N126" t="str">
            <v>CSF</v>
          </cell>
          <cell r="P126">
            <v>2000000000</v>
          </cell>
          <cell r="Q126">
            <v>0</v>
          </cell>
          <cell r="R126">
            <v>0</v>
          </cell>
          <cell r="S126">
            <v>2000000000</v>
          </cell>
          <cell r="T126">
            <v>0</v>
          </cell>
          <cell r="W126">
            <v>827588708</v>
          </cell>
          <cell r="X126">
            <v>84005750</v>
          </cell>
          <cell r="Z126">
            <v>84005750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C-2106-1900-13-40302B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13</v>
          </cell>
          <cell r="H127" t="str">
            <v>40302B</v>
          </cell>
          <cell r="L127" t="str">
            <v>Propios</v>
          </cell>
          <cell r="M127" t="str">
            <v>20</v>
          </cell>
          <cell r="N127" t="str">
            <v>CSF</v>
          </cell>
          <cell r="P127">
            <v>4037375584</v>
          </cell>
          <cell r="Q127">
            <v>0</v>
          </cell>
          <cell r="R127">
            <v>0</v>
          </cell>
          <cell r="S127">
            <v>4037375584</v>
          </cell>
          <cell r="T127">
            <v>0</v>
          </cell>
          <cell r="W127">
            <v>1298819034</v>
          </cell>
          <cell r="X127">
            <v>170329406.72999999</v>
          </cell>
          <cell r="Z127">
            <v>170329406.72999999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C-2199-1900-4-53105B</v>
          </cell>
          <cell r="D128" t="str">
            <v>C</v>
          </cell>
          <cell r="E128" t="str">
            <v>2199</v>
          </cell>
          <cell r="F128" t="str">
            <v>1900</v>
          </cell>
          <cell r="G128" t="str">
            <v>4</v>
          </cell>
          <cell r="H128" t="str">
            <v>53105B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2271913289</v>
          </cell>
          <cell r="Q128">
            <v>0</v>
          </cell>
          <cell r="R128">
            <v>0</v>
          </cell>
          <cell r="S128">
            <v>2271913289</v>
          </cell>
          <cell r="T128">
            <v>0</v>
          </cell>
          <cell r="W128">
            <v>1762677848</v>
          </cell>
          <cell r="X128">
            <v>300516131</v>
          </cell>
          <cell r="Z128">
            <v>300516131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C-2199-1900-5-53105B</v>
          </cell>
          <cell r="D129" t="str">
            <v>C</v>
          </cell>
          <cell r="E129" t="str">
            <v>2199</v>
          </cell>
          <cell r="F129" t="str">
            <v>1900</v>
          </cell>
          <cell r="G129" t="str">
            <v>5</v>
          </cell>
          <cell r="H129" t="str">
            <v>53105B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3896327879</v>
          </cell>
          <cell r="Q129">
            <v>0</v>
          </cell>
          <cell r="R129">
            <v>0</v>
          </cell>
          <cell r="S129">
            <v>3896327879</v>
          </cell>
          <cell r="T129">
            <v>0</v>
          </cell>
          <cell r="W129">
            <v>1241797295.6900001</v>
          </cell>
          <cell r="X129">
            <v>152395881.5</v>
          </cell>
          <cell r="Z129">
            <v>152395881.5</v>
          </cell>
        </row>
        <row r="130">
          <cell r="A130" t="str">
            <v>21-10-00</v>
          </cell>
          <cell r="B130" t="str">
            <v>INSTITUTO DE PLANIFICACION Y PROMOCION DE SOLUCIONES  ENERGETICAS PARA LAS ZONAS NO INTERCONECTADAS - IPSE</v>
          </cell>
          <cell r="C130" t="str">
            <v>A-01-01-01</v>
          </cell>
          <cell r="D130" t="str">
            <v>A</v>
          </cell>
          <cell r="E130" t="str">
            <v>01</v>
          </cell>
          <cell r="F130" t="str">
            <v>01</v>
          </cell>
          <cell r="G130" t="str">
            <v>01</v>
          </cell>
          <cell r="L130" t="str">
            <v>Nación</v>
          </cell>
          <cell r="M130" t="str">
            <v>10</v>
          </cell>
          <cell r="N130" t="str">
            <v>CSF</v>
          </cell>
          <cell r="P130">
            <v>6553742000</v>
          </cell>
          <cell r="Q130">
            <v>0</v>
          </cell>
          <cell r="R130">
            <v>0</v>
          </cell>
          <cell r="S130">
            <v>6553742000</v>
          </cell>
          <cell r="T130">
            <v>0</v>
          </cell>
          <cell r="W130">
            <v>1967240659</v>
          </cell>
          <cell r="X130">
            <v>1967173159</v>
          </cell>
          <cell r="Z130">
            <v>1961528915</v>
          </cell>
        </row>
        <row r="131">
          <cell r="A131" t="str">
            <v>21-10-00</v>
          </cell>
          <cell r="B131" t="str">
            <v>INSTITUTO DE PLANIFICACION Y PROMOCION DE SOLUCIONES  ENERGETICAS PARA LAS ZONAS NO INTERCONECTADAS - IPSE</v>
          </cell>
          <cell r="C131" t="str">
            <v>A-01-01-02</v>
          </cell>
          <cell r="D131" t="str">
            <v>A</v>
          </cell>
          <cell r="E131" t="str">
            <v>01</v>
          </cell>
          <cell r="F131" t="str">
            <v>01</v>
          </cell>
          <cell r="G131" t="str">
            <v>02</v>
          </cell>
          <cell r="L131" t="str">
            <v>Nación</v>
          </cell>
          <cell r="M131" t="str">
            <v>10</v>
          </cell>
          <cell r="N131" t="str">
            <v>CSF</v>
          </cell>
          <cell r="P131">
            <v>2287233000</v>
          </cell>
          <cell r="Q131">
            <v>0</v>
          </cell>
          <cell r="R131">
            <v>0</v>
          </cell>
          <cell r="S131">
            <v>2287233000</v>
          </cell>
          <cell r="T131">
            <v>0</v>
          </cell>
          <cell r="W131">
            <v>788282896</v>
          </cell>
          <cell r="X131">
            <v>788282696</v>
          </cell>
          <cell r="Z131">
            <v>785754242</v>
          </cell>
        </row>
        <row r="132">
          <cell r="A132" t="str">
            <v>21-10-00</v>
          </cell>
          <cell r="B132" t="str">
            <v>INSTITUTO DE PLANIFICACION Y PROMOCION DE SOLUCIONES  ENERGETICAS PARA LAS ZONAS NO INTERCONECTADAS - IPSE</v>
          </cell>
          <cell r="C132" t="str">
            <v>A-01-01-03</v>
          </cell>
          <cell r="D132" t="str">
            <v>A</v>
          </cell>
          <cell r="E132" t="str">
            <v>01</v>
          </cell>
          <cell r="F132" t="str">
            <v>01</v>
          </cell>
          <cell r="G132" t="str">
            <v>03</v>
          </cell>
          <cell r="L132" t="str">
            <v>Nación</v>
          </cell>
          <cell r="M132" t="str">
            <v>10</v>
          </cell>
          <cell r="N132" t="str">
            <v>CSF</v>
          </cell>
          <cell r="P132">
            <v>755498000</v>
          </cell>
          <cell r="Q132">
            <v>0</v>
          </cell>
          <cell r="R132">
            <v>0</v>
          </cell>
          <cell r="S132">
            <v>755498000</v>
          </cell>
          <cell r="T132">
            <v>0</v>
          </cell>
          <cell r="W132">
            <v>288932385</v>
          </cell>
          <cell r="X132">
            <v>288828447</v>
          </cell>
          <cell r="Z132">
            <v>286006325</v>
          </cell>
        </row>
        <row r="133">
          <cell r="A133" t="str">
            <v>21-10-00</v>
          </cell>
          <cell r="B133" t="str">
            <v>INSTITUTO DE PLANIFICACION Y PROMOCION DE SOLUCIONES  ENERGETICAS PARA LAS ZONAS NO INTERCONECTADAS - IPSE</v>
          </cell>
          <cell r="C133" t="str">
            <v>A-01-02-02</v>
          </cell>
          <cell r="D133" t="str">
            <v>A</v>
          </cell>
          <cell r="E133" t="str">
            <v>01</v>
          </cell>
          <cell r="F133" t="str">
            <v>02</v>
          </cell>
          <cell r="G133" t="str">
            <v>02</v>
          </cell>
          <cell r="L133" t="str">
            <v>Nación</v>
          </cell>
          <cell r="M133" t="str">
            <v>10</v>
          </cell>
          <cell r="N133" t="str">
            <v>CSF</v>
          </cell>
          <cell r="P133">
            <v>20412000</v>
          </cell>
          <cell r="Q133">
            <v>0</v>
          </cell>
          <cell r="R133">
            <v>0</v>
          </cell>
          <cell r="S133">
            <v>20412000</v>
          </cell>
          <cell r="T133">
            <v>0</v>
          </cell>
          <cell r="W133">
            <v>1503800</v>
          </cell>
          <cell r="X133">
            <v>1503800</v>
          </cell>
          <cell r="Z133">
            <v>1172600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A-01-02-03</v>
          </cell>
          <cell r="D134" t="str">
            <v>A</v>
          </cell>
          <cell r="E134" t="str">
            <v>01</v>
          </cell>
          <cell r="F134" t="str">
            <v>02</v>
          </cell>
          <cell r="G134" t="str">
            <v>03</v>
          </cell>
          <cell r="L134" t="str">
            <v>Nación</v>
          </cell>
          <cell r="M134" t="str">
            <v>10</v>
          </cell>
          <cell r="N134" t="str">
            <v>CSF</v>
          </cell>
          <cell r="P134">
            <v>151491000</v>
          </cell>
          <cell r="Q134">
            <v>0</v>
          </cell>
          <cell r="R134">
            <v>0</v>
          </cell>
          <cell r="S134">
            <v>151491000</v>
          </cell>
          <cell r="T134">
            <v>0</v>
          </cell>
          <cell r="W134">
            <v>5785000</v>
          </cell>
          <cell r="X134">
            <v>5785000</v>
          </cell>
          <cell r="Z134">
            <v>5785000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A-02</v>
          </cell>
          <cell r="D135" t="str">
            <v>A</v>
          </cell>
          <cell r="E135" t="str">
            <v>02</v>
          </cell>
          <cell r="L135" t="str">
            <v>Nación</v>
          </cell>
          <cell r="M135" t="str">
            <v>10</v>
          </cell>
          <cell r="N135" t="str">
            <v>CSF</v>
          </cell>
          <cell r="P135">
            <v>6784700000</v>
          </cell>
          <cell r="Q135">
            <v>0</v>
          </cell>
          <cell r="R135">
            <v>0</v>
          </cell>
          <cell r="S135">
            <v>6784700000</v>
          </cell>
          <cell r="T135">
            <v>0</v>
          </cell>
          <cell r="W135">
            <v>3934524010.04</v>
          </cell>
          <cell r="X135">
            <v>803481364.20000005</v>
          </cell>
          <cell r="Z135">
            <v>803481364.20000005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A-02</v>
          </cell>
          <cell r="D136" t="str">
            <v>A</v>
          </cell>
          <cell r="E136" t="str">
            <v>02</v>
          </cell>
          <cell r="L136" t="str">
            <v>Propios</v>
          </cell>
          <cell r="M136" t="str">
            <v>21</v>
          </cell>
          <cell r="N136" t="str">
            <v>CSF</v>
          </cell>
          <cell r="P136">
            <v>1000000000</v>
          </cell>
          <cell r="Q136">
            <v>0</v>
          </cell>
          <cell r="R136">
            <v>0</v>
          </cell>
          <cell r="S136">
            <v>1000000000</v>
          </cell>
          <cell r="T136">
            <v>0</v>
          </cell>
          <cell r="W136">
            <v>209874168</v>
          </cell>
          <cell r="X136">
            <v>0</v>
          </cell>
          <cell r="Z136">
            <v>0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A-03-04-02-001</v>
          </cell>
          <cell r="D137" t="str">
            <v>A</v>
          </cell>
          <cell r="E137" t="str">
            <v>03</v>
          </cell>
          <cell r="F137" t="str">
            <v>04</v>
          </cell>
          <cell r="G137" t="str">
            <v>02</v>
          </cell>
          <cell r="H137" t="str">
            <v>001</v>
          </cell>
          <cell r="L137" t="str">
            <v>Nación</v>
          </cell>
          <cell r="M137" t="str">
            <v>10</v>
          </cell>
          <cell r="N137" t="str">
            <v>CSF</v>
          </cell>
          <cell r="P137">
            <v>500800000</v>
          </cell>
          <cell r="Q137">
            <v>0</v>
          </cell>
          <cell r="R137">
            <v>0</v>
          </cell>
          <cell r="S137">
            <v>500800000</v>
          </cell>
          <cell r="T137">
            <v>0</v>
          </cell>
          <cell r="W137">
            <v>139081948</v>
          </cell>
          <cell r="X137">
            <v>139081948</v>
          </cell>
          <cell r="Z137">
            <v>139081948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A-03-04-02-002</v>
          </cell>
          <cell r="D138" t="str">
            <v>A</v>
          </cell>
          <cell r="E138" t="str">
            <v>03</v>
          </cell>
          <cell r="F138" t="str">
            <v>04</v>
          </cell>
          <cell r="G138" t="str">
            <v>02</v>
          </cell>
          <cell r="H138" t="str">
            <v>002</v>
          </cell>
          <cell r="L138" t="str">
            <v>Nación</v>
          </cell>
          <cell r="M138" t="str">
            <v>10</v>
          </cell>
          <cell r="N138" t="str">
            <v>CSF</v>
          </cell>
          <cell r="P138">
            <v>171800000</v>
          </cell>
          <cell r="Q138">
            <v>0</v>
          </cell>
          <cell r="R138">
            <v>0</v>
          </cell>
          <cell r="S138">
            <v>171800000</v>
          </cell>
          <cell r="T138">
            <v>0</v>
          </cell>
          <cell r="W138">
            <v>49361862</v>
          </cell>
          <cell r="X138">
            <v>48215274</v>
          </cell>
          <cell r="Z138">
            <v>48215274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A-03-04-02-012</v>
          </cell>
          <cell r="D139" t="str">
            <v>A</v>
          </cell>
          <cell r="E139" t="str">
            <v>03</v>
          </cell>
          <cell r="F139" t="str">
            <v>04</v>
          </cell>
          <cell r="G139" t="str">
            <v>02</v>
          </cell>
          <cell r="H139" t="str">
            <v>012</v>
          </cell>
          <cell r="L139" t="str">
            <v>Nación</v>
          </cell>
          <cell r="M139" t="str">
            <v>10</v>
          </cell>
          <cell r="N139" t="str">
            <v>CSF</v>
          </cell>
          <cell r="P139">
            <v>35600000</v>
          </cell>
          <cell r="Q139">
            <v>0</v>
          </cell>
          <cell r="R139">
            <v>0</v>
          </cell>
          <cell r="S139">
            <v>35600000</v>
          </cell>
          <cell r="T139">
            <v>0</v>
          </cell>
          <cell r="W139">
            <v>3852908</v>
          </cell>
          <cell r="X139">
            <v>3852908</v>
          </cell>
          <cell r="Z139">
            <v>3852908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A-03-10</v>
          </cell>
          <cell r="D140" t="str">
            <v>A</v>
          </cell>
          <cell r="E140" t="str">
            <v>03</v>
          </cell>
          <cell r="F140" t="str">
            <v>10</v>
          </cell>
          <cell r="L140" t="str">
            <v>Nación</v>
          </cell>
          <cell r="M140" t="str">
            <v>10</v>
          </cell>
          <cell r="N140" t="str">
            <v>CSF</v>
          </cell>
          <cell r="P140">
            <v>100000000</v>
          </cell>
          <cell r="Q140">
            <v>0</v>
          </cell>
          <cell r="R140">
            <v>0</v>
          </cell>
          <cell r="S140">
            <v>100000000</v>
          </cell>
          <cell r="T140">
            <v>0</v>
          </cell>
          <cell r="W140">
            <v>0</v>
          </cell>
          <cell r="X140">
            <v>0</v>
          </cell>
          <cell r="Z140">
            <v>0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A-03-10</v>
          </cell>
          <cell r="D141" t="str">
            <v>A</v>
          </cell>
          <cell r="E141" t="str">
            <v>03</v>
          </cell>
          <cell r="F141" t="str">
            <v>10</v>
          </cell>
          <cell r="L141" t="str">
            <v>Propios</v>
          </cell>
          <cell r="M141" t="str">
            <v>21</v>
          </cell>
          <cell r="N141" t="str">
            <v>CSF</v>
          </cell>
          <cell r="P141">
            <v>2814100000</v>
          </cell>
          <cell r="Q141">
            <v>0</v>
          </cell>
          <cell r="R141">
            <v>0</v>
          </cell>
          <cell r="S141">
            <v>2814100000</v>
          </cell>
          <cell r="T141">
            <v>0</v>
          </cell>
          <cell r="W141">
            <v>0</v>
          </cell>
          <cell r="X141">
            <v>0</v>
          </cell>
          <cell r="Z141">
            <v>0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A-05</v>
          </cell>
          <cell r="D142" t="str">
            <v>A</v>
          </cell>
          <cell r="E142" t="str">
            <v>05</v>
          </cell>
          <cell r="L142" t="str">
            <v>Nación</v>
          </cell>
          <cell r="M142" t="str">
            <v>10</v>
          </cell>
          <cell r="N142" t="str">
            <v>CSF</v>
          </cell>
          <cell r="P142">
            <v>3932200000</v>
          </cell>
          <cell r="Q142">
            <v>0</v>
          </cell>
          <cell r="R142">
            <v>0</v>
          </cell>
          <cell r="S142">
            <v>3932200000</v>
          </cell>
          <cell r="T142">
            <v>0</v>
          </cell>
          <cell r="W142">
            <v>2082200000</v>
          </cell>
          <cell r="X142">
            <v>0</v>
          </cell>
          <cell r="Z142">
            <v>0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A-08-01</v>
          </cell>
          <cell r="D143" t="str">
            <v>A</v>
          </cell>
          <cell r="E143" t="str">
            <v>08</v>
          </cell>
          <cell r="F143" t="str">
            <v>01</v>
          </cell>
          <cell r="L143" t="str">
            <v>Nación</v>
          </cell>
          <cell r="M143" t="str">
            <v>10</v>
          </cell>
          <cell r="N143" t="str">
            <v>CSF</v>
          </cell>
          <cell r="P143">
            <v>303100000</v>
          </cell>
          <cell r="Q143">
            <v>0</v>
          </cell>
          <cell r="R143">
            <v>0</v>
          </cell>
          <cell r="S143">
            <v>303100000</v>
          </cell>
          <cell r="T143">
            <v>0</v>
          </cell>
          <cell r="W143">
            <v>212429187</v>
          </cell>
          <cell r="X143">
            <v>212429187</v>
          </cell>
          <cell r="Z143">
            <v>212429187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A-08-03</v>
          </cell>
          <cell r="D144" t="str">
            <v>A</v>
          </cell>
          <cell r="E144" t="str">
            <v>08</v>
          </cell>
          <cell r="F144" t="str">
            <v>03</v>
          </cell>
          <cell r="L144" t="str">
            <v>Nación</v>
          </cell>
          <cell r="M144" t="str">
            <v>10</v>
          </cell>
          <cell r="N144" t="str">
            <v>CSF</v>
          </cell>
          <cell r="P144">
            <v>24900000</v>
          </cell>
          <cell r="Q144">
            <v>0</v>
          </cell>
          <cell r="R144">
            <v>0</v>
          </cell>
          <cell r="S144">
            <v>24900000</v>
          </cell>
          <cell r="T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A-08-04-01</v>
          </cell>
          <cell r="D145" t="str">
            <v>A</v>
          </cell>
          <cell r="E145" t="str">
            <v>08</v>
          </cell>
          <cell r="F145" t="str">
            <v>04</v>
          </cell>
          <cell r="G145" t="str">
            <v>01</v>
          </cell>
          <cell r="L145" t="str">
            <v>Nación</v>
          </cell>
          <cell r="M145" t="str">
            <v>11</v>
          </cell>
          <cell r="N145" t="str">
            <v>SSF</v>
          </cell>
          <cell r="P145">
            <v>233000000</v>
          </cell>
          <cell r="Q145">
            <v>0</v>
          </cell>
          <cell r="R145">
            <v>0</v>
          </cell>
          <cell r="S145">
            <v>233000000</v>
          </cell>
          <cell r="T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C-2102-1900-9-40301A</v>
          </cell>
          <cell r="D146" t="str">
            <v>C</v>
          </cell>
          <cell r="E146" t="str">
            <v>2102</v>
          </cell>
          <cell r="F146" t="str">
            <v>1900</v>
          </cell>
          <cell r="G146" t="str">
            <v>9</v>
          </cell>
          <cell r="H146" t="str">
            <v>40301A</v>
          </cell>
          <cell r="L146" t="str">
            <v>Nación</v>
          </cell>
          <cell r="M146" t="str">
            <v>10</v>
          </cell>
          <cell r="N146" t="str">
            <v>CSF</v>
          </cell>
          <cell r="P146">
            <v>250370673040</v>
          </cell>
          <cell r="Q146">
            <v>0</v>
          </cell>
          <cell r="R146">
            <v>0</v>
          </cell>
          <cell r="S146">
            <v>250370673040</v>
          </cell>
          <cell r="T146">
            <v>0</v>
          </cell>
          <cell r="W146">
            <v>9007897306.3299999</v>
          </cell>
          <cell r="X146">
            <v>1884052080.1800001</v>
          </cell>
          <cell r="Z146">
            <v>1875742080.1800001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C-2106-1900-2-53106A</v>
          </cell>
          <cell r="D147" t="str">
            <v>C</v>
          </cell>
          <cell r="E147" t="str">
            <v>2106</v>
          </cell>
          <cell r="F147" t="str">
            <v>1900</v>
          </cell>
          <cell r="G147" t="str">
            <v>2</v>
          </cell>
          <cell r="H147" t="str">
            <v>53106A</v>
          </cell>
          <cell r="L147" t="str">
            <v>Nación</v>
          </cell>
          <cell r="M147" t="str">
            <v>10</v>
          </cell>
          <cell r="N147" t="str">
            <v>CSF</v>
          </cell>
          <cell r="P147">
            <v>1250000000</v>
          </cell>
          <cell r="Q147">
            <v>0</v>
          </cell>
          <cell r="R147">
            <v>0</v>
          </cell>
          <cell r="S147">
            <v>1250000000</v>
          </cell>
          <cell r="T147">
            <v>0</v>
          </cell>
          <cell r="W147">
            <v>683741532</v>
          </cell>
          <cell r="X147">
            <v>141492845.33000001</v>
          </cell>
          <cell r="Z147">
            <v>141492845.33000001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C-2199-1900-5-53105B</v>
          </cell>
          <cell r="D148" t="str">
            <v>C</v>
          </cell>
          <cell r="E148" t="str">
            <v>2199</v>
          </cell>
          <cell r="F148" t="str">
            <v>1900</v>
          </cell>
          <cell r="G148" t="str">
            <v>5</v>
          </cell>
          <cell r="H148" t="str">
            <v>53105B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2436321021</v>
          </cell>
          <cell r="Q148">
            <v>0</v>
          </cell>
          <cell r="R148">
            <v>0</v>
          </cell>
          <cell r="S148">
            <v>2436321021</v>
          </cell>
          <cell r="T148">
            <v>0</v>
          </cell>
          <cell r="W148">
            <v>505650000</v>
          </cell>
          <cell r="X148">
            <v>103709792.2</v>
          </cell>
          <cell r="Z148">
            <v>103709792.2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C-2199-1900-7-53105B</v>
          </cell>
          <cell r="D149" t="str">
            <v>C</v>
          </cell>
          <cell r="E149" t="str">
            <v>2199</v>
          </cell>
          <cell r="F149" t="str">
            <v>1900</v>
          </cell>
          <cell r="G149" t="str">
            <v>7</v>
          </cell>
          <cell r="H149" t="str">
            <v>53105B</v>
          </cell>
          <cell r="L149" t="str">
            <v>Nación</v>
          </cell>
          <cell r="M149" t="str">
            <v>10</v>
          </cell>
          <cell r="N149" t="str">
            <v>CSF</v>
          </cell>
          <cell r="P149">
            <v>2579123689</v>
          </cell>
          <cell r="Q149">
            <v>0</v>
          </cell>
          <cell r="R149">
            <v>0</v>
          </cell>
          <cell r="S149">
            <v>2579123689</v>
          </cell>
          <cell r="T149">
            <v>0</v>
          </cell>
          <cell r="W149">
            <v>211499600</v>
          </cell>
          <cell r="X149">
            <v>54804900</v>
          </cell>
          <cell r="Z149">
            <v>54804900</v>
          </cell>
        </row>
        <row r="150">
          <cell r="A150" t="str">
            <v>21-11-00</v>
          </cell>
          <cell r="B150" t="str">
            <v>AGENCIA NACIONAL DE HIDROCARBUROS - ANH</v>
          </cell>
          <cell r="C150" t="str">
            <v>A-01-01-01</v>
          </cell>
          <cell r="D150" t="str">
            <v>A</v>
          </cell>
          <cell r="E150" t="str">
            <v>01</v>
          </cell>
          <cell r="F150" t="str">
            <v>01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P150">
            <v>24154800000</v>
          </cell>
          <cell r="Q150">
            <v>0</v>
          </cell>
          <cell r="R150">
            <v>0</v>
          </cell>
          <cell r="S150">
            <v>24154800000</v>
          </cell>
          <cell r="T150">
            <v>0</v>
          </cell>
          <cell r="W150">
            <v>7168886558</v>
          </cell>
          <cell r="X150">
            <v>7168886558</v>
          </cell>
          <cell r="Z150">
            <v>7168886558</v>
          </cell>
        </row>
        <row r="151">
          <cell r="A151" t="str">
            <v>21-11-00</v>
          </cell>
          <cell r="B151" t="str">
            <v>AGENCIA NACIONAL DE HIDROCARBUROS - ANH</v>
          </cell>
          <cell r="C151" t="str">
            <v>A-01-01-02</v>
          </cell>
          <cell r="D151" t="str">
            <v>A</v>
          </cell>
          <cell r="E151" t="str">
            <v>01</v>
          </cell>
          <cell r="F151" t="str">
            <v>01</v>
          </cell>
          <cell r="G151" t="str">
            <v>02</v>
          </cell>
          <cell r="L151" t="str">
            <v>Propios</v>
          </cell>
          <cell r="M151" t="str">
            <v>20</v>
          </cell>
          <cell r="N151" t="str">
            <v>CSF</v>
          </cell>
          <cell r="P151">
            <v>8819200000</v>
          </cell>
          <cell r="Q151">
            <v>0</v>
          </cell>
          <cell r="R151">
            <v>0</v>
          </cell>
          <cell r="S151">
            <v>8819200000</v>
          </cell>
          <cell r="T151">
            <v>0</v>
          </cell>
          <cell r="W151">
            <v>2890356826</v>
          </cell>
          <cell r="X151">
            <v>2890356826</v>
          </cell>
          <cell r="Z151">
            <v>2180446141</v>
          </cell>
        </row>
        <row r="152">
          <cell r="A152" t="str">
            <v>21-11-00</v>
          </cell>
          <cell r="B152" t="str">
            <v>AGENCIA NACIONAL DE HIDROCARBUROS - ANH</v>
          </cell>
          <cell r="C152" t="str">
            <v>A-01-01-03</v>
          </cell>
          <cell r="D152" t="str">
            <v>A</v>
          </cell>
          <cell r="E152" t="str">
            <v>01</v>
          </cell>
          <cell r="F152" t="str">
            <v>01</v>
          </cell>
          <cell r="G152" t="str">
            <v>03</v>
          </cell>
          <cell r="L152" t="str">
            <v>Propios</v>
          </cell>
          <cell r="M152" t="str">
            <v>20</v>
          </cell>
          <cell r="N152" t="str">
            <v>CSF</v>
          </cell>
          <cell r="P152">
            <v>4438700000</v>
          </cell>
          <cell r="Q152">
            <v>0</v>
          </cell>
          <cell r="R152">
            <v>0</v>
          </cell>
          <cell r="S152">
            <v>4438700000</v>
          </cell>
          <cell r="T152">
            <v>0</v>
          </cell>
          <cell r="W152">
            <v>743134467</v>
          </cell>
          <cell r="X152">
            <v>743134467</v>
          </cell>
          <cell r="Z152">
            <v>743134467</v>
          </cell>
        </row>
        <row r="153">
          <cell r="A153" t="str">
            <v>21-11-00</v>
          </cell>
          <cell r="B153" t="str">
            <v>AGENCIA NACIONAL DE HIDROCARBUROS - ANH</v>
          </cell>
          <cell r="C153" t="str">
            <v>A-01-01-04</v>
          </cell>
          <cell r="D153" t="str">
            <v>A</v>
          </cell>
          <cell r="E153" t="str">
            <v>01</v>
          </cell>
          <cell r="F153" t="str">
            <v>01</v>
          </cell>
          <cell r="G153" t="str">
            <v>04</v>
          </cell>
          <cell r="L153" t="str">
            <v>Propios</v>
          </cell>
          <cell r="M153" t="str">
            <v>20</v>
          </cell>
          <cell r="N153" t="str">
            <v>CSF</v>
          </cell>
          <cell r="P153">
            <v>3928400000</v>
          </cell>
          <cell r="Q153">
            <v>0</v>
          </cell>
          <cell r="R153">
            <v>0</v>
          </cell>
          <cell r="S153">
            <v>3928400000</v>
          </cell>
          <cell r="T153">
            <v>3928400000</v>
          </cell>
          <cell r="W153">
            <v>0</v>
          </cell>
          <cell r="X153">
            <v>0</v>
          </cell>
          <cell r="Z153">
            <v>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A-02</v>
          </cell>
          <cell r="D154" t="str">
            <v>A</v>
          </cell>
          <cell r="E154" t="str">
            <v>02</v>
          </cell>
          <cell r="L154" t="str">
            <v>Propios</v>
          </cell>
          <cell r="M154" t="str">
            <v>20</v>
          </cell>
          <cell r="N154" t="str">
            <v>CSF</v>
          </cell>
          <cell r="P154">
            <v>11758900000</v>
          </cell>
          <cell r="Q154">
            <v>0</v>
          </cell>
          <cell r="R154">
            <v>0</v>
          </cell>
          <cell r="S154">
            <v>11758900000</v>
          </cell>
          <cell r="T154">
            <v>0</v>
          </cell>
          <cell r="W154">
            <v>7795505700.3900003</v>
          </cell>
          <cell r="X154">
            <v>3035419888.1700001</v>
          </cell>
          <cell r="Z154">
            <v>3029768658.1700001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A-03-03-01-002</v>
          </cell>
          <cell r="D155" t="str">
            <v>A</v>
          </cell>
          <cell r="E155" t="str">
            <v>03</v>
          </cell>
          <cell r="F155" t="str">
            <v>03</v>
          </cell>
          <cell r="G155" t="str">
            <v>01</v>
          </cell>
          <cell r="H155" t="str">
            <v>002</v>
          </cell>
          <cell r="L155" t="str">
            <v>Propios</v>
          </cell>
          <cell r="M155" t="str">
            <v>20</v>
          </cell>
          <cell r="N155" t="str">
            <v>CSF</v>
          </cell>
          <cell r="P155">
            <v>11327300000</v>
          </cell>
          <cell r="Q155">
            <v>0</v>
          </cell>
          <cell r="R155">
            <v>0</v>
          </cell>
          <cell r="S155">
            <v>11327300000</v>
          </cell>
          <cell r="T155">
            <v>0</v>
          </cell>
          <cell r="W155">
            <v>11327300000</v>
          </cell>
          <cell r="X155">
            <v>11327300000</v>
          </cell>
          <cell r="Z155">
            <v>11327300000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A-03-03-04-006</v>
          </cell>
          <cell r="D156" t="str">
            <v>A</v>
          </cell>
          <cell r="E156" t="str">
            <v>03</v>
          </cell>
          <cell r="F156" t="str">
            <v>03</v>
          </cell>
          <cell r="G156" t="str">
            <v>04</v>
          </cell>
          <cell r="H156" t="str">
            <v>006</v>
          </cell>
          <cell r="L156" t="str">
            <v>Propios</v>
          </cell>
          <cell r="M156" t="str">
            <v>21</v>
          </cell>
          <cell r="N156" t="str">
            <v>CSF</v>
          </cell>
          <cell r="P156">
            <v>3940340245369</v>
          </cell>
          <cell r="Q156">
            <v>0</v>
          </cell>
          <cell r="R156">
            <v>0</v>
          </cell>
          <cell r="S156">
            <v>3940340245369</v>
          </cell>
          <cell r="T156">
            <v>0</v>
          </cell>
          <cell r="W156">
            <v>3440340250000</v>
          </cell>
          <cell r="X156">
            <v>3440340250000</v>
          </cell>
          <cell r="Z156">
            <v>3440340250000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A-03-04-02-012</v>
          </cell>
          <cell r="D157" t="str">
            <v>A</v>
          </cell>
          <cell r="E157" t="str">
            <v>03</v>
          </cell>
          <cell r="F157" t="str">
            <v>04</v>
          </cell>
          <cell r="G157" t="str">
            <v>02</v>
          </cell>
          <cell r="H157" t="str">
            <v>012</v>
          </cell>
          <cell r="L157" t="str">
            <v>Propios</v>
          </cell>
          <cell r="M157" t="str">
            <v>20</v>
          </cell>
          <cell r="N157" t="str">
            <v>CSF</v>
          </cell>
          <cell r="P157">
            <v>103000000</v>
          </cell>
          <cell r="Q157">
            <v>0</v>
          </cell>
          <cell r="R157">
            <v>0</v>
          </cell>
          <cell r="S157">
            <v>103000000</v>
          </cell>
          <cell r="T157">
            <v>0</v>
          </cell>
          <cell r="W157">
            <v>21765480</v>
          </cell>
          <cell r="X157">
            <v>21765480</v>
          </cell>
          <cell r="Z157">
            <v>21765480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A-03-10</v>
          </cell>
          <cell r="D158" t="str">
            <v>A</v>
          </cell>
          <cell r="E158" t="str">
            <v>03</v>
          </cell>
          <cell r="F158" t="str">
            <v>10</v>
          </cell>
          <cell r="L158" t="str">
            <v>Propios</v>
          </cell>
          <cell r="M158" t="str">
            <v>20</v>
          </cell>
          <cell r="N158" t="str">
            <v>CSF</v>
          </cell>
          <cell r="P158">
            <v>2000000000</v>
          </cell>
          <cell r="Q158">
            <v>0</v>
          </cell>
          <cell r="R158">
            <v>0</v>
          </cell>
          <cell r="S158">
            <v>2000000000</v>
          </cell>
          <cell r="T158">
            <v>0</v>
          </cell>
          <cell r="W158">
            <v>284379</v>
          </cell>
          <cell r="X158">
            <v>284379</v>
          </cell>
          <cell r="Z158">
            <v>284379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A-05</v>
          </cell>
          <cell r="D159" t="str">
            <v>A</v>
          </cell>
          <cell r="E159" t="str">
            <v>05</v>
          </cell>
          <cell r="L159" t="str">
            <v>Propios</v>
          </cell>
          <cell r="M159" t="str">
            <v>20</v>
          </cell>
          <cell r="N159" t="str">
            <v>CSF</v>
          </cell>
          <cell r="P159">
            <v>47106000000</v>
          </cell>
          <cell r="Q159">
            <v>0</v>
          </cell>
          <cell r="R159">
            <v>0</v>
          </cell>
          <cell r="S159">
            <v>47106000000</v>
          </cell>
          <cell r="T159">
            <v>0</v>
          </cell>
          <cell r="W159">
            <v>22656156196.959999</v>
          </cell>
          <cell r="X159">
            <v>2223139857.6100001</v>
          </cell>
          <cell r="Z159">
            <v>2206306524.6100001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A-08-01</v>
          </cell>
          <cell r="D160" t="str">
            <v>A</v>
          </cell>
          <cell r="E160" t="str">
            <v>08</v>
          </cell>
          <cell r="F160" t="str">
            <v>01</v>
          </cell>
          <cell r="L160" t="str">
            <v>Propios</v>
          </cell>
          <cell r="M160" t="str">
            <v>20</v>
          </cell>
          <cell r="N160" t="str">
            <v>CSF</v>
          </cell>
          <cell r="P160">
            <v>400000000</v>
          </cell>
          <cell r="Q160">
            <v>0</v>
          </cell>
          <cell r="R160">
            <v>0</v>
          </cell>
          <cell r="S160">
            <v>400000000</v>
          </cell>
          <cell r="T160">
            <v>0</v>
          </cell>
          <cell r="W160">
            <v>294473776</v>
          </cell>
          <cell r="X160">
            <v>294473776</v>
          </cell>
          <cell r="Z160">
            <v>294473776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A-08-04-01</v>
          </cell>
          <cell r="D161" t="str">
            <v>A</v>
          </cell>
          <cell r="E161" t="str">
            <v>08</v>
          </cell>
          <cell r="F161" t="str">
            <v>04</v>
          </cell>
          <cell r="G161" t="str">
            <v>01</v>
          </cell>
          <cell r="L161" t="str">
            <v>Propios</v>
          </cell>
          <cell r="M161" t="str">
            <v>20</v>
          </cell>
          <cell r="N161" t="str">
            <v>CSF</v>
          </cell>
          <cell r="P161">
            <v>8000000000</v>
          </cell>
          <cell r="Q161">
            <v>0</v>
          </cell>
          <cell r="R161">
            <v>0</v>
          </cell>
          <cell r="S161">
            <v>8000000000</v>
          </cell>
          <cell r="T161">
            <v>0</v>
          </cell>
          <cell r="W161">
            <v>0</v>
          </cell>
          <cell r="X161">
            <v>0</v>
          </cell>
          <cell r="Z161">
            <v>0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C-2103-1900-7-53105E</v>
          </cell>
          <cell r="D162" t="str">
            <v>C</v>
          </cell>
          <cell r="E162" t="str">
            <v>2103</v>
          </cell>
          <cell r="F162" t="str">
            <v>1900</v>
          </cell>
          <cell r="G162" t="str">
            <v>7</v>
          </cell>
          <cell r="H162" t="str">
            <v>53105E</v>
          </cell>
          <cell r="L162" t="str">
            <v>Propios</v>
          </cell>
          <cell r="M162" t="str">
            <v>21</v>
          </cell>
          <cell r="N162" t="str">
            <v>CSF</v>
          </cell>
          <cell r="P162">
            <v>41464000000</v>
          </cell>
          <cell r="Q162">
            <v>0</v>
          </cell>
          <cell r="R162">
            <v>0</v>
          </cell>
          <cell r="S162">
            <v>41464000000</v>
          </cell>
          <cell r="T162">
            <v>0</v>
          </cell>
          <cell r="W162">
            <v>0</v>
          </cell>
          <cell r="X162">
            <v>0</v>
          </cell>
          <cell r="Z162">
            <v>0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C-2103-1900-8-40301B</v>
          </cell>
          <cell r="D163" t="str">
            <v>C</v>
          </cell>
          <cell r="E163" t="str">
            <v>2103</v>
          </cell>
          <cell r="F163" t="str">
            <v>1900</v>
          </cell>
          <cell r="G163" t="str">
            <v>8</v>
          </cell>
          <cell r="H163" t="str">
            <v>40301B</v>
          </cell>
          <cell r="L163" t="str">
            <v>Propios</v>
          </cell>
          <cell r="M163" t="str">
            <v>21</v>
          </cell>
          <cell r="N163" t="str">
            <v>CSF</v>
          </cell>
          <cell r="P163">
            <v>11100000000</v>
          </cell>
          <cell r="Q163">
            <v>0</v>
          </cell>
          <cell r="R163">
            <v>0</v>
          </cell>
          <cell r="S163">
            <v>11100000000</v>
          </cell>
          <cell r="T163">
            <v>0</v>
          </cell>
          <cell r="W163">
            <v>581363280</v>
          </cell>
          <cell r="X163">
            <v>1470780</v>
          </cell>
          <cell r="Z163">
            <v>1470780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C-2106-1900-3-40301B</v>
          </cell>
          <cell r="D164" t="str">
            <v>C</v>
          </cell>
          <cell r="E164" t="str">
            <v>2106</v>
          </cell>
          <cell r="F164" t="str">
            <v>1900</v>
          </cell>
          <cell r="G164" t="str">
            <v>3</v>
          </cell>
          <cell r="H164" t="str">
            <v>40301B</v>
          </cell>
          <cell r="L164" t="str">
            <v>Propios</v>
          </cell>
          <cell r="M164" t="str">
            <v>21</v>
          </cell>
          <cell r="N164" t="str">
            <v>CSF</v>
          </cell>
          <cell r="P164">
            <v>184049047597</v>
          </cell>
          <cell r="Q164">
            <v>0</v>
          </cell>
          <cell r="R164">
            <v>0</v>
          </cell>
          <cell r="S164">
            <v>184049047597</v>
          </cell>
          <cell r="T164">
            <v>0</v>
          </cell>
          <cell r="W164">
            <v>1411920573</v>
          </cell>
          <cell r="X164">
            <v>137716666</v>
          </cell>
          <cell r="Z164">
            <v>137716666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C-2106-1900-4-40302A</v>
          </cell>
          <cell r="D165" t="str">
            <v>C</v>
          </cell>
          <cell r="E165" t="str">
            <v>2106</v>
          </cell>
          <cell r="F165" t="str">
            <v>1900</v>
          </cell>
          <cell r="G165" t="str">
            <v>4</v>
          </cell>
          <cell r="H165" t="str">
            <v>40302A</v>
          </cell>
          <cell r="L165" t="str">
            <v>Propios</v>
          </cell>
          <cell r="M165" t="str">
            <v>21</v>
          </cell>
          <cell r="N165" t="str">
            <v>CSF</v>
          </cell>
          <cell r="P165">
            <v>129899832004</v>
          </cell>
          <cell r="Q165">
            <v>0</v>
          </cell>
          <cell r="R165">
            <v>0</v>
          </cell>
          <cell r="S165">
            <v>129899832004</v>
          </cell>
          <cell r="T165">
            <v>0</v>
          </cell>
          <cell r="W165">
            <v>210000000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C-2199-1900-4-53105D</v>
          </cell>
          <cell r="D166" t="str">
            <v>C</v>
          </cell>
          <cell r="E166" t="str">
            <v>2199</v>
          </cell>
          <cell r="F166" t="str">
            <v>1900</v>
          </cell>
          <cell r="G166" t="str">
            <v>4</v>
          </cell>
          <cell r="H166" t="str">
            <v>53105D</v>
          </cell>
          <cell r="L166" t="str">
            <v>Propios</v>
          </cell>
          <cell r="M166" t="str">
            <v>21</v>
          </cell>
          <cell r="N166" t="str">
            <v>CSF</v>
          </cell>
          <cell r="P166">
            <v>16012117956</v>
          </cell>
          <cell r="Q166">
            <v>0</v>
          </cell>
          <cell r="R166">
            <v>0</v>
          </cell>
          <cell r="S166">
            <v>16012117956</v>
          </cell>
          <cell r="T166">
            <v>0</v>
          </cell>
          <cell r="W166">
            <v>477269155</v>
          </cell>
          <cell r="X166">
            <v>0</v>
          </cell>
          <cell r="Z166">
            <v>0</v>
          </cell>
        </row>
        <row r="167">
          <cell r="A167" t="str">
            <v>21-12-00</v>
          </cell>
          <cell r="B167" t="str">
            <v>AGENCIA NACIONAL DE MINERIA - ANM</v>
          </cell>
          <cell r="C167" t="str">
            <v>A-01-01-01</v>
          </cell>
          <cell r="D167" t="str">
            <v>A</v>
          </cell>
          <cell r="E167" t="str">
            <v>01</v>
          </cell>
          <cell r="F167" t="str">
            <v>01</v>
          </cell>
          <cell r="G167" t="str">
            <v>01</v>
          </cell>
          <cell r="L167" t="str">
            <v>Nación</v>
          </cell>
          <cell r="M167" t="str">
            <v>10</v>
          </cell>
          <cell r="N167" t="str">
            <v>CSF</v>
          </cell>
          <cell r="P167">
            <v>20508200000</v>
          </cell>
          <cell r="Q167">
            <v>0</v>
          </cell>
          <cell r="R167">
            <v>0</v>
          </cell>
          <cell r="S167">
            <v>20508200000</v>
          </cell>
          <cell r="T167">
            <v>0</v>
          </cell>
          <cell r="W167">
            <v>8517472330</v>
          </cell>
          <cell r="X167">
            <v>8515347992</v>
          </cell>
          <cell r="Z167">
            <v>8515347992</v>
          </cell>
        </row>
        <row r="168">
          <cell r="A168" t="str">
            <v>21-12-00</v>
          </cell>
          <cell r="B168" t="str">
            <v>AGENCIA NACIONAL DE MINERIA - ANM</v>
          </cell>
          <cell r="C168" t="str">
            <v>A-01-01-01</v>
          </cell>
          <cell r="D168" t="str">
            <v>A</v>
          </cell>
          <cell r="E168" t="str">
            <v>01</v>
          </cell>
          <cell r="F168" t="str">
            <v>01</v>
          </cell>
          <cell r="G168" t="str">
            <v>01</v>
          </cell>
          <cell r="L168" t="str">
            <v>Propios</v>
          </cell>
          <cell r="M168" t="str">
            <v>20</v>
          </cell>
          <cell r="N168" t="str">
            <v>CSF</v>
          </cell>
          <cell r="P168">
            <v>16785000000</v>
          </cell>
          <cell r="Q168">
            <v>0</v>
          </cell>
          <cell r="R168">
            <v>0</v>
          </cell>
          <cell r="S168">
            <v>16785000000</v>
          </cell>
          <cell r="T168">
            <v>0</v>
          </cell>
          <cell r="W168">
            <v>1805537848</v>
          </cell>
          <cell r="X168">
            <v>1805537848</v>
          </cell>
          <cell r="Z168">
            <v>1805537848</v>
          </cell>
        </row>
        <row r="169">
          <cell r="A169" t="str">
            <v>21-12-00</v>
          </cell>
          <cell r="B169" t="str">
            <v>AGENCIA NACIONAL DE MINERIA - ANM</v>
          </cell>
          <cell r="C169" t="str">
            <v>A-01-01-02</v>
          </cell>
          <cell r="D169" t="str">
            <v>A</v>
          </cell>
          <cell r="E169" t="str">
            <v>01</v>
          </cell>
          <cell r="F169" t="str">
            <v>01</v>
          </cell>
          <cell r="G169" t="str">
            <v>02</v>
          </cell>
          <cell r="L169" t="str">
            <v>Nación</v>
          </cell>
          <cell r="M169" t="str">
            <v>10</v>
          </cell>
          <cell r="N169" t="str">
            <v>CSF</v>
          </cell>
          <cell r="P169">
            <v>4827800000</v>
          </cell>
          <cell r="Q169">
            <v>0</v>
          </cell>
          <cell r="R169">
            <v>0</v>
          </cell>
          <cell r="S169">
            <v>4827800000</v>
          </cell>
          <cell r="T169">
            <v>0</v>
          </cell>
          <cell r="W169">
            <v>1145550619</v>
          </cell>
          <cell r="X169">
            <v>1145550619</v>
          </cell>
          <cell r="Z169">
            <v>879456979</v>
          </cell>
        </row>
        <row r="170">
          <cell r="A170" t="str">
            <v>21-12-00</v>
          </cell>
          <cell r="B170" t="str">
            <v>AGENCIA NACIONAL DE MINERIA - ANM</v>
          </cell>
          <cell r="C170" t="str">
            <v>A-01-01-02</v>
          </cell>
          <cell r="D170" t="str">
            <v>A</v>
          </cell>
          <cell r="E170" t="str">
            <v>01</v>
          </cell>
          <cell r="F170" t="str">
            <v>01</v>
          </cell>
          <cell r="G170" t="str">
            <v>02</v>
          </cell>
          <cell r="L170" t="str">
            <v>Propios</v>
          </cell>
          <cell r="M170" t="str">
            <v>20</v>
          </cell>
          <cell r="N170" t="str">
            <v>CSF</v>
          </cell>
          <cell r="P170">
            <v>8756400000</v>
          </cell>
          <cell r="Q170">
            <v>0</v>
          </cell>
          <cell r="R170">
            <v>0</v>
          </cell>
          <cell r="S170">
            <v>8756400000</v>
          </cell>
          <cell r="T170">
            <v>0</v>
          </cell>
          <cell r="W170">
            <v>2104415264</v>
          </cell>
          <cell r="X170">
            <v>2104415264</v>
          </cell>
          <cell r="Z170">
            <v>2104415264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A-01-01-03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03</v>
          </cell>
          <cell r="L171" t="str">
            <v>Nación</v>
          </cell>
          <cell r="M171" t="str">
            <v>10</v>
          </cell>
          <cell r="N171" t="str">
            <v>CSF</v>
          </cell>
          <cell r="P171">
            <v>2812200000</v>
          </cell>
          <cell r="Q171">
            <v>0</v>
          </cell>
          <cell r="R171">
            <v>0</v>
          </cell>
          <cell r="S171">
            <v>2812200000</v>
          </cell>
          <cell r="T171">
            <v>0</v>
          </cell>
          <cell r="W171">
            <v>665556083</v>
          </cell>
          <cell r="X171">
            <v>665556083</v>
          </cell>
          <cell r="Z171">
            <v>665556083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A-01-01-03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03</v>
          </cell>
          <cell r="L172" t="str">
            <v>Propios</v>
          </cell>
          <cell r="M172" t="str">
            <v>20</v>
          </cell>
          <cell r="N172" t="str">
            <v>CSF</v>
          </cell>
          <cell r="P172">
            <v>619500000</v>
          </cell>
          <cell r="Q172">
            <v>0</v>
          </cell>
          <cell r="R172">
            <v>0</v>
          </cell>
          <cell r="S172">
            <v>619500000</v>
          </cell>
          <cell r="T172">
            <v>0</v>
          </cell>
          <cell r="W172">
            <v>213501311</v>
          </cell>
          <cell r="X172">
            <v>213501311</v>
          </cell>
          <cell r="Z172">
            <v>213501311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A-01-01-04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04</v>
          </cell>
          <cell r="L173" t="str">
            <v>Propios</v>
          </cell>
          <cell r="M173" t="str">
            <v>20</v>
          </cell>
          <cell r="N173" t="str">
            <v>CSF</v>
          </cell>
          <cell r="P173">
            <v>3675900000</v>
          </cell>
          <cell r="Q173">
            <v>0</v>
          </cell>
          <cell r="R173">
            <v>0</v>
          </cell>
          <cell r="S173">
            <v>3675900000</v>
          </cell>
          <cell r="T173">
            <v>3675900000</v>
          </cell>
          <cell r="W173">
            <v>0</v>
          </cell>
          <cell r="X173">
            <v>0</v>
          </cell>
          <cell r="Z173">
            <v>0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A-02</v>
          </cell>
          <cell r="D174" t="str">
            <v>A</v>
          </cell>
          <cell r="E174" t="str">
            <v>02</v>
          </cell>
          <cell r="L174" t="str">
            <v>Nación</v>
          </cell>
          <cell r="M174" t="str">
            <v>10</v>
          </cell>
          <cell r="N174" t="str">
            <v>CSF</v>
          </cell>
          <cell r="P174">
            <v>12285000000</v>
          </cell>
          <cell r="Q174">
            <v>0</v>
          </cell>
          <cell r="R174">
            <v>0</v>
          </cell>
          <cell r="S174">
            <v>12285000000</v>
          </cell>
          <cell r="T174">
            <v>0</v>
          </cell>
          <cell r="W174">
            <v>8354538019.6400003</v>
          </cell>
          <cell r="X174">
            <v>1066725342.4</v>
          </cell>
          <cell r="Z174">
            <v>709999999.39999998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A-02</v>
          </cell>
          <cell r="D175" t="str">
            <v>A</v>
          </cell>
          <cell r="E175" t="str">
            <v>02</v>
          </cell>
          <cell r="L175" t="str">
            <v>Propios</v>
          </cell>
          <cell r="M175" t="str">
            <v>21</v>
          </cell>
          <cell r="N175" t="str">
            <v>CSF</v>
          </cell>
          <cell r="P175">
            <v>18330000000</v>
          </cell>
          <cell r="Q175">
            <v>0</v>
          </cell>
          <cell r="R175">
            <v>0</v>
          </cell>
          <cell r="S175">
            <v>18330000000</v>
          </cell>
          <cell r="T175">
            <v>0</v>
          </cell>
          <cell r="W175">
            <v>11860810593.67</v>
          </cell>
          <cell r="X175">
            <v>4011719967.5799999</v>
          </cell>
          <cell r="Z175">
            <v>3373414687.3200002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A-03-03-01-002</v>
          </cell>
          <cell r="D176" t="str">
            <v>A</v>
          </cell>
          <cell r="E176" t="str">
            <v>03</v>
          </cell>
          <cell r="F176" t="str">
            <v>03</v>
          </cell>
          <cell r="G176" t="str">
            <v>01</v>
          </cell>
          <cell r="H176" t="str">
            <v>002</v>
          </cell>
          <cell r="L176" t="str">
            <v>Propios</v>
          </cell>
          <cell r="M176" t="str">
            <v>21</v>
          </cell>
          <cell r="N176" t="str">
            <v>CSF</v>
          </cell>
          <cell r="P176">
            <v>11327300000</v>
          </cell>
          <cell r="Q176">
            <v>0</v>
          </cell>
          <cell r="R176">
            <v>0</v>
          </cell>
          <cell r="S176">
            <v>11327300000</v>
          </cell>
          <cell r="T176">
            <v>0</v>
          </cell>
          <cell r="W176">
            <v>11327300000</v>
          </cell>
          <cell r="X176">
            <v>11327300000</v>
          </cell>
          <cell r="Z176">
            <v>11327300000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A-03-04-02-012</v>
          </cell>
          <cell r="D177" t="str">
            <v>A</v>
          </cell>
          <cell r="E177" t="str">
            <v>03</v>
          </cell>
          <cell r="F177" t="str">
            <v>04</v>
          </cell>
          <cell r="G177" t="str">
            <v>02</v>
          </cell>
          <cell r="H177" t="str">
            <v>012</v>
          </cell>
          <cell r="L177" t="str">
            <v>Nación</v>
          </cell>
          <cell r="M177" t="str">
            <v>10</v>
          </cell>
          <cell r="N177" t="str">
            <v>CSF</v>
          </cell>
          <cell r="P177">
            <v>76500000</v>
          </cell>
          <cell r="Q177">
            <v>0</v>
          </cell>
          <cell r="R177">
            <v>0</v>
          </cell>
          <cell r="S177">
            <v>76500000</v>
          </cell>
          <cell r="T177">
            <v>0</v>
          </cell>
          <cell r="W177">
            <v>43058124</v>
          </cell>
          <cell r="X177">
            <v>43058124</v>
          </cell>
          <cell r="Z177">
            <v>43058124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A-03-10</v>
          </cell>
          <cell r="D178" t="str">
            <v>A</v>
          </cell>
          <cell r="E178" t="str">
            <v>03</v>
          </cell>
          <cell r="F178" t="str">
            <v>10</v>
          </cell>
          <cell r="L178" t="str">
            <v>Propios</v>
          </cell>
          <cell r="M178" t="str">
            <v>21</v>
          </cell>
          <cell r="N178" t="str">
            <v>CSF</v>
          </cell>
          <cell r="P178">
            <v>2660000000</v>
          </cell>
          <cell r="Q178">
            <v>0</v>
          </cell>
          <cell r="R178">
            <v>0</v>
          </cell>
          <cell r="S178">
            <v>2660000000</v>
          </cell>
          <cell r="T178">
            <v>0</v>
          </cell>
          <cell r="W178">
            <v>104000942</v>
          </cell>
          <cell r="X178">
            <v>104000942</v>
          </cell>
          <cell r="Z178">
            <v>104000942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A-08-01</v>
          </cell>
          <cell r="D179" t="str">
            <v>A</v>
          </cell>
          <cell r="E179" t="str">
            <v>08</v>
          </cell>
          <cell r="F179" t="str">
            <v>01</v>
          </cell>
          <cell r="L179" t="str">
            <v>Propios</v>
          </cell>
          <cell r="M179" t="str">
            <v>21</v>
          </cell>
          <cell r="N179" t="str">
            <v>CSF</v>
          </cell>
          <cell r="P179">
            <v>105700000</v>
          </cell>
          <cell r="Q179">
            <v>0</v>
          </cell>
          <cell r="R179">
            <v>0</v>
          </cell>
          <cell r="S179">
            <v>105700000</v>
          </cell>
          <cell r="T179">
            <v>0</v>
          </cell>
          <cell r="W179">
            <v>50104566</v>
          </cell>
          <cell r="X179">
            <v>50104566</v>
          </cell>
          <cell r="Z179">
            <v>50104566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A-08-03</v>
          </cell>
          <cell r="D180" t="str">
            <v>A</v>
          </cell>
          <cell r="E180" t="str">
            <v>08</v>
          </cell>
          <cell r="F180" t="str">
            <v>03</v>
          </cell>
          <cell r="L180" t="str">
            <v>Propios</v>
          </cell>
          <cell r="M180" t="str">
            <v>21</v>
          </cell>
          <cell r="N180" t="str">
            <v>CSF</v>
          </cell>
          <cell r="P180">
            <v>2100000</v>
          </cell>
          <cell r="Q180">
            <v>0</v>
          </cell>
          <cell r="R180">
            <v>0</v>
          </cell>
          <cell r="S180">
            <v>2100000</v>
          </cell>
          <cell r="T180">
            <v>0</v>
          </cell>
          <cell r="W180">
            <v>0</v>
          </cell>
          <cell r="X180">
            <v>0</v>
          </cell>
          <cell r="Z180">
            <v>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A-08-04-01</v>
          </cell>
          <cell r="D181" t="str">
            <v>A</v>
          </cell>
          <cell r="E181" t="str">
            <v>08</v>
          </cell>
          <cell r="F181" t="str">
            <v>04</v>
          </cell>
          <cell r="G181" t="str">
            <v>01</v>
          </cell>
          <cell r="L181" t="str">
            <v>Propios</v>
          </cell>
          <cell r="M181" t="str">
            <v>21</v>
          </cell>
          <cell r="N181" t="str">
            <v>CSF</v>
          </cell>
          <cell r="P181">
            <v>507500000</v>
          </cell>
          <cell r="Q181">
            <v>0</v>
          </cell>
          <cell r="R181">
            <v>0</v>
          </cell>
          <cell r="S181">
            <v>507500000</v>
          </cell>
          <cell r="T181">
            <v>0</v>
          </cell>
          <cell r="W181">
            <v>0</v>
          </cell>
          <cell r="X181">
            <v>0</v>
          </cell>
          <cell r="Z181">
            <v>0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C-2104-1900-10-40302A</v>
          </cell>
          <cell r="D182" t="str">
            <v>C</v>
          </cell>
          <cell r="E182" t="str">
            <v>2104</v>
          </cell>
          <cell r="F182" t="str">
            <v>1900</v>
          </cell>
          <cell r="G182" t="str">
            <v>10</v>
          </cell>
          <cell r="H182" t="str">
            <v>40302A</v>
          </cell>
          <cell r="L182" t="str">
            <v>Nación</v>
          </cell>
          <cell r="M182" t="str">
            <v>10</v>
          </cell>
          <cell r="N182" t="str">
            <v>CSF</v>
          </cell>
          <cell r="P182">
            <v>2000000000</v>
          </cell>
          <cell r="Q182">
            <v>0</v>
          </cell>
          <cell r="R182">
            <v>0</v>
          </cell>
          <cell r="S182">
            <v>2000000000</v>
          </cell>
          <cell r="T182">
            <v>0</v>
          </cell>
          <cell r="W182">
            <v>602669484</v>
          </cell>
          <cell r="X182">
            <v>135478120</v>
          </cell>
          <cell r="Z182">
            <v>64606451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C-2104-1900-10-40302A</v>
          </cell>
          <cell r="D183" t="str">
            <v>C</v>
          </cell>
          <cell r="E183" t="str">
            <v>2104</v>
          </cell>
          <cell r="F183" t="str">
            <v>1900</v>
          </cell>
          <cell r="G183" t="str">
            <v>10</v>
          </cell>
          <cell r="H183" t="str">
            <v>40302A</v>
          </cell>
          <cell r="L183" t="str">
            <v>Propios</v>
          </cell>
          <cell r="M183" t="str">
            <v>21</v>
          </cell>
          <cell r="N183" t="str">
            <v>CSF</v>
          </cell>
          <cell r="P183">
            <v>10443543986</v>
          </cell>
          <cell r="Q183">
            <v>0</v>
          </cell>
          <cell r="R183">
            <v>0</v>
          </cell>
          <cell r="S183">
            <v>10443543986</v>
          </cell>
          <cell r="T183">
            <v>0</v>
          </cell>
          <cell r="W183">
            <v>9315493604</v>
          </cell>
          <cell r="X183">
            <v>2269116628</v>
          </cell>
          <cell r="Z183">
            <v>1367555613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C-2104-1900-11-40302A</v>
          </cell>
          <cell r="D184" t="str">
            <v>C</v>
          </cell>
          <cell r="E184" t="str">
            <v>2104</v>
          </cell>
          <cell r="F184" t="str">
            <v>1900</v>
          </cell>
          <cell r="G184" t="str">
            <v>11</v>
          </cell>
          <cell r="H184" t="str">
            <v>40302A</v>
          </cell>
          <cell r="L184" t="str">
            <v>Nación</v>
          </cell>
          <cell r="M184" t="str">
            <v>10</v>
          </cell>
          <cell r="N184" t="str">
            <v>CSF</v>
          </cell>
          <cell r="P184">
            <v>2000000000</v>
          </cell>
          <cell r="Q184">
            <v>0</v>
          </cell>
          <cell r="R184">
            <v>0</v>
          </cell>
          <cell r="S184">
            <v>2000000000</v>
          </cell>
          <cell r="T184">
            <v>0</v>
          </cell>
          <cell r="W184">
            <v>2000000000</v>
          </cell>
          <cell r="X184">
            <v>0</v>
          </cell>
          <cell r="Z184">
            <v>0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C-2104-1900-11-40302A</v>
          </cell>
          <cell r="D185" t="str">
            <v>C</v>
          </cell>
          <cell r="E185" t="str">
            <v>2104</v>
          </cell>
          <cell r="F185" t="str">
            <v>1900</v>
          </cell>
          <cell r="G185" t="str">
            <v>11</v>
          </cell>
          <cell r="H185" t="str">
            <v>40302A</v>
          </cell>
          <cell r="L185" t="str">
            <v>Propios</v>
          </cell>
          <cell r="M185" t="str">
            <v>21</v>
          </cell>
          <cell r="N185" t="str">
            <v>CSF</v>
          </cell>
          <cell r="P185">
            <v>14632032000</v>
          </cell>
          <cell r="Q185">
            <v>0</v>
          </cell>
          <cell r="R185">
            <v>0</v>
          </cell>
          <cell r="S185">
            <v>14632032000</v>
          </cell>
          <cell r="T185">
            <v>0</v>
          </cell>
          <cell r="W185">
            <v>1932163522</v>
          </cell>
          <cell r="X185">
            <v>418690078</v>
          </cell>
          <cell r="Z185">
            <v>308011320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C-2104-1900-12-40302A</v>
          </cell>
          <cell r="D186" t="str">
            <v>C</v>
          </cell>
          <cell r="E186" t="str">
            <v>2104</v>
          </cell>
          <cell r="F186" t="str">
            <v>1900</v>
          </cell>
          <cell r="G186" t="str">
            <v>12</v>
          </cell>
          <cell r="H186" t="str">
            <v>40302A</v>
          </cell>
          <cell r="L186" t="str">
            <v>Propios</v>
          </cell>
          <cell r="M186" t="str">
            <v>21</v>
          </cell>
          <cell r="N186" t="str">
            <v>CSF</v>
          </cell>
          <cell r="P186">
            <v>5976156725</v>
          </cell>
          <cell r="Q186">
            <v>0</v>
          </cell>
          <cell r="R186">
            <v>0</v>
          </cell>
          <cell r="S186">
            <v>5976156725</v>
          </cell>
          <cell r="T186">
            <v>0</v>
          </cell>
          <cell r="W186">
            <v>3199294628</v>
          </cell>
          <cell r="X186">
            <v>617034317</v>
          </cell>
          <cell r="Z186">
            <v>417075055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C-2104-1900-13-40302A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13</v>
          </cell>
          <cell r="H187" t="str">
            <v>40302A</v>
          </cell>
          <cell r="L187" t="str">
            <v>Nación</v>
          </cell>
          <cell r="M187" t="str">
            <v>10</v>
          </cell>
          <cell r="N187" t="str">
            <v>CSF</v>
          </cell>
          <cell r="P187">
            <v>2000000000</v>
          </cell>
          <cell r="Q187">
            <v>0</v>
          </cell>
          <cell r="R187">
            <v>0</v>
          </cell>
          <cell r="S187">
            <v>2000000000</v>
          </cell>
          <cell r="T187">
            <v>0</v>
          </cell>
          <cell r="W187">
            <v>149432700</v>
          </cell>
          <cell r="X187">
            <v>38354393</v>
          </cell>
          <cell r="Z187">
            <v>825000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C-2104-1900-13-40302A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13</v>
          </cell>
          <cell r="H188" t="str">
            <v>40302A</v>
          </cell>
          <cell r="L188" t="str">
            <v>Propios</v>
          </cell>
          <cell r="M188" t="str">
            <v>21</v>
          </cell>
          <cell r="N188" t="str">
            <v>CSF</v>
          </cell>
          <cell r="P188">
            <v>11247880694</v>
          </cell>
          <cell r="Q188">
            <v>0</v>
          </cell>
          <cell r="R188">
            <v>0</v>
          </cell>
          <cell r="S188">
            <v>11247880694</v>
          </cell>
          <cell r="T188">
            <v>0</v>
          </cell>
          <cell r="W188">
            <v>4667619079.6700001</v>
          </cell>
          <cell r="X188">
            <v>1074197387.6700001</v>
          </cell>
          <cell r="Z188">
            <v>647700704.66999996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C-2105-1900-3-53105E</v>
          </cell>
          <cell r="D189" t="str">
            <v>C</v>
          </cell>
          <cell r="E189" t="str">
            <v>2105</v>
          </cell>
          <cell r="F189" t="str">
            <v>1900</v>
          </cell>
          <cell r="G189" t="str">
            <v>3</v>
          </cell>
          <cell r="H189" t="str">
            <v>53105E</v>
          </cell>
          <cell r="L189" t="str">
            <v>Propios</v>
          </cell>
          <cell r="M189" t="str">
            <v>21</v>
          </cell>
          <cell r="N189" t="str">
            <v>CSF</v>
          </cell>
          <cell r="P189">
            <v>6143278200</v>
          </cell>
          <cell r="Q189">
            <v>0</v>
          </cell>
          <cell r="R189">
            <v>0</v>
          </cell>
          <cell r="S189">
            <v>6143278200</v>
          </cell>
          <cell r="T189">
            <v>0</v>
          </cell>
          <cell r="W189">
            <v>4378882073</v>
          </cell>
          <cell r="X189">
            <v>1050963304</v>
          </cell>
          <cell r="Z189">
            <v>628395887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C-2106-1900-1-53105D</v>
          </cell>
          <cell r="D190" t="str">
            <v>C</v>
          </cell>
          <cell r="E190" t="str">
            <v>2106</v>
          </cell>
          <cell r="F190" t="str">
            <v>1900</v>
          </cell>
          <cell r="G190" t="str">
            <v>1</v>
          </cell>
          <cell r="H190" t="str">
            <v>53105D</v>
          </cell>
          <cell r="L190" t="str">
            <v>Nación</v>
          </cell>
          <cell r="M190" t="str">
            <v>10</v>
          </cell>
          <cell r="N190" t="str">
            <v>CSF</v>
          </cell>
          <cell r="P190">
            <v>2000000000</v>
          </cell>
          <cell r="Q190">
            <v>0</v>
          </cell>
          <cell r="R190">
            <v>0</v>
          </cell>
          <cell r="S190">
            <v>2000000000</v>
          </cell>
          <cell r="T190">
            <v>0</v>
          </cell>
          <cell r="W190">
            <v>45678220</v>
          </cell>
          <cell r="X190">
            <v>9135644</v>
          </cell>
          <cell r="Z190">
            <v>4567822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C-2106-1900-1-53105D</v>
          </cell>
          <cell r="D191" t="str">
            <v>C</v>
          </cell>
          <cell r="E191" t="str">
            <v>2106</v>
          </cell>
          <cell r="F191" t="str">
            <v>1900</v>
          </cell>
          <cell r="G191" t="str">
            <v>1</v>
          </cell>
          <cell r="H191" t="str">
            <v>53105D</v>
          </cell>
          <cell r="L191" t="str">
            <v>Propios</v>
          </cell>
          <cell r="M191" t="str">
            <v>21</v>
          </cell>
          <cell r="N191" t="str">
            <v>CSF</v>
          </cell>
          <cell r="P191">
            <v>11654968000</v>
          </cell>
          <cell r="Q191">
            <v>0</v>
          </cell>
          <cell r="R191">
            <v>0</v>
          </cell>
          <cell r="S191">
            <v>11654968000</v>
          </cell>
          <cell r="T191">
            <v>0</v>
          </cell>
          <cell r="W191">
            <v>5314243229</v>
          </cell>
          <cell r="X191">
            <v>1107954845</v>
          </cell>
          <cell r="Z191">
            <v>630988465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C-2199-1900-6-53105B</v>
          </cell>
          <cell r="D192" t="str">
            <v>C</v>
          </cell>
          <cell r="E192" t="str">
            <v>2199</v>
          </cell>
          <cell r="F192" t="str">
            <v>1900</v>
          </cell>
          <cell r="G192" t="str">
            <v>6</v>
          </cell>
          <cell r="H192" t="str">
            <v>53105B</v>
          </cell>
          <cell r="L192" t="str">
            <v>Propios</v>
          </cell>
          <cell r="M192" t="str">
            <v>21</v>
          </cell>
          <cell r="N192" t="str">
            <v>CSF</v>
          </cell>
          <cell r="P192">
            <v>9237135238</v>
          </cell>
          <cell r="Q192">
            <v>0</v>
          </cell>
          <cell r="R192">
            <v>0</v>
          </cell>
          <cell r="S192">
            <v>9237135238</v>
          </cell>
          <cell r="T192">
            <v>0</v>
          </cell>
          <cell r="W192">
            <v>6140456685</v>
          </cell>
          <cell r="X192">
            <v>1280686454.74</v>
          </cell>
          <cell r="Z192">
            <v>808208472.5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C-2199-1900-7-53105B</v>
          </cell>
          <cell r="D193" t="str">
            <v>C</v>
          </cell>
          <cell r="E193" t="str">
            <v>2199</v>
          </cell>
          <cell r="F193" t="str">
            <v>1900</v>
          </cell>
          <cell r="G193" t="str">
            <v>7</v>
          </cell>
          <cell r="H193" t="str">
            <v>53105B</v>
          </cell>
          <cell r="L193" t="str">
            <v>Propios</v>
          </cell>
          <cell r="M193" t="str">
            <v>21</v>
          </cell>
          <cell r="N193" t="str">
            <v>CSF</v>
          </cell>
          <cell r="P193">
            <v>18912861157</v>
          </cell>
          <cell r="Q193">
            <v>0</v>
          </cell>
          <cell r="R193">
            <v>0</v>
          </cell>
          <cell r="S193">
            <v>18912861157</v>
          </cell>
          <cell r="T193">
            <v>0</v>
          </cell>
          <cell r="W193">
            <v>3741361912.3299999</v>
          </cell>
          <cell r="X193">
            <v>648642448</v>
          </cell>
          <cell r="Z193">
            <v>370578331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C-2199-1900-8-53105B</v>
          </cell>
          <cell r="D194" t="str">
            <v>C</v>
          </cell>
          <cell r="E194" t="str">
            <v>2199</v>
          </cell>
          <cell r="F194" t="str">
            <v>1900</v>
          </cell>
          <cell r="G194" t="str">
            <v>8</v>
          </cell>
          <cell r="H194" t="str">
            <v>53105B</v>
          </cell>
          <cell r="L194" t="str">
            <v>Nación</v>
          </cell>
          <cell r="M194" t="str">
            <v>10</v>
          </cell>
          <cell r="N194" t="str">
            <v>CSF</v>
          </cell>
          <cell r="P194">
            <v>2000000000</v>
          </cell>
          <cell r="Q194">
            <v>0</v>
          </cell>
          <cell r="R194">
            <v>0</v>
          </cell>
          <cell r="S194">
            <v>2000000000</v>
          </cell>
          <cell r="T194">
            <v>0</v>
          </cell>
          <cell r="W194">
            <v>0</v>
          </cell>
          <cell r="X194">
            <v>0</v>
          </cell>
          <cell r="Z194">
            <v>0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C-2199-1900-8-53105B</v>
          </cell>
          <cell r="D195" t="str">
            <v>C</v>
          </cell>
          <cell r="E195" t="str">
            <v>2199</v>
          </cell>
          <cell r="F195" t="str">
            <v>1900</v>
          </cell>
          <cell r="G195" t="str">
            <v>8</v>
          </cell>
          <cell r="H195" t="str">
            <v>53105B</v>
          </cell>
          <cell r="L195" t="str">
            <v>Propios</v>
          </cell>
          <cell r="M195" t="str">
            <v>21</v>
          </cell>
          <cell r="N195" t="str">
            <v>CSF</v>
          </cell>
          <cell r="P195">
            <v>58701844000</v>
          </cell>
          <cell r="Q195">
            <v>0</v>
          </cell>
          <cell r="R195">
            <v>0</v>
          </cell>
          <cell r="S195">
            <v>58701844000</v>
          </cell>
          <cell r="T195">
            <v>0</v>
          </cell>
          <cell r="W195">
            <v>1133896161</v>
          </cell>
          <cell r="X195">
            <v>246772486</v>
          </cell>
          <cell r="Z195">
            <v>117939333</v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P196">
            <v>12568394147436</v>
          </cell>
          <cell r="Q196">
            <v>0</v>
          </cell>
          <cell r="R196">
            <v>0</v>
          </cell>
          <cell r="S196">
            <v>12568394147436</v>
          </cell>
          <cell r="T196">
            <v>16998548030</v>
          </cell>
          <cell r="W196">
            <v>6388837443437.8604</v>
          </cell>
          <cell r="X196">
            <v>6011369782926.5</v>
          </cell>
          <cell r="Z196">
            <v>6005222202449.8301</v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W197" t="str">
            <v/>
          </cell>
          <cell r="X197" t="str">
            <v/>
          </cell>
          <cell r="Z197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70" zoomScaleNormal="70" zoomScalePageLayoutView="55" workbookViewId="0">
      <pane ySplit="8" topLeftCell="A9" activePane="bottomLeft" state="frozen"/>
      <selection pane="bottomLeft" activeCell="E46" sqref="E46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40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39.81640625" style="108" bestFit="1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38"/>
      <c r="F1" s="85"/>
      <c r="G1" s="85"/>
      <c r="H1" s="127"/>
      <c r="I1" s="129"/>
      <c r="J1" s="86"/>
      <c r="K1" s="87"/>
    </row>
    <row r="2" spans="2:13">
      <c r="C2" s="463" t="s">
        <v>439</v>
      </c>
      <c r="D2" s="464"/>
      <c r="E2" s="464"/>
      <c r="F2" s="464"/>
      <c r="G2" s="464"/>
      <c r="H2" s="464"/>
      <c r="I2" s="464"/>
      <c r="J2" s="464"/>
      <c r="K2" s="464"/>
    </row>
    <row r="3" spans="2:13">
      <c r="C3" s="464"/>
      <c r="D3" s="464"/>
      <c r="E3" s="464"/>
      <c r="F3" s="464"/>
      <c r="G3" s="464"/>
      <c r="H3" s="464"/>
      <c r="I3" s="464"/>
      <c r="J3" s="464"/>
      <c r="K3" s="464"/>
    </row>
    <row r="4" spans="2:13">
      <c r="C4" s="464"/>
      <c r="D4" s="464"/>
      <c r="E4" s="464"/>
      <c r="F4" s="464"/>
      <c r="G4" s="464"/>
      <c r="H4" s="464"/>
      <c r="I4" s="464"/>
      <c r="J4" s="464"/>
      <c r="K4" s="464"/>
    </row>
    <row r="5" spans="2:13">
      <c r="C5" s="464"/>
      <c r="D5" s="464"/>
      <c r="E5" s="464"/>
      <c r="F5" s="464"/>
      <c r="G5" s="464"/>
      <c r="H5" s="464"/>
      <c r="I5" s="464"/>
      <c r="J5" s="464"/>
      <c r="K5" s="464"/>
    </row>
    <row r="6" spans="2:13">
      <c r="C6" s="82"/>
      <c r="D6" s="83"/>
      <c r="E6" s="338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465" t="s">
        <v>16</v>
      </c>
      <c r="D7" s="465" t="s">
        <v>3</v>
      </c>
      <c r="E7" s="465" t="s">
        <v>12</v>
      </c>
      <c r="F7" s="452" t="s">
        <v>7</v>
      </c>
      <c r="G7" s="452"/>
      <c r="H7" s="452"/>
      <c r="I7" s="452" t="s">
        <v>11</v>
      </c>
      <c r="J7" s="452"/>
      <c r="K7" s="91" t="s">
        <v>17</v>
      </c>
      <c r="L7" s="92"/>
    </row>
    <row r="8" spans="2:13" s="89" customFormat="1" ht="39" customHeight="1">
      <c r="B8" s="90"/>
      <c r="C8" s="466"/>
      <c r="D8" s="467"/>
      <c r="E8" s="467"/>
      <c r="F8" s="453" t="s">
        <v>103</v>
      </c>
      <c r="G8" s="453" t="s">
        <v>0</v>
      </c>
      <c r="H8" s="453" t="s">
        <v>4</v>
      </c>
      <c r="I8" s="453" t="s">
        <v>6</v>
      </c>
      <c r="J8" s="453" t="s">
        <v>5</v>
      </c>
      <c r="K8" s="93"/>
      <c r="L8" s="126">
        <v>100</v>
      </c>
    </row>
    <row r="9" spans="2:13" s="98" customFormat="1" ht="46" customHeight="1">
      <c r="B9" s="94"/>
      <c r="C9" s="471" t="s">
        <v>8</v>
      </c>
      <c r="D9" s="472" t="s">
        <v>1</v>
      </c>
      <c r="E9" s="337" t="str">
        <f>Hoja1!V111</f>
        <v>DISTRIBUCIÓN DE RECURSOS A USUARIOS DE GAS COMBUSTIBLE POR RED DE ESTRATOS 1 Y 2.  NACIONAL</v>
      </c>
      <c r="F9" s="55">
        <f>Hoja1!W111</f>
        <v>1207581.825092</v>
      </c>
      <c r="G9" s="55">
        <f>Hoja1!AG111</f>
        <v>219447.894096</v>
      </c>
      <c r="H9" s="55">
        <f>Hoja1!AM111</f>
        <v>219447.894096</v>
      </c>
      <c r="I9" s="341">
        <f>G9/F9</f>
        <v>0.18172507198779786</v>
      </c>
      <c r="J9" s="342">
        <f>H9/F9</f>
        <v>0.18172507198779786</v>
      </c>
      <c r="K9" s="95"/>
      <c r="L9" s="96"/>
      <c r="M9" s="97"/>
    </row>
    <row r="10" spans="2:13" s="98" customFormat="1" ht="62.5" customHeight="1">
      <c r="B10" s="94"/>
      <c r="C10" s="469"/>
      <c r="D10" s="526"/>
      <c r="E10" s="337" t="str">
        <f>Hoja1!V112</f>
        <v>DISTRIBUCIÓN DE RECURSOS AL CONSUMO EN CILINDROS Y PROYECTOS DE INFRAESTRUCTURA DE GLP  NACIONAL</v>
      </c>
      <c r="F10" s="55">
        <f>Hoja1!W112</f>
        <v>99861.441936000003</v>
      </c>
      <c r="G10" s="55">
        <f>Hoja1!AG112</f>
        <v>19139.481425999998</v>
      </c>
      <c r="H10" s="55">
        <f>Hoja1!AM112</f>
        <v>3250.075656</v>
      </c>
      <c r="I10" s="341">
        <f t="shared" ref="I10:I48" si="0">G10/F10</f>
        <v>0.19166037516528414</v>
      </c>
      <c r="J10" s="342">
        <f t="shared" ref="J10:J48" si="1">H10/F10</f>
        <v>3.2545851461697646E-2</v>
      </c>
      <c r="K10" s="95"/>
      <c r="L10" s="96"/>
      <c r="M10" s="97"/>
    </row>
    <row r="11" spans="2:13" s="98" customFormat="1" ht="62.5" customHeight="1">
      <c r="B11" s="94"/>
      <c r="C11" s="469"/>
      <c r="D11" s="526"/>
      <c r="E11" s="337" t="str">
        <f>Hoja1!V113</f>
        <v>DISTRIBUCIÓN DE RECURSOS PARA EL TRANSPORTE DE COMBUSTIBLES LÍQUIDOS DERIVADOS DEL PETRÓLEO PARA ABASTECER AL DEPARTAMENTO DE NARIÑO</v>
      </c>
      <c r="F11" s="55">
        <f>Hoja1!W113</f>
        <v>68146.875666000007</v>
      </c>
      <c r="G11" s="55">
        <f>Hoja1!AG113</f>
        <v>13181.65292685</v>
      </c>
      <c r="H11" s="55">
        <f>Hoja1!AM113</f>
        <v>597.25396255999999</v>
      </c>
      <c r="I11" s="341">
        <f t="shared" ref="I11" si="2">G11/F11</f>
        <v>0.19343004060018293</v>
      </c>
      <c r="J11" s="342">
        <f t="shared" ref="J11" si="3">H11/F11</f>
        <v>8.7642163594887044E-3</v>
      </c>
      <c r="K11" s="95"/>
      <c r="L11" s="96"/>
      <c r="M11" s="97"/>
    </row>
    <row r="12" spans="2:13" s="98" customFormat="1" ht="46">
      <c r="B12" s="94"/>
      <c r="C12" s="469"/>
      <c r="D12" s="474"/>
      <c r="E12" s="337" t="str">
        <f>Hoja1!V114</f>
        <v>SUSTITUCION DE LENA POR CILINDROS DE GLP EN HOGARES DE BAJOS RECURSOS NACIONAL</v>
      </c>
      <c r="F12" s="55">
        <f>Hoja1!W114</f>
        <v>10908.748251999999</v>
      </c>
      <c r="G12" s="55">
        <f>Hoja1!AG114</f>
        <v>628.68046900000002</v>
      </c>
      <c r="H12" s="55">
        <f>Hoja1!AM114</f>
        <v>22.326087000000001</v>
      </c>
      <c r="I12" s="341">
        <f t="shared" si="0"/>
        <v>5.7630853190212578E-2</v>
      </c>
      <c r="J12" s="342">
        <f t="shared" si="1"/>
        <v>2.0466222598827283E-3</v>
      </c>
      <c r="K12" s="95"/>
      <c r="L12" s="96"/>
      <c r="M12" s="97"/>
    </row>
    <row r="13" spans="2:13" s="98" customFormat="1" ht="94.5" customHeight="1">
      <c r="B13" s="94"/>
      <c r="C13" s="469"/>
      <c r="D13" s="65" t="s">
        <v>2</v>
      </c>
      <c r="E13" s="337" t="str">
        <f>Hoja1!V115</f>
        <v>APOYO A LA FINANCIACIÓN DE PROYECTOS DIRIGIDOS AL DESARROLLO DE INFRAESTRUCTURA, Y CONEXIONES PARA EL USO DEL GAS NATURAL A NIVEL  NACIONAL</v>
      </c>
      <c r="F13" s="55">
        <f>Hoja1!W115</f>
        <v>34778.222228999999</v>
      </c>
      <c r="G13" s="55">
        <f>Hoja1!AG115</f>
        <v>28879.681385</v>
      </c>
      <c r="H13" s="55">
        <f>Hoja1!AM115</f>
        <v>47.806998</v>
      </c>
      <c r="I13" s="341">
        <f t="shared" si="0"/>
        <v>0.83039556176389395</v>
      </c>
      <c r="J13" s="342">
        <f t="shared" si="1"/>
        <v>1.3746245476612053E-3</v>
      </c>
      <c r="K13" s="95"/>
      <c r="L13" s="96"/>
      <c r="M13" s="97"/>
    </row>
    <row r="14" spans="2:13" s="98" customFormat="1" ht="69">
      <c r="B14" s="94"/>
      <c r="C14" s="469"/>
      <c r="D14" s="473" t="s">
        <v>19</v>
      </c>
      <c r="E14" s="337" t="str">
        <f>Hoja1!V116</f>
        <v>MEJORAMIENTO DE LA GESTIÓN DE LA INFORMACIÓN DE LA DISTRIBUCIÓN DE LOS COMBUSTIBLES LÍQUIDOS, GAS NATURAL Y GLP PARA USO VEHICULAR.  NACIONAL - SICOM</v>
      </c>
      <c r="F14" s="55">
        <f>Hoja1!W116</f>
        <v>23332.933427</v>
      </c>
      <c r="G14" s="55">
        <f>Hoja1!AG116</f>
        <v>7147.5221179999999</v>
      </c>
      <c r="H14" s="55">
        <f>Hoja1!AM116</f>
        <v>1245.7694909900001</v>
      </c>
      <c r="I14" s="341">
        <f t="shared" si="0"/>
        <v>0.30632762658676915</v>
      </c>
      <c r="J14" s="342">
        <f t="shared" si="1"/>
        <v>5.3391036103006329E-2</v>
      </c>
      <c r="K14" s="95"/>
      <c r="L14" s="96"/>
      <c r="M14" s="97"/>
    </row>
    <row r="15" spans="2:13" s="98" customFormat="1" ht="69">
      <c r="B15" s="94"/>
      <c r="C15" s="469"/>
      <c r="D15" s="473"/>
      <c r="E15" s="337" t="str">
        <f>Hoja1!V117</f>
        <v>MEJORAMIENTO DEL COMERCIO LEGAL DE COMBUSTIBLES EN LOS MUNICIPIOS CONSIDERADOS COMO ZONA DE FRONTERA.  NACIONAL</v>
      </c>
      <c r="F15" s="55">
        <f>Hoja1!W117</f>
        <v>4850</v>
      </c>
      <c r="G15" s="55">
        <f>Hoja1!AG117</f>
        <v>779.23899100000006</v>
      </c>
      <c r="H15" s="55">
        <f>Hoja1!AM117</f>
        <v>67.896664999999999</v>
      </c>
      <c r="I15" s="341">
        <f t="shared" si="0"/>
        <v>0.1606678331958763</v>
      </c>
      <c r="J15" s="342">
        <f t="shared" si="1"/>
        <v>1.3999312371134021E-2</v>
      </c>
      <c r="K15" s="95"/>
      <c r="L15" s="96"/>
      <c r="M15" s="97"/>
    </row>
    <row r="16" spans="2:13" s="98" customFormat="1" ht="77" customHeight="1">
      <c r="B16" s="94"/>
      <c r="C16" s="469"/>
      <c r="D16" s="473"/>
      <c r="E16" s="337" t="str">
        <f>Hoja1!V118</f>
        <v>DESARROLLO DE LA GESTIÓN DE LA INFORMACIÓN EN ASUNTOS DEL SUBSECTOR HIDROCARBUROS.  NACIONAL</v>
      </c>
      <c r="F16" s="55">
        <f>Hoja1!W118</f>
        <v>3900</v>
      </c>
      <c r="G16" s="55">
        <f>Hoja1!AG118</f>
        <v>740.30907100000002</v>
      </c>
      <c r="H16" s="55">
        <f>Hoja1!AM118</f>
        <v>109.014706</v>
      </c>
      <c r="I16" s="341">
        <f t="shared" si="0"/>
        <v>0.18982283871794872</v>
      </c>
      <c r="J16" s="342">
        <f t="shared" si="1"/>
        <v>2.7952488717948719E-2</v>
      </c>
      <c r="K16" s="95"/>
      <c r="L16" s="96"/>
      <c r="M16" s="97"/>
    </row>
    <row r="17" spans="2:13" s="98" customFormat="1" ht="92" customHeight="1">
      <c r="B17" s="94"/>
      <c r="C17" s="469"/>
      <c r="D17" s="473"/>
      <c r="E17" s="337" t="str">
        <f>Hoja1!V119</f>
        <v>FORTALECIMIENTO A LA GESTION DEL MONITOREO, SEGUIMIENTO Y CONTROL A LOS COMBUSTIBLES LIQUIDOS DERIVADOS DEL PETROLEO Y OTROS PRODUCTOS DE TIPO RESIDUAL DE HIDROCARBUROS NACIONAL</v>
      </c>
      <c r="F17" s="55">
        <f>Hoja1!W119</f>
        <v>7576.6762500000004</v>
      </c>
      <c r="G17" s="55">
        <f>Hoja1!AG119</f>
        <v>915.83522100000005</v>
      </c>
      <c r="H17" s="55">
        <f>Hoja1!AM119</f>
        <v>47.648040999999999</v>
      </c>
      <c r="I17" s="341">
        <f t="shared" si="0"/>
        <v>0.12087559119343393</v>
      </c>
      <c r="J17" s="342">
        <f t="shared" si="1"/>
        <v>6.2887788032384246E-3</v>
      </c>
      <c r="K17" s="95"/>
      <c r="L17" s="96"/>
      <c r="M17" s="97"/>
    </row>
    <row r="18" spans="2:13" s="98" customFormat="1" ht="45" customHeight="1">
      <c r="B18" s="94"/>
      <c r="C18" s="476" t="s">
        <v>9</v>
      </c>
      <c r="D18" s="472" t="s">
        <v>20</v>
      </c>
      <c r="E18" s="337" t="str">
        <f>Hoja1!V122</f>
        <v>SUBSIDIO DISTRIBUCION DE RECURSOS PARA PAGOS POR MENORES TARIFAS SECTOR ELECTRICO NACIONAL</v>
      </c>
      <c r="F18" s="55">
        <f>Hoja1!AD122</f>
        <v>4222960.2088850001</v>
      </c>
      <c r="G18" s="55">
        <f>Hoja1!AG122</f>
        <v>2166182.4824120002</v>
      </c>
      <c r="H18" s="55">
        <f>Hoja1!AM122</f>
        <v>2164176.670227</v>
      </c>
      <c r="I18" s="341">
        <f t="shared" si="0"/>
        <v>0.51295356225578626</v>
      </c>
      <c r="J18" s="342">
        <f t="shared" si="1"/>
        <v>0.51247858449474082</v>
      </c>
      <c r="K18" s="95"/>
      <c r="L18" s="96"/>
      <c r="M18" s="97"/>
    </row>
    <row r="19" spans="2:13" s="98" customFormat="1" ht="46">
      <c r="B19" s="94"/>
      <c r="C19" s="477"/>
      <c r="D19" s="473"/>
      <c r="E19" s="337" t="str">
        <f>Hoja1!V123</f>
        <v>DISTRIBUCIÓN DE SUBSIDIOS PARA USUARIOS UBICADOS EN ZONAS ESPECIALES DEL SISTEMA INTERCONECTADO  NACIONAL - FOES</v>
      </c>
      <c r="F19" s="55">
        <f>Hoja1!AD123</f>
        <v>197997</v>
      </c>
      <c r="G19" s="55">
        <f>Hoja1!AG123</f>
        <v>16651.202488999999</v>
      </c>
      <c r="H19" s="55">
        <f>Hoja1!AM123</f>
        <v>16534.119121</v>
      </c>
      <c r="I19" s="341">
        <f t="shared" si="0"/>
        <v>8.4098256483684089E-2</v>
      </c>
      <c r="J19" s="342">
        <f t="shared" si="1"/>
        <v>8.3506917382586601E-2</v>
      </c>
      <c r="K19" s="95"/>
      <c r="L19" s="96"/>
      <c r="M19" s="97"/>
    </row>
    <row r="20" spans="2:13" s="98" customFormat="1" ht="46">
      <c r="B20" s="94"/>
      <c r="C20" s="477"/>
      <c r="D20" s="478" t="s">
        <v>2</v>
      </c>
      <c r="E20" s="337" t="str">
        <f>Hoja1!V124</f>
        <v>MEJORAMIENTO DEL SERVICIO DE ENERGIA ELECTRICA EN LAS ZONAS RURALES DEL TERRITORIO  NACIONAL - FAER</v>
      </c>
      <c r="F20" s="55">
        <f>Hoja1!AD124</f>
        <v>176084</v>
      </c>
      <c r="G20" s="55">
        <f>Hoja1!AG124</f>
        <v>85157.832488999993</v>
      </c>
      <c r="H20" s="55">
        <f>Hoja1!AM124</f>
        <v>1049.3970549999999</v>
      </c>
      <c r="I20" s="341">
        <f t="shared" si="0"/>
        <v>0.48362050208423246</v>
      </c>
      <c r="J20" s="342">
        <f t="shared" si="1"/>
        <v>5.9596388939369841E-3</v>
      </c>
      <c r="K20" s="95"/>
      <c r="L20" s="96"/>
      <c r="M20" s="97"/>
    </row>
    <row r="21" spans="2:13" s="98" customFormat="1" ht="69" customHeight="1">
      <c r="B21" s="94"/>
      <c r="C21" s="477"/>
      <c r="D21" s="526"/>
      <c r="E21" s="337" t="str">
        <f>Hoja1!V125</f>
        <v>AMPLIACIÓN DE LA COBERTURA DEL SERVICIO DE ENERGÍA ELÉCTRICA EN LAS ZONAS NO INTERCONECTADAS ZNI EN EL TERRITORIO NACIONAL - FAZNI</v>
      </c>
      <c r="F21" s="55">
        <f>Hoja1!AD125</f>
        <v>144570</v>
      </c>
      <c r="G21" s="55">
        <f>Hoja1!AG125</f>
        <v>4716.8589819999997</v>
      </c>
      <c r="H21" s="55">
        <f>Hoja1!AM125</f>
        <v>399.58103</v>
      </c>
      <c r="I21" s="341">
        <f t="shared" si="0"/>
        <v>3.262681733416338E-2</v>
      </c>
      <c r="J21" s="342">
        <f t="shared" si="1"/>
        <v>2.7639277166770422E-3</v>
      </c>
      <c r="K21" s="95"/>
      <c r="L21" s="96"/>
      <c r="M21" s="97"/>
    </row>
    <row r="22" spans="2:13" s="98" customFormat="1" ht="69" customHeight="1">
      <c r="B22" s="94"/>
      <c r="C22" s="477"/>
      <c r="D22" s="526"/>
      <c r="E22" s="337" t="str">
        <f>Hoja1!V126</f>
        <v>MEJORAMIENTO DE LA CALIDAD Y CONFIABILIDAD DEL SERVICIO DE ENERGÍA ELÉCTRICA EN LOS BARRIOS SUBNORMALES UBICADOS EN LOS MUNICIPIOS DEL SISTEMA INTERCONECTADO A NIVEL  NACIONAL - PRONE</v>
      </c>
      <c r="F22" s="55">
        <f>Hoja1!AD126</f>
        <v>159314</v>
      </c>
      <c r="G22" s="55">
        <f>Hoja1!AG126</f>
        <v>35653.39634567</v>
      </c>
      <c r="H22" s="55">
        <f>Hoja1!AM126</f>
        <v>184.00170900000001</v>
      </c>
      <c r="I22" s="341">
        <f t="shared" ref="I22" si="4">G22/F22</f>
        <v>0.22379324067985237</v>
      </c>
      <c r="J22" s="342">
        <f>H22/F22</f>
        <v>1.1549625833260104E-3</v>
      </c>
      <c r="K22" s="95"/>
      <c r="L22" s="96"/>
      <c r="M22" s="97"/>
    </row>
    <row r="23" spans="2:13" s="98" customFormat="1" ht="68" customHeight="1">
      <c r="B23" s="94"/>
      <c r="C23" s="477"/>
      <c r="D23" s="526"/>
      <c r="E23" s="337" t="str">
        <f>Hoja1!V131</f>
        <v>FORTALECIMIENTO DE LA GESTION EFICIENTE DE LA ENERGIA Y DESARROLLO DE LAS FUENTES NO CONVENCIONALES DE ENERGIA EN EL TERRITORIO  NACIONAL</v>
      </c>
      <c r="F23" s="55">
        <f>Hoja1!W131+Hoja1!W132</f>
        <v>639966.33308700006</v>
      </c>
      <c r="G23" s="55">
        <f>Hoja1!AG131+Hoja1!AG132</f>
        <v>0</v>
      </c>
      <c r="H23" s="55">
        <f>Hoja1!AM131+Hoja1!AM132</f>
        <v>0</v>
      </c>
      <c r="I23" s="341">
        <f t="shared" si="0"/>
        <v>0</v>
      </c>
      <c r="J23" s="342">
        <f t="shared" si="1"/>
        <v>0</v>
      </c>
      <c r="K23" s="95"/>
      <c r="L23" s="96"/>
      <c r="M23" s="97"/>
    </row>
    <row r="24" spans="2:13" s="98" customFormat="1" ht="92" customHeight="1">
      <c r="B24" s="94"/>
      <c r="C24" s="477"/>
      <c r="D24" s="621" t="s">
        <v>19</v>
      </c>
      <c r="E24" s="337" t="str">
        <f>Hoja1!V127</f>
        <v>MEJORAMIENTO DE LA EFICIENCIA Y SEGURIDAD EN LOS PRODUCTOS, SISTEMAS E INSTALACIONES QUE ESTÁN BAJO EL ALCANCE DE LOS REGLAMENTOS TÉCNICOS DEL SECTOR DE ENERGiA ELÉCTRICA EN EL TERRITORIO NACIONAL</v>
      </c>
      <c r="F24" s="55">
        <f>Hoja1!AD127</f>
        <v>1980</v>
      </c>
      <c r="G24" s="55">
        <f>Hoja1!AG127</f>
        <v>1269.1183430000001</v>
      </c>
      <c r="H24" s="55">
        <f>Hoja1!AM127</f>
        <v>136.72701699999999</v>
      </c>
      <c r="I24" s="341">
        <f t="shared" si="0"/>
        <v>0.64096886010101017</v>
      </c>
      <c r="J24" s="342">
        <f t="shared" si="1"/>
        <v>6.9054048989898989E-2</v>
      </c>
      <c r="K24" s="95"/>
      <c r="L24" s="96"/>
      <c r="M24" s="97"/>
    </row>
    <row r="25" spans="2:13" s="98" customFormat="1" ht="57" customHeight="1">
      <c r="B25" s="94"/>
      <c r="C25" s="477"/>
      <c r="D25" s="526"/>
      <c r="E25" s="337" t="str">
        <f>Hoja1!V128</f>
        <v>MEJORAMIENTO DEL CUBRIMIENTO DE LA DEMANDA NO ATENDIDA QUE PERCIBEN LOS USUARIOS DEL SIN Y LAS ZNI NACIONAL</v>
      </c>
      <c r="F25" s="55">
        <f>Hoja1!AD128</f>
        <v>795.49136599999997</v>
      </c>
      <c r="G25" s="55">
        <f>Hoja1!AG128</f>
        <v>610.97718699999996</v>
      </c>
      <c r="H25" s="55">
        <f>Hoja1!AM128</f>
        <v>127.799824</v>
      </c>
      <c r="I25" s="341">
        <f t="shared" si="0"/>
        <v>0.76805005448670072</v>
      </c>
      <c r="J25" s="342">
        <f t="shared" si="1"/>
        <v>0.16065519936768238</v>
      </c>
      <c r="K25" s="95"/>
      <c r="L25" s="96"/>
      <c r="M25" s="97"/>
    </row>
    <row r="26" spans="2:13" s="98" customFormat="1" ht="46" customHeight="1">
      <c r="B26" s="94"/>
      <c r="C26" s="477"/>
      <c r="D26" s="526"/>
      <c r="E26" s="337" t="str">
        <f>Hoja1!V129</f>
        <v>FORTALECIMIENTO DE LOS LINEAMIENTOS DE POLÍTICA PÚBLICA PARA LOGRAR LA UNIVERSALIZACIÓN DEL SERVICIO DE ENERGÍA ELÉCTRICA DE MANERA JUSTA Y EFICIENTE  NACIONAL</v>
      </c>
      <c r="F26" s="55">
        <f>Hoja1!AD129</f>
        <v>650</v>
      </c>
      <c r="G26" s="55">
        <f>Hoja1!AG129</f>
        <v>352.52892300000002</v>
      </c>
      <c r="H26" s="55">
        <f>Hoja1!AM129</f>
        <v>6.8633329999999999</v>
      </c>
      <c r="I26" s="341">
        <f t="shared" si="0"/>
        <v>0.54235218923076922</v>
      </c>
      <c r="J26" s="342">
        <f t="shared" si="1"/>
        <v>1.0558973846153846E-2</v>
      </c>
      <c r="K26" s="95"/>
      <c r="L26" s="96"/>
      <c r="M26" s="97"/>
    </row>
    <row r="27" spans="2:13" s="98" customFormat="1" ht="91.5" customHeight="1">
      <c r="B27" s="94"/>
      <c r="C27" s="468" t="s">
        <v>10</v>
      </c>
      <c r="D27" s="23"/>
      <c r="E27" s="337" t="str">
        <f>Hoja1!V136</f>
        <v>FORTALECIMIENTO DE LA GESTIÓN INSTITUCIONAL PARA LA IMPLEMENTACIÓN DE ACCIONES TENDIENTES A PERMITIR EL ACCESO A LA LEGALIDAD DE LA PEQUEÑA MINERIA EN EL TERRITORIO NACIONAL</v>
      </c>
      <c r="F27" s="55">
        <f>Hoja1!AD136</f>
        <v>5210.8894790000004</v>
      </c>
      <c r="G27" s="55">
        <f>Hoja1!AG136</f>
        <v>3043.278898</v>
      </c>
      <c r="H27" s="55">
        <f>Hoja1!AM136</f>
        <v>911.46523000000002</v>
      </c>
      <c r="I27" s="341">
        <f t="shared" si="0"/>
        <v>0.58402292166519387</v>
      </c>
      <c r="J27" s="342">
        <f t="shared" si="1"/>
        <v>0.17491547914674166</v>
      </c>
      <c r="K27" s="95"/>
      <c r="L27" s="96"/>
      <c r="M27" s="97"/>
    </row>
    <row r="28" spans="2:13" s="98" customFormat="1" ht="69" customHeight="1">
      <c r="B28" s="94"/>
      <c r="C28" s="469"/>
      <c r="D28" s="23"/>
      <c r="E28" s="337" t="str">
        <f>Hoja1!V137</f>
        <v>IMPLEMENTACIÓN DE LA POLÍTICA NACIONAL DE SEGURIDAD MINERA  NACIONAL</v>
      </c>
      <c r="F28" s="55">
        <f>Hoja1!AD137</f>
        <v>7140</v>
      </c>
      <c r="G28" s="55">
        <f>Hoja1!AG137</f>
        <v>1651.120639</v>
      </c>
      <c r="H28" s="55">
        <f>Hoja1!AM137</f>
        <v>86.192482999999996</v>
      </c>
      <c r="I28" s="341">
        <f t="shared" si="0"/>
        <v>0.23124938921568627</v>
      </c>
      <c r="J28" s="342">
        <f t="shared" si="1"/>
        <v>1.2071776330532212E-2</v>
      </c>
      <c r="K28" s="95"/>
      <c r="L28" s="96"/>
      <c r="M28" s="97"/>
    </row>
    <row r="29" spans="2:13" s="98" customFormat="1" ht="46" customHeight="1">
      <c r="B29" s="94"/>
      <c r="C29" s="469"/>
      <c r="D29" s="23"/>
      <c r="E29" s="337" t="str">
        <f>Hoja1!V138</f>
        <v>GENERACIÓN DE ALTERNATIVAS DE RECONVERSIÓN PRODUCTIVA PARA LOS MINEROS DE SUBSISTENCIA (ARTESANALES) Y PEQUEÑOS MINEROS EN EL TERRITORIO NACIONAL   NACIONAL</v>
      </c>
      <c r="F29" s="55">
        <f>Hoja1!AD138</f>
        <v>7803.7103999999999</v>
      </c>
      <c r="G29" s="55">
        <f>Hoja1!AG138</f>
        <v>1220.218057</v>
      </c>
      <c r="H29" s="55">
        <f>Hoja1!AM138</f>
        <v>0.99856100000000003</v>
      </c>
      <c r="I29" s="341">
        <f t="shared" si="0"/>
        <v>0.15636383136411625</v>
      </c>
      <c r="J29" s="342">
        <f t="shared" si="1"/>
        <v>1.2795977154662224E-4</v>
      </c>
      <c r="K29" s="95"/>
      <c r="L29" s="96"/>
      <c r="M29" s="97"/>
    </row>
    <row r="30" spans="2:13" s="98" customFormat="1" ht="69" customHeight="1">
      <c r="B30" s="94"/>
      <c r="C30" s="469"/>
      <c r="D30" s="23"/>
      <c r="E30" s="337" t="str">
        <f>Hoja1!V139</f>
        <v>CONSTRUCCIÓN E IMPLEMENTACIÓN DE ESTRATEGIAS PARA EL DESARROLLO DE LA ACTIVIDAD MINERA DE PEQUEÑA ESCALA BAJO UN MODELO DE DESARROLLO COLABORATIVO.  NACIONAL</v>
      </c>
      <c r="F30" s="55">
        <f>Hoja1!AD139</f>
        <v>9700</v>
      </c>
      <c r="G30" s="55">
        <f>Hoja1!AG139</f>
        <v>1890.9379919999999</v>
      </c>
      <c r="H30" s="55">
        <f>Hoja1!AM139</f>
        <v>162.25576100000001</v>
      </c>
      <c r="I30" s="341">
        <f t="shared" si="0"/>
        <v>0.19494206103092782</v>
      </c>
      <c r="J30" s="342">
        <f t="shared" si="1"/>
        <v>1.6727398041237115E-2</v>
      </c>
      <c r="K30" s="95"/>
      <c r="L30" s="96"/>
      <c r="M30" s="97"/>
    </row>
    <row r="31" spans="2:13" s="98" customFormat="1" ht="46" customHeight="1">
      <c r="B31" s="94"/>
      <c r="C31" s="469"/>
      <c r="D31" s="14"/>
      <c r="E31" s="337" t="str">
        <f>Hoja1!V140</f>
        <v>FORTALECIMIENTO DE LA POLITICA DE LA MINERIA DE SUBSISTENCIA EN EL TERRITORIO NACIONAL</v>
      </c>
      <c r="F31" s="55">
        <f>Hoja1!AD140</f>
        <v>4165.5616970000001</v>
      </c>
      <c r="G31" s="55">
        <f>Hoja1!AG140</f>
        <v>1506.3972409999999</v>
      </c>
      <c r="H31" s="55">
        <f>Hoja1!AM140</f>
        <v>69.185606329999999</v>
      </c>
      <c r="I31" s="341">
        <f t="shared" si="0"/>
        <v>0.3616312398121227</v>
      </c>
      <c r="J31" s="342">
        <f t="shared" si="1"/>
        <v>1.6608950091851201E-2</v>
      </c>
      <c r="K31" s="95"/>
      <c r="L31" s="96"/>
      <c r="M31" s="97"/>
    </row>
    <row r="32" spans="2:13" s="98" customFormat="1" ht="92" customHeight="1">
      <c r="B32" s="94"/>
      <c r="C32" s="469"/>
      <c r="D32" s="472"/>
      <c r="E32" s="337" t="str">
        <f>Hoja1!V143</f>
        <v>FORTALECIMIENTO DE LA COMPETITIVIDAD INTERNACIONAL DE LOS PROYECTOS MINEROS A NIVEL NACIONAL</v>
      </c>
      <c r="F32" s="55">
        <f>Hoja1!AD143</f>
        <v>8833.6919999999991</v>
      </c>
      <c r="G32" s="55">
        <f>Hoja1!AG143</f>
        <v>3283.1302730000002</v>
      </c>
      <c r="H32" s="55">
        <f>Hoja1!AM143</f>
        <v>155.06698499999999</v>
      </c>
      <c r="I32" s="341">
        <f t="shared" si="0"/>
        <v>0.37166003444539392</v>
      </c>
      <c r="J32" s="342">
        <f t="shared" si="1"/>
        <v>1.7554040258591766E-2</v>
      </c>
      <c r="K32" s="95"/>
      <c r="L32" s="96"/>
      <c r="M32" s="97"/>
    </row>
    <row r="33" spans="2:13 16383:16383" s="98" customFormat="1" ht="92" customHeight="1">
      <c r="B33" s="94"/>
      <c r="C33" s="470"/>
      <c r="D33" s="473"/>
      <c r="E33" s="337" t="str">
        <f>Hoja1!V146</f>
        <v>FORTALECIMIENTO DE LAS ACCIONES DE PREVENCIÓN , MONITOREO Y CONTROL DE LA EXPLOTACIÓN ILÍCITA DE MINERALES EN EL TERRITORIO NACIONAL</v>
      </c>
      <c r="F33" s="55">
        <f>Hoja1!AD146</f>
        <v>11655</v>
      </c>
      <c r="G33" s="55">
        <f>Hoja1!AG146</f>
        <v>1273.6525899999999</v>
      </c>
      <c r="H33" s="55">
        <f>Hoja1!AM146</f>
        <v>189.142594</v>
      </c>
      <c r="I33" s="341">
        <f t="shared" si="0"/>
        <v>0.10927950150150149</v>
      </c>
      <c r="J33" s="342">
        <f t="shared" si="1"/>
        <v>1.6228450793650793E-2</v>
      </c>
      <c r="K33" s="95"/>
      <c r="L33" s="96"/>
      <c r="M33" s="97"/>
    </row>
    <row r="34" spans="2:13 16383:16383" s="98" customFormat="1" ht="69" customHeight="1">
      <c r="B34" s="94"/>
      <c r="C34" s="471" t="s">
        <v>14</v>
      </c>
      <c r="D34" s="473"/>
      <c r="E34" s="337" t="str">
        <f>Hoja1!V102</f>
        <v>FORTALECIMIENTO DEL RELACIONAMIENTO TERRITORIAL PARA LA CREACION DE VALOR COMPARTIDO EN EL SECTOR MINERO ENERGETICO NACIONAL</v>
      </c>
      <c r="F34" s="55">
        <f>Hoja1!AD102</f>
        <v>16799.016950000001</v>
      </c>
      <c r="G34" s="55">
        <f>Hoja1!AG102</f>
        <v>5302.3637349999999</v>
      </c>
      <c r="H34" s="55">
        <f>Hoja1!AM102</f>
        <v>1135.2880640000001</v>
      </c>
      <c r="I34" s="341">
        <f t="shared" si="0"/>
        <v>0.31563535835351364</v>
      </c>
      <c r="J34" s="342">
        <f t="shared" si="1"/>
        <v>6.758062494841402E-2</v>
      </c>
      <c r="K34" s="95"/>
      <c r="L34" s="96"/>
      <c r="M34" s="97"/>
    </row>
    <row r="35" spans="2:13 16383:16383" s="98" customFormat="1" ht="69" customHeight="1">
      <c r="B35" s="94"/>
      <c r="C35" s="527"/>
      <c r="D35" s="473"/>
      <c r="E35" s="337" t="str">
        <f>Hoja1!V103</f>
        <v>FORTALECIMIENTO DE LA GESTIÓN AMBIENTAL DEL SECTOR MINERO ENERGÉTICO FRENTE A LAS NECESIDADES DE LOS TERRITORIOS A NIVEL  NACIONAL</v>
      </c>
      <c r="F35" s="55">
        <f>Hoja1!AD103</f>
        <v>18065.551019999999</v>
      </c>
      <c r="G35" s="55">
        <f>Hoja1!AG103</f>
        <v>3731.447173</v>
      </c>
      <c r="H35" s="55">
        <f>Hoja1!AM103</f>
        <v>397.68331000000001</v>
      </c>
      <c r="I35" s="341">
        <f t="shared" si="0"/>
        <v>0.20655042123370562</v>
      </c>
      <c r="J35" s="342">
        <f t="shared" si="1"/>
        <v>2.201335068937189E-2</v>
      </c>
      <c r="K35" s="95"/>
      <c r="L35" s="96"/>
      <c r="M35" s="97"/>
    </row>
    <row r="36" spans="2:13 16383:16383" s="98" customFormat="1" ht="115" customHeight="1">
      <c r="B36" s="94"/>
      <c r="C36" s="527"/>
      <c r="D36" s="475"/>
      <c r="E36" s="337" t="str">
        <f>Hoja1!V104</f>
        <v>FORTALECIMIENTO DE LA COMPETITIVIDAD Y SOSTENIBILIDAD DEL SECTOR MINERO ENERGÉTICO MEDIANTE LA INCORPORACIÓN DE PROCESOS DE REDUCCIÓN DE RIESGO DE DESASTRES NACIONAL</v>
      </c>
      <c r="F36" s="55">
        <f>Hoja1!AD104</f>
        <v>3573.5376529999999</v>
      </c>
      <c r="G36" s="55">
        <f>Hoja1!AG104</f>
        <v>1446.724811</v>
      </c>
      <c r="H36" s="55">
        <f>Hoja1!AM104</f>
        <v>172.306791</v>
      </c>
      <c r="I36" s="341">
        <f t="shared" si="0"/>
        <v>0.40484386943158929</v>
      </c>
      <c r="J36" s="342">
        <f t="shared" si="1"/>
        <v>4.8217427023707932E-2</v>
      </c>
      <c r="K36" s="95"/>
      <c r="L36" s="96"/>
      <c r="M36" s="97"/>
    </row>
    <row r="37" spans="2:13 16383:16383" s="98" customFormat="1" ht="84.5" customHeight="1">
      <c r="B37" s="94"/>
      <c r="C37" s="527" t="s">
        <v>21</v>
      </c>
      <c r="D37" s="17"/>
      <c r="E37" s="337" t="str">
        <f>Hoja1!V87</f>
        <v>FORTALECIMIENTO DE LA CAPACIDAD DE GESTIÓN DE LA TRANSICIÓN ENERGÉTICA JUSTA DEL SECTOR MINERO ENERGÉTICO  NACIONAL- PREVIO CONCEPTO DNP</v>
      </c>
      <c r="F37" s="55">
        <f>Hoja1!AD87</f>
        <v>6191</v>
      </c>
      <c r="G37" s="55">
        <f>Hoja1!AG87</f>
        <v>540.93333299999995</v>
      </c>
      <c r="H37" s="55">
        <f>Hoja1!AM87</f>
        <v>0</v>
      </c>
      <c r="I37" s="341">
        <f t="shared" si="0"/>
        <v>8.7374145210789844E-2</v>
      </c>
      <c r="J37" s="342">
        <f t="shared" si="1"/>
        <v>0</v>
      </c>
      <c r="K37" s="95"/>
      <c r="L37" s="96"/>
      <c r="M37" s="97"/>
    </row>
    <row r="38" spans="2:13 16383:16383" s="98" customFormat="1" ht="84.5" customHeight="1">
      <c r="B38" s="94"/>
      <c r="C38" s="527"/>
      <c r="D38" s="17"/>
      <c r="E38" s="337" t="str">
        <f>Hoja1!V90</f>
        <v>AMPLIACIÓN DE LAS ESTRATEGIAS Y NUEVOS INSTRUMENTOS JURÍDICOS Y JUDICIALES EN EL MARCO DE LAS NUEVAS POLÍTICAS DE GOBIERNO RELACIONADAS CON LA TRANSFORMACIÓN DEL SECTOR MINERO ENERGÉTICO  NACIONAL</v>
      </c>
      <c r="F38" s="55">
        <f>Hoja1!AD90</f>
        <v>2090</v>
      </c>
      <c r="G38" s="55">
        <f>Hoja1!AG90</f>
        <v>1707.70651</v>
      </c>
      <c r="H38" s="55">
        <f>Hoja1!AM90</f>
        <v>203.62669600000001</v>
      </c>
      <c r="I38" s="341">
        <f t="shared" si="0"/>
        <v>0.81708445454545453</v>
      </c>
      <c r="J38" s="342">
        <f t="shared" si="1"/>
        <v>9.742904114832536E-2</v>
      </c>
      <c r="K38" s="95"/>
      <c r="L38" s="96"/>
      <c r="M38" s="97"/>
    </row>
    <row r="39" spans="2:13 16383:16383" s="98" customFormat="1" ht="84.5" customHeight="1">
      <c r="B39" s="94"/>
      <c r="C39" s="527"/>
      <c r="D39" s="17"/>
      <c r="E39" s="337" t="str">
        <f>Hoja1!V93</f>
        <v>FORTALECIMIENTO DEL MARCO ESTRATÉGICO Y METODOLÓGICO DE LA GENERACIÓN DE VALOR PÚBLICO EN LA TRANSICIÓN ENERGÉTICA JUSTA.  NACIONAL</v>
      </c>
      <c r="F39" s="55">
        <f>Hoja1!AD93</f>
        <v>2162.9609999999998</v>
      </c>
      <c r="G39" s="55">
        <f>Hoja1!AG93</f>
        <v>1996.155567</v>
      </c>
      <c r="H39" s="55">
        <f>Hoja1!AM93</f>
        <v>330.58076599999998</v>
      </c>
      <c r="I39" s="341">
        <f t="shared" si="0"/>
        <v>0.92288097982349204</v>
      </c>
      <c r="J39" s="342">
        <f t="shared" si="1"/>
        <v>0.15283713668438775</v>
      </c>
      <c r="K39" s="95"/>
      <c r="L39" s="96"/>
      <c r="M39" s="97"/>
    </row>
    <row r="40" spans="2:13 16383:16383" s="98" customFormat="1" ht="84.5" customHeight="1">
      <c r="B40" s="94"/>
      <c r="C40" s="527"/>
      <c r="D40" s="17"/>
      <c r="E40" s="337" t="str">
        <f>Hoja1!V94</f>
        <v>FORTALECIMIENTO DE LA CONFIANZA EN LAS INSTITUCIONES DE LA INDUSTRIA MINERO ENERGÉTICA EN COLOMBIA (INICIATIVA EITI) NACIONAL</v>
      </c>
      <c r="F40" s="55">
        <f>Hoja1!AD94</f>
        <v>1837.039</v>
      </c>
      <c r="G40" s="55">
        <f>Hoja1!AG94</f>
        <v>631.98666700000001</v>
      </c>
      <c r="H40" s="55">
        <f>Hoja1!AM94</f>
        <v>62.613332999999997</v>
      </c>
      <c r="I40" s="341">
        <f t="shared" si="0"/>
        <v>0.34402463257448535</v>
      </c>
      <c r="J40" s="342">
        <f t="shared" si="1"/>
        <v>3.4083834366064082E-2</v>
      </c>
      <c r="K40" s="95"/>
      <c r="L40" s="96"/>
      <c r="M40" s="97"/>
    </row>
    <row r="41" spans="2:13 16383:16383" s="98" customFormat="1" ht="84.5" customHeight="1">
      <c r="B41" s="94"/>
      <c r="C41" s="527"/>
      <c r="D41" s="14"/>
      <c r="E41" s="337" t="str">
        <f>Hoja1!V95</f>
        <v>CONSOLIDACIÓN POSICIONAMIENTO Y GESTIÓN INTERNACIONAL DEL SECTOR MINERO ENERGÉTICO PARA LA TRANSICIÓN ENERGÉTICA JUSTA EN COLOMBIA  NACIONAL</v>
      </c>
      <c r="F41" s="55">
        <f>Hoja1!AD95</f>
        <v>950</v>
      </c>
      <c r="G41" s="55">
        <f>Hoja1!AG95</f>
        <v>791.27723800000001</v>
      </c>
      <c r="H41" s="55">
        <f>Hoja1!AM95</f>
        <v>133.11666600000001</v>
      </c>
      <c r="I41" s="341">
        <f t="shared" si="0"/>
        <v>0.83292340842105261</v>
      </c>
      <c r="J41" s="342">
        <f t="shared" si="1"/>
        <v>0.14012280631578949</v>
      </c>
      <c r="K41" s="95"/>
      <c r="L41" s="96"/>
      <c r="M41" s="97"/>
    </row>
    <row r="42" spans="2:13 16383:16383" s="98" customFormat="1" ht="84.5" customHeight="1">
      <c r="B42" s="94"/>
      <c r="C42" s="527"/>
      <c r="D42" s="14"/>
      <c r="E42" s="337" t="str">
        <f>Hoja1!V98</f>
        <v>FORTALECIMIENTO DE LA REGULACIÓN PARA LA TRANSICIÓN DEL SECTOR ENERGÉTICO HACIA UNA ECONÓMICA VERDE  NACIONAL</v>
      </c>
      <c r="F42" s="55">
        <f>Hoja1!AD98</f>
        <v>3100</v>
      </c>
      <c r="G42" s="55">
        <f>Hoja1!AG98</f>
        <v>2172.29063</v>
      </c>
      <c r="H42" s="55">
        <f>Hoja1!AM98</f>
        <v>409.38517899999999</v>
      </c>
      <c r="I42" s="341">
        <f t="shared" si="0"/>
        <v>0.70073891290322576</v>
      </c>
      <c r="J42" s="342">
        <f t="shared" si="1"/>
        <v>0.13205973516129033</v>
      </c>
      <c r="K42" s="95"/>
      <c r="L42" s="96"/>
      <c r="M42" s="97"/>
    </row>
    <row r="43" spans="2:13 16383:16383" s="98" customFormat="1" ht="69" customHeight="1">
      <c r="B43" s="94"/>
      <c r="C43" s="527"/>
      <c r="D43" s="14"/>
      <c r="E43" s="337" t="str">
        <f>Hoja1!V99</f>
        <v>FORTALECIMIENTO DE LA POLITICA PUBLICA PARA MEJORAR EL ACCESO A TECNOLOGIAS O APLICACIONES NUCLEARES AVANZADAS EN EL TERRITORIO  NACIONAL</v>
      </c>
      <c r="F43" s="55">
        <f>Hoja1!AD99</f>
        <v>2528</v>
      </c>
      <c r="G43" s="55">
        <f>Hoja1!AG99</f>
        <v>1517.839956</v>
      </c>
      <c r="H43" s="55">
        <f>Hoja1!AM99</f>
        <v>201.19155699999999</v>
      </c>
      <c r="I43" s="341">
        <f t="shared" ref="I43:I44" si="5">G43/F43</f>
        <v>0.60041137499999997</v>
      </c>
      <c r="J43" s="342">
        <f t="shared" ref="J43:J44" si="6">H43/F43</f>
        <v>7.9585267800632908E-2</v>
      </c>
      <c r="K43" s="95"/>
      <c r="L43" s="96"/>
      <c r="M43" s="97"/>
    </row>
    <row r="44" spans="2:13 16383:16383" s="98" customFormat="1" ht="92">
      <c r="B44" s="94"/>
      <c r="C44" s="527"/>
      <c r="D44" s="14"/>
      <c r="E44" s="337" t="str">
        <f>Hoja1!V150</f>
        <v>FORTALECIMIENTO DE LAS CAPACIDADES TECNOLÓGICAS DEL MINISTERIO DE MINAS Y ENERGÍA PARA FACILITAR EL USO, ACCESO Y APROVECHAMIENTO DE LA INFORMACIÓN MINERO ENERGÉTICA A NIVEL NACIONAL</v>
      </c>
      <c r="F44" s="55">
        <f>Hoja1!AD150</f>
        <v>9294.7643750000007</v>
      </c>
      <c r="G44" s="55">
        <f>Hoja1!AG150</f>
        <v>3767.0125151799998</v>
      </c>
      <c r="H44" s="55">
        <f>Hoja1!AM150</f>
        <v>167.32666699999999</v>
      </c>
      <c r="I44" s="341">
        <f t="shared" si="5"/>
        <v>0.40528327165689981</v>
      </c>
      <c r="J44" s="342">
        <f t="shared" si="6"/>
        <v>1.800224946530718E-2</v>
      </c>
      <c r="K44" s="95"/>
      <c r="L44" s="96"/>
      <c r="M44" s="97"/>
    </row>
    <row r="45" spans="2:13 16383:16383" s="98" customFormat="1" ht="69" customHeight="1">
      <c r="B45" s="94"/>
      <c r="C45" s="527"/>
      <c r="D45" s="14"/>
      <c r="E45" s="337" t="str">
        <f>Hoja1!V151</f>
        <v>MEJORAMIENTO EN LA DISPONIBILIDAD Y APROVECHAMIENTO DE LA INFORMACION DEL ARCHIVO CENTRAL POR PARTE DE LA CIUDADANIA Y USUARIOS INTERNOS DEL MINISTERIO.  BOGOTA</v>
      </c>
      <c r="F45" s="55">
        <f>Hoja1!AD151</f>
        <v>1609.2269100000001</v>
      </c>
      <c r="G45" s="55">
        <f>Hoja1!AG151</f>
        <v>704.249999</v>
      </c>
      <c r="H45" s="55">
        <f>Hoja1!AM151</f>
        <v>115.363333</v>
      </c>
      <c r="I45" s="341">
        <f t="shared" si="0"/>
        <v>0.43763250205653098</v>
      </c>
      <c r="J45" s="342">
        <f t="shared" si="1"/>
        <v>7.1688667572679346E-2</v>
      </c>
      <c r="K45" s="95"/>
      <c r="L45" s="96"/>
      <c r="M45" s="97"/>
    </row>
    <row r="46" spans="2:13 16383:16383" s="98" customFormat="1" ht="92">
      <c r="B46" s="94"/>
      <c r="C46" s="527"/>
      <c r="D46" s="14"/>
      <c r="E46" s="337" t="str">
        <f>Hoja1!V152</f>
        <v>FORTALECIMIENTO DEL DESEMPEÑO INSTITUCIONAL DEL MINISTERIO DE MINAS Y ENERGÍA A NIVEL  NACIONAL</v>
      </c>
      <c r="F46" s="55">
        <f>Hoja1!AD152</f>
        <v>21118.587173</v>
      </c>
      <c r="G46" s="55">
        <f>Hoja1!AG152</f>
        <v>8080.3529239999998</v>
      </c>
      <c r="H46" s="55">
        <f>Hoja1!AM152</f>
        <v>1321.2935649999999</v>
      </c>
      <c r="I46" s="341">
        <f t="shared" si="0"/>
        <v>0.38261806331110482</v>
      </c>
      <c r="J46" s="342">
        <f t="shared" si="1"/>
        <v>6.2565433671115403E-2</v>
      </c>
      <c r="K46" s="95"/>
      <c r="L46" s="96"/>
      <c r="M46" s="97"/>
    </row>
    <row r="47" spans="2:13 16383:16383" s="98" customFormat="1" ht="92">
      <c r="B47" s="94"/>
      <c r="C47" s="527"/>
      <c r="D47" s="14"/>
      <c r="E47" s="337" t="str">
        <f>Hoja1!V153</f>
        <v>IMPLANTACIÓN MODELO GESTION DE DOCUMENTOS ELECTRONICOS DE ARCHIVO EN EL MINISTERIO DE MINAS Y ENERGIA  BOGOTÁ</v>
      </c>
      <c r="F47" s="55">
        <f>Hoja1!AD153</f>
        <v>1009.538716</v>
      </c>
      <c r="G47" s="55">
        <f>Hoja1!AG153</f>
        <v>415.629999</v>
      </c>
      <c r="H47" s="55">
        <f>Hoja1!AM153</f>
        <v>65.229999000000007</v>
      </c>
      <c r="I47" s="341">
        <f t="shared" ref="I47" si="7">G47/F47</f>
        <v>0.41170288213097117</v>
      </c>
      <c r="J47" s="342">
        <f t="shared" ref="J47" si="8">H47/F47</f>
        <v>6.4613667575280989E-2</v>
      </c>
      <c r="K47" s="95"/>
      <c r="L47" s="96"/>
      <c r="M47" s="97"/>
    </row>
    <row r="48" spans="2:13 16383:16383" s="98" customFormat="1" ht="92" customHeight="1">
      <c r="B48" s="94"/>
      <c r="C48" s="527"/>
      <c r="D48" s="23"/>
      <c r="E48" s="337" t="str">
        <f>Hoja1!V154</f>
        <v>FORTALECIMIENTO INSTITUCIONAL PARA LA IMPLEMENTACION DE MEJORES MEDIDAS DE SOSTENIBILIDAD AMBIENTAL EN LAS SEDES DEL MINISTERIO DE MINAS Y ENERGIA  BOGOTA</v>
      </c>
      <c r="F48" s="55">
        <f>Hoja1!AD154</f>
        <v>3874.6750000000002</v>
      </c>
      <c r="G48" s="55">
        <f>Hoja1!AG154</f>
        <v>166.606864</v>
      </c>
      <c r="H48" s="55">
        <f>Hoja1!AM154</f>
        <v>48.141599999999997</v>
      </c>
      <c r="I48" s="341">
        <f t="shared" si="0"/>
        <v>4.2998926103479648E-2</v>
      </c>
      <c r="J48" s="342">
        <f t="shared" si="1"/>
        <v>1.2424680779678295E-2</v>
      </c>
      <c r="K48" s="95"/>
      <c r="L48" s="96"/>
      <c r="M48" s="97"/>
      <c r="XFC48" s="98" t="s">
        <v>105</v>
      </c>
    </row>
    <row r="49" spans="2:13" s="89" customFormat="1" ht="23">
      <c r="B49" s="90"/>
      <c r="C49" s="447"/>
      <c r="D49" s="448"/>
      <c r="E49" s="449" t="s">
        <v>13</v>
      </c>
      <c r="F49" s="450">
        <f>SUM(F9:F48)</f>
        <v>7153966.5075629996</v>
      </c>
      <c r="G49" s="450">
        <f>SUM(G9:G48)</f>
        <v>2648296.0064857015</v>
      </c>
      <c r="H49" s="450">
        <f>SUM(H9:H48)</f>
        <v>2413788.29976488</v>
      </c>
      <c r="I49" s="451">
        <f>G49/F49</f>
        <v>0.37018568701516669</v>
      </c>
      <c r="J49" s="451">
        <f>H49/F49</f>
        <v>0.33740559131959613</v>
      </c>
      <c r="K49" s="100"/>
      <c r="L49" s="96"/>
      <c r="M49" s="101"/>
    </row>
    <row r="50" spans="2:13" ht="23">
      <c r="B50" s="90"/>
      <c r="E50" s="339"/>
      <c r="F50" s="528"/>
      <c r="G50" s="528"/>
      <c r="H50" s="529"/>
      <c r="I50" s="130"/>
      <c r="J50" s="105"/>
      <c r="K50" s="100"/>
      <c r="L50" s="96"/>
      <c r="M50" s="104"/>
    </row>
  </sheetData>
  <mergeCells count="15">
    <mergeCell ref="C9:C17"/>
    <mergeCell ref="D9:D12"/>
    <mergeCell ref="D14:D17"/>
    <mergeCell ref="C18:C26"/>
    <mergeCell ref="D18:D19"/>
    <mergeCell ref="D20:D23"/>
    <mergeCell ref="D24:D26"/>
    <mergeCell ref="D32:D36"/>
    <mergeCell ref="C34:C36"/>
    <mergeCell ref="C37:C48"/>
    <mergeCell ref="C2:K5"/>
    <mergeCell ref="C7:C8"/>
    <mergeCell ref="D7:D8"/>
    <mergeCell ref="E7:E8"/>
    <mergeCell ref="C27:C33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6" max="20" man="1"/>
    <brk id="37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55" zoomScaleNormal="55" zoomScaleSheetLayoutView="55" zoomScalePageLayoutView="55" workbookViewId="0">
      <selection activeCell="E14" sqref="E14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479" t="s">
        <v>440</v>
      </c>
      <c r="D2" s="479"/>
      <c r="E2" s="479"/>
      <c r="F2" s="479"/>
      <c r="G2" s="479"/>
      <c r="H2" s="479"/>
      <c r="I2" s="479"/>
      <c r="J2" s="479"/>
      <c r="K2" s="479"/>
      <c r="L2" s="479"/>
    </row>
    <row r="3" spans="2:14" ht="15" customHeight="1">
      <c r="C3" s="479"/>
      <c r="D3" s="479"/>
      <c r="E3" s="479"/>
      <c r="F3" s="479"/>
      <c r="G3" s="479"/>
      <c r="H3" s="479"/>
      <c r="I3" s="479"/>
      <c r="J3" s="479"/>
      <c r="K3" s="479"/>
      <c r="L3" s="479"/>
    </row>
    <row r="4" spans="2:14" ht="15" customHeight="1">
      <c r="C4" s="479"/>
      <c r="D4" s="479"/>
      <c r="E4" s="479"/>
      <c r="F4" s="479"/>
      <c r="G4" s="479"/>
      <c r="H4" s="479"/>
      <c r="I4" s="479"/>
      <c r="J4" s="479"/>
      <c r="K4" s="479"/>
      <c r="L4" s="479"/>
    </row>
    <row r="5" spans="2:14" ht="15" customHeight="1">
      <c r="C5" s="479"/>
      <c r="D5" s="479"/>
      <c r="E5" s="479"/>
      <c r="F5" s="479"/>
      <c r="G5" s="479"/>
      <c r="H5" s="479"/>
      <c r="I5" s="479"/>
      <c r="J5" s="479"/>
      <c r="K5" s="479"/>
      <c r="L5" s="479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480"/>
      <c r="D7" s="480"/>
      <c r="E7" s="480" t="s">
        <v>12</v>
      </c>
      <c r="F7" s="481" t="s">
        <v>7</v>
      </c>
      <c r="G7" s="481"/>
      <c r="H7" s="481"/>
      <c r="I7" s="481"/>
      <c r="J7" s="482" t="s">
        <v>11</v>
      </c>
      <c r="K7" s="482"/>
      <c r="L7" s="91" t="s">
        <v>17</v>
      </c>
      <c r="M7" s="92"/>
    </row>
    <row r="8" spans="2:14" s="89" customFormat="1" ht="80.25" customHeight="1">
      <c r="B8" s="90"/>
      <c r="C8" s="480"/>
      <c r="D8" s="480"/>
      <c r="E8" s="480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8.25" customHeight="1">
      <c r="B9" s="90"/>
      <c r="C9" s="460"/>
      <c r="D9" s="99"/>
      <c r="E9" s="111" t="str">
        <f>Hoja1!V176</f>
        <v>IDENTIFICACION DE OPORTUNIDADES EXPLORATORIAS DE HIDROCARBUROS  NACIONAL</v>
      </c>
      <c r="F9" s="121">
        <f>Hoja1!AD176</f>
        <v>184049.047597</v>
      </c>
      <c r="G9" s="121">
        <f>Hoja1!AE176</f>
        <v>0</v>
      </c>
      <c r="H9" s="121">
        <f>Hoja1!AG176</f>
        <v>1411.9205730000001</v>
      </c>
      <c r="I9" s="121">
        <f>Hoja1!AM176</f>
        <v>137.716666</v>
      </c>
      <c r="J9" s="343">
        <f>H9/F9</f>
        <v>7.6714364536761368E-3</v>
      </c>
      <c r="K9" s="344">
        <f>I9/F9</f>
        <v>7.482606826716597E-4</v>
      </c>
      <c r="L9" s="100"/>
      <c r="M9" s="96"/>
      <c r="N9" s="97"/>
    </row>
    <row r="10" spans="2:14" ht="68.25" customHeight="1">
      <c r="B10" s="90"/>
      <c r="C10" s="460"/>
      <c r="D10" s="99"/>
      <c r="E10" s="111" t="str">
        <f>Hoja1!V177</f>
        <v>APOYO PARA LA VIABILIZACION DE LAS ACTIVIDADES DE EXPLORACION Y PRODUCCION DE HIDROCARBUROS A TRAVES DE LA ARTICULACION INSTITUCIONAL DE LA GESTION SOCIO AMBIENTAL  NACIONAL</v>
      </c>
      <c r="F10" s="121">
        <f>Hoja1!AD177</f>
        <v>41464</v>
      </c>
      <c r="G10" s="121">
        <f>Hoja1!AE177</f>
        <v>0</v>
      </c>
      <c r="H10" s="121">
        <f>Hoja1!AG177</f>
        <v>0</v>
      </c>
      <c r="I10" s="121">
        <f>Hoja1!AM177</f>
        <v>0</v>
      </c>
      <c r="J10" s="343">
        <f t="shared" ref="J10:J13" si="0">H10/F10</f>
        <v>0</v>
      </c>
      <c r="K10" s="344">
        <f t="shared" ref="K10:K13" si="1">I10/F10</f>
        <v>0</v>
      </c>
      <c r="L10" s="100"/>
      <c r="M10" s="96"/>
      <c r="N10" s="97"/>
    </row>
    <row r="11" spans="2:14" ht="68.25" customHeight="1">
      <c r="B11" s="90"/>
      <c r="C11" s="460"/>
      <c r="D11" s="99"/>
      <c r="E11" s="111" t="str">
        <f>Hoja1!V178</f>
        <v>FORTALECIMIENTO PROMOCIÓN DEL SECTOR ENERGÉTICO COLOMBIANO EN EL MARCO DE UN ESCENARIO NACIONAL E INTERNACIONAL DE TRANSICIÓN ENERGÉTICA NACIONAL</v>
      </c>
      <c r="F11" s="121">
        <f>Hoja1!AD178</f>
        <v>11100</v>
      </c>
      <c r="G11" s="121">
        <f>Hoja1!AE178</f>
        <v>0</v>
      </c>
      <c r="H11" s="121">
        <f>Hoja1!AG178</f>
        <v>581.36328000000003</v>
      </c>
      <c r="I11" s="121">
        <f>Hoja1!AM178</f>
        <v>1.47078</v>
      </c>
      <c r="J11" s="343">
        <f t="shared" si="0"/>
        <v>5.2375070270270274E-2</v>
      </c>
      <c r="K11" s="344">
        <f t="shared" si="1"/>
        <v>1.3250270270270269E-4</v>
      </c>
      <c r="L11" s="100"/>
      <c r="M11" s="96"/>
      <c r="N11" s="97"/>
    </row>
    <row r="12" spans="2:14" ht="68.25" customHeight="1">
      <c r="B12" s="90"/>
      <c r="C12" s="460"/>
      <c r="D12" s="99"/>
      <c r="E12" s="111" t="str">
        <f>Hoja1!V179</f>
        <v>OPTIMIZACIÓN DE LAS TECNOLOGÍAS DE LA INFORMACIÓN EN EL MARCO DE LA TRANSFORMACIÓN DIGITAL PARA SOPORTAR LA TRANSICIÓN ENERGÉTICA DE LOS RECURSOS HIDROCARBURÍFEROS A NIVEL NACIONAL</v>
      </c>
      <c r="F12" s="121">
        <f>Hoja1!AD179</f>
        <v>16012.117956</v>
      </c>
      <c r="G12" s="121">
        <f>Hoja1!AE179</f>
        <v>0</v>
      </c>
      <c r="H12" s="121">
        <f>Hoja1!AG179</f>
        <v>477.26915500000001</v>
      </c>
      <c r="I12" s="121">
        <f>Hoja1!AM179</f>
        <v>0</v>
      </c>
      <c r="J12" s="343">
        <f t="shared" ref="J12" si="2">H12/F12</f>
        <v>2.9806747384168473E-2</v>
      </c>
      <c r="K12" s="344">
        <f t="shared" ref="K12" si="3">I12/F12</f>
        <v>0</v>
      </c>
      <c r="L12" s="100"/>
      <c r="M12" s="96"/>
      <c r="N12" s="97"/>
    </row>
    <row r="13" spans="2:14" ht="68.25" customHeight="1">
      <c r="B13" s="90"/>
      <c r="C13" s="460"/>
      <c r="D13" s="99"/>
      <c r="E13" s="111" t="str">
        <f>Hoja1!V180</f>
        <v>CONTRIBUCIÓN DE LA EVALUACIÓN DEL POTENCIAL DE FUENTES NO CONVENCIONALES DE ENERGÍA PARA LA TRANSICIÓN ENERGÉTICA NACIONAL</v>
      </c>
      <c r="F13" s="121">
        <f>Hoja1!AD180</f>
        <v>129899.832004</v>
      </c>
      <c r="G13" s="121">
        <f>Hoja1!AE180</f>
        <v>0</v>
      </c>
      <c r="H13" s="121">
        <f>Hoja1!AG180</f>
        <v>210</v>
      </c>
      <c r="I13" s="121">
        <f>Hoja1!AM180</f>
        <v>0</v>
      </c>
      <c r="J13" s="343">
        <f t="shared" si="0"/>
        <v>1.6166302662618801E-3</v>
      </c>
      <c r="K13" s="344">
        <f t="shared" si="1"/>
        <v>0</v>
      </c>
      <c r="L13" s="100"/>
      <c r="M13" s="96"/>
      <c r="N13" s="97"/>
    </row>
    <row r="14" spans="2:14" s="89" customFormat="1" ht="23">
      <c r="B14" s="90"/>
      <c r="C14" s="447"/>
      <c r="D14" s="448"/>
      <c r="E14" s="454" t="s">
        <v>22</v>
      </c>
      <c r="F14" s="455">
        <f>SUM(F9:F13)</f>
        <v>382524.99755700002</v>
      </c>
      <c r="G14" s="455">
        <f>SUM(G9:G13)</f>
        <v>0</v>
      </c>
      <c r="H14" s="455">
        <f>SUM(H9:H13)</f>
        <v>2680.5530080000003</v>
      </c>
      <c r="I14" s="455">
        <f>SUM(I9:I13)</f>
        <v>139.18744599999999</v>
      </c>
      <c r="J14" s="451">
        <f>H14/F14</f>
        <v>7.0075237569293004E-3</v>
      </c>
      <c r="K14" s="451">
        <f>I14/F14</f>
        <v>3.6386496801234458E-4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E12" sqref="E12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479" t="s">
        <v>441</v>
      </c>
      <c r="D2" s="479"/>
      <c r="E2" s="479"/>
      <c r="F2" s="479"/>
      <c r="G2" s="479"/>
      <c r="H2" s="479"/>
      <c r="I2" s="479"/>
      <c r="J2" s="479"/>
      <c r="K2" s="479"/>
      <c r="L2" s="479"/>
    </row>
    <row r="3" spans="2:14" ht="15" customHeight="1">
      <c r="C3" s="479"/>
      <c r="D3" s="479"/>
      <c r="E3" s="479"/>
      <c r="F3" s="479"/>
      <c r="G3" s="479"/>
      <c r="H3" s="479"/>
      <c r="I3" s="479"/>
      <c r="J3" s="479"/>
      <c r="K3" s="479"/>
      <c r="L3" s="479"/>
    </row>
    <row r="4" spans="2:14" ht="15" customHeight="1">
      <c r="C4" s="479"/>
      <c r="D4" s="479"/>
      <c r="E4" s="479"/>
      <c r="F4" s="479"/>
      <c r="G4" s="479"/>
      <c r="H4" s="479"/>
      <c r="I4" s="479"/>
      <c r="J4" s="479"/>
      <c r="K4" s="479"/>
      <c r="L4" s="479"/>
    </row>
    <row r="5" spans="2:14" ht="15" customHeight="1">
      <c r="C5" s="479"/>
      <c r="D5" s="479"/>
      <c r="E5" s="479"/>
      <c r="F5" s="479"/>
      <c r="G5" s="479"/>
      <c r="H5" s="479"/>
      <c r="I5" s="479"/>
      <c r="J5" s="479"/>
      <c r="K5" s="479"/>
      <c r="L5" s="479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480"/>
      <c r="D7" s="480"/>
      <c r="E7" s="480" t="s">
        <v>12</v>
      </c>
      <c r="F7" s="481" t="s">
        <v>7</v>
      </c>
      <c r="G7" s="481"/>
      <c r="H7" s="481"/>
      <c r="I7" s="481"/>
      <c r="J7" s="482" t="s">
        <v>11</v>
      </c>
      <c r="K7" s="482"/>
      <c r="L7" s="91" t="s">
        <v>17</v>
      </c>
      <c r="M7" s="92"/>
    </row>
    <row r="8" spans="2:14" s="89" customFormat="1" ht="80.25" customHeight="1">
      <c r="B8" s="90"/>
      <c r="C8" s="480"/>
      <c r="D8" s="480"/>
      <c r="E8" s="480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Hoja1!V197</f>
        <v>DESARROLLO DE MECANISMOS ORIENTADOS AL APROVECHAMIENTO DE MINERALES ESTRATÉGICOS EN COLOMBIA NACIONAL</v>
      </c>
      <c r="F9" s="112">
        <f>Hoja1!AD197</f>
        <v>5976.1567249999998</v>
      </c>
      <c r="G9" s="112">
        <f>Hoja1!AE197</f>
        <v>0</v>
      </c>
      <c r="H9" s="112">
        <f>Hoja1!AG197</f>
        <v>3199.2946280000001</v>
      </c>
      <c r="I9" s="112">
        <f>Hoja1!AM197</f>
        <v>617.03431699999999</v>
      </c>
      <c r="J9" s="461">
        <f>H9/F9</f>
        <v>0.53534316036532659</v>
      </c>
      <c r="K9" s="461">
        <f>I9/F9</f>
        <v>0.10324935328733367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Hoja1!V198</f>
        <v>FORTALECIMIENTO DE LA FORMALIZACION Y TITULACION DE PEQUENOS Y MEDIANOS MINEROS A NIVEL  NACIONAL</v>
      </c>
      <c r="F10" s="112">
        <f>Hoja1!AD198</f>
        <v>12443.543986000001</v>
      </c>
      <c r="G10" s="112">
        <f>Hoja1!AE198</f>
        <v>0</v>
      </c>
      <c r="H10" s="112">
        <f>Hoja1!AG198</f>
        <v>9918.1630879999993</v>
      </c>
      <c r="I10" s="112">
        <f>Hoja1!AM198</f>
        <v>2404.594748</v>
      </c>
      <c r="J10" s="461">
        <f t="shared" ref="J10:J17" si="0">H10/F10</f>
        <v>0.79705292151164808</v>
      </c>
      <c r="K10" s="461">
        <f t="shared" ref="K10:K17" si="1">I10/F10</f>
        <v>0.19324034621530367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Hoja1!V199</f>
        <v>CONSOLIDACIÓN DEL SISTEMA INTEGRAL DE GESTIÓN MINERA A NIVEL NACIONAL</v>
      </c>
      <c r="F11" s="112">
        <f>Hoja1!AD199</f>
        <v>13654.968000000001</v>
      </c>
      <c r="G11" s="112">
        <f>Hoja1!AE199</f>
        <v>0</v>
      </c>
      <c r="H11" s="112">
        <f>Hoja1!AG199</f>
        <v>5359.9214490000004</v>
      </c>
      <c r="I11" s="112">
        <f>Hoja1!AM199</f>
        <v>1117.0904889999999</v>
      </c>
      <c r="J11" s="461">
        <f t="shared" si="0"/>
        <v>0.39252537603896254</v>
      </c>
      <c r="K11" s="461">
        <f t="shared" si="1"/>
        <v>8.1808356416507161E-2</v>
      </c>
      <c r="L11" s="100"/>
      <c r="M11" s="96"/>
      <c r="N11" s="97"/>
    </row>
    <row r="12" spans="2:14" ht="74.25" customHeight="1">
      <c r="B12" s="90"/>
      <c r="C12" s="460"/>
      <c r="D12" s="116"/>
      <c r="E12" s="111" t="str">
        <f>Hoja1!V200</f>
        <v>CONSTRUCCION DE CONOCIMIENTO PARA LA GESTION DE RIESGOS MINEROS Y AUMENTO DE LA CAPACIDAD DE RESPUESTA SEGURA EN LA ATENCION DE EMERGENCIAS MINERAS EN EL TERRITORIO  NACIONAL</v>
      </c>
      <c r="F12" s="112">
        <f>Hoja1!AD200</f>
        <v>16632.031999999999</v>
      </c>
      <c r="G12" s="112">
        <f>Hoja1!AE200</f>
        <v>0</v>
      </c>
      <c r="H12" s="112">
        <f>Hoja1!AG200</f>
        <v>3932.1635219999998</v>
      </c>
      <c r="I12" s="112">
        <f>Hoja1!AM200</f>
        <v>418.69007800000003</v>
      </c>
      <c r="J12" s="461">
        <f t="shared" si="0"/>
        <v>0.2364211133071413</v>
      </c>
      <c r="K12" s="461">
        <f t="shared" si="1"/>
        <v>2.5173717679234868E-2</v>
      </c>
      <c r="L12" s="100"/>
      <c r="M12" s="96"/>
      <c r="N12" s="97"/>
    </row>
    <row r="13" spans="2:14" ht="74.25" customHeight="1">
      <c r="B13" s="90"/>
      <c r="C13" s="460"/>
      <c r="D13" s="116"/>
      <c r="E13" s="111" t="str">
        <f>Hoja1!V201</f>
        <v>CONSOLIDACIÓN DE PROYECTOS MINEROS VIABLES Y RENTABLES PARA EL APROVECHAMIENTO SOSTENIBLE DE LOS RECURSOS MINERALES A NIVEL NACIONAL</v>
      </c>
      <c r="F13" s="112">
        <f>Hoja1!AD201</f>
        <v>13247.880693999999</v>
      </c>
      <c r="G13" s="112">
        <f>Hoja1!AE201</f>
        <v>0</v>
      </c>
      <c r="H13" s="112">
        <f>Hoja1!AG201</f>
        <v>4817.0517796699996</v>
      </c>
      <c r="I13" s="112">
        <f>Hoja1!AM201</f>
        <v>1112.55178067</v>
      </c>
      <c r="J13" s="461">
        <f t="shared" si="0"/>
        <v>0.36360923614383506</v>
      </c>
      <c r="K13" s="461">
        <f t="shared" si="1"/>
        <v>8.3979604464122143E-2</v>
      </c>
      <c r="L13" s="100"/>
      <c r="M13" s="96"/>
      <c r="N13" s="97"/>
    </row>
    <row r="14" spans="2:14" ht="74.25" customHeight="1">
      <c r="B14" s="90"/>
      <c r="C14" s="460"/>
      <c r="D14" s="116"/>
      <c r="E14" s="111" t="str">
        <f>Hoja1!V202</f>
        <v>FORTALECIMIENTO DEL DESEMPEÑO INSTITUCIONAL DE LA ANM A NIVEL NACIONAL</v>
      </c>
      <c r="F14" s="112">
        <f>Hoja1!AD202</f>
        <v>9237.1352380000008</v>
      </c>
      <c r="G14" s="112">
        <f>Hoja1!AE202</f>
        <v>0</v>
      </c>
      <c r="H14" s="112">
        <f>Hoja1!AG202</f>
        <v>6140.4566850000001</v>
      </c>
      <c r="I14" s="112">
        <f>Hoja1!AM202</f>
        <v>1280.68645474</v>
      </c>
      <c r="J14" s="461">
        <f t="shared" si="0"/>
        <v>0.66475769021321751</v>
      </c>
      <c r="K14" s="461">
        <f t="shared" si="1"/>
        <v>0.1386454156773059</v>
      </c>
      <c r="L14" s="100"/>
      <c r="M14" s="96"/>
      <c r="N14" s="97"/>
    </row>
    <row r="15" spans="2:14" ht="74.25" customHeight="1">
      <c r="B15" s="90"/>
      <c r="C15" s="460"/>
      <c r="D15" s="116"/>
      <c r="E15" s="111" t="str">
        <f>Hoja1!V203</f>
        <v>MEJORAMIENTO DE LA GESTIÓN DE LA CONFLICTIVIDAD SOCIO-AMBIENTAL EXISTENTE EN TORNO A LA ACTIVIDAD MINERA EN EL PAÍS NACIONAL</v>
      </c>
      <c r="F15" s="112">
        <f>Hoja1!AD203</f>
        <v>6143.2781999999997</v>
      </c>
      <c r="G15" s="112">
        <f>Hoja1!AE203</f>
        <v>0</v>
      </c>
      <c r="H15" s="112">
        <f>Hoja1!AG203</f>
        <v>4378.8820729999998</v>
      </c>
      <c r="I15" s="112">
        <f>Hoja1!AM203</f>
        <v>1050.9633040000001</v>
      </c>
      <c r="J15" s="461">
        <f t="shared" si="0"/>
        <v>0.71279240992211612</v>
      </c>
      <c r="K15" s="461">
        <f t="shared" si="1"/>
        <v>0.17107532326958597</v>
      </c>
      <c r="L15" s="100"/>
      <c r="M15" s="96"/>
      <c r="N15" s="97"/>
    </row>
    <row r="16" spans="2:14" ht="74.25" customHeight="1">
      <c r="B16" s="90"/>
      <c r="C16" s="460"/>
      <c r="D16" s="116"/>
      <c r="E16" s="111" t="str">
        <f>Hoja1!V204</f>
        <v>FORTALECIMIENTO DE LAS CAPACIDADES TECNOLÓGICAS Y DE COMUNICACIONES PARA LA TRANSFORMACIÓN DIGITAL DE LA ANM NACIONAL</v>
      </c>
      <c r="F16" s="112">
        <f>Hoja1!AD204</f>
        <v>18912.861156999999</v>
      </c>
      <c r="G16" s="112">
        <f>Hoja1!AE204</f>
        <v>0</v>
      </c>
      <c r="H16" s="112">
        <f>Hoja1!AG204</f>
        <v>3741.36191233</v>
      </c>
      <c r="I16" s="112">
        <f>Hoja1!AM204</f>
        <v>648.64244799999994</v>
      </c>
      <c r="J16" s="461">
        <f>H16/F16</f>
        <v>0.19782104258430791</v>
      </c>
      <c r="K16" s="461">
        <f>I16/F16</f>
        <v>3.4296368096580952E-2</v>
      </c>
      <c r="L16" s="100"/>
      <c r="M16" s="96"/>
      <c r="N16" s="97"/>
    </row>
    <row r="17" spans="2:14" ht="74.25" customHeight="1">
      <c r="B17" s="90"/>
      <c r="C17" s="460"/>
      <c r="D17" s="116"/>
      <c r="E17" s="111" t="str">
        <f>Hoja1!V205</f>
        <v>MEJORAMIENTO DE LAS SEDES DE LA AGENCIA EN ASPECTOS TALES COMO EFICIENCIA ENERGÉTICA Y CAPACIDAD SISMORRESISTENTE A NIVEL NACIONAL</v>
      </c>
      <c r="F17" s="112">
        <f>Hoja1!AD205</f>
        <v>60701.843999999997</v>
      </c>
      <c r="G17" s="112">
        <f>Hoja1!AE205</f>
        <v>0</v>
      </c>
      <c r="H17" s="112">
        <f>Hoja1!AG205</f>
        <v>1133.8961609999999</v>
      </c>
      <c r="I17" s="112">
        <f>Hoja1!AM205</f>
        <v>246.77248599999999</v>
      </c>
      <c r="J17" s="461">
        <f t="shared" si="0"/>
        <v>1.8679764670740479E-2</v>
      </c>
      <c r="K17" s="461">
        <f t="shared" si="1"/>
        <v>4.0653210798670299E-3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78</v>
      </c>
      <c r="F18" s="455">
        <f>SUM(F9:F17)</f>
        <v>156949.70000000001</v>
      </c>
      <c r="G18" s="455">
        <f t="shared" ref="G18:I18" si="2">SUM(G9:G17)</f>
        <v>0</v>
      </c>
      <c r="H18" s="455">
        <f t="shared" si="2"/>
        <v>42621.191297999998</v>
      </c>
      <c r="I18" s="455">
        <f t="shared" si="2"/>
        <v>8897.0261054099992</v>
      </c>
      <c r="J18" s="451">
        <f>H18/F18</f>
        <v>0.27155955887778055</v>
      </c>
      <c r="K18" s="451">
        <f>I18/F18</f>
        <v>5.6687117626921225E-2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I9" sqref="I9:I11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479" t="s">
        <v>442</v>
      </c>
      <c r="D2" s="479"/>
      <c r="E2" s="479"/>
      <c r="F2" s="479"/>
      <c r="G2" s="479"/>
      <c r="H2" s="479"/>
      <c r="I2" s="479"/>
      <c r="J2" s="479"/>
      <c r="K2" s="479"/>
      <c r="L2" s="479"/>
    </row>
    <row r="3" spans="2:14" ht="15" customHeight="1">
      <c r="C3" s="479"/>
      <c r="D3" s="479"/>
      <c r="E3" s="479"/>
      <c r="F3" s="479"/>
      <c r="G3" s="479"/>
      <c r="H3" s="479"/>
      <c r="I3" s="479"/>
      <c r="J3" s="479"/>
      <c r="K3" s="479"/>
      <c r="L3" s="479"/>
    </row>
    <row r="4" spans="2:14" ht="15" customHeight="1">
      <c r="C4" s="479"/>
      <c r="D4" s="479"/>
      <c r="E4" s="479"/>
      <c r="F4" s="479"/>
      <c r="G4" s="479"/>
      <c r="H4" s="479"/>
      <c r="I4" s="479"/>
      <c r="J4" s="479"/>
      <c r="K4" s="479"/>
      <c r="L4" s="479"/>
    </row>
    <row r="5" spans="2:14" ht="15" customHeight="1">
      <c r="C5" s="479"/>
      <c r="D5" s="479"/>
      <c r="E5" s="479"/>
      <c r="F5" s="479"/>
      <c r="G5" s="479"/>
      <c r="H5" s="479"/>
      <c r="I5" s="479"/>
      <c r="J5" s="479"/>
      <c r="K5" s="479"/>
      <c r="L5" s="479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480"/>
      <c r="D7" s="480"/>
      <c r="E7" s="480" t="s">
        <v>12</v>
      </c>
      <c r="F7" s="481" t="s">
        <v>7</v>
      </c>
      <c r="G7" s="481"/>
      <c r="H7" s="481"/>
      <c r="I7" s="481"/>
      <c r="J7" s="482" t="s">
        <v>11</v>
      </c>
      <c r="K7" s="482"/>
      <c r="L7" s="91" t="s">
        <v>17</v>
      </c>
      <c r="M7" s="92"/>
    </row>
    <row r="8" spans="2:14" s="89" customFormat="1" ht="80.25" customHeight="1">
      <c r="B8" s="90"/>
      <c r="C8" s="480"/>
      <c r="D8" s="480"/>
      <c r="E8" s="480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Hoja1!V225</f>
        <v>MODERNIZACIÓN DEL MARCO REGULATORIO EN LOS SECTORES DE COMPETENCIA DE LA CREG A NIVEL NACIONAL</v>
      </c>
      <c r="F9" s="112">
        <f>Hoja1!AD225</f>
        <v>9576.7013339999994</v>
      </c>
      <c r="G9" s="112">
        <f>Hoja1!AE225</f>
        <v>0</v>
      </c>
      <c r="H9" s="112">
        <f>Hoja1!AG225</f>
        <v>4673.1272909999998</v>
      </c>
      <c r="I9" s="112">
        <f>Hoja1!AM225</f>
        <v>707.99902659999998</v>
      </c>
      <c r="J9" s="344">
        <f>H9/F9</f>
        <v>0.48796836489084983</v>
      </c>
      <c r="K9" s="344">
        <f>I9/F9</f>
        <v>7.3929320953803071E-2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Hoja1!V226</f>
        <v>FORTALECIMIENTO DE LA GOBERNANZA DE LAS TECNOLOGÍAS DE LA INFORMACIÓN EN LA CREG NACIONAL</v>
      </c>
      <c r="F10" s="112">
        <f>Hoja1!AD226</f>
        <v>4700</v>
      </c>
      <c r="G10" s="112">
        <f>Hoja1!AE226</f>
        <v>0</v>
      </c>
      <c r="H10" s="112">
        <f>Hoja1!AG226</f>
        <v>1252.87460495</v>
      </c>
      <c r="I10" s="112">
        <f>Hoja1!AM226</f>
        <v>321.85567500000002</v>
      </c>
      <c r="J10" s="344">
        <f>H10/F10</f>
        <v>0.26656906488297871</v>
      </c>
      <c r="K10" s="344">
        <f t="shared" ref="K10:K11" si="0">I10/F10</f>
        <v>6.8479930851063839E-2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Hoja1!V227</f>
        <v>FORTALECIMIENTO AL DESEMPEÑO INSTITUCIONAL EN LA COMISIÓN DE REGULACIÓN DE ENERGÍA Y GAS A NIVEL NACIONAL</v>
      </c>
      <c r="F11" s="112">
        <f>Hoja1!AD227</f>
        <v>494</v>
      </c>
      <c r="G11" s="112">
        <f>Hoja1!AE227</f>
        <v>0</v>
      </c>
      <c r="H11" s="112">
        <f>Hoja1!AG227</f>
        <v>0</v>
      </c>
      <c r="I11" s="112">
        <f>Hoja1!AM227</f>
        <v>0</v>
      </c>
      <c r="J11" s="344">
        <f t="shared" ref="J10:J11" si="1">H11/F11</f>
        <v>0</v>
      </c>
      <c r="K11" s="344">
        <f t="shared" si="0"/>
        <v>0</v>
      </c>
      <c r="L11" s="100"/>
      <c r="M11" s="96"/>
      <c r="N11" s="97"/>
    </row>
    <row r="12" spans="2:14" s="89" customFormat="1" ht="23">
      <c r="B12" s="90"/>
      <c r="C12" s="447"/>
      <c r="D12" s="448"/>
      <c r="E12" s="454" t="s">
        <v>77</v>
      </c>
      <c r="F12" s="455">
        <f>SUM(F9:F11)</f>
        <v>14770.701333999999</v>
      </c>
      <c r="G12" s="455">
        <f>SUM(G9:G11)</f>
        <v>0</v>
      </c>
      <c r="H12" s="455">
        <f>SUM(H9:H11)</f>
        <v>5926.0018959499994</v>
      </c>
      <c r="I12" s="455">
        <f>SUM(I9:I11)</f>
        <v>1029.8547016</v>
      </c>
      <c r="J12" s="459">
        <f>H12/F12</f>
        <v>0.40119976444918071</v>
      </c>
      <c r="K12" s="459">
        <f>I12/F12</f>
        <v>6.9722803156910679E-2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H10" sqref="H1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479" t="s">
        <v>443</v>
      </c>
      <c r="D2" s="479"/>
      <c r="E2" s="479"/>
      <c r="F2" s="479"/>
      <c r="G2" s="479"/>
      <c r="H2" s="479"/>
      <c r="I2" s="479"/>
      <c r="J2" s="479"/>
      <c r="K2" s="479"/>
      <c r="L2" s="479"/>
    </row>
    <row r="3" spans="2:14" ht="15" customHeight="1">
      <c r="C3" s="479"/>
      <c r="D3" s="479"/>
      <c r="E3" s="479"/>
      <c r="F3" s="479"/>
      <c r="G3" s="479"/>
      <c r="H3" s="479"/>
      <c r="I3" s="479"/>
      <c r="J3" s="479"/>
      <c r="K3" s="479"/>
      <c r="L3" s="479"/>
    </row>
    <row r="4" spans="2:14" ht="15" customHeight="1">
      <c r="C4" s="479"/>
      <c r="D4" s="479"/>
      <c r="E4" s="479"/>
      <c r="F4" s="479"/>
      <c r="G4" s="479"/>
      <c r="H4" s="479"/>
      <c r="I4" s="479"/>
      <c r="J4" s="479"/>
      <c r="K4" s="479"/>
      <c r="L4" s="479"/>
    </row>
    <row r="5" spans="2:14" ht="15" customHeight="1">
      <c r="C5" s="479"/>
      <c r="D5" s="479"/>
      <c r="E5" s="479"/>
      <c r="F5" s="479"/>
      <c r="G5" s="479"/>
      <c r="H5" s="479"/>
      <c r="I5" s="479"/>
      <c r="J5" s="479"/>
      <c r="K5" s="479"/>
      <c r="L5" s="479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480"/>
      <c r="D7" s="480"/>
      <c r="E7" s="480" t="s">
        <v>12</v>
      </c>
      <c r="F7" s="481" t="s">
        <v>7</v>
      </c>
      <c r="G7" s="481"/>
      <c r="H7" s="481"/>
      <c r="I7" s="481"/>
      <c r="J7" s="482" t="s">
        <v>11</v>
      </c>
      <c r="K7" s="482"/>
      <c r="L7" s="91" t="s">
        <v>17</v>
      </c>
      <c r="M7" s="92"/>
    </row>
    <row r="8" spans="2:14" s="89" customFormat="1" ht="80.25" customHeight="1">
      <c r="B8" s="90"/>
      <c r="C8" s="480"/>
      <c r="D8" s="480"/>
      <c r="E8" s="480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95" customHeight="1">
      <c r="B9" s="90"/>
      <c r="C9" s="460"/>
      <c r="D9" s="116"/>
      <c r="E9" s="111" t="str">
        <f>Hoja1!V248</f>
        <v>FORMULACIÓN E IMPLEMENTACIÓN DE SOLUCIONES ENERGÉTICAS SOSTENIBLES, CON ÉNFASIS EN FUENTES NO CONVENCIONALES DE ENERGÍA RENOVABLE, PARA DISMINUIR LA POBREZA ENERGÉTICA EN EL TERRITORIO NACIONAL</v>
      </c>
      <c r="F9" s="112">
        <f>Hoja1!AD248</f>
        <v>250370.67303999999</v>
      </c>
      <c r="G9" s="112">
        <f>Hoja1!AE248</f>
        <v>0</v>
      </c>
      <c r="H9" s="112">
        <f>Hoja1!AG248</f>
        <v>9007.89730633</v>
      </c>
      <c r="I9" s="112">
        <f>Hoja1!AM248</f>
        <v>1884.0520801800001</v>
      </c>
      <c r="J9" s="344">
        <f>H9/F9</f>
        <v>3.5978244564174137E-2</v>
      </c>
      <c r="K9" s="344">
        <f>I9/F9</f>
        <v>7.5250509866185405E-3</v>
      </c>
      <c r="L9" s="100"/>
      <c r="M9" s="96"/>
      <c r="N9" s="97"/>
    </row>
    <row r="10" spans="2:14" ht="95" customHeight="1">
      <c r="B10" s="90"/>
      <c r="C10" s="460"/>
      <c r="D10" s="116"/>
      <c r="E10" s="111" t="str">
        <f>Hoja1!V249</f>
        <v xml:space="preserve">INNOVACIÓN Y APROPIACIÓN DE LAS TECNOLOGÍAS DE LA INFORMACIÓN Y LAS COMUNICACIONES DEL IPSE HACIA UNA SOCIEDAD MOVIDA POR EL SOL, EL VIENTO Y EL AGUA EN BOGOTÁ </v>
      </c>
      <c r="F10" s="112">
        <f>Hoja1!AD249</f>
        <v>1250</v>
      </c>
      <c r="G10" s="112">
        <f>Hoja1!AE249</f>
        <v>0</v>
      </c>
      <c r="H10" s="112">
        <f>Hoja1!AG249</f>
        <v>683.74153200000001</v>
      </c>
      <c r="I10" s="112">
        <f>Hoja1!AM249</f>
        <v>141.49284533000002</v>
      </c>
      <c r="J10" s="344">
        <f t="shared" ref="J10:J12" si="0">H10/F10</f>
        <v>0.54699322559999997</v>
      </c>
      <c r="K10" s="344">
        <f t="shared" ref="K10:K12" si="1">I10/F10</f>
        <v>0.11319427626400001</v>
      </c>
      <c r="L10" s="100"/>
      <c r="M10" s="96"/>
      <c r="N10" s="97"/>
    </row>
    <row r="11" spans="2:14" ht="95" customHeight="1">
      <c r="B11" s="90"/>
      <c r="C11" s="460"/>
      <c r="D11" s="116"/>
      <c r="E11" s="111" t="str">
        <f>Hoja1!V250</f>
        <v>FORTALECIMIENTO DE LA PARTICIPACIÓN CIUDADANA E INFORMACIÓN SOBRE LA GESTIÓN DE LA TRANSICIÓN ENERGÉTICA JUSTA Y LAS COMUNIDADES ENERGÉTICAS A NIVEL NACIONAL</v>
      </c>
      <c r="F11" s="112">
        <f>Hoja1!AD250</f>
        <v>2579.123689</v>
      </c>
      <c r="G11" s="112">
        <f>Hoja1!AE250</f>
        <v>0</v>
      </c>
      <c r="H11" s="112">
        <f>Hoja1!AG250</f>
        <v>211.49959999999999</v>
      </c>
      <c r="I11" s="112">
        <f>Hoja1!AM250</f>
        <v>54.804900000000004</v>
      </c>
      <c r="J11" s="344">
        <f t="shared" si="0"/>
        <v>8.2004442401133706E-2</v>
      </c>
      <c r="K11" s="344">
        <f t="shared" si="1"/>
        <v>2.1249426785440225E-2</v>
      </c>
      <c r="L11" s="100"/>
      <c r="M11" s="96"/>
      <c r="N11" s="97"/>
    </row>
    <row r="12" spans="2:14" ht="95" customHeight="1">
      <c r="B12" s="90"/>
      <c r="C12" s="460"/>
      <c r="D12" s="116"/>
      <c r="E12" s="111" t="str">
        <f>Hoja1!V251</f>
        <v>FORTALECIMIENTO DE LA GESTIÓN INSTITUCIONAL DEL IPSE   BOGOTÁ</v>
      </c>
      <c r="F12" s="112">
        <f>Hoja1!AD251</f>
        <v>2436.3210210000002</v>
      </c>
      <c r="G12" s="112">
        <f>Hoja1!AE251</f>
        <v>0</v>
      </c>
      <c r="H12" s="112">
        <f>Hoja1!AG251</f>
        <v>505.65</v>
      </c>
      <c r="I12" s="112">
        <f>Hoja1!AM251</f>
        <v>103.70979220000001</v>
      </c>
      <c r="J12" s="344">
        <f t="shared" si="0"/>
        <v>0.20754654072329656</v>
      </c>
      <c r="K12" s="344">
        <f t="shared" si="1"/>
        <v>4.25681965989161E-2</v>
      </c>
      <c r="L12" s="100"/>
      <c r="M12" s="96"/>
      <c r="N12" s="97"/>
    </row>
    <row r="13" spans="2:14" s="89" customFormat="1" ht="23">
      <c r="B13" s="90"/>
      <c r="C13" s="447"/>
      <c r="D13" s="448"/>
      <c r="E13" s="454" t="s">
        <v>76</v>
      </c>
      <c r="F13" s="455">
        <f>SUM(F9:F12)</f>
        <v>256636.11775</v>
      </c>
      <c r="G13" s="455">
        <f>SUM(G9:G12)</f>
        <v>0</v>
      </c>
      <c r="H13" s="455">
        <f>SUM(H9:H12)</f>
        <v>10408.788438329999</v>
      </c>
      <c r="I13" s="455">
        <f>SUM(I9:I12)</f>
        <v>2184.0596177100001</v>
      </c>
      <c r="J13" s="459">
        <f>H13/F13</f>
        <v>4.0558548537854816E-2</v>
      </c>
      <c r="K13" s="459">
        <f>I13/F13</f>
        <v>8.5103361010065784E-3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I9" sqref="I9:I2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479" t="s">
        <v>444</v>
      </c>
      <c r="D2" s="479"/>
      <c r="E2" s="479"/>
      <c r="F2" s="479"/>
      <c r="G2" s="479"/>
      <c r="H2" s="479"/>
      <c r="I2" s="479"/>
      <c r="J2" s="479"/>
      <c r="K2" s="479"/>
      <c r="L2" s="479"/>
    </row>
    <row r="3" spans="2:14" ht="15" customHeight="1">
      <c r="C3" s="479"/>
      <c r="D3" s="479"/>
      <c r="E3" s="479"/>
      <c r="F3" s="479"/>
      <c r="G3" s="479"/>
      <c r="H3" s="479"/>
      <c r="I3" s="479"/>
      <c r="J3" s="479"/>
      <c r="K3" s="479"/>
      <c r="L3" s="479"/>
    </row>
    <row r="4" spans="2:14" ht="15" customHeight="1">
      <c r="C4" s="479"/>
      <c r="D4" s="479"/>
      <c r="E4" s="479"/>
      <c r="F4" s="479"/>
      <c r="G4" s="479"/>
      <c r="H4" s="479"/>
      <c r="I4" s="479"/>
      <c r="J4" s="479"/>
      <c r="K4" s="479"/>
      <c r="L4" s="479"/>
    </row>
    <row r="5" spans="2:14" ht="15" customHeight="1">
      <c r="C5" s="479"/>
      <c r="D5" s="479"/>
      <c r="E5" s="479"/>
      <c r="F5" s="479"/>
      <c r="G5" s="479"/>
      <c r="H5" s="479"/>
      <c r="I5" s="479"/>
      <c r="J5" s="479"/>
      <c r="K5" s="479"/>
      <c r="L5" s="479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483"/>
      <c r="D7" s="483"/>
      <c r="E7" s="480" t="s">
        <v>12</v>
      </c>
      <c r="F7" s="481" t="s">
        <v>7</v>
      </c>
      <c r="G7" s="481"/>
      <c r="H7" s="481"/>
      <c r="I7" s="481"/>
      <c r="J7" s="482" t="s">
        <v>11</v>
      </c>
      <c r="K7" s="482"/>
      <c r="L7" s="91" t="s">
        <v>17</v>
      </c>
      <c r="M7" s="92"/>
    </row>
    <row r="8" spans="2:14" s="89" customFormat="1" ht="80.25" customHeight="1">
      <c r="B8" s="90"/>
      <c r="C8" s="483"/>
      <c r="D8" s="483"/>
      <c r="E8" s="480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80.25" customHeight="1">
      <c r="B9" s="90"/>
      <c r="C9" s="460"/>
      <c r="D9" s="116"/>
      <c r="E9" s="111" t="str">
        <f>Hoja1!V271</f>
        <v>CONSTRUCCION E IMPLEMENTACION DE LA INFRAESTRUCTURA DEL CENTRO DE EXCELENCIA EN GEOCIENCIAS A NIVEL  NACIONAL</v>
      </c>
      <c r="F9" s="112">
        <f>Hoja1!AD271</f>
        <v>1000</v>
      </c>
      <c r="G9" s="112">
        <f>Hoja1!AE271</f>
        <v>1000</v>
      </c>
      <c r="H9" s="112">
        <f>Hoja1!AG271</f>
        <v>0</v>
      </c>
      <c r="I9" s="112">
        <f>Hoja1!AM271</f>
        <v>0</v>
      </c>
      <c r="J9" s="344">
        <f>H9/F9</f>
        <v>0</v>
      </c>
      <c r="K9" s="344">
        <f>I9/F9</f>
        <v>0</v>
      </c>
      <c r="L9" s="100"/>
      <c r="M9" s="96"/>
      <c r="N9" s="97"/>
    </row>
    <row r="10" spans="2:14" ht="59.25" customHeight="1">
      <c r="B10" s="90"/>
      <c r="C10" s="460"/>
      <c r="D10" s="116"/>
      <c r="E10" s="111" t="str">
        <f>Hoja1!V272</f>
        <v>AMPLIACIÓN DEL CONOCIMIENTO DE LOS RECURSOS MINERALES, SU POTENCIAL E INTERACCIÓN CON EL MEDIO AMBIENTE Y LA SALUD HUMANA EN EL TERRITORIO COLOMBIANO NACIONAL</v>
      </c>
      <c r="F10" s="112">
        <f>Hoja1!AD272</f>
        <v>9309.7999999999993</v>
      </c>
      <c r="G10" s="112">
        <f>Hoja1!AE272</f>
        <v>0</v>
      </c>
      <c r="H10" s="112">
        <f>Hoja1!AG272</f>
        <v>861.63880099999994</v>
      </c>
      <c r="I10" s="112">
        <f>Hoja1!AM272</f>
        <v>583.64040541999998</v>
      </c>
      <c r="J10" s="344">
        <f t="shared" ref="J10:J20" si="0">H10/F10</f>
        <v>9.2551805731594661E-2</v>
      </c>
      <c r="K10" s="344">
        <f t="shared" ref="K10:K20" si="1">I10/F10</f>
        <v>6.2690971387140429E-2</v>
      </c>
      <c r="L10" s="100"/>
      <c r="M10" s="96"/>
      <c r="N10" s="97"/>
    </row>
    <row r="11" spans="2:14" ht="54" customHeight="1">
      <c r="B11" s="90"/>
      <c r="C11" s="460"/>
      <c r="D11" s="116"/>
      <c r="E11" s="111" t="str">
        <f>Hoja1!V273</f>
        <v>AMPLIACIÓN DE LA INFORMACIÓN GEOCIENTÍFICA EN CUENCAS SEDIMENTARIAS DE LOS RECURSOS ENERGÉTICOS NECESARIOS PARA LA TRANSICIÓN ENERGÉTICA A NIVEL NACIONAL</v>
      </c>
      <c r="F11" s="112">
        <f>Hoja1!AD273</f>
        <v>3491.5039379999998</v>
      </c>
      <c r="G11" s="112">
        <f>Hoja1!AE273</f>
        <v>0</v>
      </c>
      <c r="H11" s="112">
        <f>Hoja1!AG273</f>
        <v>1234.1911540000001</v>
      </c>
      <c r="I11" s="112">
        <f>Hoja1!AM273</f>
        <v>66.535230999999996</v>
      </c>
      <c r="J11" s="344">
        <f t="shared" si="0"/>
        <v>0.3534841076842572</v>
      </c>
      <c r="K11" s="344">
        <f t="shared" si="1"/>
        <v>1.9056324203406926E-2</v>
      </c>
      <c r="L11" s="100"/>
      <c r="M11" s="96"/>
      <c r="N11" s="97"/>
    </row>
    <row r="12" spans="2:14" ht="80.25" customHeight="1">
      <c r="B12" s="90"/>
      <c r="C12" s="460"/>
      <c r="D12" s="116"/>
      <c r="E12" s="111" t="str">
        <f>Hoja1!V274</f>
        <v>FORTALECIMIENTO DEL CONOCIMIENTO GEOCIENTÍFICO A ESCALAS MENORES DE 1:100.000 EN EL TERRITORIO COLOMBIANO NACIONAL</v>
      </c>
      <c r="F12" s="112">
        <f>Hoja1!AD274</f>
        <v>9000</v>
      </c>
      <c r="G12" s="112">
        <f>Hoja1!AE274</f>
        <v>0</v>
      </c>
      <c r="H12" s="112">
        <f>Hoja1!AG274</f>
        <v>7572.1256999999996</v>
      </c>
      <c r="I12" s="112">
        <f>Hoja1!AM274</f>
        <v>939.28177800000003</v>
      </c>
      <c r="J12" s="344">
        <f t="shared" si="0"/>
        <v>0.84134729999999991</v>
      </c>
      <c r="K12" s="344">
        <f t="shared" si="1"/>
        <v>0.10436464200000001</v>
      </c>
      <c r="L12" s="100"/>
      <c r="M12" s="96"/>
      <c r="N12" s="97"/>
    </row>
    <row r="13" spans="2:14" ht="80.25" customHeight="1">
      <c r="B13" s="90"/>
      <c r="C13" s="460"/>
      <c r="D13" s="116"/>
      <c r="E13" s="111" t="str">
        <f>Hoja1!V275</f>
        <v>FORTALECIMIENTO DE LA CAPACIDAD DE ACCESO DEL SECTOR MINERO ENERGETICO A LOS PRODUCTOS Y SERVICIOS DEL BANCO DE INFORMACION PETROLERA - BIP  NACIONAL</v>
      </c>
      <c r="F13" s="112">
        <f>Hoja1!AD275</f>
        <v>6481.0040959999997</v>
      </c>
      <c r="G13" s="112">
        <f>Hoja1!AE275</f>
        <v>0</v>
      </c>
      <c r="H13" s="112">
        <f>Hoja1!AG275</f>
        <v>0</v>
      </c>
      <c r="I13" s="112">
        <f>Hoja1!AM275</f>
        <v>0</v>
      </c>
      <c r="J13" s="344">
        <f t="shared" si="0"/>
        <v>0</v>
      </c>
      <c r="K13" s="344">
        <f t="shared" si="1"/>
        <v>0</v>
      </c>
      <c r="L13" s="100"/>
      <c r="M13" s="96"/>
      <c r="N13" s="97"/>
    </row>
    <row r="14" spans="2:14" ht="80.25" customHeight="1">
      <c r="B14" s="90"/>
      <c r="C14" s="460"/>
      <c r="D14" s="116"/>
      <c r="E14" s="111" t="str">
        <f>Hoja1!V276</f>
        <v>INVESTIGACIÓN INCREMENTAR LA APLICACIÓN DE LAS TÉCNICAS NUCLEARES, RADIACTIVAS, ISOTÓPICAS Y GEOCRONOLÓGICAS EN EL TERRITORIO NACIONAL NACIONAL</v>
      </c>
      <c r="F14" s="112">
        <f>Hoja1!AD276</f>
        <v>5400</v>
      </c>
      <c r="G14" s="112">
        <f>Hoja1!AE276</f>
        <v>0</v>
      </c>
      <c r="H14" s="112">
        <f>Hoja1!AG276</f>
        <v>621.62154999999996</v>
      </c>
      <c r="I14" s="112">
        <f>Hoja1!AM276</f>
        <v>71.736463000000001</v>
      </c>
      <c r="J14" s="344">
        <f t="shared" si="0"/>
        <v>0.11511510185185185</v>
      </c>
      <c r="K14" s="344">
        <f t="shared" si="1"/>
        <v>1.3284530185185186E-2</v>
      </c>
      <c r="L14" s="100"/>
      <c r="M14" s="96"/>
      <c r="N14" s="97"/>
    </row>
    <row r="15" spans="2:14" ht="80.25" customHeight="1">
      <c r="B15" s="90"/>
      <c r="C15" s="460"/>
      <c r="D15" s="116"/>
      <c r="E15" s="111" t="str">
        <f>Hoja1!V277</f>
        <v>FORTALECIMIENTO FORTALECER LA GENERACIÓN DE CONOCIMIENTO GEOCIENTÍFICO ENFOCADO EN LA CARACTERIZACIÓN Y APROVECHAMIENTO DE LOS RECURSOS DEL TERRITORIO NACIONAL. NACIONAL</v>
      </c>
      <c r="F15" s="112">
        <f>Hoja1!AD277</f>
        <v>4000</v>
      </c>
      <c r="G15" s="112">
        <f>Hoja1!AE277</f>
        <v>0</v>
      </c>
      <c r="H15" s="112">
        <f>Hoja1!AG277</f>
        <v>2705.6189669999999</v>
      </c>
      <c r="I15" s="112">
        <f>Hoja1!AM277</f>
        <v>121.573292</v>
      </c>
      <c r="J15" s="344">
        <f t="shared" si="0"/>
        <v>0.67640474174999998</v>
      </c>
      <c r="K15" s="344">
        <f t="shared" si="1"/>
        <v>3.0393323E-2</v>
      </c>
      <c r="L15" s="100"/>
      <c r="M15" s="96"/>
      <c r="N15" s="97"/>
    </row>
    <row r="16" spans="2:14" ht="80.25" customHeight="1">
      <c r="B16" s="90"/>
      <c r="C16" s="460"/>
      <c r="D16" s="116"/>
      <c r="E16" s="111" t="str">
        <f>Hoja1!V278</f>
        <v>INVESTIGACIÓN GEOCIENTÍFICA SOBRE AMENAZAS Y RIESGOS GEOLÓGICOS PARA COLOMBIA NACIONAL</v>
      </c>
      <c r="F16" s="112">
        <f>Hoja1!AD278</f>
        <v>9000</v>
      </c>
      <c r="G16" s="112">
        <f>Hoja1!AE278</f>
        <v>0</v>
      </c>
      <c r="H16" s="112">
        <f>Hoja1!AG278</f>
        <v>2217.4092220000002</v>
      </c>
      <c r="I16" s="112">
        <f>Hoja1!AM278</f>
        <v>80.682452999999995</v>
      </c>
      <c r="J16" s="344">
        <f t="shared" si="0"/>
        <v>0.24637880244444446</v>
      </c>
      <c r="K16" s="344">
        <f t="shared" si="1"/>
        <v>8.9647169999999988E-3</v>
      </c>
      <c r="L16" s="100"/>
      <c r="M16" s="96"/>
      <c r="N16" s="97"/>
    </row>
    <row r="17" spans="2:14" ht="80.25" customHeight="1">
      <c r="B17" s="90"/>
      <c r="C17" s="460"/>
      <c r="D17" s="116"/>
      <c r="E17" s="111" t="str">
        <f>Hoja1!V279</f>
        <v>MODERNIZACIÓN DE LOS DATACENTER PRINCIPAL Y ALTERNO DEL SERVICIO GEOLÓGICO COLOMBIANO  NACIONAL</v>
      </c>
      <c r="F17" s="112">
        <f>Hoja1!AD279</f>
        <v>3000</v>
      </c>
      <c r="G17" s="112">
        <f>Hoja1!AE279</f>
        <v>0</v>
      </c>
      <c r="H17" s="112">
        <f>Hoja1!AG279</f>
        <v>0</v>
      </c>
      <c r="I17" s="112">
        <f>Hoja1!AM279</f>
        <v>0</v>
      </c>
      <c r="J17" s="344">
        <f t="shared" si="0"/>
        <v>0</v>
      </c>
      <c r="K17" s="344">
        <f t="shared" si="1"/>
        <v>0</v>
      </c>
      <c r="L17" s="100"/>
      <c r="M17" s="96"/>
      <c r="N17" s="120"/>
    </row>
    <row r="18" spans="2:14" ht="80.25" customHeight="1">
      <c r="B18" s="90"/>
      <c r="C18" s="460"/>
      <c r="D18" s="116"/>
      <c r="E18" s="111" t="str">
        <f>Hoja1!V280</f>
        <v>FORTALECIMIENTO DE LA GESTIÓN TRANSVERSAL EN LA GENERACIÓN DE CONOCIMIENTO GEOCIENTIFICO DEL PAÍS. NACIONAL</v>
      </c>
      <c r="F18" s="112">
        <f>Hoja1!AD280</f>
        <v>10059</v>
      </c>
      <c r="G18" s="112">
        <f>Hoja1!AE280</f>
        <v>0</v>
      </c>
      <c r="H18" s="112">
        <f>Hoja1!AG280</f>
        <v>1022.993377</v>
      </c>
      <c r="I18" s="112">
        <f>Hoja1!AM280</f>
        <v>89.530199999999994</v>
      </c>
      <c r="J18" s="344">
        <f t="shared" si="0"/>
        <v>0.10169931176061239</v>
      </c>
      <c r="K18" s="344">
        <f t="shared" si="1"/>
        <v>8.9005070086489706E-3</v>
      </c>
      <c r="L18" s="100"/>
      <c r="M18" s="96"/>
      <c r="N18" s="120"/>
    </row>
    <row r="19" spans="2:14" ht="80.25" customHeight="1">
      <c r="B19" s="90"/>
      <c r="C19" s="460"/>
      <c r="D19" s="116"/>
      <c r="E19" s="111" t="str">
        <f>Hoja1!V281</f>
        <v>FORMACIÓN Y DESARROLLO DEL TALENTO HUMANO DEL SERVICIO GEOLÓGICO COLOMBIANO A NIVEL NACIONAL</v>
      </c>
      <c r="F19" s="112">
        <f>Hoja1!AD281</f>
        <v>180</v>
      </c>
      <c r="G19" s="112">
        <f>Hoja1!AE281</f>
        <v>0</v>
      </c>
      <c r="H19" s="112">
        <f>Hoja1!AG281</f>
        <v>29.852893000000002</v>
      </c>
      <c r="I19" s="112">
        <f>Hoja1!AM281</f>
        <v>29.852893000000002</v>
      </c>
      <c r="J19" s="344">
        <f t="shared" si="0"/>
        <v>0.16584940555555555</v>
      </c>
      <c r="K19" s="344">
        <f t="shared" si="1"/>
        <v>0.16584940555555555</v>
      </c>
      <c r="L19" s="100"/>
      <c r="M19" s="96"/>
      <c r="N19" s="120"/>
    </row>
    <row r="20" spans="2:14" ht="80.25" customHeight="1">
      <c r="B20" s="90"/>
      <c r="C20" s="460"/>
      <c r="D20" s="116"/>
      <c r="E20" s="111" t="str">
        <f>Hoja1!V282</f>
        <v>MODERNIZACIÓN DE LOS SERVICIOS DE MUSEO GEOLÓGICO E INVESTIGACIONES ASOCIADAS A NIVEL NACIONAL</v>
      </c>
      <c r="F20" s="112">
        <f>Hoja1!AD282</f>
        <v>500</v>
      </c>
      <c r="G20" s="112">
        <f>Hoja1!AE282</f>
        <v>0</v>
      </c>
      <c r="H20" s="112">
        <f>Hoja1!AG282</f>
        <v>487.58407199999999</v>
      </c>
      <c r="I20" s="112">
        <f>Hoja1!AM282</f>
        <v>60.380892000000003</v>
      </c>
      <c r="J20" s="344">
        <f t="shared" si="0"/>
        <v>0.97516814399999996</v>
      </c>
      <c r="K20" s="344">
        <f t="shared" si="1"/>
        <v>0.12076178400000001</v>
      </c>
      <c r="L20" s="100"/>
      <c r="M20" s="96"/>
      <c r="N20" s="97"/>
    </row>
    <row r="21" spans="2:14" s="89" customFormat="1" ht="23">
      <c r="B21" s="90"/>
      <c r="C21" s="447"/>
      <c r="D21" s="448"/>
      <c r="E21" s="454" t="s">
        <v>75</v>
      </c>
      <c r="F21" s="455">
        <f>SUM(F9:F20)</f>
        <v>61421.308034000001</v>
      </c>
      <c r="G21" s="455">
        <f>SUM(G9:G20)</f>
        <v>1000</v>
      </c>
      <c r="H21" s="455">
        <f>SUM(H9:H20)</f>
        <v>16753.035736000002</v>
      </c>
      <c r="I21" s="455">
        <f>SUM(I9:I20)</f>
        <v>2043.2136074199998</v>
      </c>
      <c r="J21" s="459">
        <f>H21/F21</f>
        <v>0.27275608859919254</v>
      </c>
      <c r="K21" s="459">
        <f>I21/F21</f>
        <v>3.3265550227112896E-2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I21" sqref="I21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479" t="s">
        <v>445</v>
      </c>
      <c r="D2" s="479"/>
      <c r="E2" s="479"/>
      <c r="F2" s="479"/>
      <c r="G2" s="479"/>
      <c r="H2" s="479"/>
      <c r="I2" s="479"/>
      <c r="J2" s="479"/>
      <c r="K2" s="479"/>
      <c r="L2" s="479"/>
    </row>
    <row r="3" spans="2:14" ht="15" customHeight="1">
      <c r="C3" s="479"/>
      <c r="D3" s="479"/>
      <c r="E3" s="479"/>
      <c r="F3" s="479"/>
      <c r="G3" s="479"/>
      <c r="H3" s="479"/>
      <c r="I3" s="479"/>
      <c r="J3" s="479"/>
      <c r="K3" s="479"/>
      <c r="L3" s="479"/>
    </row>
    <row r="4" spans="2:14" ht="15" customHeight="1">
      <c r="C4" s="479"/>
      <c r="D4" s="479"/>
      <c r="E4" s="479"/>
      <c r="F4" s="479"/>
      <c r="G4" s="479"/>
      <c r="H4" s="479"/>
      <c r="I4" s="479"/>
      <c r="J4" s="479"/>
      <c r="K4" s="479"/>
      <c r="L4" s="479"/>
    </row>
    <row r="5" spans="2:14" ht="15" customHeight="1">
      <c r="C5" s="479"/>
      <c r="D5" s="479"/>
      <c r="E5" s="479"/>
      <c r="F5" s="479"/>
      <c r="G5" s="479"/>
      <c r="H5" s="479"/>
      <c r="I5" s="479"/>
      <c r="J5" s="479"/>
      <c r="K5" s="479"/>
      <c r="L5" s="479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483"/>
      <c r="D7" s="480"/>
      <c r="E7" s="480" t="s">
        <v>12</v>
      </c>
      <c r="F7" s="481" t="s">
        <v>7</v>
      </c>
      <c r="G7" s="481"/>
      <c r="H7" s="481"/>
      <c r="I7" s="481"/>
      <c r="J7" s="482" t="s">
        <v>11</v>
      </c>
      <c r="K7" s="482"/>
      <c r="L7" s="91" t="s">
        <v>17</v>
      </c>
      <c r="M7" s="92"/>
    </row>
    <row r="8" spans="2:14" s="89" customFormat="1" ht="80.25" customHeight="1">
      <c r="B8" s="90"/>
      <c r="C8" s="483"/>
      <c r="D8" s="480"/>
      <c r="E8" s="480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7.5">
      <c r="B9" s="90"/>
      <c r="C9" s="460"/>
      <c r="D9" s="116"/>
      <c r="E9" s="111" t="str">
        <f>Hoja1!V302</f>
        <v>MEJORAMIENTO DE LA PARTICIPACIÓN CIUDADANA EN EL MODELO ENERGÉTICO Y DE INFRAESTRUCTURA ENERGÉTICA, EN EL MARCO DE LA TRANSICIÓN ENERGÉTICA JUSTA A NIVEL NACIONAL</v>
      </c>
      <c r="F9" s="112">
        <f>Hoja1!AD302</f>
        <v>1500</v>
      </c>
      <c r="G9" s="112">
        <f>Hoja1!AE302</f>
        <v>0</v>
      </c>
      <c r="H9" s="112">
        <f>Hoja1!AG302</f>
        <v>735.55866500000002</v>
      </c>
      <c r="I9" s="112">
        <f>Hoja1!AM302</f>
        <v>244.56307200000001</v>
      </c>
      <c r="J9" s="344">
        <f>H9/F9</f>
        <v>0.49037244333333335</v>
      </c>
      <c r="K9" s="344">
        <f>I9/F9</f>
        <v>0.16304204799999999</v>
      </c>
      <c r="L9" s="100"/>
      <c r="M9" s="96"/>
      <c r="N9" s="97"/>
    </row>
    <row r="10" spans="2:14" ht="67.5">
      <c r="B10" s="90"/>
      <c r="C10" s="460"/>
      <c r="D10" s="116"/>
      <c r="E10" s="111" t="str">
        <f>Hoja1!V303</f>
        <v>FORTALECIMIENTO DE LOS SERVICIOS DIGITALES AUMENTANDO LA CAPACIDAD PARA LA TRANSFORMACION DIGITAL E INTERACCION CON EL CIUDADANO   NACIONAL-[PREVIO CONCEPTO  DNP]</v>
      </c>
      <c r="F10" s="112">
        <f>Hoja1!AD303</f>
        <v>3896.3278789999999</v>
      </c>
      <c r="G10" s="112">
        <f>Hoja1!AE303</f>
        <v>0</v>
      </c>
      <c r="H10" s="112">
        <f>Hoja1!AG303</f>
        <v>1241.7972956900001</v>
      </c>
      <c r="I10" s="112">
        <f>Hoja1!AM303</f>
        <v>152.3958815</v>
      </c>
      <c r="J10" s="344">
        <f t="shared" ref="J10:J17" si="0">H10/F10</f>
        <v>0.31870965027940867</v>
      </c>
      <c r="K10" s="344">
        <f t="shared" ref="K10:K17" si="1">I10/F10</f>
        <v>3.9112694370863031E-2</v>
      </c>
      <c r="L10" s="100"/>
      <c r="M10" s="96"/>
      <c r="N10" s="97"/>
    </row>
    <row r="11" spans="2:14" ht="67.5">
      <c r="B11" s="90"/>
      <c r="C11" s="460"/>
      <c r="D11" s="116"/>
      <c r="E11" s="111" t="str">
        <f>Hoja1!V304</f>
        <v>FORTALECIMIENTO DE LA PLANEACIÓN PARA REDUCIR LAS LIMITACIONES EN LA PRESTACIÓN DEL SERVICIO DE ENERELE Y LA ATENCIÓN PLENA DE LA DEMANDA NACIONAL</v>
      </c>
      <c r="F11" s="112">
        <f>Hoja1!AD304</f>
        <v>5500</v>
      </c>
      <c r="G11" s="112">
        <f>Hoja1!AE304</f>
        <v>0</v>
      </c>
      <c r="H11" s="112">
        <f>Hoja1!AG304</f>
        <v>2283.8274740000002</v>
      </c>
      <c r="I11" s="112">
        <f>Hoja1!AM304</f>
        <v>359.80133899999998</v>
      </c>
      <c r="J11" s="344">
        <f t="shared" si="0"/>
        <v>0.41524135890909092</v>
      </c>
      <c r="K11" s="344">
        <f t="shared" si="1"/>
        <v>6.5418425272727274E-2</v>
      </c>
      <c r="L11" s="100"/>
      <c r="M11" s="96"/>
      <c r="N11" s="97"/>
    </row>
    <row r="12" spans="2:14" ht="67.5">
      <c r="B12" s="90"/>
      <c r="C12" s="460"/>
      <c r="D12" s="116"/>
      <c r="E12" s="111" t="str">
        <f>Hoja1!V305</f>
        <v>FORTALECIMIENTO DEL LEVANTAMIENTO, GESTION Y APROPIACION DE LA INFORMACION PARA LA PLANEACION  DEL SECTOR MINERO ENERGETICO CON ENFOQUE TERRITORIAL  NACIONAL-[PREVIO CONCEPTO  DNP]</v>
      </c>
      <c r="F12" s="112">
        <f>Hoja1!AD305</f>
        <v>3262.6244160000001</v>
      </c>
      <c r="G12" s="112">
        <f>Hoja1!AE305</f>
        <v>0</v>
      </c>
      <c r="H12" s="112">
        <f>Hoja1!AG305</f>
        <v>1993.179081</v>
      </c>
      <c r="I12" s="112">
        <f>Hoja1!AM305</f>
        <v>288.386954</v>
      </c>
      <c r="J12" s="344">
        <f t="shared" si="0"/>
        <v>0.61091281951590715</v>
      </c>
      <c r="K12" s="344">
        <f t="shared" si="1"/>
        <v>8.8391097849247507E-2</v>
      </c>
      <c r="L12" s="100"/>
      <c r="M12" s="96"/>
      <c r="N12" s="97"/>
    </row>
    <row r="13" spans="2:14" ht="67.5">
      <c r="B13" s="90"/>
      <c r="C13" s="460"/>
      <c r="D13" s="116"/>
      <c r="E13" s="111" t="str">
        <f>Hoja1!V306</f>
        <v>MEJORAMIENTO DE LA PLANEACIÓN DEL ABASTECIMIENTO Y CONFIABILIDAD DEL SUBSECTOR DE HIDROCARBUROS A NIVEL NACIONAL</v>
      </c>
      <c r="F13" s="112">
        <f>Hoja1!AD306</f>
        <v>2800</v>
      </c>
      <c r="G13" s="112">
        <f>Hoja1!AE306</f>
        <v>0</v>
      </c>
      <c r="H13" s="112">
        <f>Hoja1!AG306</f>
        <v>893.63290700000005</v>
      </c>
      <c r="I13" s="112">
        <f>Hoja1!AM306</f>
        <v>116.925864</v>
      </c>
      <c r="J13" s="344">
        <f t="shared" si="0"/>
        <v>0.31915460964285713</v>
      </c>
      <c r="K13" s="344">
        <f t="shared" si="1"/>
        <v>4.1759237142857147E-2</v>
      </c>
      <c r="L13" s="100"/>
      <c r="M13" s="96"/>
      <c r="N13" s="97"/>
    </row>
    <row r="14" spans="2:14" ht="67.5">
      <c r="B14" s="90"/>
      <c r="C14" s="460"/>
      <c r="D14" s="116"/>
      <c r="E14" s="111" t="str">
        <f>Hoja1!V307</f>
        <v>FORTALECIMIENTO DE LA PERCEPCION DE LA CIUDADANIA FRENTE A LOS PRODUCTOS Y SERVICIOS PRESTADOS POR LA UPME   NACIONAL-[PREVIO CONCEPTO  DNP]</v>
      </c>
      <c r="F14" s="112">
        <f>Hoja1!AD307</f>
        <v>2271.9132890000001</v>
      </c>
      <c r="G14" s="112">
        <f>Hoja1!AE307</f>
        <v>0</v>
      </c>
      <c r="H14" s="112">
        <f>Hoja1!AG307</f>
        <v>1762.677848</v>
      </c>
      <c r="I14" s="112">
        <f>Hoja1!AM307</f>
        <v>300.51613099999997</v>
      </c>
      <c r="J14" s="344">
        <f t="shared" si="0"/>
        <v>0.77585612819574468</v>
      </c>
      <c r="K14" s="344">
        <f t="shared" si="1"/>
        <v>0.13227447211784849</v>
      </c>
      <c r="L14" s="100"/>
      <c r="M14" s="96"/>
      <c r="N14" s="97"/>
    </row>
    <row r="15" spans="2:14" ht="67.5">
      <c r="B15" s="90"/>
      <c r="C15" s="460"/>
      <c r="D15" s="116"/>
      <c r="E15" s="111" t="str">
        <f>Hoja1!V308</f>
        <v>FORTALECIMIENTO DE LA GESTIÓN DE LA INFORMACIÓN PARA LA PLANEACIÓN DEL SECTOR MINERO-ENERGÉTICO A NIVEL NACIONAL NACIONAL</v>
      </c>
      <c r="F15" s="112">
        <f>Hoja1!AD308</f>
        <v>1900</v>
      </c>
      <c r="G15" s="112">
        <f>Hoja1!AE308</f>
        <v>0</v>
      </c>
      <c r="H15" s="112">
        <f>Hoja1!AG308</f>
        <v>970.28488886000002</v>
      </c>
      <c r="I15" s="112">
        <f>Hoja1!AM308</f>
        <v>63.108741999999999</v>
      </c>
      <c r="J15" s="344">
        <f t="shared" si="0"/>
        <v>0.51067625729473687</v>
      </c>
      <c r="K15" s="344">
        <f t="shared" si="1"/>
        <v>3.3215127368421055E-2</v>
      </c>
      <c r="L15" s="100"/>
      <c r="M15" s="96"/>
      <c r="N15" s="97"/>
    </row>
    <row r="16" spans="2:14" ht="67.5">
      <c r="B16" s="90"/>
      <c r="C16" s="460"/>
      <c r="D16" s="116"/>
      <c r="E16" s="111" t="str">
        <f>Hoja1!V309</f>
        <v>FORTALECIMIENTO DE LA PLANEACIÓN PARA EL DESARROLLO MINERO RESPONSABLE CON LOS TERRITORIOS EN EL MARCO DE LA TRANSICIÓN ENERGÉTICA A NIVEL NACIONAL</v>
      </c>
      <c r="F16" s="112">
        <f>Hoja1!AD309</f>
        <v>2000</v>
      </c>
      <c r="G16" s="112">
        <f>Hoja1!AE309</f>
        <v>0</v>
      </c>
      <c r="H16" s="112">
        <f>Hoja1!AG309</f>
        <v>827.588708</v>
      </c>
      <c r="I16" s="112">
        <f>Hoja1!AM309</f>
        <v>84.005750000000006</v>
      </c>
      <c r="J16" s="344">
        <f t="shared" si="0"/>
        <v>0.41379435399999998</v>
      </c>
      <c r="K16" s="344">
        <f t="shared" si="1"/>
        <v>4.2002875000000002E-2</v>
      </c>
      <c r="L16" s="100"/>
      <c r="M16" s="96"/>
      <c r="N16" s="97"/>
    </row>
    <row r="17" spans="2:14" ht="55.5" customHeight="1">
      <c r="B17" s="90"/>
      <c r="C17" s="460"/>
      <c r="D17" s="116"/>
      <c r="E17" s="111" t="str">
        <f>Hoja1!V310</f>
        <v>FORTALECIMIENTO DEL SECTOR EN LA PLANIFICACIÓN DE LA ATENCIÓN DE LA TRANSICIÓN ENERGÉTICA JUSTA Y LA DEMANDA ENERGÉTICA NACIONAL</v>
      </c>
      <c r="F17" s="112">
        <f>Hoja1!AD310</f>
        <v>4037.3755839999999</v>
      </c>
      <c r="G17" s="112">
        <f>Hoja1!AE310</f>
        <v>0</v>
      </c>
      <c r="H17" s="112">
        <f>Hoja1!AG310</f>
        <v>1298.8190340000001</v>
      </c>
      <c r="I17" s="112">
        <f>Hoja1!AM310</f>
        <v>170.32940672999999</v>
      </c>
      <c r="J17" s="344">
        <f t="shared" si="0"/>
        <v>0.32169883801427379</v>
      </c>
      <c r="K17" s="344">
        <f t="shared" si="1"/>
        <v>4.21881499965003E-2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74</v>
      </c>
      <c r="F18" s="455">
        <f>SUM(F9:F17)</f>
        <v>27168.241168000004</v>
      </c>
      <c r="G18" s="455">
        <f t="shared" ref="G18:I18" si="2">SUM(G9:G17)</f>
        <v>0</v>
      </c>
      <c r="H18" s="455">
        <f>SUM(H9:H17)</f>
        <v>12007.36590155</v>
      </c>
      <c r="I18" s="455">
        <f t="shared" si="2"/>
        <v>1780.0331402299998</v>
      </c>
      <c r="J18" s="459">
        <f>H18/F18</f>
        <v>0.44196331397752842</v>
      </c>
      <c r="K18" s="459">
        <f>I18/F18</f>
        <v>6.551889499297453E-2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Y313"/>
  <sheetViews>
    <sheetView topLeftCell="U134" zoomScale="70" zoomScaleNormal="70" workbookViewId="0">
      <selection activeCell="AP59" sqref="AP1:AR1048576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396" customWidth="1"/>
    <col min="22" max="22" width="130.26953125" style="140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46" customWidth="1"/>
    <col min="31" max="31" width="23.7265625" style="1" customWidth="1"/>
    <col min="32" max="32" width="30.81640625" style="1" customWidth="1"/>
    <col min="33" max="33" width="34.453125" style="446" customWidth="1"/>
    <col min="34" max="34" width="13.7265625" style="227" customWidth="1"/>
    <col min="35" max="35" width="23" style="136" hidden="1" customWidth="1"/>
    <col min="36" max="36" width="26.26953125" style="136" hidden="1" customWidth="1"/>
    <col min="37" max="37" width="27.453125" style="136" hidden="1" customWidth="1"/>
    <col min="38" max="38" width="16.26953125" style="137" hidden="1" customWidth="1"/>
    <col min="39" max="39" width="29.1796875" style="446" customWidth="1"/>
    <col min="40" max="40" width="13.7265625" style="227" customWidth="1"/>
    <col min="41" max="41" width="41.453125" style="136" hidden="1" customWidth="1"/>
    <col min="42" max="42" width="35.26953125" style="136" hidden="1" customWidth="1"/>
    <col min="43" max="43" width="37.7265625" style="136" hidden="1" customWidth="1"/>
    <col min="44" max="44" width="22.54296875" style="137" hidden="1" customWidth="1"/>
    <col min="45" max="45" width="29.1796875" style="446" customWidth="1"/>
    <col min="46" max="46" width="13.7265625" style="227" customWidth="1"/>
    <col min="47" max="47" width="28.453125" style="446" customWidth="1"/>
    <col min="48" max="48" width="51.453125" style="394" hidden="1" customWidth="1"/>
    <col min="49" max="49" width="59.26953125" style="394" hidden="1" customWidth="1"/>
    <col min="50" max="50" width="35.54296875" style="394" hidden="1" customWidth="1"/>
    <col min="51" max="51" width="22.1796875" style="136" hidden="1" customWidth="1"/>
    <col min="52" max="52" width="63.7265625" style="136" hidden="1" customWidth="1"/>
    <col min="53" max="53" width="14.7265625" style="203" hidden="1" customWidth="1"/>
    <col min="54" max="60" width="13.7265625" style="137" hidden="1" customWidth="1"/>
    <col min="61" max="61" width="13.26953125" style="137" hidden="1" customWidth="1"/>
    <col min="62" max="62" width="18.54296875" style="137" hidden="1" customWidth="1"/>
    <col min="63" max="63" width="13.7265625" style="137" hidden="1" customWidth="1"/>
    <col min="64" max="64" width="17.26953125" style="137" hidden="1" customWidth="1"/>
    <col min="65" max="65" width="16.7265625" style="137" hidden="1" customWidth="1"/>
    <col min="66" max="66" width="5.7265625" style="163" hidden="1" customWidth="1"/>
    <col min="67" max="70" width="13.7265625" style="137" hidden="1" customWidth="1"/>
    <col min="71" max="71" width="13.26953125" style="137" hidden="1" customWidth="1"/>
    <col min="72" max="74" width="13.7265625" style="137" hidden="1" customWidth="1"/>
    <col min="75" max="75" width="18.54296875" style="137" hidden="1" customWidth="1"/>
    <col min="76" max="76" width="13.7265625" style="137" hidden="1" customWidth="1"/>
    <col min="77" max="77" width="17.26953125" style="137" hidden="1" customWidth="1"/>
    <col min="78" max="78" width="16.7265625" style="137" hidden="1" customWidth="1"/>
    <col min="79" max="79" width="10" style="1" hidden="1" customWidth="1"/>
    <col min="80" max="80" width="21.6328125" style="418" hidden="1" customWidth="1"/>
    <col min="81" max="91" width="26.26953125" style="418" hidden="1" customWidth="1"/>
    <col min="92" max="92" width="20.90625" style="446" hidden="1" customWidth="1"/>
    <col min="93" max="93" width="21.36328125" style="418" hidden="1" customWidth="1"/>
    <col min="94" max="104" width="26.26953125" style="418" hidden="1" customWidth="1"/>
    <col min="105" max="105" width="11.453125" style="1" hidden="1" customWidth="1"/>
    <col min="106" max="106" width="34.90625" style="418" hidden="1" customWidth="1"/>
    <col min="107" max="115" width="39.7265625" style="418" hidden="1" customWidth="1"/>
    <col min="116" max="117" width="39.6328125" style="418" hidden="1" customWidth="1"/>
    <col min="118" max="118" width="5.7265625" style="446" hidden="1" customWidth="1"/>
    <col min="119" max="119" width="34.81640625" style="418" hidden="1" customWidth="1"/>
    <col min="120" max="130" width="39.6328125" style="418" hidden="1" customWidth="1"/>
    <col min="131" max="131" width="11.453125" style="1" hidden="1" customWidth="1"/>
    <col min="132" max="138" width="13.7265625" style="418" hidden="1" customWidth="1"/>
    <col min="139" max="139" width="13.26953125" style="418" hidden="1" customWidth="1"/>
    <col min="140" max="140" width="18.54296875" style="418" hidden="1" customWidth="1"/>
    <col min="141" max="141" width="13.7265625" style="418" hidden="1" customWidth="1"/>
    <col min="142" max="142" width="17.26953125" style="418" hidden="1" customWidth="1"/>
    <col min="143" max="143" width="16.7265625" style="418" hidden="1" customWidth="1"/>
    <col min="144" max="144" width="5.7265625" style="446" hidden="1" customWidth="1"/>
    <col min="145" max="148" width="13.7265625" style="418" hidden="1" customWidth="1"/>
    <col min="149" max="149" width="13.26953125" style="418" hidden="1" customWidth="1"/>
    <col min="150" max="152" width="13.7265625" style="418" hidden="1" customWidth="1"/>
    <col min="153" max="153" width="18.54296875" style="418" hidden="1" customWidth="1"/>
    <col min="154" max="154" width="13.7265625" style="418" hidden="1" customWidth="1"/>
    <col min="155" max="155" width="17.26953125" style="418" hidden="1" customWidth="1"/>
    <col min="156" max="156" width="16.7265625" style="418" hidden="1" customWidth="1"/>
    <col min="157" max="181" width="11.453125" style="1" hidden="1" customWidth="1"/>
    <col min="182" max="16384" width="11.453125" style="1"/>
  </cols>
  <sheetData>
    <row r="1" spans="1:156" ht="18.5" thickBot="1">
      <c r="T1" s="132" t="s">
        <v>106</v>
      </c>
      <c r="U1" s="395"/>
      <c r="V1" s="133" t="s">
        <v>106</v>
      </c>
      <c r="W1" s="484" t="s">
        <v>153</v>
      </c>
      <c r="X1" s="485"/>
      <c r="AD1" s="417"/>
      <c r="AE1" s="134"/>
      <c r="AF1" s="134"/>
      <c r="AG1" s="418"/>
      <c r="AH1" s="135"/>
      <c r="AM1" s="418"/>
      <c r="AN1" s="135"/>
      <c r="AS1" s="418"/>
      <c r="AT1" s="135"/>
      <c r="AU1" s="418"/>
      <c r="AV1" s="345"/>
      <c r="AW1" s="345"/>
      <c r="AX1" s="345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9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T1" s="391"/>
      <c r="CU1" s="391"/>
      <c r="CV1" s="391"/>
      <c r="CW1" s="391"/>
      <c r="CX1" s="391"/>
      <c r="CY1" s="391"/>
      <c r="CZ1" s="391"/>
      <c r="DB1" s="391"/>
      <c r="DC1" s="391"/>
      <c r="DD1" s="391"/>
      <c r="DE1" s="391"/>
      <c r="DF1" s="391"/>
      <c r="DG1" s="391"/>
      <c r="DH1" s="391"/>
      <c r="DI1" s="391"/>
      <c r="DJ1" s="391"/>
      <c r="DK1" s="391"/>
      <c r="DL1" s="391"/>
      <c r="DM1" s="391"/>
      <c r="DN1" s="391"/>
      <c r="DO1" s="391"/>
      <c r="DP1" s="391"/>
      <c r="DQ1" s="391"/>
      <c r="DR1" s="391"/>
      <c r="DS1" s="391"/>
      <c r="DT1" s="391"/>
      <c r="DU1" s="391"/>
      <c r="DV1" s="391"/>
      <c r="DW1" s="391"/>
      <c r="DX1" s="391"/>
      <c r="DY1" s="391"/>
      <c r="DZ1" s="391"/>
      <c r="EB1" s="391"/>
      <c r="EC1" s="391"/>
      <c r="ED1" s="391"/>
      <c r="EE1" s="391"/>
      <c r="EF1" s="391"/>
      <c r="EG1" s="391"/>
      <c r="EH1" s="391"/>
      <c r="EI1" s="391"/>
      <c r="EJ1" s="391"/>
      <c r="EK1" s="391"/>
      <c r="EL1" s="391"/>
      <c r="EM1" s="391"/>
      <c r="EN1" s="391"/>
      <c r="EO1" s="391"/>
      <c r="EP1" s="391"/>
      <c r="EQ1" s="391"/>
      <c r="ER1" s="391"/>
      <c r="ES1" s="391"/>
      <c r="ET1" s="391"/>
      <c r="EU1" s="391"/>
      <c r="EV1" s="391"/>
      <c r="EW1" s="391"/>
      <c r="EX1" s="391"/>
      <c r="EY1" s="391"/>
      <c r="EZ1" s="391"/>
    </row>
    <row r="2" spans="1:156">
      <c r="AD2" s="418"/>
      <c r="AG2" s="418"/>
      <c r="AH2" s="135"/>
      <c r="AM2" s="418"/>
      <c r="AN2" s="135"/>
      <c r="AS2" s="418"/>
      <c r="AT2" s="135"/>
      <c r="AU2" s="418"/>
      <c r="AV2" s="136"/>
      <c r="AW2" s="136"/>
      <c r="AX2" s="136"/>
      <c r="BI2" s="138"/>
      <c r="BJ2" s="138"/>
      <c r="BK2" s="138"/>
      <c r="BL2" s="138"/>
      <c r="BM2" s="138"/>
      <c r="BN2" s="139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91"/>
      <c r="CV2" s="391"/>
      <c r="CW2" s="391"/>
      <c r="CX2" s="391"/>
      <c r="CY2" s="391"/>
      <c r="CZ2" s="391"/>
      <c r="DI2" s="391"/>
      <c r="DJ2" s="391"/>
      <c r="DK2" s="391"/>
      <c r="DL2" s="391"/>
      <c r="DM2" s="391"/>
      <c r="DN2" s="391"/>
      <c r="DO2" s="391"/>
      <c r="DP2" s="391"/>
      <c r="DQ2" s="391"/>
      <c r="DR2" s="391"/>
      <c r="DS2" s="391"/>
      <c r="DT2" s="391"/>
      <c r="DU2" s="391"/>
      <c r="DV2" s="391"/>
      <c r="DW2" s="391"/>
      <c r="DX2" s="391"/>
      <c r="DY2" s="391"/>
      <c r="DZ2" s="391"/>
      <c r="EI2" s="391"/>
      <c r="EJ2" s="391"/>
      <c r="EK2" s="391"/>
      <c r="EL2" s="391"/>
      <c r="EM2" s="391"/>
      <c r="EN2" s="391"/>
      <c r="EO2" s="391"/>
      <c r="EP2" s="391"/>
      <c r="EQ2" s="391"/>
      <c r="ER2" s="391"/>
      <c r="ES2" s="391"/>
      <c r="ET2" s="391"/>
      <c r="EU2" s="391"/>
      <c r="EV2" s="391"/>
      <c r="EW2" s="391"/>
      <c r="EX2" s="391"/>
      <c r="EY2" s="391"/>
      <c r="EZ2" s="391"/>
    </row>
    <row r="3" spans="1:156" hidden="1">
      <c r="AD3" s="418"/>
      <c r="AG3" s="418"/>
      <c r="AH3" s="135"/>
      <c r="AM3" s="418"/>
      <c r="AN3" s="135"/>
      <c r="AS3" s="418"/>
      <c r="AT3" s="135"/>
      <c r="AU3" s="418"/>
      <c r="AV3" s="345"/>
      <c r="AW3" s="345"/>
      <c r="AX3" s="345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9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B3" s="391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1"/>
      <c r="CX3" s="391"/>
      <c r="CY3" s="391"/>
      <c r="CZ3" s="391"/>
      <c r="DB3" s="391"/>
      <c r="DC3" s="391"/>
      <c r="DD3" s="391"/>
      <c r="DE3" s="391"/>
      <c r="DF3" s="391"/>
      <c r="DG3" s="391"/>
      <c r="DH3" s="391"/>
      <c r="DI3" s="391"/>
      <c r="DJ3" s="391"/>
      <c r="DK3" s="391"/>
      <c r="DL3" s="391"/>
      <c r="DM3" s="391"/>
      <c r="DN3" s="391"/>
      <c r="DO3" s="391"/>
      <c r="DP3" s="391"/>
      <c r="DQ3" s="391"/>
      <c r="DR3" s="391"/>
      <c r="DS3" s="391"/>
      <c r="DT3" s="391"/>
      <c r="DU3" s="391"/>
      <c r="DV3" s="391"/>
      <c r="DW3" s="391"/>
      <c r="DX3" s="391"/>
      <c r="DY3" s="391"/>
      <c r="DZ3" s="391"/>
      <c r="EB3" s="391"/>
      <c r="EC3" s="391"/>
      <c r="ED3" s="391"/>
      <c r="EE3" s="391"/>
      <c r="EF3" s="391"/>
      <c r="EG3" s="391"/>
      <c r="EH3" s="391"/>
      <c r="EI3" s="391"/>
      <c r="EJ3" s="391"/>
      <c r="EK3" s="391"/>
      <c r="EL3" s="391"/>
      <c r="EM3" s="391"/>
      <c r="EN3" s="391"/>
      <c r="EO3" s="391"/>
      <c r="EP3" s="391"/>
      <c r="EQ3" s="391"/>
      <c r="ER3" s="391"/>
      <c r="ES3" s="391"/>
      <c r="ET3" s="391"/>
      <c r="EU3" s="391"/>
      <c r="EV3" s="391"/>
      <c r="EW3" s="391"/>
      <c r="EX3" s="391"/>
      <c r="EY3" s="391"/>
      <c r="EZ3" s="391"/>
    </row>
    <row r="4" spans="1:156" ht="15" customHeight="1">
      <c r="T4" s="141"/>
      <c r="U4" s="397"/>
      <c r="V4" s="142"/>
      <c r="W4" s="141"/>
      <c r="X4" s="141"/>
      <c r="Y4" s="141"/>
      <c r="Z4" s="141"/>
      <c r="AA4" s="141"/>
      <c r="AB4" s="141"/>
      <c r="AC4" s="141"/>
      <c r="AD4" s="391"/>
      <c r="AE4" s="141"/>
      <c r="AF4" s="141"/>
      <c r="AG4" s="391"/>
      <c r="AH4" s="143"/>
      <c r="AI4" s="144"/>
      <c r="AJ4" s="144"/>
      <c r="AK4" s="144"/>
      <c r="AL4" s="138"/>
      <c r="AM4" s="391"/>
      <c r="AN4" s="143"/>
      <c r="AO4" s="144"/>
      <c r="AP4" s="144"/>
      <c r="AQ4" s="144"/>
      <c r="AR4" s="138"/>
      <c r="AS4" s="391"/>
      <c r="AT4" s="143"/>
      <c r="AU4" s="391"/>
      <c r="AV4" s="346"/>
      <c r="AW4" s="346"/>
      <c r="AX4" s="346"/>
      <c r="AY4" s="144"/>
      <c r="AZ4" s="144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9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B4" s="391"/>
      <c r="CC4" s="391"/>
      <c r="CD4" s="391"/>
      <c r="CE4" s="391"/>
      <c r="CF4" s="391"/>
      <c r="CG4" s="391"/>
      <c r="CH4" s="391"/>
      <c r="CI4" s="391"/>
      <c r="CJ4" s="391"/>
      <c r="CK4" s="391"/>
      <c r="CL4" s="391"/>
      <c r="CM4" s="391"/>
      <c r="CN4" s="391"/>
      <c r="CO4" s="391"/>
      <c r="CP4" s="391"/>
      <c r="CQ4" s="391"/>
      <c r="CR4" s="391"/>
      <c r="CS4" s="391"/>
      <c r="CT4" s="391"/>
      <c r="CU4" s="391"/>
      <c r="CV4" s="391"/>
      <c r="CW4" s="391"/>
      <c r="CX4" s="391"/>
      <c r="CY4" s="391"/>
      <c r="CZ4" s="391"/>
      <c r="DB4" s="391"/>
      <c r="DC4" s="391"/>
      <c r="DD4" s="391"/>
      <c r="DE4" s="391"/>
      <c r="DF4" s="391"/>
      <c r="DG4" s="391"/>
      <c r="DH4" s="391"/>
      <c r="DI4" s="391"/>
      <c r="DJ4" s="391"/>
      <c r="DK4" s="391"/>
      <c r="DL4" s="391"/>
      <c r="DM4" s="391"/>
      <c r="DN4" s="391"/>
      <c r="DO4" s="391"/>
      <c r="DP4" s="391"/>
      <c r="DQ4" s="391"/>
      <c r="DR4" s="391"/>
      <c r="DS4" s="391"/>
      <c r="DT4" s="391"/>
      <c r="DU4" s="391"/>
      <c r="DV4" s="391"/>
      <c r="DW4" s="391"/>
      <c r="DX4" s="391"/>
      <c r="DY4" s="391"/>
      <c r="DZ4" s="391"/>
      <c r="EB4" s="391"/>
      <c r="EC4" s="391"/>
      <c r="ED4" s="391"/>
      <c r="EE4" s="391"/>
      <c r="EF4" s="391"/>
      <c r="EG4" s="391"/>
      <c r="EH4" s="391"/>
      <c r="EI4" s="391"/>
      <c r="EJ4" s="391"/>
      <c r="EK4" s="391"/>
      <c r="EL4" s="391"/>
      <c r="EM4" s="391"/>
      <c r="EN4" s="391"/>
      <c r="EO4" s="391"/>
      <c r="EP4" s="391"/>
      <c r="EQ4" s="391"/>
      <c r="ER4" s="391"/>
      <c r="ES4" s="391"/>
      <c r="ET4" s="391"/>
      <c r="EU4" s="391"/>
      <c r="EV4" s="391"/>
      <c r="EW4" s="391"/>
      <c r="EX4" s="391"/>
      <c r="EY4" s="391"/>
      <c r="EZ4" s="391"/>
    </row>
    <row r="5" spans="1:156" ht="75" customHeight="1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489" t="s">
        <v>436</v>
      </c>
      <c r="U5" s="489"/>
      <c r="V5" s="489"/>
      <c r="W5" s="489"/>
      <c r="X5" s="489"/>
      <c r="Y5" s="489"/>
      <c r="Z5" s="489"/>
      <c r="AA5" s="489"/>
      <c r="AB5" s="489"/>
      <c r="AC5" s="489"/>
      <c r="AD5" s="489"/>
      <c r="AE5" s="489"/>
      <c r="AF5" s="489"/>
      <c r="AG5" s="489"/>
      <c r="AH5" s="489"/>
      <c r="AI5" s="489"/>
      <c r="AJ5" s="489"/>
      <c r="AK5" s="489"/>
      <c r="AL5" s="489"/>
      <c r="AM5" s="489"/>
      <c r="AN5" s="489"/>
      <c r="AO5" s="489"/>
      <c r="AP5" s="489"/>
      <c r="AQ5" s="489"/>
      <c r="AR5" s="489"/>
      <c r="AS5" s="489"/>
      <c r="AT5" s="489"/>
      <c r="AU5" s="489"/>
      <c r="AV5" s="489"/>
      <c r="AW5" s="489"/>
      <c r="AX5" s="146"/>
      <c r="AY5" s="145"/>
      <c r="AZ5" s="145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9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B5" s="391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B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T5" s="391"/>
      <c r="DU5" s="391"/>
      <c r="DV5" s="391"/>
      <c r="DW5" s="391"/>
      <c r="DX5" s="391"/>
      <c r="DY5" s="391"/>
      <c r="DZ5" s="391"/>
      <c r="EB5" s="391"/>
      <c r="EC5" s="391"/>
      <c r="ED5" s="391"/>
      <c r="EE5" s="391"/>
      <c r="EF5" s="391"/>
      <c r="EG5" s="391"/>
      <c r="EH5" s="391"/>
      <c r="EI5" s="391"/>
      <c r="EJ5" s="391"/>
      <c r="EK5" s="391"/>
      <c r="EL5" s="391"/>
      <c r="EM5" s="391"/>
      <c r="EN5" s="391"/>
      <c r="EO5" s="391"/>
      <c r="EP5" s="391"/>
      <c r="EQ5" s="391"/>
      <c r="ER5" s="391"/>
      <c r="ES5" s="391"/>
      <c r="ET5" s="391"/>
      <c r="EU5" s="391"/>
      <c r="EV5" s="391"/>
      <c r="EW5" s="391"/>
      <c r="EX5" s="391"/>
      <c r="EY5" s="391"/>
      <c r="EZ5" s="391"/>
    </row>
    <row r="6" spans="1:156" ht="18">
      <c r="T6" s="147" t="s">
        <v>108</v>
      </c>
      <c r="U6" s="398"/>
      <c r="V6" s="148" t="s">
        <v>108</v>
      </c>
      <c r="W6" s="141"/>
      <c r="X6" s="141"/>
      <c r="Y6" s="141"/>
      <c r="Z6" s="141"/>
      <c r="AA6" s="141"/>
      <c r="AB6" s="141"/>
      <c r="AC6" s="141"/>
      <c r="AD6" s="391"/>
      <c r="AE6" s="141"/>
      <c r="AF6" s="141"/>
      <c r="AG6" s="391"/>
      <c r="AH6" s="143"/>
      <c r="AI6" s="144"/>
      <c r="AJ6" s="144"/>
      <c r="AK6" s="144"/>
      <c r="AL6" s="149"/>
      <c r="AM6" s="391"/>
      <c r="AN6" s="143"/>
      <c r="AO6" s="144"/>
      <c r="AP6" s="144"/>
      <c r="AQ6" s="144"/>
      <c r="AR6" s="138"/>
      <c r="AS6" s="391"/>
      <c r="AT6" s="143"/>
      <c r="AU6" s="391"/>
      <c r="AV6" s="346"/>
      <c r="AW6" s="346"/>
      <c r="AX6" s="346"/>
      <c r="AY6" s="144"/>
      <c r="AZ6" s="144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9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B6" s="391"/>
      <c r="CC6" s="391"/>
      <c r="CD6" s="391"/>
      <c r="CE6" s="391"/>
      <c r="CF6" s="391"/>
      <c r="CG6" s="391"/>
      <c r="CH6" s="391"/>
      <c r="CI6" s="391"/>
      <c r="CJ6" s="391"/>
      <c r="CK6" s="391"/>
      <c r="CL6" s="391"/>
      <c r="CM6" s="391"/>
      <c r="CN6" s="391"/>
      <c r="CO6" s="391"/>
      <c r="CP6" s="391"/>
      <c r="CQ6" s="391"/>
      <c r="CR6" s="391"/>
      <c r="CS6" s="391"/>
      <c r="CT6" s="391"/>
      <c r="CU6" s="391"/>
      <c r="CV6" s="391"/>
      <c r="CW6" s="391"/>
      <c r="CX6" s="391"/>
      <c r="CY6" s="391"/>
      <c r="CZ6" s="391"/>
      <c r="DB6" s="391"/>
      <c r="DC6" s="391"/>
      <c r="DD6" s="391"/>
      <c r="DE6" s="391"/>
      <c r="DF6" s="391"/>
      <c r="DG6" s="391"/>
      <c r="DH6" s="391"/>
      <c r="DI6" s="391"/>
      <c r="DJ6" s="391"/>
      <c r="DK6" s="391"/>
      <c r="DL6" s="391"/>
      <c r="DM6" s="391"/>
      <c r="DN6" s="391"/>
      <c r="DO6" s="391"/>
      <c r="DP6" s="391"/>
      <c r="DQ6" s="391"/>
      <c r="DR6" s="391"/>
      <c r="DS6" s="391"/>
      <c r="DT6" s="391"/>
      <c r="DU6" s="391"/>
      <c r="DV6" s="391"/>
      <c r="DW6" s="391"/>
      <c r="DX6" s="391"/>
      <c r="DY6" s="391"/>
      <c r="DZ6" s="391"/>
      <c r="EB6" s="391"/>
      <c r="EC6" s="391"/>
      <c r="ED6" s="391"/>
      <c r="EE6" s="391"/>
      <c r="EF6" s="391"/>
      <c r="EG6" s="391"/>
      <c r="EH6" s="391"/>
      <c r="EI6" s="391"/>
      <c r="EJ6" s="391"/>
      <c r="EK6" s="391"/>
      <c r="EL6" s="391"/>
      <c r="EM6" s="391"/>
      <c r="EN6" s="391"/>
      <c r="EO6" s="391"/>
      <c r="EP6" s="391"/>
      <c r="EQ6" s="391"/>
      <c r="ER6" s="391"/>
      <c r="ES6" s="391"/>
      <c r="ET6" s="391"/>
      <c r="EU6" s="391"/>
      <c r="EV6" s="391"/>
      <c r="EW6" s="391"/>
      <c r="EX6" s="391"/>
      <c r="EY6" s="391"/>
      <c r="EZ6" s="391"/>
    </row>
    <row r="7" spans="1:156" ht="21.75" customHeight="1" thickBot="1">
      <c r="T7" s="141"/>
      <c r="U7" s="397"/>
      <c r="V7" s="142"/>
      <c r="W7" s="141"/>
      <c r="X7" s="141"/>
      <c r="Y7" s="141"/>
      <c r="Z7" s="141"/>
      <c r="AA7" s="141"/>
      <c r="AB7" s="141"/>
      <c r="AC7" s="141"/>
      <c r="AD7" s="391"/>
      <c r="AE7" s="141"/>
      <c r="AF7" s="141"/>
      <c r="AG7" s="391"/>
      <c r="AH7" s="143"/>
      <c r="AI7" s="144"/>
      <c r="AJ7" s="144"/>
      <c r="AK7" s="144"/>
      <c r="AL7" s="138"/>
      <c r="AM7" s="486" t="s">
        <v>109</v>
      </c>
      <c r="AN7" s="486"/>
      <c r="AO7" s="144"/>
      <c r="AP7" s="144"/>
      <c r="AQ7" s="144"/>
      <c r="AR7" s="138"/>
      <c r="AS7" s="486"/>
      <c r="AT7" s="486"/>
      <c r="AU7" s="486"/>
      <c r="AV7" s="486"/>
      <c r="AW7" s="346"/>
      <c r="AX7" s="346"/>
      <c r="AY7" s="144"/>
      <c r="AZ7" s="144"/>
      <c r="BB7" s="488"/>
      <c r="BC7" s="488"/>
      <c r="BD7" s="488"/>
      <c r="BE7" s="488"/>
      <c r="BF7" s="488"/>
      <c r="BG7" s="488"/>
      <c r="BH7" s="488"/>
      <c r="BI7" s="488"/>
      <c r="BJ7" s="488"/>
      <c r="BK7" s="488"/>
      <c r="BL7" s="488"/>
      <c r="BM7" s="488"/>
      <c r="BN7" s="488"/>
      <c r="BO7" s="488"/>
      <c r="BP7" s="488"/>
      <c r="BQ7" s="488"/>
      <c r="BR7" s="488"/>
      <c r="BS7" s="488"/>
      <c r="BT7" s="488"/>
      <c r="BU7" s="488"/>
      <c r="BV7" s="488"/>
      <c r="BW7" s="488"/>
      <c r="BX7" s="488"/>
      <c r="BY7" s="488"/>
      <c r="BZ7" s="488"/>
      <c r="CB7" s="530"/>
      <c r="CC7" s="530"/>
      <c r="CD7" s="530"/>
      <c r="CE7" s="530"/>
      <c r="CF7" s="530"/>
      <c r="CG7" s="530"/>
      <c r="CH7" s="530"/>
      <c r="CI7" s="530"/>
      <c r="CJ7" s="530"/>
      <c r="CK7" s="530"/>
      <c r="CL7" s="530"/>
      <c r="CM7" s="530"/>
      <c r="CN7" s="530"/>
      <c r="CO7" s="530"/>
      <c r="CP7" s="530"/>
      <c r="CQ7" s="530"/>
      <c r="CR7" s="530"/>
      <c r="CS7" s="530"/>
      <c r="CT7" s="530"/>
      <c r="CU7" s="530"/>
      <c r="CV7" s="530"/>
      <c r="CW7" s="530"/>
      <c r="CX7" s="530"/>
      <c r="CY7" s="530"/>
      <c r="CZ7" s="530"/>
      <c r="DB7" s="530"/>
      <c r="DC7" s="530"/>
      <c r="DD7" s="530"/>
      <c r="DE7" s="530"/>
      <c r="DF7" s="530"/>
      <c r="DG7" s="530"/>
      <c r="DH7" s="530"/>
      <c r="DI7" s="530"/>
      <c r="DJ7" s="530"/>
      <c r="DK7" s="530"/>
      <c r="DL7" s="530"/>
      <c r="DM7" s="530"/>
      <c r="DN7" s="530"/>
      <c r="DO7" s="530"/>
      <c r="DP7" s="530"/>
      <c r="DQ7" s="530"/>
      <c r="DR7" s="530"/>
      <c r="DS7" s="530"/>
      <c r="DT7" s="530"/>
      <c r="DU7" s="530"/>
      <c r="DV7" s="530"/>
      <c r="DW7" s="530"/>
      <c r="DX7" s="530"/>
      <c r="DY7" s="530"/>
      <c r="DZ7" s="530"/>
      <c r="EB7" s="530"/>
      <c r="EC7" s="530"/>
      <c r="ED7" s="530"/>
      <c r="EE7" s="530"/>
      <c r="EF7" s="530"/>
      <c r="EG7" s="530"/>
      <c r="EH7" s="530"/>
      <c r="EI7" s="530"/>
      <c r="EJ7" s="530"/>
      <c r="EK7" s="530"/>
      <c r="EL7" s="530"/>
      <c r="EM7" s="530"/>
      <c r="EN7" s="530"/>
      <c r="EO7" s="530"/>
      <c r="EP7" s="530"/>
      <c r="EQ7" s="530"/>
      <c r="ER7" s="530"/>
      <c r="ES7" s="530"/>
      <c r="ET7" s="530"/>
      <c r="EU7" s="530"/>
      <c r="EV7" s="530"/>
      <c r="EW7" s="530"/>
      <c r="EX7" s="530"/>
      <c r="EY7" s="530"/>
      <c r="EZ7" s="530"/>
    </row>
    <row r="8" spans="1:156" ht="62.25" customHeight="1" thickBot="1">
      <c r="A8" s="150"/>
      <c r="B8" s="151" t="s">
        <v>110</v>
      </c>
      <c r="C8" s="152" t="s">
        <v>111</v>
      </c>
      <c r="D8" s="152" t="s">
        <v>112</v>
      </c>
      <c r="E8" s="152" t="s">
        <v>113</v>
      </c>
      <c r="F8" s="152" t="s">
        <v>114</v>
      </c>
      <c r="G8" s="152" t="s">
        <v>115</v>
      </c>
      <c r="H8" s="152" t="s">
        <v>116</v>
      </c>
      <c r="I8" s="152" t="s">
        <v>117</v>
      </c>
      <c r="J8" s="152" t="s">
        <v>118</v>
      </c>
      <c r="K8" s="152" t="s">
        <v>119</v>
      </c>
      <c r="L8" s="152" t="s">
        <v>120</v>
      </c>
      <c r="M8" s="152" t="s">
        <v>121</v>
      </c>
      <c r="N8" s="152" t="s">
        <v>122</v>
      </c>
      <c r="O8" s="152" t="s">
        <v>123</v>
      </c>
      <c r="P8" s="152" t="s">
        <v>124</v>
      </c>
      <c r="Q8" s="153"/>
      <c r="R8" s="153"/>
      <c r="S8" s="153"/>
      <c r="T8" s="154" t="s">
        <v>125</v>
      </c>
      <c r="U8" s="399"/>
      <c r="V8" s="155" t="s">
        <v>125</v>
      </c>
      <c r="W8" s="156" t="s">
        <v>430</v>
      </c>
      <c r="X8" s="156" t="s">
        <v>127</v>
      </c>
      <c r="Y8" s="156" t="s">
        <v>128</v>
      </c>
      <c r="Z8" s="156" t="s">
        <v>129</v>
      </c>
      <c r="AA8" s="156" t="s">
        <v>130</v>
      </c>
      <c r="AB8" s="156" t="s">
        <v>131</v>
      </c>
      <c r="AC8" s="155" t="s">
        <v>132</v>
      </c>
      <c r="AD8" s="419" t="s">
        <v>431</v>
      </c>
      <c r="AE8" s="155" t="s">
        <v>432</v>
      </c>
      <c r="AF8" s="155" t="s">
        <v>135</v>
      </c>
      <c r="AG8" s="419" t="s">
        <v>0</v>
      </c>
      <c r="AH8" s="157" t="s">
        <v>136</v>
      </c>
      <c r="AI8" s="158" t="s">
        <v>137</v>
      </c>
      <c r="AJ8" s="158" t="s">
        <v>433</v>
      </c>
      <c r="AK8" s="158" t="s">
        <v>138</v>
      </c>
      <c r="AL8" s="159" t="s">
        <v>139</v>
      </c>
      <c r="AM8" s="419" t="s">
        <v>140</v>
      </c>
      <c r="AN8" s="157" t="s">
        <v>141</v>
      </c>
      <c r="AO8" s="158" t="s">
        <v>142</v>
      </c>
      <c r="AP8" s="158" t="s">
        <v>434</v>
      </c>
      <c r="AQ8" s="158" t="s">
        <v>143</v>
      </c>
      <c r="AR8" s="159" t="s">
        <v>144</v>
      </c>
      <c r="AS8" s="419" t="s">
        <v>293</v>
      </c>
      <c r="AT8" s="157" t="s">
        <v>294</v>
      </c>
      <c r="AU8" s="419" t="s">
        <v>145</v>
      </c>
      <c r="AV8" s="347" t="s">
        <v>146</v>
      </c>
      <c r="AW8" s="347" t="s">
        <v>147</v>
      </c>
      <c r="AX8" s="347" t="s">
        <v>148</v>
      </c>
      <c r="AY8" s="160" t="s">
        <v>149</v>
      </c>
      <c r="AZ8" s="161" t="s">
        <v>150</v>
      </c>
      <c r="BB8" s="162" t="s">
        <v>151</v>
      </c>
      <c r="BC8" s="162" t="s">
        <v>152</v>
      </c>
      <c r="BD8" s="162" t="s">
        <v>107</v>
      </c>
      <c r="BE8" s="162" t="s">
        <v>153</v>
      </c>
      <c r="BF8" s="162" t="s">
        <v>154</v>
      </c>
      <c r="BG8" s="162" t="s">
        <v>155</v>
      </c>
      <c r="BH8" s="162" t="s">
        <v>156</v>
      </c>
      <c r="BI8" s="162" t="s">
        <v>157</v>
      </c>
      <c r="BJ8" s="162" t="s">
        <v>158</v>
      </c>
      <c r="BK8" s="162" t="s">
        <v>159</v>
      </c>
      <c r="BL8" s="162" t="s">
        <v>160</v>
      </c>
      <c r="BM8" s="162" t="s">
        <v>161</v>
      </c>
      <c r="BO8" s="162" t="s">
        <v>151</v>
      </c>
      <c r="BP8" s="162" t="s">
        <v>152</v>
      </c>
      <c r="BQ8" s="162" t="s">
        <v>107</v>
      </c>
      <c r="BR8" s="162" t="s">
        <v>153</v>
      </c>
      <c r="BS8" s="162" t="s">
        <v>154</v>
      </c>
      <c r="BT8" s="162" t="s">
        <v>155</v>
      </c>
      <c r="BU8" s="162" t="s">
        <v>156</v>
      </c>
      <c r="BV8" s="162" t="s">
        <v>157</v>
      </c>
      <c r="BW8" s="162" t="s">
        <v>158</v>
      </c>
      <c r="BX8" s="162" t="s">
        <v>159</v>
      </c>
      <c r="BY8" s="162" t="s">
        <v>160</v>
      </c>
      <c r="BZ8" s="162" t="s">
        <v>161</v>
      </c>
      <c r="CB8" s="531" t="s">
        <v>151</v>
      </c>
      <c r="CC8" s="531" t="s">
        <v>152</v>
      </c>
      <c r="CD8" s="531" t="s">
        <v>107</v>
      </c>
      <c r="CE8" s="531" t="s">
        <v>153</v>
      </c>
      <c r="CF8" s="531" t="s">
        <v>154</v>
      </c>
      <c r="CG8" s="531" t="s">
        <v>155</v>
      </c>
      <c r="CH8" s="531" t="s">
        <v>156</v>
      </c>
      <c r="CI8" s="531" t="s">
        <v>157</v>
      </c>
      <c r="CJ8" s="531" t="s">
        <v>158</v>
      </c>
      <c r="CK8" s="531" t="s">
        <v>159</v>
      </c>
      <c r="CL8" s="531" t="s">
        <v>160</v>
      </c>
      <c r="CM8" s="531" t="s">
        <v>161</v>
      </c>
      <c r="CO8" s="531" t="s">
        <v>151</v>
      </c>
      <c r="CP8" s="531" t="s">
        <v>152</v>
      </c>
      <c r="CQ8" s="531" t="s">
        <v>107</v>
      </c>
      <c r="CR8" s="531" t="s">
        <v>153</v>
      </c>
      <c r="CS8" s="531" t="s">
        <v>154</v>
      </c>
      <c r="CT8" s="531" t="s">
        <v>155</v>
      </c>
      <c r="CU8" s="531" t="s">
        <v>156</v>
      </c>
      <c r="CV8" s="531" t="s">
        <v>157</v>
      </c>
      <c r="CW8" s="531" t="s">
        <v>158</v>
      </c>
      <c r="CX8" s="531" t="s">
        <v>159</v>
      </c>
      <c r="CY8" s="531" t="s">
        <v>160</v>
      </c>
      <c r="CZ8" s="531" t="s">
        <v>161</v>
      </c>
      <c r="DB8" s="531" t="s">
        <v>151</v>
      </c>
      <c r="DC8" s="531" t="s">
        <v>152</v>
      </c>
      <c r="DD8" s="531" t="s">
        <v>107</v>
      </c>
      <c r="DE8" s="531" t="s">
        <v>153</v>
      </c>
      <c r="DF8" s="531" t="s">
        <v>154</v>
      </c>
      <c r="DG8" s="531" t="s">
        <v>155</v>
      </c>
      <c r="DH8" s="531" t="s">
        <v>156</v>
      </c>
      <c r="DI8" s="531" t="s">
        <v>157</v>
      </c>
      <c r="DJ8" s="531" t="s">
        <v>158</v>
      </c>
      <c r="DK8" s="531" t="s">
        <v>159</v>
      </c>
      <c r="DL8" s="531" t="s">
        <v>160</v>
      </c>
      <c r="DM8" s="531" t="s">
        <v>161</v>
      </c>
      <c r="DO8" s="531" t="s">
        <v>151</v>
      </c>
      <c r="DP8" s="531" t="s">
        <v>152</v>
      </c>
      <c r="DQ8" s="531" t="s">
        <v>107</v>
      </c>
      <c r="DR8" s="531" t="s">
        <v>153</v>
      </c>
      <c r="DS8" s="531" t="s">
        <v>154</v>
      </c>
      <c r="DT8" s="531" t="s">
        <v>155</v>
      </c>
      <c r="DU8" s="531" t="s">
        <v>156</v>
      </c>
      <c r="DV8" s="531" t="s">
        <v>157</v>
      </c>
      <c r="DW8" s="531" t="s">
        <v>158</v>
      </c>
      <c r="DX8" s="531" t="s">
        <v>159</v>
      </c>
      <c r="DY8" s="531" t="s">
        <v>160</v>
      </c>
      <c r="DZ8" s="531" t="s">
        <v>161</v>
      </c>
      <c r="EB8" s="531" t="s">
        <v>151</v>
      </c>
      <c r="EC8" s="531" t="s">
        <v>152</v>
      </c>
      <c r="ED8" s="531" t="s">
        <v>107</v>
      </c>
      <c r="EE8" s="531" t="s">
        <v>153</v>
      </c>
      <c r="EF8" s="531" t="s">
        <v>154</v>
      </c>
      <c r="EG8" s="531" t="s">
        <v>155</v>
      </c>
      <c r="EH8" s="531" t="s">
        <v>156</v>
      </c>
      <c r="EI8" s="531" t="s">
        <v>157</v>
      </c>
      <c r="EJ8" s="531" t="s">
        <v>158</v>
      </c>
      <c r="EK8" s="531" t="s">
        <v>159</v>
      </c>
      <c r="EL8" s="531" t="s">
        <v>160</v>
      </c>
      <c r="EM8" s="531" t="s">
        <v>161</v>
      </c>
      <c r="EO8" s="531" t="s">
        <v>151</v>
      </c>
      <c r="EP8" s="531" t="s">
        <v>152</v>
      </c>
      <c r="EQ8" s="531" t="s">
        <v>107</v>
      </c>
      <c r="ER8" s="531" t="s">
        <v>153</v>
      </c>
      <c r="ES8" s="531" t="s">
        <v>154</v>
      </c>
      <c r="ET8" s="531" t="s">
        <v>155</v>
      </c>
      <c r="EU8" s="531" t="s">
        <v>156</v>
      </c>
      <c r="EV8" s="531" t="s">
        <v>157</v>
      </c>
      <c r="EW8" s="531" t="s">
        <v>158</v>
      </c>
      <c r="EX8" s="531" t="s">
        <v>159</v>
      </c>
      <c r="EY8" s="531" t="s">
        <v>160</v>
      </c>
      <c r="EZ8" s="531" t="s">
        <v>161</v>
      </c>
    </row>
    <row r="9" spans="1:156" ht="24.75" customHeight="1">
      <c r="A9" s="165"/>
      <c r="B9" s="1" t="s">
        <v>162</v>
      </c>
      <c r="C9" s="1" t="s">
        <v>162</v>
      </c>
      <c r="D9" s="1" t="s">
        <v>162</v>
      </c>
      <c r="E9" s="1" t="s">
        <v>163</v>
      </c>
      <c r="F9" s="1" t="s">
        <v>162</v>
      </c>
      <c r="G9" s="1" t="s">
        <v>162</v>
      </c>
      <c r="H9" s="1" t="s">
        <v>162</v>
      </c>
      <c r="I9" s="1" t="s">
        <v>162</v>
      </c>
      <c r="J9" s="1" t="s">
        <v>162</v>
      </c>
      <c r="K9" s="1" t="s">
        <v>162</v>
      </c>
      <c r="L9" s="1" t="s">
        <v>162</v>
      </c>
      <c r="M9" s="1" t="s">
        <v>162</v>
      </c>
      <c r="N9" s="1" t="s">
        <v>162</v>
      </c>
      <c r="O9" s="1" t="s">
        <v>162</v>
      </c>
      <c r="T9" s="166" t="s">
        <v>164</v>
      </c>
      <c r="U9" s="395"/>
      <c r="V9" s="156" t="s">
        <v>164</v>
      </c>
      <c r="W9" s="348">
        <f>SUM(W10:W14)</f>
        <v>4511496.8727469994</v>
      </c>
      <c r="X9" s="348">
        <f t="shared" ref="X9:AD9" si="0">SUM(X10:X14)</f>
        <v>0</v>
      </c>
      <c r="Y9" s="348">
        <f t="shared" si="0"/>
        <v>0</v>
      </c>
      <c r="Z9" s="348">
        <f t="shared" si="0"/>
        <v>0</v>
      </c>
      <c r="AA9" s="348">
        <f t="shared" si="0"/>
        <v>0</v>
      </c>
      <c r="AB9" s="348">
        <f t="shared" si="0"/>
        <v>0</v>
      </c>
      <c r="AC9" s="348">
        <f t="shared" si="0"/>
        <v>0</v>
      </c>
      <c r="AD9" s="420">
        <f t="shared" si="0"/>
        <v>4511496.8727469994</v>
      </c>
      <c r="AE9" s="348">
        <f>SUM(AE10:AE14)</f>
        <v>15998.54803</v>
      </c>
      <c r="AF9" s="348">
        <f>SUM(AF10:AF14)</f>
        <v>4495498.3247170001</v>
      </c>
      <c r="AG9" s="420">
        <f>SUM(AG10:AG14)</f>
        <v>3650144.5006743302</v>
      </c>
      <c r="AH9" s="167">
        <f t="shared" ref="AH9:AH19" si="1">+AG9/AD9</f>
        <v>0.80907614559683794</v>
      </c>
      <c r="AI9" s="168">
        <f t="shared" ref="AI9:AI19" si="2">+AG9/AF9</f>
        <v>0.81195548013114061</v>
      </c>
      <c r="AJ9" s="169">
        <f>SUM(AJ10:AJ14)</f>
        <v>3669306.0199291385</v>
      </c>
      <c r="AK9" s="169">
        <f>SUM(AK10:AK14)</f>
        <v>-19161.519254808067</v>
      </c>
      <c r="AL9" s="170">
        <f t="shared" ref="AL9:AL19" si="3">INDEX(BB9:BM9,MATCH($W$1,$BB$86:$BM$86,0))</f>
        <v>0.81332340981873275</v>
      </c>
      <c r="AM9" s="420">
        <f>SUM(AM10:AM14)</f>
        <v>3581508.1085432502</v>
      </c>
      <c r="AN9" s="167">
        <f t="shared" ref="AN9:AN19" si="4">+AM9/AD9</f>
        <v>0.79386248279997373</v>
      </c>
      <c r="AO9" s="168">
        <f t="shared" ref="AO9:AO19" si="5">+AM9/AF9</f>
        <v>0.79668767505740601</v>
      </c>
      <c r="AP9" s="169">
        <f>SUM(AP10:AP14)</f>
        <v>3602443.4391257642</v>
      </c>
      <c r="AQ9" s="169">
        <f>SUM(AQ10:AQ14)</f>
        <v>-20935.330582513721</v>
      </c>
      <c r="AR9" s="170">
        <f t="shared" ref="AR9:AR19" si="6">INDEX(BO9:BZ9,MATCH($W$1,$BO$86:$BZ$86,0))</f>
        <v>0.79850292280758628</v>
      </c>
      <c r="AS9" s="420">
        <f>SUM(AS10:AS14)</f>
        <v>3578956.1206468204</v>
      </c>
      <c r="AT9" s="167">
        <f t="shared" ref="AT9:AT19" si="7">+AS9/AD9</f>
        <v>0.79329681956925191</v>
      </c>
      <c r="AU9" s="420">
        <f>SUM(AU10:AU14)</f>
        <v>861352.37207266933</v>
      </c>
      <c r="AV9" s="348">
        <f>SUM(AV10:AV14)</f>
        <v>68636.39213108024</v>
      </c>
      <c r="AW9" s="349">
        <f>SUM(AW10:AW14)</f>
        <v>929988.76420374948</v>
      </c>
      <c r="AX9" s="348">
        <f t="shared" ref="AX9:AX19" si="8">+AF9-AG9</f>
        <v>845353.82404266996</v>
      </c>
      <c r="AY9" s="171">
        <f>SUM(AY10:AY13)</f>
        <v>3601813.228829924</v>
      </c>
      <c r="AZ9" s="172">
        <f t="shared" ref="AZ9:AZ19" si="9">IF(AND(AY9=0,AM9&gt;AY9),1,IFERROR(AM9/AY9,1))</f>
        <v>0.99436252826100313</v>
      </c>
      <c r="BB9" s="551">
        <f>CB9/$AD$9</f>
        <v>1.7302109925040492E-2</v>
      </c>
      <c r="BC9" s="551">
        <f t="shared" ref="BC9:BM9" si="10">CC9/$AD$9</f>
        <v>0.79510847108211935</v>
      </c>
      <c r="BD9" s="551">
        <f t="shared" si="10"/>
        <v>0.80315463333330261</v>
      </c>
      <c r="BE9" s="551">
        <f t="shared" si="10"/>
        <v>0.81332340981873275</v>
      </c>
      <c r="BF9" s="551">
        <f t="shared" si="10"/>
        <v>0.82164806088701325</v>
      </c>
      <c r="BG9" s="551">
        <f t="shared" si="10"/>
        <v>0.8305443348186039</v>
      </c>
      <c r="BH9" s="551">
        <f t="shared" si="10"/>
        <v>0.83987749148640278</v>
      </c>
      <c r="BI9" s="551">
        <f t="shared" si="10"/>
        <v>0.84859458119936648</v>
      </c>
      <c r="BJ9" s="551">
        <f t="shared" si="10"/>
        <v>0.85673444761230355</v>
      </c>
      <c r="BK9" s="551">
        <f t="shared" si="10"/>
        <v>0.86479226805850895</v>
      </c>
      <c r="BL9" s="551">
        <f t="shared" si="10"/>
        <v>0.98663367193444884</v>
      </c>
      <c r="BM9" s="551">
        <f t="shared" si="10"/>
        <v>0.99854275844200624</v>
      </c>
      <c r="BO9" s="551">
        <f>CO9/$AD$9</f>
        <v>7.6565122435470591E-3</v>
      </c>
      <c r="BP9" s="551">
        <f t="shared" ref="BP9:BZ9" si="11">CP9/$AD$9</f>
        <v>0.78256496235002504</v>
      </c>
      <c r="BQ9" s="551">
        <f t="shared" si="11"/>
        <v>0.7901394178784541</v>
      </c>
      <c r="BR9" s="551">
        <f>CR9/$AD$9</f>
        <v>0.79850292280758628</v>
      </c>
      <c r="BS9" s="551">
        <f t="shared" si="11"/>
        <v>0.80701901649487773</v>
      </c>
      <c r="BT9" s="551">
        <f t="shared" si="11"/>
        <v>0.81654175122889949</v>
      </c>
      <c r="BU9" s="551">
        <f t="shared" si="11"/>
        <v>0.82718416158065267</v>
      </c>
      <c r="BV9" s="551">
        <f t="shared" si="11"/>
        <v>0.83720968247543037</v>
      </c>
      <c r="BW9" s="551">
        <f t="shared" si="11"/>
        <v>0.84663163102165206</v>
      </c>
      <c r="BX9" s="551">
        <f t="shared" si="11"/>
        <v>0.85632719908807176</v>
      </c>
      <c r="BY9" s="551">
        <f t="shared" si="11"/>
        <v>0.9818650440633131</v>
      </c>
      <c r="BZ9" s="551">
        <f t="shared" si="11"/>
        <v>0.99854275844219076</v>
      </c>
      <c r="CB9" s="169">
        <f t="shared" ref="CB9:CM9" si="12">SUM(CB10:CB14)</f>
        <v>78058.414818745005</v>
      </c>
      <c r="CC9" s="169">
        <f t="shared" si="12"/>
        <v>3587129.3807816296</v>
      </c>
      <c r="CD9" s="169">
        <f t="shared" si="12"/>
        <v>3623429.6166154575</v>
      </c>
      <c r="CE9" s="169">
        <f t="shared" si="12"/>
        <v>3669306.0199291389</v>
      </c>
      <c r="CF9" s="169">
        <f t="shared" si="12"/>
        <v>3706862.6571903965</v>
      </c>
      <c r="CG9" s="169">
        <f t="shared" si="12"/>
        <v>3746998.1692118682</v>
      </c>
      <c r="CH9" s="169">
        <f t="shared" si="12"/>
        <v>3789104.676331501</v>
      </c>
      <c r="CI9" s="169">
        <f t="shared" si="12"/>
        <v>3828431.7993109915</v>
      </c>
      <c r="CJ9" s="169">
        <f t="shared" si="12"/>
        <v>3865154.7811775357</v>
      </c>
      <c r="CK9" s="169">
        <f t="shared" si="12"/>
        <v>3901507.6129217478</v>
      </c>
      <c r="CL9" s="169">
        <f t="shared" si="12"/>
        <v>4451194.7254791548</v>
      </c>
      <c r="CM9" s="169">
        <f t="shared" si="12"/>
        <v>4504922.5320152733</v>
      </c>
      <c r="CO9" s="169">
        <f t="shared" ref="CO9:CZ9" si="13">SUM(CO10:CO14)</f>
        <v>34542.331042911668</v>
      </c>
      <c r="CP9" s="169">
        <f t="shared" si="13"/>
        <v>3530539.3803635114</v>
      </c>
      <c r="CQ9" s="169">
        <f t="shared" si="13"/>
        <v>3564711.5127927801</v>
      </c>
      <c r="CR9" s="169">
        <f t="shared" si="13"/>
        <v>3602443.4391257642</v>
      </c>
      <c r="CS9" s="169">
        <f t="shared" si="13"/>
        <v>3640863.7691640002</v>
      </c>
      <c r="CT9" s="169">
        <f t="shared" si="13"/>
        <v>3683825.5571365384</v>
      </c>
      <c r="CU9" s="169">
        <f t="shared" si="13"/>
        <v>3731838.7581569632</v>
      </c>
      <c r="CV9" s="169">
        <f t="shared" si="13"/>
        <v>3777068.8643214125</v>
      </c>
      <c r="CW9" s="169">
        <f t="shared" si="13"/>
        <v>3819575.955722875</v>
      </c>
      <c r="CX9" s="169">
        <f t="shared" si="13"/>
        <v>3863317.480734033</v>
      </c>
      <c r="CY9" s="169">
        <f t="shared" si="13"/>
        <v>4429681.075751232</v>
      </c>
      <c r="CZ9" s="169">
        <f t="shared" si="13"/>
        <v>4504922.5320161059</v>
      </c>
      <c r="DB9" s="169">
        <f t="shared" ref="DB9:DM9" si="14">SUM(DB10:DB14)</f>
        <v>78058414818.744995</v>
      </c>
      <c r="DC9" s="169">
        <f t="shared" si="14"/>
        <v>3587129380781.6299</v>
      </c>
      <c r="DD9" s="169">
        <f t="shared" si="14"/>
        <v>3623429616615.458</v>
      </c>
      <c r="DE9" s="169">
        <f t="shared" si="14"/>
        <v>3669306019929.1392</v>
      </c>
      <c r="DF9" s="169">
        <f t="shared" si="14"/>
        <v>3706862657190.3965</v>
      </c>
      <c r="DG9" s="169">
        <f t="shared" si="14"/>
        <v>3746998169211.8682</v>
      </c>
      <c r="DH9" s="169">
        <f t="shared" si="14"/>
        <v>3789104676331.5015</v>
      </c>
      <c r="DI9" s="169">
        <f t="shared" si="14"/>
        <v>3828431799310.9917</v>
      </c>
      <c r="DJ9" s="169">
        <f t="shared" si="14"/>
        <v>3865154781177.5356</v>
      </c>
      <c r="DK9" s="169">
        <f t="shared" si="14"/>
        <v>3901507612921.7476</v>
      </c>
      <c r="DL9" s="169">
        <f t="shared" si="14"/>
        <v>4451194725479.1553</v>
      </c>
      <c r="DM9" s="169">
        <f t="shared" si="14"/>
        <v>4504922532015.2734</v>
      </c>
      <c r="DO9" s="169">
        <f t="shared" ref="DO9:DZ9" si="15">SUM(DO10:DO14)</f>
        <v>34542331042.911667</v>
      </c>
      <c r="DP9" s="169">
        <f t="shared" si="15"/>
        <v>3530539380363.5117</v>
      </c>
      <c r="DQ9" s="169">
        <f t="shared" si="15"/>
        <v>3564711512792.7803</v>
      </c>
      <c r="DR9" s="169">
        <f t="shared" si="15"/>
        <v>3602443439125.7637</v>
      </c>
      <c r="DS9" s="169">
        <f t="shared" si="15"/>
        <v>3640863769164.0005</v>
      </c>
      <c r="DT9" s="169">
        <f t="shared" si="15"/>
        <v>3683825557136.5386</v>
      </c>
      <c r="DU9" s="169">
        <f t="shared" si="15"/>
        <v>3731838758156.9634</v>
      </c>
      <c r="DV9" s="169">
        <f t="shared" si="15"/>
        <v>3777068864321.4131</v>
      </c>
      <c r="DW9" s="169">
        <f t="shared" si="15"/>
        <v>3819575955722.8745</v>
      </c>
      <c r="DX9" s="169">
        <f t="shared" si="15"/>
        <v>3863317480734.0332</v>
      </c>
      <c r="DY9" s="169">
        <f t="shared" si="15"/>
        <v>4429681075751.2314</v>
      </c>
      <c r="DZ9" s="169">
        <f t="shared" si="15"/>
        <v>4504922532016.1055</v>
      </c>
      <c r="EB9" s="532">
        <v>1000000</v>
      </c>
      <c r="EC9" s="532">
        <v>1000000</v>
      </c>
      <c r="ED9" s="532">
        <v>1000000</v>
      </c>
      <c r="EE9" s="532">
        <v>1000000</v>
      </c>
      <c r="EF9" s="532">
        <v>1000000</v>
      </c>
      <c r="EG9" s="532">
        <v>1000000</v>
      </c>
      <c r="EH9" s="532">
        <v>1000000</v>
      </c>
      <c r="EI9" s="532">
        <v>1000000</v>
      </c>
      <c r="EJ9" s="532">
        <v>1000000</v>
      </c>
      <c r="EK9" s="532">
        <v>1000000</v>
      </c>
      <c r="EL9" s="532">
        <v>1000000</v>
      </c>
      <c r="EM9" s="532">
        <v>1000000</v>
      </c>
      <c r="EO9" s="532">
        <v>1000000</v>
      </c>
      <c r="EP9" s="532">
        <v>1000000</v>
      </c>
      <c r="EQ9" s="532">
        <v>1000000</v>
      </c>
      <c r="ER9" s="532">
        <v>1000000</v>
      </c>
      <c r="ES9" s="532">
        <v>1000000</v>
      </c>
      <c r="ET9" s="532">
        <v>1000000</v>
      </c>
      <c r="EU9" s="532">
        <v>1000000</v>
      </c>
      <c r="EV9" s="532">
        <v>1000000</v>
      </c>
      <c r="EW9" s="532">
        <v>1000000</v>
      </c>
      <c r="EX9" s="532">
        <v>1000000</v>
      </c>
      <c r="EY9" s="532">
        <v>1000000</v>
      </c>
      <c r="EZ9" s="532">
        <v>1000000</v>
      </c>
    </row>
    <row r="10" spans="1:156" ht="25.5" customHeight="1">
      <c r="A10" s="165"/>
      <c r="B10" s="1" t="s">
        <v>162</v>
      </c>
      <c r="C10" s="1" t="s">
        <v>162</v>
      </c>
      <c r="D10" s="1" t="s">
        <v>162</v>
      </c>
      <c r="E10" s="1" t="s">
        <v>163</v>
      </c>
      <c r="F10" s="1">
        <v>1</v>
      </c>
      <c r="G10" s="1" t="s">
        <v>162</v>
      </c>
      <c r="H10" s="1" t="s">
        <v>162</v>
      </c>
      <c r="I10" s="1" t="s">
        <v>162</v>
      </c>
      <c r="J10" s="1" t="s">
        <v>162</v>
      </c>
      <c r="K10" s="1" t="s">
        <v>162</v>
      </c>
      <c r="L10" s="1" t="s">
        <v>162</v>
      </c>
      <c r="M10" s="1" t="s">
        <v>162</v>
      </c>
      <c r="N10" s="1" t="s">
        <v>162</v>
      </c>
      <c r="O10" s="1" t="s">
        <v>162</v>
      </c>
      <c r="T10" s="173" t="s">
        <v>165</v>
      </c>
      <c r="U10" s="400"/>
      <c r="V10" s="174" t="s">
        <v>165</v>
      </c>
      <c r="W10" s="350">
        <f t="shared" ref="W10:AG14" si="16">+W74+W163+W235+W212+W258+W289+W187</f>
        <v>232848.64600000001</v>
      </c>
      <c r="X10" s="350">
        <f t="shared" si="16"/>
        <v>0</v>
      </c>
      <c r="Y10" s="350">
        <f t="shared" si="16"/>
        <v>0</v>
      </c>
      <c r="Z10" s="350">
        <f t="shared" si="16"/>
        <v>0</v>
      </c>
      <c r="AA10" s="350">
        <f t="shared" si="16"/>
        <v>0</v>
      </c>
      <c r="AB10" s="350">
        <f t="shared" si="16"/>
        <v>0</v>
      </c>
      <c r="AC10" s="350">
        <f t="shared" si="16"/>
        <v>0</v>
      </c>
      <c r="AD10" s="421">
        <f t="shared" si="16"/>
        <v>232848.64600000001</v>
      </c>
      <c r="AE10" s="350">
        <f t="shared" si="16"/>
        <v>11452.203</v>
      </c>
      <c r="AF10" s="350">
        <f t="shared" si="16"/>
        <v>221396.443</v>
      </c>
      <c r="AG10" s="421">
        <f t="shared" si="16"/>
        <v>61061.884195229999</v>
      </c>
      <c r="AH10" s="175">
        <f t="shared" si="1"/>
        <v>0.26223851950262145</v>
      </c>
      <c r="AI10" s="168">
        <f t="shared" si="2"/>
        <v>0.27580336597923572</v>
      </c>
      <c r="AJ10" s="176">
        <f>+AJ74+AJ163+AJ235+AJ212+AJ258+AJ289+AJ187</f>
        <v>66290.072904333327</v>
      </c>
      <c r="AK10" s="176">
        <f>+AG10-AJ10</f>
        <v>-5228.1887091033277</v>
      </c>
      <c r="AL10" s="170">
        <f>INDEX(BB10:BM10,MATCH($W$1,$BB$86:$BM$86,0))</f>
        <v>0.28469168295843705</v>
      </c>
      <c r="AM10" s="421">
        <f>+AM74+AM163+AM235+AM212+AM258+AM289+AM187</f>
        <v>60977.615672230007</v>
      </c>
      <c r="AN10" s="177">
        <f t="shared" si="4"/>
        <v>0.26187661693437547</v>
      </c>
      <c r="AO10" s="168">
        <f t="shared" si="5"/>
        <v>0.2754227432291223</v>
      </c>
      <c r="AP10" s="176">
        <f>+AP74+AP163+AP235+AP212+AP258+AP289+AP187</f>
        <v>64557.086614899999</v>
      </c>
      <c r="AQ10" s="176">
        <f>+AM10-AP10</f>
        <v>-3579.4709426699919</v>
      </c>
      <c r="AR10" s="170">
        <f t="shared" si="6"/>
        <v>0.2772491389745938</v>
      </c>
      <c r="AS10" s="421">
        <f>+AS74+AS163+AS235+AS212+AS258+AS289+AS187</f>
        <v>59970.231207229997</v>
      </c>
      <c r="AT10" s="177">
        <f t="shared" si="7"/>
        <v>0.25755026811377718</v>
      </c>
      <c r="AU10" s="421">
        <f>+AD10-AG10</f>
        <v>171786.76180477001</v>
      </c>
      <c r="AV10" s="350">
        <f>+AG10-AM10</f>
        <v>84.268522999991546</v>
      </c>
      <c r="AW10" s="351">
        <f t="shared" ref="AW10:AW17" si="17">+AD10-AM10</f>
        <v>171871.03032776999</v>
      </c>
      <c r="AX10" s="350">
        <f t="shared" si="8"/>
        <v>160334.55880477</v>
      </c>
      <c r="AY10" s="178">
        <f>AD10*AR10</f>
        <v>64557.086614899999</v>
      </c>
      <c r="AZ10" s="172">
        <f t="shared" si="9"/>
        <v>0.94455340024833401</v>
      </c>
      <c r="BB10" s="566">
        <f>CB10/$AD$10</f>
        <v>6.6765353263459962E-2</v>
      </c>
      <c r="BC10" s="566">
        <f t="shared" ref="BC10:BM10" si="18">CC10/$AD$10</f>
        <v>0.13674392476483055</v>
      </c>
      <c r="BD10" s="566">
        <f t="shared" si="18"/>
        <v>0.21000342666078892</v>
      </c>
      <c r="BE10" s="566">
        <f t="shared" si="18"/>
        <v>0.28469168295843705</v>
      </c>
      <c r="BF10" s="566">
        <f t="shared" si="18"/>
        <v>0.36048062545975751</v>
      </c>
      <c r="BG10" s="566">
        <f t="shared" si="18"/>
        <v>0.44734082929256114</v>
      </c>
      <c r="BH10" s="566">
        <f t="shared" si="18"/>
        <v>0.54613288012959393</v>
      </c>
      <c r="BI10" s="566">
        <f t="shared" si="18"/>
        <v>0.62524513824899164</v>
      </c>
      <c r="BJ10" s="566">
        <f t="shared" si="18"/>
        <v>0.70360618185679591</v>
      </c>
      <c r="BK10" s="566">
        <f t="shared" si="18"/>
        <v>0.78197873172502796</v>
      </c>
      <c r="BL10" s="566">
        <f t="shared" si="18"/>
        <v>0.8641551548997396</v>
      </c>
      <c r="BM10" s="566">
        <f t="shared" si="18"/>
        <v>0.99999999999811029</v>
      </c>
      <c r="BO10" s="566">
        <f>CO10/$AD$10</f>
        <v>5.9527923077444048E-2</v>
      </c>
      <c r="BP10" s="566">
        <f t="shared" ref="BP10:BZ10" si="19">CP10/$AD$10</f>
        <v>0.12631343303817191</v>
      </c>
      <c r="BQ10" s="566">
        <f t="shared" si="19"/>
        <v>0.20163114264458726</v>
      </c>
      <c r="BR10" s="566">
        <f t="shared" si="19"/>
        <v>0.2772491389745938</v>
      </c>
      <c r="BS10" s="566">
        <f t="shared" si="19"/>
        <v>0.35347129572990943</v>
      </c>
      <c r="BT10" s="566">
        <f t="shared" si="19"/>
        <v>0.43430987869798476</v>
      </c>
      <c r="BU10" s="566">
        <f t="shared" si="19"/>
        <v>0.53876119958191637</v>
      </c>
      <c r="BV10" s="566">
        <f t="shared" si="19"/>
        <v>0.61791679991413817</v>
      </c>
      <c r="BW10" s="566">
        <f t="shared" si="19"/>
        <v>0.69618819031198076</v>
      </c>
      <c r="BX10" s="566">
        <f t="shared" si="19"/>
        <v>0.77433676159323683</v>
      </c>
      <c r="BY10" s="566">
        <f t="shared" si="19"/>
        <v>0.85289749041136798</v>
      </c>
      <c r="BZ10" s="566">
        <f t="shared" si="19"/>
        <v>0.99999999999811029</v>
      </c>
      <c r="CB10" s="541">
        <f>DB10/EB10</f>
        <v>15546.222107108333</v>
      </c>
      <c r="CC10" s="541">
        <f t="shared" ref="CC10:CM14" si="20">DC10/EC10</f>
        <v>31840.637730216666</v>
      </c>
      <c r="CD10" s="541">
        <f t="shared" si="20"/>
        <v>48899.013553325</v>
      </c>
      <c r="CE10" s="541">
        <f t="shared" si="20"/>
        <v>66290.072904333341</v>
      </c>
      <c r="CF10" s="541">
        <f t="shared" si="20"/>
        <v>83937.42554753767</v>
      </c>
      <c r="CG10" s="541">
        <f t="shared" si="20"/>
        <v>104162.70640129001</v>
      </c>
      <c r="CH10" s="541">
        <f t="shared" si="20"/>
        <v>127166.30167425626</v>
      </c>
      <c r="CI10" s="541">
        <f t="shared" si="20"/>
        <v>145587.48385936051</v>
      </c>
      <c r="CJ10" s="541">
        <f t="shared" si="20"/>
        <v>163833.74676258469</v>
      </c>
      <c r="CK10" s="541">
        <f t="shared" si="20"/>
        <v>182082.68888297002</v>
      </c>
      <c r="CL10" s="541">
        <f t="shared" si="20"/>
        <v>201217.35775232463</v>
      </c>
      <c r="CM10" s="541">
        <f t="shared" si="20"/>
        <v>232848.64599955999</v>
      </c>
      <c r="CO10" s="538">
        <f t="shared" ref="CO10:CZ14" si="21">DO10/EO10</f>
        <v>13860.996287775</v>
      </c>
      <c r="CP10" s="538">
        <f t="shared" si="21"/>
        <v>29411.911854549999</v>
      </c>
      <c r="CQ10" s="538">
        <f t="shared" si="21"/>
        <v>46949.538556225001</v>
      </c>
      <c r="CR10" s="538">
        <f t="shared" si="21"/>
        <v>64557.086614899999</v>
      </c>
      <c r="CS10" s="538">
        <f t="shared" si="21"/>
        <v>82305.312610574998</v>
      </c>
      <c r="CT10" s="538">
        <f t="shared" si="21"/>
        <v>101128.46719924999</v>
      </c>
      <c r="CU10" s="538">
        <f t="shared" si="21"/>
        <v>125449.81583998501</v>
      </c>
      <c r="CV10" s="538">
        <f t="shared" si="21"/>
        <v>143881.09020065999</v>
      </c>
      <c r="CW10" s="538">
        <f t="shared" si="21"/>
        <v>162106.47747533504</v>
      </c>
      <c r="CX10" s="538">
        <f t="shared" si="21"/>
        <v>180303.26648501001</v>
      </c>
      <c r="CY10" s="538">
        <f t="shared" si="21"/>
        <v>198596.02581908501</v>
      </c>
      <c r="CZ10" s="538">
        <f t="shared" si="21"/>
        <v>232848.64599955999</v>
      </c>
      <c r="DB10" s="176">
        <f>+DB74+DB163+DB235+DB212+DB258+DB289+DB187</f>
        <v>15546222107.108334</v>
      </c>
      <c r="DC10" s="176">
        <f>+DC74+DC163+DC235+DC212+DC258+DC289+DC187</f>
        <v>31840637730.216667</v>
      </c>
      <c r="DD10" s="176">
        <f t="shared" ref="DD10:DZ10" si="22">+DD74+DD163+DD235+DD212+DD258+DD289+DD187</f>
        <v>48899013553.324997</v>
      </c>
      <c r="DE10" s="176">
        <f t="shared" si="22"/>
        <v>66290072904.333336</v>
      </c>
      <c r="DF10" s="176">
        <f t="shared" si="22"/>
        <v>83937425547.537674</v>
      </c>
      <c r="DG10" s="176">
        <f t="shared" si="22"/>
        <v>104162706401.29001</v>
      </c>
      <c r="DH10" s="176">
        <f t="shared" si="22"/>
        <v>127166301674.25626</v>
      </c>
      <c r="DI10" s="176">
        <f t="shared" si="22"/>
        <v>145587483859.3605</v>
      </c>
      <c r="DJ10" s="176">
        <f t="shared" si="22"/>
        <v>163833746762.58469</v>
      </c>
      <c r="DK10" s="176">
        <f t="shared" si="22"/>
        <v>182082688882.97003</v>
      </c>
      <c r="DL10" s="176">
        <f t="shared" si="22"/>
        <v>201217357752.32465</v>
      </c>
      <c r="DM10" s="176">
        <f t="shared" si="22"/>
        <v>232848645999.56</v>
      </c>
      <c r="DN10" s="176"/>
      <c r="DO10" s="176">
        <f>+DO74+DO163+DO235+DO212+DO258+DO289+DO187</f>
        <v>13860996287.775</v>
      </c>
      <c r="DP10" s="176">
        <f t="shared" si="22"/>
        <v>29411911854.549999</v>
      </c>
      <c r="DQ10" s="176">
        <f t="shared" si="22"/>
        <v>46949538556.224998</v>
      </c>
      <c r="DR10" s="176">
        <f t="shared" si="22"/>
        <v>64557086614.900002</v>
      </c>
      <c r="DS10" s="176">
        <f t="shared" si="22"/>
        <v>82305312610.574997</v>
      </c>
      <c r="DT10" s="176">
        <f t="shared" si="22"/>
        <v>101128467199.25</v>
      </c>
      <c r="DU10" s="176">
        <f t="shared" si="22"/>
        <v>125449815839.985</v>
      </c>
      <c r="DV10" s="176">
        <f t="shared" si="22"/>
        <v>143881090200.66</v>
      </c>
      <c r="DW10" s="176">
        <f t="shared" si="22"/>
        <v>162106477475.33502</v>
      </c>
      <c r="DX10" s="176">
        <f t="shared" si="22"/>
        <v>180303266485.01001</v>
      </c>
      <c r="DY10" s="176">
        <f t="shared" si="22"/>
        <v>198596025819.08502</v>
      </c>
      <c r="DZ10" s="176">
        <f t="shared" si="22"/>
        <v>232848645999.56</v>
      </c>
      <c r="EB10" s="541">
        <v>1000000</v>
      </c>
      <c r="EC10" s="544">
        <v>1000000</v>
      </c>
      <c r="ED10" s="544">
        <v>1000000</v>
      </c>
      <c r="EE10" s="544">
        <v>1000000</v>
      </c>
      <c r="EF10" s="544">
        <v>1000000</v>
      </c>
      <c r="EG10" s="544">
        <v>1000000</v>
      </c>
      <c r="EH10" s="544">
        <v>1000000</v>
      </c>
      <c r="EI10" s="544">
        <v>1000000</v>
      </c>
      <c r="EJ10" s="544">
        <v>1000000</v>
      </c>
      <c r="EK10" s="544">
        <v>1000000</v>
      </c>
      <c r="EL10" s="544">
        <v>1000000</v>
      </c>
      <c r="EM10" s="544">
        <v>1000000</v>
      </c>
      <c r="EO10" s="541">
        <v>1000000</v>
      </c>
      <c r="EP10" s="544">
        <v>1000000</v>
      </c>
      <c r="EQ10" s="544">
        <v>1000000</v>
      </c>
      <c r="ER10" s="544">
        <v>1000000</v>
      </c>
      <c r="ES10" s="544">
        <v>1000000</v>
      </c>
      <c r="ET10" s="544">
        <v>1000000</v>
      </c>
      <c r="EU10" s="544">
        <v>1000000</v>
      </c>
      <c r="EV10" s="544">
        <v>1000000</v>
      </c>
      <c r="EW10" s="544">
        <v>1000000</v>
      </c>
      <c r="EX10" s="544">
        <v>1000000</v>
      </c>
      <c r="EY10" s="544">
        <v>1000000</v>
      </c>
      <c r="EZ10" s="544">
        <v>1000000</v>
      </c>
    </row>
    <row r="11" spans="1:156" ht="25.5" customHeight="1">
      <c r="A11" s="165"/>
      <c r="B11" s="1" t="s">
        <v>162</v>
      </c>
      <c r="C11" s="1" t="s">
        <v>162</v>
      </c>
      <c r="D11" s="1" t="s">
        <v>162</v>
      </c>
      <c r="E11" s="1" t="s">
        <v>163</v>
      </c>
      <c r="F11" s="1">
        <v>2</v>
      </c>
      <c r="G11" s="1" t="s">
        <v>162</v>
      </c>
      <c r="H11" s="1" t="s">
        <v>162</v>
      </c>
      <c r="I11" s="1" t="s">
        <v>162</v>
      </c>
      <c r="J11" s="1" t="s">
        <v>162</v>
      </c>
      <c r="K11" s="1" t="s">
        <v>162</v>
      </c>
      <c r="L11" s="1" t="s">
        <v>162</v>
      </c>
      <c r="M11" s="1" t="s">
        <v>162</v>
      </c>
      <c r="N11" s="1" t="s">
        <v>162</v>
      </c>
      <c r="O11" s="1" t="s">
        <v>162</v>
      </c>
      <c r="T11" s="173" t="s">
        <v>166</v>
      </c>
      <c r="U11" s="400"/>
      <c r="V11" s="174" t="s">
        <v>166</v>
      </c>
      <c r="W11" s="350">
        <f t="shared" si="16"/>
        <v>89917.88092499999</v>
      </c>
      <c r="X11" s="350">
        <f t="shared" si="16"/>
        <v>0</v>
      </c>
      <c r="Y11" s="350">
        <f t="shared" si="16"/>
        <v>0</v>
      </c>
      <c r="Z11" s="350">
        <f t="shared" si="16"/>
        <v>0</v>
      </c>
      <c r="AA11" s="350">
        <f t="shared" si="16"/>
        <v>0</v>
      </c>
      <c r="AB11" s="350">
        <f t="shared" si="16"/>
        <v>0</v>
      </c>
      <c r="AC11" s="350">
        <f t="shared" si="16"/>
        <v>0</v>
      </c>
      <c r="AD11" s="421">
        <f t="shared" si="16"/>
        <v>89917.88092499999</v>
      </c>
      <c r="AE11" s="350">
        <f t="shared" si="16"/>
        <v>0</v>
      </c>
      <c r="AF11" s="350">
        <f t="shared" si="16"/>
        <v>89917.88092499999</v>
      </c>
      <c r="AG11" s="421">
        <f t="shared" si="16"/>
        <v>53102.824906090005</v>
      </c>
      <c r="AH11" s="175">
        <f t="shared" si="1"/>
        <v>0.59057024431417349</v>
      </c>
      <c r="AI11" s="168">
        <f t="shared" si="2"/>
        <v>0.59057024431417349</v>
      </c>
      <c r="AJ11" s="176">
        <f>+AJ75+AJ164+AJ236+AJ213+AJ259+AJ290+AJ188</f>
        <v>56722.345680115861</v>
      </c>
      <c r="AK11" s="176">
        <f>+AG11-AJ11</f>
        <v>-3619.5207740258556</v>
      </c>
      <c r="AL11" s="170">
        <f t="shared" si="3"/>
        <v>0.6308238705872935</v>
      </c>
      <c r="AM11" s="421">
        <f>+AM75+AM164+AM236+AM213+AM259+AM290+AM188</f>
        <v>17507.903878459998</v>
      </c>
      <c r="AN11" s="177">
        <f t="shared" si="4"/>
        <v>0.1947099253046593</v>
      </c>
      <c r="AO11" s="168">
        <f t="shared" si="5"/>
        <v>0.1947099253046593</v>
      </c>
      <c r="AP11" s="176">
        <f>+AP75+AP164+AP236+AP213+AP259+AP290+AP188</f>
        <v>20363.213293949302</v>
      </c>
      <c r="AQ11" s="176">
        <f>+AM11-AP11</f>
        <v>-2855.3094154893042</v>
      </c>
      <c r="AR11" s="170">
        <f t="shared" si="6"/>
        <v>0.22646455948994335</v>
      </c>
      <c r="AS11" s="421">
        <f>+AS75+AS164+AS236+AS213+AS259+AS290+AS188</f>
        <v>16448.214195029999</v>
      </c>
      <c r="AT11" s="177">
        <f t="shared" si="7"/>
        <v>0.18292484237644974</v>
      </c>
      <c r="AU11" s="421">
        <f>+AD11-AG11</f>
        <v>36815.056018909985</v>
      </c>
      <c r="AV11" s="350">
        <f>+AG11-AM11</f>
        <v>35594.921027630007</v>
      </c>
      <c r="AW11" s="351">
        <f t="shared" si="17"/>
        <v>72409.977046539992</v>
      </c>
      <c r="AX11" s="350">
        <f t="shared" si="8"/>
        <v>36815.056018909985</v>
      </c>
      <c r="AY11" s="178">
        <f>AD11*AR11</f>
        <v>20363.213293949302</v>
      </c>
      <c r="AZ11" s="172">
        <f t="shared" si="9"/>
        <v>0.85978099947822439</v>
      </c>
      <c r="BB11" s="566">
        <f>CB11/$AD$11</f>
        <v>0.33191999506150138</v>
      </c>
      <c r="BC11" s="566">
        <f t="shared" ref="BC11:BM11" si="23">CC11/$AD$11</f>
        <v>0.40042819945095742</v>
      </c>
      <c r="BD11" s="566">
        <f t="shared" si="23"/>
        <v>0.45923221459595293</v>
      </c>
      <c r="BE11" s="566">
        <f t="shared" si="23"/>
        <v>0.6308238705872935</v>
      </c>
      <c r="BF11" s="566">
        <f t="shared" si="23"/>
        <v>0.68314901052222277</v>
      </c>
      <c r="BG11" s="566">
        <f t="shared" si="23"/>
        <v>0.74438934180085492</v>
      </c>
      <c r="BH11" s="566">
        <f t="shared" si="23"/>
        <v>0.79459701698430651</v>
      </c>
      <c r="BI11" s="566">
        <f t="shared" si="23"/>
        <v>0.83096467509352989</v>
      </c>
      <c r="BJ11" s="566">
        <f t="shared" si="23"/>
        <v>0.8727850417406946</v>
      </c>
      <c r="BK11" s="566">
        <f t="shared" si="23"/>
        <v>0.91633650283365609</v>
      </c>
      <c r="BL11" s="566">
        <f t="shared" si="23"/>
        <v>0.956802521445548</v>
      </c>
      <c r="BM11" s="566">
        <f t="shared" si="23"/>
        <v>0.999999999991253</v>
      </c>
      <c r="BO11" s="566">
        <f>CO11/$AD$11</f>
        <v>1.734043870114332E-2</v>
      </c>
      <c r="BP11" s="566">
        <f t="shared" ref="BP11:BZ11" si="24">CP11/$AD$11</f>
        <v>0.10151749324405396</v>
      </c>
      <c r="BQ11" s="566">
        <f t="shared" si="24"/>
        <v>0.16847398570451907</v>
      </c>
      <c r="BR11" s="566">
        <f t="shared" si="24"/>
        <v>0.22646455948994335</v>
      </c>
      <c r="BS11" s="566">
        <f t="shared" si="24"/>
        <v>0.30039992286987766</v>
      </c>
      <c r="BT11" s="566">
        <f t="shared" si="24"/>
        <v>0.39414779778872788</v>
      </c>
      <c r="BU11" s="566">
        <f t="shared" si="24"/>
        <v>0.4755309793783315</v>
      </c>
      <c r="BV11" s="566">
        <f t="shared" si="24"/>
        <v>0.56212259628988925</v>
      </c>
      <c r="BW11" s="566">
        <f t="shared" si="24"/>
        <v>0.66350711984079613</v>
      </c>
      <c r="BX11" s="566">
        <f t="shared" si="24"/>
        <v>0.75975139908624789</v>
      </c>
      <c r="BY11" s="566">
        <f t="shared" si="24"/>
        <v>0.85788920378012534</v>
      </c>
      <c r="BZ11" s="566">
        <f t="shared" si="24"/>
        <v>1.0000000000005116</v>
      </c>
      <c r="CB11" s="541">
        <f>DB11/EB11</f>
        <v>29845.542592566668</v>
      </c>
      <c r="CC11" s="541">
        <f t="shared" si="20"/>
        <v>36005.655157243338</v>
      </c>
      <c r="CD11" s="541">
        <f t="shared" si="20"/>
        <v>41293.187588962937</v>
      </c>
      <c r="CE11" s="541">
        <f t="shared" si="20"/>
        <v>56722.345680115861</v>
      </c>
      <c r="CF11" s="541">
        <f t="shared" si="20"/>
        <v>61427.311382168795</v>
      </c>
      <c r="CG11" s="541">
        <f t="shared" si="20"/>
        <v>66933.912197888392</v>
      </c>
      <c r="CH11" s="541">
        <f t="shared" si="20"/>
        <v>71448.479956555064</v>
      </c>
      <c r="CI11" s="541">
        <f t="shared" si="20"/>
        <v>74718.582707941328</v>
      </c>
      <c r="CJ11" s="541">
        <f t="shared" si="20"/>
        <v>78478.981456360925</v>
      </c>
      <c r="CK11" s="541">
        <f t="shared" si="20"/>
        <v>82395.036549027602</v>
      </c>
      <c r="CL11" s="541">
        <f t="shared" si="20"/>
        <v>86033.655192080536</v>
      </c>
      <c r="CM11" s="541">
        <f t="shared" si="20"/>
        <v>89917.880924213474</v>
      </c>
      <c r="CO11" s="538">
        <f t="shared" si="21"/>
        <v>1559.2155023166665</v>
      </c>
      <c r="CP11" s="538">
        <f t="shared" si="21"/>
        <v>9128.237869323335</v>
      </c>
      <c r="CQ11" s="538">
        <f t="shared" si="21"/>
        <v>15148.823785539096</v>
      </c>
      <c r="CR11" s="538">
        <f t="shared" si="21"/>
        <v>20363.213293949302</v>
      </c>
      <c r="CS11" s="538">
        <f t="shared" si="21"/>
        <v>27011.324494492841</v>
      </c>
      <c r="CT11" s="538">
        <f t="shared" si="21"/>
        <v>35440.934748417807</v>
      </c>
      <c r="CU11" s="538">
        <f t="shared" si="21"/>
        <v>42758.73797988944</v>
      </c>
      <c r="CV11" s="538">
        <f t="shared" si="21"/>
        <v>50544.872678446103</v>
      </c>
      <c r="CW11" s="538">
        <f t="shared" si="21"/>
        <v>59661.154194734409</v>
      </c>
      <c r="CX11" s="538">
        <f t="shared" si="21"/>
        <v>68315.235835639382</v>
      </c>
      <c r="CY11" s="538">
        <f t="shared" si="21"/>
        <v>77139.579272344359</v>
      </c>
      <c r="CZ11" s="538">
        <f t="shared" si="21"/>
        <v>89917.880925045989</v>
      </c>
      <c r="DB11" s="176">
        <f>+DB75+DB164+DB236+DB213+DB259+DB290+DB188</f>
        <v>29845542592.566669</v>
      </c>
      <c r="DC11" s="176">
        <f t="shared" ref="DC11:DZ14" si="25">+DC75+DC164+DC236+DC213+DC259+DC290+DC188</f>
        <v>36005655157.24334</v>
      </c>
      <c r="DD11" s="176">
        <f t="shared" si="25"/>
        <v>41293187588.962936</v>
      </c>
      <c r="DE11" s="176">
        <f t="shared" si="25"/>
        <v>56722345680.11586</v>
      </c>
      <c r="DF11" s="176">
        <f t="shared" si="25"/>
        <v>61427311382.168793</v>
      </c>
      <c r="DG11" s="176">
        <f t="shared" si="25"/>
        <v>66933912197.888397</v>
      </c>
      <c r="DH11" s="176">
        <f t="shared" si="25"/>
        <v>71448479956.555069</v>
      </c>
      <c r="DI11" s="176">
        <f t="shared" si="25"/>
        <v>74718582707.94133</v>
      </c>
      <c r="DJ11" s="176">
        <f t="shared" si="25"/>
        <v>78478981456.360931</v>
      </c>
      <c r="DK11" s="176">
        <f t="shared" si="25"/>
        <v>82395036549.027603</v>
      </c>
      <c r="DL11" s="176">
        <f t="shared" si="25"/>
        <v>86033655192.080536</v>
      </c>
      <c r="DM11" s="176">
        <f t="shared" si="25"/>
        <v>89917880924.21347</v>
      </c>
      <c r="DN11" s="176"/>
      <c r="DO11" s="176">
        <f t="shared" si="25"/>
        <v>1559215502.3166666</v>
      </c>
      <c r="DP11" s="176">
        <f t="shared" si="25"/>
        <v>9128237869.3233356</v>
      </c>
      <c r="DQ11" s="176">
        <f t="shared" si="25"/>
        <v>15148823785.539097</v>
      </c>
      <c r="DR11" s="176">
        <f t="shared" si="25"/>
        <v>20363213293.949303</v>
      </c>
      <c r="DS11" s="176">
        <f t="shared" si="25"/>
        <v>27011324494.49284</v>
      </c>
      <c r="DT11" s="176">
        <f t="shared" si="25"/>
        <v>35440934748.417809</v>
      </c>
      <c r="DU11" s="176">
        <f t="shared" si="25"/>
        <v>42758737979.889442</v>
      </c>
      <c r="DV11" s="176">
        <f t="shared" si="25"/>
        <v>50544872678.446106</v>
      </c>
      <c r="DW11" s="176">
        <f t="shared" si="25"/>
        <v>59661154194.734406</v>
      </c>
      <c r="DX11" s="176">
        <f t="shared" si="25"/>
        <v>68315235835.639381</v>
      </c>
      <c r="DY11" s="176">
        <f t="shared" si="25"/>
        <v>77139579272.34436</v>
      </c>
      <c r="DZ11" s="176">
        <f t="shared" si="25"/>
        <v>89917880925.04599</v>
      </c>
      <c r="EB11" s="541">
        <v>1000000</v>
      </c>
      <c r="EC11" s="544">
        <v>1000000</v>
      </c>
      <c r="ED11" s="544">
        <v>1000000</v>
      </c>
      <c r="EE11" s="544">
        <v>1000000</v>
      </c>
      <c r="EF11" s="544">
        <v>1000000</v>
      </c>
      <c r="EG11" s="544">
        <v>1000000</v>
      </c>
      <c r="EH11" s="544">
        <v>1000000</v>
      </c>
      <c r="EI11" s="544">
        <v>1000000</v>
      </c>
      <c r="EJ11" s="544">
        <v>1000000</v>
      </c>
      <c r="EK11" s="544">
        <v>1000000</v>
      </c>
      <c r="EL11" s="544">
        <v>1000000</v>
      </c>
      <c r="EM11" s="544">
        <v>1000000</v>
      </c>
      <c r="EO11" s="541">
        <v>1000000</v>
      </c>
      <c r="EP11" s="544">
        <v>1000000</v>
      </c>
      <c r="EQ11" s="544">
        <v>1000000</v>
      </c>
      <c r="ER11" s="544">
        <v>1000000</v>
      </c>
      <c r="ES11" s="544">
        <v>1000000</v>
      </c>
      <c r="ET11" s="544">
        <v>1000000</v>
      </c>
      <c r="EU11" s="544">
        <v>1000000</v>
      </c>
      <c r="EV11" s="544">
        <v>1000000</v>
      </c>
      <c r="EW11" s="544">
        <v>1000000</v>
      </c>
      <c r="EX11" s="544">
        <v>1000000</v>
      </c>
      <c r="EY11" s="544">
        <v>1000000</v>
      </c>
      <c r="EZ11" s="544">
        <v>1000000</v>
      </c>
    </row>
    <row r="12" spans="1:156" ht="25.5" customHeight="1">
      <c r="A12" s="165"/>
      <c r="B12" s="1" t="s">
        <v>162</v>
      </c>
      <c r="C12" s="1" t="s">
        <v>162</v>
      </c>
      <c r="D12" s="1" t="s">
        <v>162</v>
      </c>
      <c r="E12" s="1" t="s">
        <v>163</v>
      </c>
      <c r="F12" s="1">
        <v>3</v>
      </c>
      <c r="G12" s="1" t="s">
        <v>162</v>
      </c>
      <c r="H12" s="1" t="s">
        <v>162</v>
      </c>
      <c r="I12" s="1" t="s">
        <v>162</v>
      </c>
      <c r="J12" s="1" t="s">
        <v>162</v>
      </c>
      <c r="K12" s="1" t="s">
        <v>162</v>
      </c>
      <c r="L12" s="1" t="s">
        <v>162</v>
      </c>
      <c r="M12" s="1" t="s">
        <v>162</v>
      </c>
      <c r="N12" s="1" t="s">
        <v>162</v>
      </c>
      <c r="O12" s="1" t="s">
        <v>162</v>
      </c>
      <c r="T12" s="173" t="s">
        <v>167</v>
      </c>
      <c r="U12" s="400"/>
      <c r="V12" s="174" t="s">
        <v>167</v>
      </c>
      <c r="W12" s="352">
        <f t="shared" si="16"/>
        <v>4094215.3808219996</v>
      </c>
      <c r="X12" s="352">
        <f t="shared" si="16"/>
        <v>0</v>
      </c>
      <c r="Y12" s="352">
        <f t="shared" si="16"/>
        <v>0</v>
      </c>
      <c r="Z12" s="352">
        <f t="shared" si="16"/>
        <v>0</v>
      </c>
      <c r="AA12" s="352">
        <f t="shared" si="16"/>
        <v>0</v>
      </c>
      <c r="AB12" s="352">
        <f t="shared" si="16"/>
        <v>0</v>
      </c>
      <c r="AC12" s="352">
        <f t="shared" si="16"/>
        <v>0</v>
      </c>
      <c r="AD12" s="422">
        <f t="shared" si="16"/>
        <v>4094215.3808219996</v>
      </c>
      <c r="AE12" s="352">
        <f t="shared" si="16"/>
        <v>4546.3450300000004</v>
      </c>
      <c r="AF12" s="350">
        <f t="shared" si="16"/>
        <v>4089669.0357920001</v>
      </c>
      <c r="AG12" s="422">
        <f t="shared" si="16"/>
        <v>3496797.9291332304</v>
      </c>
      <c r="AH12" s="175">
        <f t="shared" si="1"/>
        <v>0.85408255401335897</v>
      </c>
      <c r="AI12" s="168">
        <f t="shared" si="2"/>
        <v>0.85503200834344406</v>
      </c>
      <c r="AJ12" s="176">
        <f>+AJ76+AJ165+AJ237+AJ214+AJ260+AJ291+AJ189</f>
        <v>3510013.5121093392</v>
      </c>
      <c r="AK12" s="176">
        <f>+AG12-AJ12</f>
        <v>-13215.582976108883</v>
      </c>
      <c r="AL12" s="170">
        <f t="shared" si="3"/>
        <v>0.85731042107624311</v>
      </c>
      <c r="AM12" s="421">
        <f>+AM76+AM165+AM237+AM214+AM260+AM291+AM189</f>
        <v>3496778.4363192301</v>
      </c>
      <c r="AN12" s="177">
        <f t="shared" si="4"/>
        <v>0.85407779295118047</v>
      </c>
      <c r="AO12" s="168">
        <f t="shared" si="5"/>
        <v>0.85502724198855584</v>
      </c>
      <c r="AP12" s="176">
        <f>+AP76+AP165+AP237+AP214+AP260+AP291+AP189</f>
        <v>3509628.7957285</v>
      </c>
      <c r="AQ12" s="176">
        <f>+AM12-AP12</f>
        <v>-12850.359409269877</v>
      </c>
      <c r="AR12" s="170">
        <f t="shared" si="6"/>
        <v>0.8572164552378454</v>
      </c>
      <c r="AS12" s="421">
        <f>+AS76+AS165+AS237+AS214+AS260+AS291+AS189</f>
        <v>3496778.4363192301</v>
      </c>
      <c r="AT12" s="177">
        <f t="shared" si="7"/>
        <v>0.85407779295118047</v>
      </c>
      <c r="AU12" s="421">
        <f>+AD12-AG12</f>
        <v>597417.45168876927</v>
      </c>
      <c r="AV12" s="350">
        <f>+AG12-AM12</f>
        <v>19.492814000230283</v>
      </c>
      <c r="AW12" s="351">
        <f t="shared" si="17"/>
        <v>597436.9445027695</v>
      </c>
      <c r="AX12" s="350">
        <f t="shared" si="8"/>
        <v>592871.10665876977</v>
      </c>
      <c r="AY12" s="178">
        <f>AD12*AR12</f>
        <v>3509628.7957285</v>
      </c>
      <c r="AZ12" s="172">
        <f t="shared" si="9"/>
        <v>0.99633854172130398</v>
      </c>
      <c r="BB12" s="566">
        <f>CB12/$AD$12</f>
        <v>4.6749349246441464E-3</v>
      </c>
      <c r="BC12" s="566">
        <f t="shared" ref="BC12:BM12" si="26">CC12/$AD$12</f>
        <v>0.85267162070866043</v>
      </c>
      <c r="BD12" s="566">
        <f t="shared" si="26"/>
        <v>0.85484756426447095</v>
      </c>
      <c r="BE12" s="566">
        <f t="shared" si="26"/>
        <v>0.85731042107624311</v>
      </c>
      <c r="BF12" s="566">
        <f t="shared" si="26"/>
        <v>0.85955863974082947</v>
      </c>
      <c r="BG12" s="566">
        <f t="shared" si="26"/>
        <v>0.86201447777785545</v>
      </c>
      <c r="BH12" s="566">
        <f t="shared" si="26"/>
        <v>0.86457992087232483</v>
      </c>
      <c r="BI12" s="566">
        <f t="shared" si="26"/>
        <v>0.8678392727174935</v>
      </c>
      <c r="BJ12" s="566">
        <f t="shared" si="26"/>
        <v>0.87008075453351796</v>
      </c>
      <c r="BK12" s="566">
        <f t="shared" si="26"/>
        <v>0.87262274224083558</v>
      </c>
      <c r="BL12" s="566">
        <f t="shared" si="26"/>
        <v>0.99692811049696795</v>
      </c>
      <c r="BM12" s="566">
        <f t="shared" si="26"/>
        <v>0.99839423671717542</v>
      </c>
      <c r="BO12" s="566">
        <f>CO12/$AD$12</f>
        <v>4.6423588533840111E-3</v>
      </c>
      <c r="BP12" s="566">
        <f t="shared" ref="BP12:BZ12" si="27">CP12/$AD$12</f>
        <v>0.85263837917656193</v>
      </c>
      <c r="BQ12" s="566">
        <f t="shared" si="27"/>
        <v>0.85481579253098339</v>
      </c>
      <c r="BR12" s="566">
        <f t="shared" si="27"/>
        <v>0.8572164552378454</v>
      </c>
      <c r="BS12" s="566">
        <f t="shared" si="27"/>
        <v>0.85939648085689524</v>
      </c>
      <c r="BT12" s="566">
        <f t="shared" si="27"/>
        <v>0.86177121796762546</v>
      </c>
      <c r="BU12" s="566">
        <f t="shared" si="27"/>
        <v>0.86430346177721185</v>
      </c>
      <c r="BV12" s="566">
        <f t="shared" si="27"/>
        <v>0.86750965839590666</v>
      </c>
      <c r="BW12" s="566">
        <f t="shared" si="27"/>
        <v>0.86969225616252588</v>
      </c>
      <c r="BX12" s="566">
        <f t="shared" si="27"/>
        <v>0.8721703665325824</v>
      </c>
      <c r="BY12" s="566">
        <f t="shared" si="27"/>
        <v>0.99698611700726847</v>
      </c>
      <c r="BZ12" s="566">
        <f t="shared" si="27"/>
        <v>0.99839423671717542</v>
      </c>
      <c r="CB12" s="541">
        <f>DB12/EB12</f>
        <v>19140.190472819999</v>
      </c>
      <c r="CC12" s="541">
        <f t="shared" si="20"/>
        <v>3491021.2642958197</v>
      </c>
      <c r="CD12" s="541">
        <f t="shared" si="20"/>
        <v>3499930.0458698198</v>
      </c>
      <c r="CE12" s="541">
        <f t="shared" si="20"/>
        <v>3510013.5121093397</v>
      </c>
      <c r="CF12" s="541">
        <f t="shared" si="20"/>
        <v>3519218.2035453399</v>
      </c>
      <c r="CG12" s="541">
        <f t="shared" si="20"/>
        <v>3529272.9334093397</v>
      </c>
      <c r="CH12" s="541">
        <f t="shared" si="20"/>
        <v>3539776.4099853397</v>
      </c>
      <c r="CI12" s="541">
        <f t="shared" si="20"/>
        <v>3553120.8984413398</v>
      </c>
      <c r="CJ12" s="541">
        <f t="shared" si="20"/>
        <v>3562298.0077683399</v>
      </c>
      <c r="CK12" s="541">
        <f t="shared" si="20"/>
        <v>3572705.4529375001</v>
      </c>
      <c r="CL12" s="541">
        <f t="shared" si="20"/>
        <v>4081638.4035705002</v>
      </c>
      <c r="CM12" s="541">
        <f t="shared" si="20"/>
        <v>4087641.0400915002</v>
      </c>
      <c r="CO12" s="538">
        <f t="shared" si="21"/>
        <v>19006.817020819999</v>
      </c>
      <c r="CP12" s="538">
        <f t="shared" si="21"/>
        <v>3490885.16630382</v>
      </c>
      <c r="CQ12" s="538">
        <f t="shared" si="21"/>
        <v>3499799.9655498997</v>
      </c>
      <c r="CR12" s="538">
        <f t="shared" si="21"/>
        <v>3509628.7957285</v>
      </c>
      <c r="CS12" s="538">
        <f t="shared" si="21"/>
        <v>3518554.2901485995</v>
      </c>
      <c r="CT12" s="538">
        <f t="shared" si="21"/>
        <v>3528276.9753527599</v>
      </c>
      <c r="CU12" s="538">
        <f t="shared" si="21"/>
        <v>3538644.5269059599</v>
      </c>
      <c r="CV12" s="538">
        <f t="shared" si="21"/>
        <v>3551771.3864161596</v>
      </c>
      <c r="CW12" s="538">
        <f t="shared" si="21"/>
        <v>3560707.4117624001</v>
      </c>
      <c r="CX12" s="538">
        <f t="shared" si="21"/>
        <v>3570853.3293548599</v>
      </c>
      <c r="CY12" s="538">
        <f t="shared" si="21"/>
        <v>4081875.8947171601</v>
      </c>
      <c r="CZ12" s="538">
        <f t="shared" si="21"/>
        <v>4087641.0400915002</v>
      </c>
      <c r="DB12" s="176">
        <f>+DB76+DB165+DB237+DB214+DB260+DB291+DB189</f>
        <v>19140190472.82</v>
      </c>
      <c r="DC12" s="176">
        <f t="shared" si="25"/>
        <v>3491021264295.8198</v>
      </c>
      <c r="DD12" s="176">
        <f t="shared" si="25"/>
        <v>3499930045869.8198</v>
      </c>
      <c r="DE12" s="176">
        <f t="shared" si="25"/>
        <v>3510013512109.3398</v>
      </c>
      <c r="DF12" s="176">
        <f t="shared" si="25"/>
        <v>3519218203545.3398</v>
      </c>
      <c r="DG12" s="176">
        <f t="shared" si="25"/>
        <v>3529272933409.3398</v>
      </c>
      <c r="DH12" s="176">
        <f t="shared" si="25"/>
        <v>3539776409985.3398</v>
      </c>
      <c r="DI12" s="176">
        <f t="shared" si="25"/>
        <v>3553120898441.3398</v>
      </c>
      <c r="DJ12" s="176">
        <f t="shared" si="25"/>
        <v>3562298007768.3398</v>
      </c>
      <c r="DK12" s="176">
        <f t="shared" si="25"/>
        <v>3572705452937.5</v>
      </c>
      <c r="DL12" s="176">
        <f t="shared" si="25"/>
        <v>4081638403570.5</v>
      </c>
      <c r="DM12" s="176">
        <f t="shared" si="25"/>
        <v>4087641040091.5</v>
      </c>
      <c r="DN12" s="176"/>
      <c r="DO12" s="176">
        <f t="shared" si="25"/>
        <v>19006817020.82</v>
      </c>
      <c r="DP12" s="176">
        <f t="shared" si="25"/>
        <v>3490885166303.8198</v>
      </c>
      <c r="DQ12" s="176">
        <f t="shared" si="25"/>
        <v>3499799965549.8999</v>
      </c>
      <c r="DR12" s="176">
        <f t="shared" si="25"/>
        <v>3509628795728.5</v>
      </c>
      <c r="DS12" s="176">
        <f t="shared" si="25"/>
        <v>3518554290148.5996</v>
      </c>
      <c r="DT12" s="176">
        <f t="shared" si="25"/>
        <v>3528276975352.7598</v>
      </c>
      <c r="DU12" s="176">
        <f t="shared" si="25"/>
        <v>3538644526905.96</v>
      </c>
      <c r="DV12" s="176">
        <f t="shared" si="25"/>
        <v>3551771386416.1597</v>
      </c>
      <c r="DW12" s="176">
        <f t="shared" si="25"/>
        <v>3560707411762.3999</v>
      </c>
      <c r="DX12" s="176">
        <f t="shared" si="25"/>
        <v>3570853329354.8599</v>
      </c>
      <c r="DY12" s="176">
        <f t="shared" si="25"/>
        <v>4081875894717.1602</v>
      </c>
      <c r="DZ12" s="176">
        <f t="shared" si="25"/>
        <v>4087641040091.5</v>
      </c>
      <c r="EB12" s="541">
        <v>1000000</v>
      </c>
      <c r="EC12" s="544">
        <v>1000000</v>
      </c>
      <c r="ED12" s="544">
        <v>1000000</v>
      </c>
      <c r="EE12" s="544">
        <v>1000000</v>
      </c>
      <c r="EF12" s="544">
        <v>1000000</v>
      </c>
      <c r="EG12" s="544">
        <v>1000000</v>
      </c>
      <c r="EH12" s="544">
        <v>1000000</v>
      </c>
      <c r="EI12" s="544">
        <v>1000000</v>
      </c>
      <c r="EJ12" s="544">
        <v>1000000</v>
      </c>
      <c r="EK12" s="544">
        <v>1000000</v>
      </c>
      <c r="EL12" s="544">
        <v>1000000</v>
      </c>
      <c r="EM12" s="544">
        <v>1000000</v>
      </c>
      <c r="EO12" s="541">
        <v>1000000</v>
      </c>
      <c r="EP12" s="544">
        <v>1000000</v>
      </c>
      <c r="EQ12" s="544">
        <v>1000000</v>
      </c>
      <c r="ER12" s="544">
        <v>1000000</v>
      </c>
      <c r="ES12" s="544">
        <v>1000000</v>
      </c>
      <c r="ET12" s="544">
        <v>1000000</v>
      </c>
      <c r="EU12" s="544">
        <v>1000000</v>
      </c>
      <c r="EV12" s="544">
        <v>1000000</v>
      </c>
      <c r="EW12" s="544">
        <v>1000000</v>
      </c>
      <c r="EX12" s="544">
        <v>1000000</v>
      </c>
      <c r="EY12" s="544">
        <v>1000000</v>
      </c>
      <c r="EZ12" s="544">
        <v>1000000</v>
      </c>
    </row>
    <row r="13" spans="1:156" ht="22.5" customHeight="1">
      <c r="A13" s="165"/>
      <c r="B13" s="1" t="s">
        <v>162</v>
      </c>
      <c r="C13" s="1" t="s">
        <v>162</v>
      </c>
      <c r="D13" s="1" t="s">
        <v>162</v>
      </c>
      <c r="E13" s="1" t="s">
        <v>163</v>
      </c>
      <c r="F13" s="1">
        <v>5</v>
      </c>
      <c r="G13" s="1" t="s">
        <v>162</v>
      </c>
      <c r="H13" s="1" t="s">
        <v>162</v>
      </c>
      <c r="I13" s="1" t="s">
        <v>162</v>
      </c>
      <c r="J13" s="1" t="s">
        <v>162</v>
      </c>
      <c r="K13" s="1" t="s">
        <v>162</v>
      </c>
      <c r="L13" s="1" t="s">
        <v>162</v>
      </c>
      <c r="M13" s="1" t="s">
        <v>162</v>
      </c>
      <c r="N13" s="1" t="s">
        <v>162</v>
      </c>
      <c r="O13" s="1" t="s">
        <v>162</v>
      </c>
      <c r="Q13" s="179"/>
      <c r="T13" s="173" t="s">
        <v>168</v>
      </c>
      <c r="U13" s="400"/>
      <c r="V13" s="174" t="s">
        <v>168</v>
      </c>
      <c r="W13" s="350">
        <f t="shared" si="16"/>
        <v>70498.536999999997</v>
      </c>
      <c r="X13" s="350">
        <f t="shared" si="16"/>
        <v>0</v>
      </c>
      <c r="Y13" s="350">
        <f t="shared" si="16"/>
        <v>0</v>
      </c>
      <c r="Z13" s="350">
        <f t="shared" si="16"/>
        <v>0</v>
      </c>
      <c r="AA13" s="350">
        <f t="shared" si="16"/>
        <v>0</v>
      </c>
      <c r="AB13" s="350">
        <f t="shared" si="16"/>
        <v>0</v>
      </c>
      <c r="AC13" s="350">
        <f t="shared" si="16"/>
        <v>0</v>
      </c>
      <c r="AD13" s="421">
        <f t="shared" si="16"/>
        <v>70498.536999999997</v>
      </c>
      <c r="AE13" s="350">
        <f t="shared" si="16"/>
        <v>0</v>
      </c>
      <c r="AF13" s="350">
        <f t="shared" si="16"/>
        <v>70498.536999999997</v>
      </c>
      <c r="AG13" s="421">
        <f t="shared" si="16"/>
        <v>37991.887828780003</v>
      </c>
      <c r="AH13" s="175">
        <f t="shared" si="1"/>
        <v>0.53890320913723366</v>
      </c>
      <c r="AI13" s="168">
        <f t="shared" si="2"/>
        <v>0.53890320913723366</v>
      </c>
      <c r="AJ13" s="176">
        <f>+AJ77+AJ166+AJ238+AJ215+AJ261+AJ292+AJ190</f>
        <v>35267.174351350004</v>
      </c>
      <c r="AK13" s="176">
        <f>+AG13-AJ13</f>
        <v>2724.7134774299993</v>
      </c>
      <c r="AL13" s="170">
        <f t="shared" si="3"/>
        <v>0.50025398897781381</v>
      </c>
      <c r="AM13" s="421">
        <f>+AM77+AM166+AM238+AM215+AM261+AM292+AM190</f>
        <v>5054.1780623300001</v>
      </c>
      <c r="AN13" s="177">
        <f t="shared" si="4"/>
        <v>7.1691956704434873E-2</v>
      </c>
      <c r="AO13" s="168">
        <f t="shared" si="5"/>
        <v>7.1691956704434873E-2</v>
      </c>
      <c r="AP13" s="176">
        <f>+AP77+AP166+AP238+AP215+AP261+AP292+AP190</f>
        <v>7264.1331925745462</v>
      </c>
      <c r="AQ13" s="176">
        <f>+AM13-AP13</f>
        <v>-2209.9551302445461</v>
      </c>
      <c r="AR13" s="170">
        <f t="shared" si="6"/>
        <v>0.10303948850136486</v>
      </c>
      <c r="AS13" s="421">
        <f>+AS77+AS166+AS238+AS215+AS261+AS292+AS190</f>
        <v>4569.2643143300002</v>
      </c>
      <c r="AT13" s="177">
        <f t="shared" si="7"/>
        <v>6.4813604774947325E-2</v>
      </c>
      <c r="AU13" s="421">
        <f>+AD13-AG13</f>
        <v>32506.649171219993</v>
      </c>
      <c r="AV13" s="350">
        <f>+AG13-AM13</f>
        <v>32937.709766450003</v>
      </c>
      <c r="AW13" s="351">
        <f t="shared" si="17"/>
        <v>65444.358937669997</v>
      </c>
      <c r="AX13" s="350">
        <f t="shared" si="8"/>
        <v>32506.649171219993</v>
      </c>
      <c r="AY13" s="178">
        <f>AD13*AR13</f>
        <v>7264.1331925745453</v>
      </c>
      <c r="AZ13" s="172">
        <f t="shared" si="9"/>
        <v>0.69577166722334072</v>
      </c>
      <c r="BB13" s="566">
        <f>CB13/$AD$13</f>
        <v>0.19162906382369327</v>
      </c>
      <c r="BC13" s="566">
        <f t="shared" ref="BC13:BM13" si="28">CC13/$AD$13</f>
        <v>0.39563092775031633</v>
      </c>
      <c r="BD13" s="566">
        <f t="shared" si="28"/>
        <v>0.46660092704264206</v>
      </c>
      <c r="BE13" s="566">
        <f t="shared" si="28"/>
        <v>0.50025398897781381</v>
      </c>
      <c r="BF13" s="566">
        <f t="shared" si="28"/>
        <v>0.58388079502061163</v>
      </c>
      <c r="BG13" s="566">
        <f t="shared" si="28"/>
        <v>0.64086553057618767</v>
      </c>
      <c r="BH13" s="566">
        <f t="shared" si="28"/>
        <v>0.69709659125763135</v>
      </c>
      <c r="BI13" s="566">
        <f t="shared" si="28"/>
        <v>0.75796806135636552</v>
      </c>
      <c r="BJ13" s="566">
        <f t="shared" si="28"/>
        <v>0.8365400590688854</v>
      </c>
      <c r="BK13" s="566">
        <f t="shared" si="28"/>
        <v>0.89016371599668798</v>
      </c>
      <c r="BL13" s="566">
        <f t="shared" si="28"/>
        <v>0.95557876726221991</v>
      </c>
      <c r="BM13" s="566">
        <f t="shared" si="28"/>
        <v>1</v>
      </c>
      <c r="BO13" s="566">
        <f>CO13/$AD$13</f>
        <v>1.6212142388146297E-3</v>
      </c>
      <c r="BP13" s="566">
        <f t="shared" ref="BP13:BZ13" si="29">CP13/$AD$13</f>
        <v>1.0909156651267553E-2</v>
      </c>
      <c r="BQ13" s="566">
        <f t="shared" si="29"/>
        <v>3.4078082147951008E-2</v>
      </c>
      <c r="BR13" s="566">
        <f t="shared" si="29"/>
        <v>0.10303948850136486</v>
      </c>
      <c r="BS13" s="566">
        <f t="shared" si="29"/>
        <v>0.17428335005154402</v>
      </c>
      <c r="BT13" s="566">
        <f t="shared" si="29"/>
        <v>0.25237457719201906</v>
      </c>
      <c r="BU13" s="566">
        <f t="shared" si="29"/>
        <v>0.33432148014999363</v>
      </c>
      <c r="BV13" s="566">
        <f t="shared" si="29"/>
        <v>0.41626838310796821</v>
      </c>
      <c r="BW13" s="566">
        <f t="shared" si="29"/>
        <v>0.50278019645947336</v>
      </c>
      <c r="BX13" s="566">
        <f t="shared" si="29"/>
        <v>0.5961393754012746</v>
      </c>
      <c r="BY13" s="566">
        <f t="shared" si="29"/>
        <v>0.68949855434307561</v>
      </c>
      <c r="BZ13" s="566">
        <f t="shared" si="29"/>
        <v>1</v>
      </c>
      <c r="CB13" s="541">
        <f>DB13/EB13</f>
        <v>13509.56864625</v>
      </c>
      <c r="CC13" s="541">
        <f t="shared" si="20"/>
        <v>27891.401598349999</v>
      </c>
      <c r="CD13" s="541">
        <f t="shared" si="20"/>
        <v>32894.682719349999</v>
      </c>
      <c r="CE13" s="541">
        <f t="shared" si="20"/>
        <v>35267.174351349997</v>
      </c>
      <c r="CF13" s="541">
        <f t="shared" si="20"/>
        <v>41162.741831350002</v>
      </c>
      <c r="CG13" s="541">
        <f t="shared" si="20"/>
        <v>45180.082319349996</v>
      </c>
      <c r="CH13" s="541">
        <f t="shared" si="20"/>
        <v>49144.289831349997</v>
      </c>
      <c r="CI13" s="541">
        <f t="shared" si="20"/>
        <v>53435.639418350002</v>
      </c>
      <c r="CJ13" s="541">
        <f t="shared" si="20"/>
        <v>58974.850306250002</v>
      </c>
      <c r="CK13" s="541">
        <f t="shared" si="20"/>
        <v>62755.239668249997</v>
      </c>
      <c r="CL13" s="541">
        <f t="shared" si="20"/>
        <v>67366.905080249999</v>
      </c>
      <c r="CM13" s="541">
        <f t="shared" si="20"/>
        <v>70498.536999999997</v>
      </c>
      <c r="CO13" s="538">
        <f t="shared" si="21"/>
        <v>114.293232</v>
      </c>
      <c r="CP13" s="538">
        <f t="shared" si="21"/>
        <v>769.07958381818173</v>
      </c>
      <c r="CQ13" s="538">
        <f t="shared" si="21"/>
        <v>2402.4549351963633</v>
      </c>
      <c r="CR13" s="538">
        <f t="shared" si="21"/>
        <v>7264.1331925745453</v>
      </c>
      <c r="CS13" s="538">
        <f t="shared" si="21"/>
        <v>12286.721202092727</v>
      </c>
      <c r="CT13" s="538">
        <f t="shared" si="21"/>
        <v>17792.038468030911</v>
      </c>
      <c r="CU13" s="538">
        <f t="shared" si="21"/>
        <v>23569.175238249092</v>
      </c>
      <c r="CV13" s="538">
        <f t="shared" si="21"/>
        <v>29346.31200846727</v>
      </c>
      <c r="CW13" s="538">
        <f t="shared" si="21"/>
        <v>35445.268282965451</v>
      </c>
      <c r="CX13" s="538">
        <f t="shared" si="21"/>
        <v>42026.953813883643</v>
      </c>
      <c r="CY13" s="538">
        <f t="shared" si="21"/>
        <v>48608.639344801821</v>
      </c>
      <c r="CZ13" s="538">
        <f t="shared" si="21"/>
        <v>70498.536999999997</v>
      </c>
      <c r="DB13" s="176">
        <f>+DB77+DB166+DB238+DB215+DB261+DB292+DB190</f>
        <v>13509568646.25</v>
      </c>
      <c r="DC13" s="176">
        <f t="shared" si="25"/>
        <v>27891401598.349998</v>
      </c>
      <c r="DD13" s="176">
        <f t="shared" si="25"/>
        <v>32894682719.349998</v>
      </c>
      <c r="DE13" s="176">
        <f t="shared" si="25"/>
        <v>35267174351.349998</v>
      </c>
      <c r="DF13" s="176">
        <f t="shared" si="25"/>
        <v>41162741831.349998</v>
      </c>
      <c r="DG13" s="176">
        <f t="shared" si="25"/>
        <v>45180082319.349998</v>
      </c>
      <c r="DH13" s="176">
        <f t="shared" si="25"/>
        <v>49144289831.349998</v>
      </c>
      <c r="DI13" s="176">
        <f t="shared" si="25"/>
        <v>53435639418.349998</v>
      </c>
      <c r="DJ13" s="176">
        <f t="shared" si="25"/>
        <v>58974850306.25</v>
      </c>
      <c r="DK13" s="176">
        <f t="shared" si="25"/>
        <v>62755239668.25</v>
      </c>
      <c r="DL13" s="176">
        <f t="shared" si="25"/>
        <v>67366905080.25</v>
      </c>
      <c r="DM13" s="176">
        <f t="shared" si="25"/>
        <v>70498537000</v>
      </c>
      <c r="DN13" s="176"/>
      <c r="DO13" s="176">
        <f t="shared" si="25"/>
        <v>114293232</v>
      </c>
      <c r="DP13" s="176">
        <f t="shared" si="25"/>
        <v>769079583.81818175</v>
      </c>
      <c r="DQ13" s="176">
        <f t="shared" si="25"/>
        <v>2402454935.1963634</v>
      </c>
      <c r="DR13" s="176">
        <f t="shared" si="25"/>
        <v>7264133192.5745449</v>
      </c>
      <c r="DS13" s="176">
        <f t="shared" si="25"/>
        <v>12286721202.092728</v>
      </c>
      <c r="DT13" s="176">
        <f t="shared" si="25"/>
        <v>17792038468.03091</v>
      </c>
      <c r="DU13" s="176">
        <f t="shared" si="25"/>
        <v>23569175238.249092</v>
      </c>
      <c r="DV13" s="176">
        <f t="shared" si="25"/>
        <v>29346312008.46727</v>
      </c>
      <c r="DW13" s="176">
        <f t="shared" si="25"/>
        <v>35445268282.965454</v>
      </c>
      <c r="DX13" s="176">
        <f t="shared" si="25"/>
        <v>42026953813.883644</v>
      </c>
      <c r="DY13" s="176">
        <f t="shared" si="25"/>
        <v>48608639344.801819</v>
      </c>
      <c r="DZ13" s="176">
        <f t="shared" si="25"/>
        <v>70498537000</v>
      </c>
      <c r="EB13" s="541">
        <v>1000000</v>
      </c>
      <c r="EC13" s="544">
        <v>1000000</v>
      </c>
      <c r="ED13" s="544">
        <v>1000000</v>
      </c>
      <c r="EE13" s="544">
        <v>1000000</v>
      </c>
      <c r="EF13" s="544">
        <v>1000000</v>
      </c>
      <c r="EG13" s="544">
        <v>1000000</v>
      </c>
      <c r="EH13" s="544">
        <v>1000000</v>
      </c>
      <c r="EI13" s="544">
        <v>1000000</v>
      </c>
      <c r="EJ13" s="544">
        <v>1000000</v>
      </c>
      <c r="EK13" s="544">
        <v>1000000</v>
      </c>
      <c r="EL13" s="544">
        <v>1000000</v>
      </c>
      <c r="EM13" s="544">
        <v>1000000</v>
      </c>
      <c r="EO13" s="541">
        <v>1000000</v>
      </c>
      <c r="EP13" s="544">
        <v>1000000</v>
      </c>
      <c r="EQ13" s="544">
        <v>1000000</v>
      </c>
      <c r="ER13" s="544">
        <v>1000000</v>
      </c>
      <c r="ES13" s="544">
        <v>1000000</v>
      </c>
      <c r="ET13" s="544">
        <v>1000000</v>
      </c>
      <c r="EU13" s="544">
        <v>1000000</v>
      </c>
      <c r="EV13" s="544">
        <v>1000000</v>
      </c>
      <c r="EW13" s="544">
        <v>1000000</v>
      </c>
      <c r="EX13" s="544">
        <v>1000000</v>
      </c>
      <c r="EY13" s="544">
        <v>1000000</v>
      </c>
      <c r="EZ13" s="544">
        <v>1000000</v>
      </c>
    </row>
    <row r="14" spans="1:156" ht="39" customHeight="1" thickBot="1">
      <c r="A14" s="165"/>
      <c r="B14" s="1" t="s">
        <v>162</v>
      </c>
      <c r="C14" s="1" t="s">
        <v>162</v>
      </c>
      <c r="D14" s="1" t="s">
        <v>162</v>
      </c>
      <c r="E14" s="1" t="s">
        <v>163</v>
      </c>
      <c r="F14" s="1">
        <v>8</v>
      </c>
      <c r="G14" s="1" t="s">
        <v>162</v>
      </c>
      <c r="H14" s="1" t="s">
        <v>162</v>
      </c>
      <c r="I14" s="1" t="s">
        <v>162</v>
      </c>
      <c r="J14" s="1" t="s">
        <v>162</v>
      </c>
      <c r="K14" s="1" t="s">
        <v>162</v>
      </c>
      <c r="L14" s="1" t="s">
        <v>162</v>
      </c>
      <c r="M14" s="1" t="s">
        <v>162</v>
      </c>
      <c r="N14" s="1" t="s">
        <v>162</v>
      </c>
      <c r="O14" s="1" t="s">
        <v>162</v>
      </c>
      <c r="Q14" s="179"/>
      <c r="T14" s="180" t="s">
        <v>169</v>
      </c>
      <c r="U14" s="401"/>
      <c r="V14" s="174" t="s">
        <v>169</v>
      </c>
      <c r="W14" s="350">
        <f t="shared" si="16"/>
        <v>24016.427999999996</v>
      </c>
      <c r="X14" s="350">
        <f t="shared" si="16"/>
        <v>0</v>
      </c>
      <c r="Y14" s="350">
        <f t="shared" si="16"/>
        <v>0</v>
      </c>
      <c r="Z14" s="350">
        <f t="shared" si="16"/>
        <v>0</v>
      </c>
      <c r="AA14" s="350">
        <f t="shared" si="16"/>
        <v>0</v>
      </c>
      <c r="AB14" s="350">
        <f t="shared" si="16"/>
        <v>0</v>
      </c>
      <c r="AC14" s="350">
        <f t="shared" si="16"/>
        <v>0</v>
      </c>
      <c r="AD14" s="421">
        <f t="shared" si="16"/>
        <v>24016.427999999996</v>
      </c>
      <c r="AE14" s="350">
        <f t="shared" si="16"/>
        <v>0</v>
      </c>
      <c r="AF14" s="350">
        <f t="shared" si="16"/>
        <v>24016.427999999996</v>
      </c>
      <c r="AG14" s="421">
        <f t="shared" si="16"/>
        <v>1189.9746110000001</v>
      </c>
      <c r="AH14" s="175">
        <f t="shared" si="1"/>
        <v>4.954835960618291E-2</v>
      </c>
      <c r="AI14" s="168">
        <f t="shared" si="2"/>
        <v>4.954835960618291E-2</v>
      </c>
      <c r="AJ14" s="176">
        <f>+AJ78+AJ167+AJ239+AJ216+AJ262+AJ293+AJ191</f>
        <v>1012.914884</v>
      </c>
      <c r="AK14" s="176">
        <f>+AG14-AJ14</f>
        <v>177.05972700000007</v>
      </c>
      <c r="AL14" s="170">
        <f t="shared" si="3"/>
        <v>4.2175917417860816E-2</v>
      </c>
      <c r="AM14" s="421">
        <f>+AM78+AM167+AM239+AM216+AM262+AM293+AM191</f>
        <v>1189.9746110000001</v>
      </c>
      <c r="AN14" s="177">
        <f t="shared" si="4"/>
        <v>4.954835960618291E-2</v>
      </c>
      <c r="AO14" s="168">
        <f t="shared" si="5"/>
        <v>4.954835960618291E-2</v>
      </c>
      <c r="AP14" s="176">
        <f>+AP78+AP167+AP239+AP216+AP262+AP293+AP191</f>
        <v>630.21029583999996</v>
      </c>
      <c r="AQ14" s="176">
        <f>+AM14-AP14</f>
        <v>559.76431516000014</v>
      </c>
      <c r="AR14" s="170">
        <f t="shared" si="6"/>
        <v>2.6240800498725295E-2</v>
      </c>
      <c r="AS14" s="421">
        <f>+AS78+AS167+AS239+AS216+AS262+AS293+AS191</f>
        <v>1189.9746110000001</v>
      </c>
      <c r="AT14" s="177">
        <f t="shared" si="7"/>
        <v>4.954835960618291E-2</v>
      </c>
      <c r="AU14" s="421">
        <f>+AD14-AG14</f>
        <v>22826.453388999995</v>
      </c>
      <c r="AV14" s="350">
        <f>+AG14-AM14</f>
        <v>0</v>
      </c>
      <c r="AW14" s="351">
        <f t="shared" si="17"/>
        <v>22826.453388999995</v>
      </c>
      <c r="AX14" s="350">
        <f t="shared" si="8"/>
        <v>22826.453388999995</v>
      </c>
      <c r="AY14" s="178">
        <f>AD14*AR14</f>
        <v>630.21029584000007</v>
      </c>
      <c r="AZ14" s="172">
        <f t="shared" si="9"/>
        <v>1.8882182961068521</v>
      </c>
      <c r="BB14" s="566">
        <f>CB14/$AD$14</f>
        <v>7.0331025079999412E-4</v>
      </c>
      <c r="BC14" s="566">
        <f t="shared" ref="BC14:BM14" si="30">CC14/$AD$14</f>
        <v>1.5423692482495735E-2</v>
      </c>
      <c r="BD14" s="566">
        <f t="shared" si="30"/>
        <v>1.7183524710668883E-2</v>
      </c>
      <c r="BE14" s="566">
        <f t="shared" si="30"/>
        <v>4.2175917417860816E-2</v>
      </c>
      <c r="BF14" s="566">
        <f t="shared" si="30"/>
        <v>4.6508784903400296E-2</v>
      </c>
      <c r="BG14" s="566">
        <f t="shared" si="30"/>
        <v>6.0314335004356193E-2</v>
      </c>
      <c r="BH14" s="566">
        <f t="shared" si="30"/>
        <v>6.5338396034581012E-2</v>
      </c>
      <c r="BI14" s="566">
        <f t="shared" si="30"/>
        <v>6.5338396034581012E-2</v>
      </c>
      <c r="BJ14" s="566">
        <f t="shared" si="30"/>
        <v>6.5338396034581012E-2</v>
      </c>
      <c r="BK14" s="566">
        <f t="shared" si="30"/>
        <v>6.5338396034581012E-2</v>
      </c>
      <c r="BL14" s="566">
        <f t="shared" si="30"/>
        <v>0.62200773087488292</v>
      </c>
      <c r="BM14" s="566">
        <f t="shared" si="30"/>
        <v>1.0000000000000002</v>
      </c>
      <c r="BO14" s="566">
        <f>CO14/$AD$14</f>
        <v>4.2012908830572143E-5</v>
      </c>
      <c r="BP14" s="566">
        <f t="shared" ref="BP14:BZ14" si="31">CP14/$AD$14</f>
        <v>1.4364532144413819E-2</v>
      </c>
      <c r="BQ14" s="566">
        <f t="shared" si="31"/>
        <v>1.7102042232092139E-2</v>
      </c>
      <c r="BR14" s="566">
        <f t="shared" si="31"/>
        <v>2.6240800498725295E-2</v>
      </c>
      <c r="BS14" s="566">
        <f t="shared" si="31"/>
        <v>2.9401570801453076E-2</v>
      </c>
      <c r="BT14" s="566">
        <f t="shared" si="31"/>
        <v>4.9430388569024507E-2</v>
      </c>
      <c r="BU14" s="566">
        <f t="shared" si="31"/>
        <v>5.8980552515136737E-2</v>
      </c>
      <c r="BV14" s="566">
        <f t="shared" si="31"/>
        <v>6.3506655431024142E-2</v>
      </c>
      <c r="BW14" s="566">
        <f t="shared" si="31"/>
        <v>6.8937978930089031E-2</v>
      </c>
      <c r="BX14" s="566">
        <f t="shared" si="31"/>
        <v>7.5727133303920141E-2</v>
      </c>
      <c r="BY14" s="566">
        <f t="shared" si="31"/>
        <v>0.97687035715053072</v>
      </c>
      <c r="BZ14" s="566">
        <f t="shared" si="31"/>
        <v>1.0000000000000002</v>
      </c>
      <c r="CB14" s="541">
        <f>DB14/EB14</f>
        <v>16.890999999999998</v>
      </c>
      <c r="CC14" s="541">
        <f t="shared" si="20"/>
        <v>370.42200000000003</v>
      </c>
      <c r="CD14" s="541">
        <f t="shared" si="20"/>
        <v>412.68688400000002</v>
      </c>
      <c r="CE14" s="541">
        <f t="shared" si="20"/>
        <v>1012.914884</v>
      </c>
      <c r="CF14" s="541">
        <f t="shared" si="20"/>
        <v>1116.974884</v>
      </c>
      <c r="CG14" s="541">
        <f t="shared" si="20"/>
        <v>1448.5348839999999</v>
      </c>
      <c r="CH14" s="541">
        <f t="shared" si="20"/>
        <v>1569.194884</v>
      </c>
      <c r="CI14" s="541">
        <f t="shared" si="20"/>
        <v>1569.194884</v>
      </c>
      <c r="CJ14" s="541">
        <f t="shared" si="20"/>
        <v>1569.194884</v>
      </c>
      <c r="CK14" s="541">
        <f t="shared" si="20"/>
        <v>1569.194884</v>
      </c>
      <c r="CL14" s="541">
        <f t="shared" si="20"/>
        <v>14938.403883999999</v>
      </c>
      <c r="CM14" s="541">
        <f t="shared" si="20"/>
        <v>24016.428</v>
      </c>
      <c r="CO14" s="538">
        <f t="shared" si="21"/>
        <v>1.0089999999999999</v>
      </c>
      <c r="CP14" s="538">
        <f t="shared" si="21"/>
        <v>344.98475200000001</v>
      </c>
      <c r="CQ14" s="538">
        <f t="shared" si="21"/>
        <v>410.72996592000004</v>
      </c>
      <c r="CR14" s="538">
        <f t="shared" si="21"/>
        <v>630.21029584000007</v>
      </c>
      <c r="CS14" s="538">
        <f t="shared" si="21"/>
        <v>706.12070824</v>
      </c>
      <c r="CT14" s="538">
        <f t="shared" si="21"/>
        <v>1187.1413680799999</v>
      </c>
      <c r="CU14" s="538">
        <f t="shared" si="21"/>
        <v>1416.5021928800002</v>
      </c>
      <c r="CV14" s="538">
        <f t="shared" si="21"/>
        <v>1525.2030176800001</v>
      </c>
      <c r="CW14" s="538">
        <f t="shared" si="21"/>
        <v>1655.64400744</v>
      </c>
      <c r="CX14" s="538">
        <f t="shared" si="21"/>
        <v>1818.6952446400001</v>
      </c>
      <c r="CY14" s="538">
        <f t="shared" si="21"/>
        <v>23460.936597840002</v>
      </c>
      <c r="CZ14" s="538">
        <f t="shared" si="21"/>
        <v>24016.428</v>
      </c>
      <c r="DB14" s="176">
        <f>+DB78+DB167+DB239+DB216+DB262+DB293+DB191</f>
        <v>16891000</v>
      </c>
      <c r="DC14" s="176">
        <f t="shared" si="25"/>
        <v>370422000</v>
      </c>
      <c r="DD14" s="176">
        <f t="shared" si="25"/>
        <v>412686884</v>
      </c>
      <c r="DE14" s="176">
        <f t="shared" si="25"/>
        <v>1012914884</v>
      </c>
      <c r="DF14" s="176">
        <f t="shared" si="25"/>
        <v>1116974884</v>
      </c>
      <c r="DG14" s="176">
        <f t="shared" si="25"/>
        <v>1448534884</v>
      </c>
      <c r="DH14" s="176">
        <f t="shared" si="25"/>
        <v>1569194884</v>
      </c>
      <c r="DI14" s="176">
        <f t="shared" si="25"/>
        <v>1569194884</v>
      </c>
      <c r="DJ14" s="176">
        <f t="shared" si="25"/>
        <v>1569194884</v>
      </c>
      <c r="DK14" s="176">
        <f t="shared" si="25"/>
        <v>1569194884</v>
      </c>
      <c r="DL14" s="176">
        <f t="shared" si="25"/>
        <v>14938403884</v>
      </c>
      <c r="DM14" s="176">
        <f t="shared" si="25"/>
        <v>24016428000</v>
      </c>
      <c r="DN14" s="176"/>
      <c r="DO14" s="176">
        <f t="shared" si="25"/>
        <v>1009000</v>
      </c>
      <c r="DP14" s="176">
        <f t="shared" si="25"/>
        <v>344984752</v>
      </c>
      <c r="DQ14" s="176">
        <f t="shared" si="25"/>
        <v>410729965.92000002</v>
      </c>
      <c r="DR14" s="176">
        <f t="shared" si="25"/>
        <v>630210295.84000003</v>
      </c>
      <c r="DS14" s="176">
        <f t="shared" si="25"/>
        <v>706120708.24000001</v>
      </c>
      <c r="DT14" s="176">
        <f t="shared" si="25"/>
        <v>1187141368.0799999</v>
      </c>
      <c r="DU14" s="176">
        <f t="shared" si="25"/>
        <v>1416502192.8800001</v>
      </c>
      <c r="DV14" s="176">
        <f t="shared" si="25"/>
        <v>1525203017.6800001</v>
      </c>
      <c r="DW14" s="176">
        <f t="shared" si="25"/>
        <v>1655644007.4400001</v>
      </c>
      <c r="DX14" s="176">
        <f t="shared" si="25"/>
        <v>1818695244.6400001</v>
      </c>
      <c r="DY14" s="176">
        <f t="shared" si="25"/>
        <v>23460936597.84</v>
      </c>
      <c r="DZ14" s="176">
        <f t="shared" si="25"/>
        <v>24016428000</v>
      </c>
      <c r="EB14" s="541">
        <v>1000000</v>
      </c>
      <c r="EC14" s="544">
        <v>1000000</v>
      </c>
      <c r="ED14" s="544">
        <v>1000000</v>
      </c>
      <c r="EE14" s="544">
        <v>1000000</v>
      </c>
      <c r="EF14" s="544">
        <v>1000000</v>
      </c>
      <c r="EG14" s="544">
        <v>1000000</v>
      </c>
      <c r="EH14" s="544">
        <v>1000000</v>
      </c>
      <c r="EI14" s="544">
        <v>1000000</v>
      </c>
      <c r="EJ14" s="544">
        <v>1000000</v>
      </c>
      <c r="EK14" s="544">
        <v>1000000</v>
      </c>
      <c r="EL14" s="544">
        <v>1000000</v>
      </c>
      <c r="EM14" s="544">
        <v>1000000</v>
      </c>
      <c r="EO14" s="541">
        <v>1000000</v>
      </c>
      <c r="EP14" s="544">
        <v>1000000</v>
      </c>
      <c r="EQ14" s="544">
        <v>1000000</v>
      </c>
      <c r="ER14" s="544">
        <v>1000000</v>
      </c>
      <c r="ES14" s="544">
        <v>1000000</v>
      </c>
      <c r="ET14" s="544">
        <v>1000000</v>
      </c>
      <c r="EU14" s="544">
        <v>1000000</v>
      </c>
      <c r="EV14" s="544">
        <v>1000000</v>
      </c>
      <c r="EW14" s="544">
        <v>1000000</v>
      </c>
      <c r="EX14" s="544">
        <v>1000000</v>
      </c>
      <c r="EY14" s="544">
        <v>1000000</v>
      </c>
      <c r="EZ14" s="544">
        <v>1000000</v>
      </c>
    </row>
    <row r="15" spans="1:156" ht="27.75" customHeight="1" thickBot="1">
      <c r="A15" s="181"/>
      <c r="B15" s="1" t="s">
        <v>162</v>
      </c>
      <c r="C15" s="1" t="s">
        <v>162</v>
      </c>
      <c r="D15" s="1" t="s">
        <v>162</v>
      </c>
      <c r="E15" s="181" t="s">
        <v>170</v>
      </c>
      <c r="F15" s="181" t="s">
        <v>162</v>
      </c>
      <c r="G15" s="181" t="s">
        <v>162</v>
      </c>
      <c r="H15" s="181" t="s">
        <v>162</v>
      </c>
      <c r="I15" s="181" t="s">
        <v>162</v>
      </c>
      <c r="J15" s="181" t="s">
        <v>162</v>
      </c>
      <c r="K15" s="181" t="s">
        <v>162</v>
      </c>
      <c r="L15" s="181" t="s">
        <v>162</v>
      </c>
      <c r="M15" s="181" t="s">
        <v>162</v>
      </c>
      <c r="N15" s="181" t="s">
        <v>162</v>
      </c>
      <c r="O15" s="181" t="s">
        <v>162</v>
      </c>
      <c r="P15" s="181"/>
      <c r="Q15" s="181"/>
      <c r="R15" s="181"/>
      <c r="S15" s="181"/>
      <c r="T15" s="182" t="s">
        <v>171</v>
      </c>
      <c r="U15" s="395"/>
      <c r="V15" s="156" t="s">
        <v>171</v>
      </c>
      <c r="W15" s="353">
        <f>SUM(W16:W17)</f>
        <v>3459.7012829999999</v>
      </c>
      <c r="X15" s="353">
        <f>SUM(X16:X17)</f>
        <v>0</v>
      </c>
      <c r="Y15" s="353">
        <f>SUM(Y16:Y17)</f>
        <v>0</v>
      </c>
      <c r="Z15" s="353"/>
      <c r="AA15" s="353">
        <f>SUM(AA16:AA17)</f>
        <v>0</v>
      </c>
      <c r="AB15" s="353">
        <f>SUM(AB16:AB17)</f>
        <v>0</v>
      </c>
      <c r="AC15" s="353"/>
      <c r="AD15" s="423">
        <f>SUM(AD16:AD17)</f>
        <v>3459.7012829999999</v>
      </c>
      <c r="AE15" s="353">
        <f>SUM(AE16:AE17)</f>
        <v>0</v>
      </c>
      <c r="AF15" s="353">
        <f>SUM(AF16:AF17)</f>
        <v>3459.7012829999999</v>
      </c>
      <c r="AG15" s="423">
        <f>SUM(AG16:AG17)</f>
        <v>0</v>
      </c>
      <c r="AH15" s="183">
        <f>+AG15/AD15</f>
        <v>0</v>
      </c>
      <c r="AI15" s="184">
        <f t="shared" si="2"/>
        <v>0</v>
      </c>
      <c r="AJ15" s="185">
        <f>SUM(AJ16:AJ17)</f>
        <v>0</v>
      </c>
      <c r="AK15" s="185">
        <f>SUM(AK16:AK17)</f>
        <v>0</v>
      </c>
      <c r="AL15" s="170">
        <f t="shared" si="3"/>
        <v>0</v>
      </c>
      <c r="AM15" s="423">
        <f>SUM(AM16:AM17)</f>
        <v>0</v>
      </c>
      <c r="AN15" s="183">
        <f t="shared" si="4"/>
        <v>0</v>
      </c>
      <c r="AO15" s="186">
        <f t="shared" si="5"/>
        <v>0</v>
      </c>
      <c r="AP15" s="185">
        <f>SUM(AP16:AP17)</f>
        <v>0</v>
      </c>
      <c r="AQ15" s="185">
        <f>SUM(AQ16:AQ17)</f>
        <v>0</v>
      </c>
      <c r="AR15" s="170">
        <f t="shared" si="6"/>
        <v>0</v>
      </c>
      <c r="AS15" s="423">
        <f>SUM(AS16:AS17)</f>
        <v>0</v>
      </c>
      <c r="AT15" s="183">
        <f t="shared" si="7"/>
        <v>0</v>
      </c>
      <c r="AU15" s="423">
        <f>SUM(AU16:AU17)</f>
        <v>3459.7012829999999</v>
      </c>
      <c r="AV15" s="353">
        <f>SUM(AV16:AV17)</f>
        <v>0</v>
      </c>
      <c r="AW15" s="353">
        <f t="shared" si="17"/>
        <v>3459.7012829999999</v>
      </c>
      <c r="AX15" s="353">
        <f t="shared" si="8"/>
        <v>3459.7012829999999</v>
      </c>
      <c r="AY15" s="187">
        <f>AY102</f>
        <v>929.69000099999982</v>
      </c>
      <c r="AZ15" s="172">
        <f>IF(AND(AY15=0,AM15&gt;AY15),1,IFERROR(AM15/AY15,1))</f>
        <v>0</v>
      </c>
      <c r="BB15" s="551">
        <f>CB15/$AD$15</f>
        <v>0</v>
      </c>
      <c r="BC15" s="551">
        <f>CC15/$AD$15</f>
        <v>0</v>
      </c>
      <c r="BD15" s="551">
        <f t="shared" ref="BD15:BM15" si="32">CD15/$AD$15</f>
        <v>0</v>
      </c>
      <c r="BE15" s="551">
        <f t="shared" si="32"/>
        <v>0</v>
      </c>
      <c r="BF15" s="551">
        <f t="shared" si="32"/>
        <v>0</v>
      </c>
      <c r="BG15" s="551">
        <f t="shared" si="32"/>
        <v>0</v>
      </c>
      <c r="BH15" s="551">
        <f t="shared" si="32"/>
        <v>0</v>
      </c>
      <c r="BI15" s="551">
        <f t="shared" si="32"/>
        <v>0</v>
      </c>
      <c r="BJ15" s="551">
        <f t="shared" si="32"/>
        <v>0</v>
      </c>
      <c r="BK15" s="551">
        <f t="shared" si="32"/>
        <v>0</v>
      </c>
      <c r="BL15" s="551">
        <f t="shared" si="32"/>
        <v>0</v>
      </c>
      <c r="BM15" s="551">
        <f t="shared" si="32"/>
        <v>0</v>
      </c>
      <c r="BO15" s="551">
        <f>CO15/$AD$15</f>
        <v>0</v>
      </c>
      <c r="BP15" s="551">
        <f t="shared" ref="BP15:BZ15" si="33">CP15/$AD$15</f>
        <v>0</v>
      </c>
      <c r="BQ15" s="551">
        <f t="shared" si="33"/>
        <v>0</v>
      </c>
      <c r="BR15" s="551">
        <f t="shared" si="33"/>
        <v>0</v>
      </c>
      <c r="BS15" s="551">
        <f t="shared" si="33"/>
        <v>0</v>
      </c>
      <c r="BT15" s="551">
        <f t="shared" si="33"/>
        <v>0</v>
      </c>
      <c r="BU15" s="551">
        <f t="shared" si="33"/>
        <v>0</v>
      </c>
      <c r="BV15" s="551">
        <f t="shared" si="33"/>
        <v>0</v>
      </c>
      <c r="BW15" s="551">
        <f t="shared" si="33"/>
        <v>0</v>
      </c>
      <c r="BX15" s="551">
        <f t="shared" si="33"/>
        <v>0</v>
      </c>
      <c r="BY15" s="551">
        <f t="shared" si="33"/>
        <v>0</v>
      </c>
      <c r="BZ15" s="551">
        <f t="shared" si="33"/>
        <v>0</v>
      </c>
      <c r="CB15" s="185">
        <f>SUM(CB16:CB17)</f>
        <v>0</v>
      </c>
      <c r="CC15" s="185">
        <f t="shared" ref="CC15:CM15" si="34">SUM(CC16:CC17)</f>
        <v>0</v>
      </c>
      <c r="CD15" s="185">
        <f t="shared" si="34"/>
        <v>0</v>
      </c>
      <c r="CE15" s="185">
        <f t="shared" si="34"/>
        <v>0</v>
      </c>
      <c r="CF15" s="185">
        <f t="shared" si="34"/>
        <v>0</v>
      </c>
      <c r="CG15" s="185">
        <f t="shared" si="34"/>
        <v>0</v>
      </c>
      <c r="CH15" s="185">
        <f t="shared" si="34"/>
        <v>0</v>
      </c>
      <c r="CI15" s="185">
        <f t="shared" si="34"/>
        <v>0</v>
      </c>
      <c r="CJ15" s="185">
        <f t="shared" si="34"/>
        <v>0</v>
      </c>
      <c r="CK15" s="185">
        <f t="shared" si="34"/>
        <v>0</v>
      </c>
      <c r="CL15" s="185">
        <f t="shared" si="34"/>
        <v>0</v>
      </c>
      <c r="CM15" s="185">
        <f t="shared" si="34"/>
        <v>0</v>
      </c>
      <c r="CO15" s="185">
        <f t="shared" ref="CO15:CZ15" si="35">SUM(CO16:CO17)</f>
        <v>0</v>
      </c>
      <c r="CP15" s="185">
        <f t="shared" si="35"/>
        <v>0</v>
      </c>
      <c r="CQ15" s="185">
        <f t="shared" si="35"/>
        <v>0</v>
      </c>
      <c r="CR15" s="185">
        <f t="shared" si="35"/>
        <v>0</v>
      </c>
      <c r="CS15" s="185">
        <f t="shared" si="35"/>
        <v>0</v>
      </c>
      <c r="CT15" s="185">
        <f t="shared" si="35"/>
        <v>0</v>
      </c>
      <c r="CU15" s="185">
        <f t="shared" si="35"/>
        <v>0</v>
      </c>
      <c r="CV15" s="185">
        <f t="shared" si="35"/>
        <v>0</v>
      </c>
      <c r="CW15" s="185">
        <f t="shared" si="35"/>
        <v>0</v>
      </c>
      <c r="CX15" s="185">
        <f t="shared" si="35"/>
        <v>0</v>
      </c>
      <c r="CY15" s="185">
        <f t="shared" si="35"/>
        <v>0</v>
      </c>
      <c r="CZ15" s="185">
        <f t="shared" si="35"/>
        <v>0</v>
      </c>
      <c r="DB15" s="185">
        <f t="shared" ref="DB15:DM15" si="36">SUM(DB16:DB17)</f>
        <v>0</v>
      </c>
      <c r="DC15" s="185">
        <f t="shared" si="36"/>
        <v>0</v>
      </c>
      <c r="DD15" s="185">
        <f t="shared" si="36"/>
        <v>0</v>
      </c>
      <c r="DE15" s="185">
        <f t="shared" si="36"/>
        <v>0</v>
      </c>
      <c r="DF15" s="185">
        <f t="shared" si="36"/>
        <v>0</v>
      </c>
      <c r="DG15" s="185">
        <f t="shared" si="36"/>
        <v>0</v>
      </c>
      <c r="DH15" s="185">
        <f t="shared" si="36"/>
        <v>0</v>
      </c>
      <c r="DI15" s="185">
        <f t="shared" si="36"/>
        <v>0</v>
      </c>
      <c r="DJ15" s="185">
        <f t="shared" si="36"/>
        <v>0</v>
      </c>
      <c r="DK15" s="185">
        <f t="shared" si="36"/>
        <v>0</v>
      </c>
      <c r="DL15" s="185">
        <f t="shared" si="36"/>
        <v>0</v>
      </c>
      <c r="DM15" s="185">
        <f t="shared" si="36"/>
        <v>0</v>
      </c>
      <c r="DO15" s="185">
        <f t="shared" ref="DO15:DZ15" si="37">SUM(DO16:DO17)</f>
        <v>0</v>
      </c>
      <c r="DP15" s="185">
        <f t="shared" si="37"/>
        <v>0</v>
      </c>
      <c r="DQ15" s="185">
        <f t="shared" si="37"/>
        <v>0</v>
      </c>
      <c r="DR15" s="185">
        <f t="shared" si="37"/>
        <v>0</v>
      </c>
      <c r="DS15" s="185">
        <f t="shared" si="37"/>
        <v>0</v>
      </c>
      <c r="DT15" s="185">
        <f t="shared" si="37"/>
        <v>0</v>
      </c>
      <c r="DU15" s="185">
        <f t="shared" si="37"/>
        <v>0</v>
      </c>
      <c r="DV15" s="185">
        <f t="shared" si="37"/>
        <v>0</v>
      </c>
      <c r="DW15" s="185">
        <f t="shared" si="37"/>
        <v>0</v>
      </c>
      <c r="DX15" s="185">
        <f t="shared" si="37"/>
        <v>0</v>
      </c>
      <c r="DY15" s="185">
        <f t="shared" si="37"/>
        <v>0</v>
      </c>
      <c r="DZ15" s="185">
        <f t="shared" si="37"/>
        <v>0</v>
      </c>
      <c r="EB15" s="532">
        <v>1000000</v>
      </c>
      <c r="EC15" s="532">
        <v>1000000</v>
      </c>
      <c r="ED15" s="532">
        <v>1000000</v>
      </c>
      <c r="EE15" s="532">
        <v>1000000</v>
      </c>
      <c r="EF15" s="532">
        <v>1000000</v>
      </c>
      <c r="EG15" s="532">
        <v>1000000</v>
      </c>
      <c r="EH15" s="532">
        <v>1000000</v>
      </c>
      <c r="EI15" s="532">
        <v>1000000</v>
      </c>
      <c r="EJ15" s="532">
        <v>1000000</v>
      </c>
      <c r="EK15" s="532">
        <v>1000000</v>
      </c>
      <c r="EL15" s="532">
        <v>1000000</v>
      </c>
      <c r="EM15" s="532">
        <v>1000000</v>
      </c>
      <c r="EO15" s="532">
        <v>1000000</v>
      </c>
      <c r="EP15" s="532">
        <v>1000000</v>
      </c>
      <c r="EQ15" s="532">
        <v>1000000</v>
      </c>
      <c r="ER15" s="532">
        <v>1000000</v>
      </c>
      <c r="ES15" s="532">
        <v>1000000</v>
      </c>
      <c r="ET15" s="532">
        <v>1000000</v>
      </c>
      <c r="EU15" s="532">
        <v>1000000</v>
      </c>
      <c r="EV15" s="532">
        <v>1000000</v>
      </c>
      <c r="EW15" s="532">
        <v>1000000</v>
      </c>
      <c r="EX15" s="532">
        <v>1000000</v>
      </c>
      <c r="EY15" s="532">
        <v>1000000</v>
      </c>
      <c r="EZ15" s="532">
        <v>1000000</v>
      </c>
    </row>
    <row r="16" spans="1:156" ht="21.75" customHeight="1" thickBot="1">
      <c r="A16" s="181"/>
      <c r="B16" s="1" t="s">
        <v>162</v>
      </c>
      <c r="C16" s="1" t="s">
        <v>162</v>
      </c>
      <c r="D16" s="1" t="s">
        <v>162</v>
      </c>
      <c r="E16" s="181" t="s">
        <v>170</v>
      </c>
      <c r="F16" s="181" t="s">
        <v>162</v>
      </c>
      <c r="G16" s="181" t="s">
        <v>162</v>
      </c>
      <c r="H16" s="181" t="s">
        <v>162</v>
      </c>
      <c r="I16" s="181" t="s">
        <v>162</v>
      </c>
      <c r="J16" s="181" t="s">
        <v>162</v>
      </c>
      <c r="K16" s="181" t="s">
        <v>162</v>
      </c>
      <c r="L16" s="181" t="s">
        <v>162</v>
      </c>
      <c r="M16" s="181" t="s">
        <v>162</v>
      </c>
      <c r="N16" s="181" t="s">
        <v>162</v>
      </c>
      <c r="O16" s="181" t="s">
        <v>162</v>
      </c>
      <c r="P16" s="181"/>
      <c r="Q16" s="181"/>
      <c r="R16" s="181"/>
      <c r="S16" s="181"/>
      <c r="T16" s="188" t="s">
        <v>172</v>
      </c>
      <c r="U16" s="400"/>
      <c r="V16" s="174" t="s">
        <v>172</v>
      </c>
      <c r="W16" s="354">
        <f>+W80+W169+W218+W241+W264+W295</f>
        <v>3459.7012829999999</v>
      </c>
      <c r="X16" s="354">
        <f t="shared" ref="X16:AG17" si="38">+X80+X169+X218+X241+X264+X295</f>
        <v>0</v>
      </c>
      <c r="Y16" s="354">
        <f t="shared" si="38"/>
        <v>0</v>
      </c>
      <c r="Z16" s="354">
        <f t="shared" si="38"/>
        <v>0</v>
      </c>
      <c r="AA16" s="354">
        <f t="shared" si="38"/>
        <v>0</v>
      </c>
      <c r="AB16" s="354">
        <f t="shared" si="38"/>
        <v>0</v>
      </c>
      <c r="AC16" s="354">
        <f t="shared" si="38"/>
        <v>0</v>
      </c>
      <c r="AD16" s="424">
        <f t="shared" si="38"/>
        <v>3459.7012829999999</v>
      </c>
      <c r="AE16" s="354">
        <f t="shared" si="38"/>
        <v>0</v>
      </c>
      <c r="AF16" s="354">
        <f>+AF80+AF169+AF218+AF241+AF264+AF295</f>
        <v>3459.7012829999999</v>
      </c>
      <c r="AG16" s="354">
        <f>+AG80+AG169+AG218+AG241+AG264+AG295</f>
        <v>0</v>
      </c>
      <c r="AH16" s="175">
        <f>+AG16/AD16</f>
        <v>0</v>
      </c>
      <c r="AI16" s="184">
        <f t="shared" si="2"/>
        <v>0</v>
      </c>
      <c r="AJ16" s="354">
        <f>+AJ80+AJ169+AJ218+AJ241+AJ264+AJ295</f>
        <v>0</v>
      </c>
      <c r="AK16" s="176">
        <f>+AG16-AJ16</f>
        <v>0</v>
      </c>
      <c r="AL16" s="170">
        <f t="shared" si="3"/>
        <v>0</v>
      </c>
      <c r="AM16" s="424">
        <f>+AM80+AM169+AM218+AM241+AM264+AM295</f>
        <v>0</v>
      </c>
      <c r="AN16" s="177">
        <f t="shared" si="4"/>
        <v>0</v>
      </c>
      <c r="AO16" s="186">
        <f t="shared" si="5"/>
        <v>0</v>
      </c>
      <c r="AP16" s="354">
        <f>+AP80+AP169+AP218+AP241+AP264+AP295</f>
        <v>0</v>
      </c>
      <c r="AQ16" s="176">
        <f>+AM16-AP16</f>
        <v>0</v>
      </c>
      <c r="AR16" s="170">
        <f t="shared" si="6"/>
        <v>0</v>
      </c>
      <c r="AS16" s="424">
        <f>+AS80+AS169+AS218+AS241+AS264+AS295</f>
        <v>0</v>
      </c>
      <c r="AT16" s="177">
        <f t="shared" si="7"/>
        <v>0</v>
      </c>
      <c r="AU16" s="424">
        <f>+AU80+AU169+AU218+AU241+AU264+AU295</f>
        <v>3459.7012829999999</v>
      </c>
      <c r="AV16" s="354">
        <f>+AV80+AV169+AV218+AV241+AV264+AV295</f>
        <v>0</v>
      </c>
      <c r="AW16" s="351">
        <f t="shared" si="17"/>
        <v>3459.7012829999999</v>
      </c>
      <c r="AX16" s="352">
        <f t="shared" si="8"/>
        <v>3459.7012829999999</v>
      </c>
      <c r="AY16" s="190">
        <f>AD16*AR16</f>
        <v>0</v>
      </c>
      <c r="AZ16" s="172">
        <f>IF(AND(AY16=0,AM16&gt;AY16),1,IFERROR(AM16/AY16,1))</f>
        <v>1</v>
      </c>
      <c r="BB16" s="566">
        <f>CB16/$AD$16</f>
        <v>0</v>
      </c>
      <c r="BC16" s="566">
        <f t="shared" ref="BC16:BM16" si="39">CC16/$AD$16</f>
        <v>0</v>
      </c>
      <c r="BD16" s="566">
        <f t="shared" si="39"/>
        <v>0</v>
      </c>
      <c r="BE16" s="566">
        <f t="shared" si="39"/>
        <v>0</v>
      </c>
      <c r="BF16" s="566">
        <f t="shared" si="39"/>
        <v>0</v>
      </c>
      <c r="BG16" s="566">
        <f t="shared" si="39"/>
        <v>0</v>
      </c>
      <c r="BH16" s="566">
        <f t="shared" si="39"/>
        <v>0</v>
      </c>
      <c r="BI16" s="566">
        <f t="shared" si="39"/>
        <v>0</v>
      </c>
      <c r="BJ16" s="566">
        <f t="shared" si="39"/>
        <v>0</v>
      </c>
      <c r="BK16" s="566">
        <f t="shared" si="39"/>
        <v>0</v>
      </c>
      <c r="BL16" s="566">
        <f t="shared" si="39"/>
        <v>0</v>
      </c>
      <c r="BM16" s="566">
        <f t="shared" si="39"/>
        <v>0</v>
      </c>
      <c r="BO16" s="566">
        <f>CO16/$AD$16</f>
        <v>0</v>
      </c>
      <c r="BP16" s="566">
        <f t="shared" ref="BP16:BZ16" si="40">CP16/$AD$16</f>
        <v>0</v>
      </c>
      <c r="BQ16" s="566">
        <f t="shared" si="40"/>
        <v>0</v>
      </c>
      <c r="BR16" s="566">
        <f t="shared" si="40"/>
        <v>0</v>
      </c>
      <c r="BS16" s="566">
        <f t="shared" si="40"/>
        <v>0</v>
      </c>
      <c r="BT16" s="566">
        <f t="shared" si="40"/>
        <v>0</v>
      </c>
      <c r="BU16" s="566">
        <f t="shared" si="40"/>
        <v>0</v>
      </c>
      <c r="BV16" s="566">
        <f t="shared" si="40"/>
        <v>0</v>
      </c>
      <c r="BW16" s="566">
        <f t="shared" si="40"/>
        <v>0</v>
      </c>
      <c r="BX16" s="566">
        <f t="shared" si="40"/>
        <v>0</v>
      </c>
      <c r="BY16" s="566">
        <f t="shared" si="40"/>
        <v>0</v>
      </c>
      <c r="BZ16" s="566">
        <f t="shared" si="40"/>
        <v>0</v>
      </c>
      <c r="CB16" s="541">
        <f>DB16/EB16</f>
        <v>0</v>
      </c>
      <c r="CC16" s="541">
        <f t="shared" ref="CC16:CM16" si="41">DC16/EC16</f>
        <v>0</v>
      </c>
      <c r="CD16" s="541">
        <f t="shared" si="41"/>
        <v>0</v>
      </c>
      <c r="CE16" s="541">
        <f t="shared" si="41"/>
        <v>0</v>
      </c>
      <c r="CF16" s="541">
        <f t="shared" si="41"/>
        <v>0</v>
      </c>
      <c r="CG16" s="541">
        <f t="shared" si="41"/>
        <v>0</v>
      </c>
      <c r="CH16" s="541">
        <f t="shared" si="41"/>
        <v>0</v>
      </c>
      <c r="CI16" s="541">
        <f t="shared" si="41"/>
        <v>0</v>
      </c>
      <c r="CJ16" s="541">
        <f t="shared" si="41"/>
        <v>0</v>
      </c>
      <c r="CK16" s="541">
        <f t="shared" si="41"/>
        <v>0</v>
      </c>
      <c r="CL16" s="541">
        <f t="shared" si="41"/>
        <v>0</v>
      </c>
      <c r="CM16" s="541">
        <f t="shared" si="41"/>
        <v>0</v>
      </c>
      <c r="CO16" s="538">
        <f t="shared" ref="CO16:CZ16" si="42">DO16/EO16</f>
        <v>0</v>
      </c>
      <c r="CP16" s="538">
        <f t="shared" si="42"/>
        <v>0</v>
      </c>
      <c r="CQ16" s="538">
        <f t="shared" si="42"/>
        <v>0</v>
      </c>
      <c r="CR16" s="538">
        <f t="shared" si="42"/>
        <v>0</v>
      </c>
      <c r="CS16" s="538">
        <f t="shared" si="42"/>
        <v>0</v>
      </c>
      <c r="CT16" s="538">
        <f t="shared" si="42"/>
        <v>0</v>
      </c>
      <c r="CU16" s="538">
        <f t="shared" si="42"/>
        <v>0</v>
      </c>
      <c r="CV16" s="538">
        <f t="shared" si="42"/>
        <v>0</v>
      </c>
      <c r="CW16" s="538">
        <f t="shared" si="42"/>
        <v>0</v>
      </c>
      <c r="CX16" s="538">
        <f t="shared" si="42"/>
        <v>0</v>
      </c>
      <c r="CY16" s="538">
        <f t="shared" si="42"/>
        <v>0</v>
      </c>
      <c r="CZ16" s="538">
        <f t="shared" si="42"/>
        <v>0</v>
      </c>
      <c r="EB16" s="541">
        <v>1000000</v>
      </c>
      <c r="EC16" s="544">
        <v>1000000</v>
      </c>
      <c r="ED16" s="544">
        <v>1000000</v>
      </c>
      <c r="EE16" s="544">
        <v>1000000</v>
      </c>
      <c r="EF16" s="544">
        <v>1000000</v>
      </c>
      <c r="EG16" s="544">
        <v>1000000</v>
      </c>
      <c r="EH16" s="544">
        <v>1000000</v>
      </c>
      <c r="EI16" s="544">
        <v>1000000</v>
      </c>
      <c r="EJ16" s="544">
        <v>1000000</v>
      </c>
      <c r="EK16" s="544">
        <v>1000000</v>
      </c>
      <c r="EL16" s="544">
        <v>1000000</v>
      </c>
      <c r="EM16" s="544">
        <v>1000000</v>
      </c>
      <c r="EO16" s="541">
        <v>1000000</v>
      </c>
      <c r="EP16" s="544">
        <v>1000000</v>
      </c>
      <c r="EQ16" s="544">
        <v>1000000</v>
      </c>
      <c r="ER16" s="544">
        <v>1000000</v>
      </c>
      <c r="ES16" s="544">
        <v>1000000</v>
      </c>
      <c r="ET16" s="544">
        <v>1000000</v>
      </c>
      <c r="EU16" s="544">
        <v>1000000</v>
      </c>
      <c r="EV16" s="544">
        <v>1000000</v>
      </c>
      <c r="EW16" s="544">
        <v>1000000</v>
      </c>
      <c r="EX16" s="544">
        <v>1000000</v>
      </c>
      <c r="EY16" s="544">
        <v>1000000</v>
      </c>
      <c r="EZ16" s="544">
        <v>1000000</v>
      </c>
    </row>
    <row r="17" spans="1:156" ht="21.75" hidden="1" customHeight="1" thickBot="1">
      <c r="A17" s="181"/>
      <c r="B17" s="1" t="s">
        <v>162</v>
      </c>
      <c r="C17" s="1" t="s">
        <v>162</v>
      </c>
      <c r="D17" s="1" t="s">
        <v>162</v>
      </c>
      <c r="E17" s="181" t="s">
        <v>170</v>
      </c>
      <c r="F17" s="181" t="s">
        <v>162</v>
      </c>
      <c r="G17" s="181" t="s">
        <v>162</v>
      </c>
      <c r="H17" s="181" t="s">
        <v>162</v>
      </c>
      <c r="I17" s="181" t="s">
        <v>162</v>
      </c>
      <c r="J17" s="181" t="s">
        <v>162</v>
      </c>
      <c r="K17" s="181" t="s">
        <v>162</v>
      </c>
      <c r="L17" s="181" t="s">
        <v>162</v>
      </c>
      <c r="M17" s="181" t="s">
        <v>162</v>
      </c>
      <c r="N17" s="181" t="s">
        <v>162</v>
      </c>
      <c r="O17" s="181" t="s">
        <v>162</v>
      </c>
      <c r="P17" s="181"/>
      <c r="Q17" s="181"/>
      <c r="R17" s="181"/>
      <c r="S17" s="181"/>
      <c r="T17" s="188" t="s">
        <v>173</v>
      </c>
      <c r="U17" s="400"/>
      <c r="V17" s="174" t="s">
        <v>173</v>
      </c>
      <c r="W17" s="354">
        <f>+W81+W170+W219+W242+W265+W296</f>
        <v>0</v>
      </c>
      <c r="X17" s="354">
        <f t="shared" si="38"/>
        <v>0</v>
      </c>
      <c r="Y17" s="354">
        <f t="shared" si="38"/>
        <v>0</v>
      </c>
      <c r="Z17" s="354">
        <f t="shared" si="38"/>
        <v>0</v>
      </c>
      <c r="AA17" s="354">
        <f t="shared" si="38"/>
        <v>0</v>
      </c>
      <c r="AB17" s="354">
        <f t="shared" si="38"/>
        <v>0</v>
      </c>
      <c r="AC17" s="354">
        <f t="shared" si="38"/>
        <v>0</v>
      </c>
      <c r="AD17" s="424">
        <f t="shared" si="38"/>
        <v>0</v>
      </c>
      <c r="AE17" s="354">
        <f t="shared" si="38"/>
        <v>0</v>
      </c>
      <c r="AF17" s="354">
        <f t="shared" si="38"/>
        <v>0</v>
      </c>
      <c r="AG17" s="424">
        <f t="shared" si="38"/>
        <v>0</v>
      </c>
      <c r="AH17" s="175" t="e">
        <f>+AG17/AD17</f>
        <v>#DIV/0!</v>
      </c>
      <c r="AI17" s="184" t="e">
        <f t="shared" si="2"/>
        <v>#DIV/0!</v>
      </c>
      <c r="AJ17" s="354">
        <f>+AJ81+AJ170+AJ219+AJ242+AJ265+AJ296</f>
        <v>0</v>
      </c>
      <c r="AK17" s="176">
        <f>+AG17-AJ17</f>
        <v>0</v>
      </c>
      <c r="AL17" s="170" t="e">
        <f t="shared" si="3"/>
        <v>#DIV/0!</v>
      </c>
      <c r="AM17" s="424">
        <f>+AM81+AM170+AM219+AM242+AM265+AM296</f>
        <v>0</v>
      </c>
      <c r="AN17" s="177" t="e">
        <f t="shared" si="4"/>
        <v>#DIV/0!</v>
      </c>
      <c r="AO17" s="186" t="e">
        <f t="shared" si="5"/>
        <v>#DIV/0!</v>
      </c>
      <c r="AP17" s="354">
        <f>+AP81+AP170+AP219+AP242+AP265+AP296</f>
        <v>0</v>
      </c>
      <c r="AQ17" s="176">
        <f>+AM17-AP17</f>
        <v>0</v>
      </c>
      <c r="AR17" s="170" t="e">
        <f t="shared" si="6"/>
        <v>#DIV/0!</v>
      </c>
      <c r="AS17" s="424">
        <f>+AS81+AS170+AS219+AS242+AS265+AS296</f>
        <v>0</v>
      </c>
      <c r="AT17" s="177" t="e">
        <f t="shared" si="7"/>
        <v>#DIV/0!</v>
      </c>
      <c r="AU17" s="424">
        <f>+AU81+AU170+AU219+AU242+AU265+AU296</f>
        <v>0</v>
      </c>
      <c r="AV17" s="354">
        <f>+AV81+AV170+AV219+AV242+AV265+AV296</f>
        <v>0</v>
      </c>
      <c r="AW17" s="351">
        <f t="shared" si="17"/>
        <v>0</v>
      </c>
      <c r="AX17" s="352">
        <f t="shared" si="8"/>
        <v>0</v>
      </c>
      <c r="AY17" s="190" t="e">
        <f>AD17*AR17</f>
        <v>#DIV/0!</v>
      </c>
      <c r="AZ17" s="172" t="e">
        <f>IF(AND(AY17=0,AM17&gt;AY17),1,IFERROR(AM17/AY17,1))</f>
        <v>#DIV/0!</v>
      </c>
      <c r="BB17" s="566" t="e">
        <f>CB17/$AD$17</f>
        <v>#DIV/0!</v>
      </c>
      <c r="BC17" s="566" t="e">
        <f t="shared" ref="BC17:BM17" si="43">CC17/$AD$17</f>
        <v>#DIV/0!</v>
      </c>
      <c r="BD17" s="566" t="e">
        <f t="shared" si="43"/>
        <v>#DIV/0!</v>
      </c>
      <c r="BE17" s="566" t="e">
        <f t="shared" si="43"/>
        <v>#DIV/0!</v>
      </c>
      <c r="BF17" s="566" t="e">
        <f t="shared" si="43"/>
        <v>#DIV/0!</v>
      </c>
      <c r="BG17" s="566" t="e">
        <f t="shared" si="43"/>
        <v>#DIV/0!</v>
      </c>
      <c r="BH17" s="566" t="e">
        <f t="shared" si="43"/>
        <v>#DIV/0!</v>
      </c>
      <c r="BI17" s="566" t="e">
        <f t="shared" si="43"/>
        <v>#DIV/0!</v>
      </c>
      <c r="BJ17" s="566" t="e">
        <f t="shared" si="43"/>
        <v>#DIV/0!</v>
      </c>
      <c r="BK17" s="566" t="e">
        <f t="shared" si="43"/>
        <v>#DIV/0!</v>
      </c>
      <c r="BL17" s="566" t="e">
        <f t="shared" si="43"/>
        <v>#DIV/0!</v>
      </c>
      <c r="BM17" s="566" t="e">
        <f t="shared" si="43"/>
        <v>#DIV/0!</v>
      </c>
      <c r="BO17" s="566" t="e">
        <f>CO17/$AD$17</f>
        <v>#DIV/0!</v>
      </c>
      <c r="BP17" s="566" t="e">
        <f t="shared" ref="BP17:BZ17" si="44">CP17/$AD$17</f>
        <v>#DIV/0!</v>
      </c>
      <c r="BQ17" s="566" t="e">
        <f t="shared" si="44"/>
        <v>#DIV/0!</v>
      </c>
      <c r="BR17" s="566" t="e">
        <f t="shared" si="44"/>
        <v>#DIV/0!</v>
      </c>
      <c r="BS17" s="566" t="e">
        <f t="shared" si="44"/>
        <v>#DIV/0!</v>
      </c>
      <c r="BT17" s="566" t="e">
        <f t="shared" si="44"/>
        <v>#DIV/0!</v>
      </c>
      <c r="BU17" s="566" t="e">
        <f t="shared" si="44"/>
        <v>#DIV/0!</v>
      </c>
      <c r="BV17" s="566" t="e">
        <f t="shared" si="44"/>
        <v>#DIV/0!</v>
      </c>
      <c r="BW17" s="566" t="e">
        <f t="shared" si="44"/>
        <v>#DIV/0!</v>
      </c>
      <c r="BX17" s="566" t="e">
        <f t="shared" si="44"/>
        <v>#DIV/0!</v>
      </c>
      <c r="BY17" s="566" t="e">
        <f t="shared" si="44"/>
        <v>#DIV/0!</v>
      </c>
      <c r="BZ17" s="566" t="e">
        <f t="shared" si="44"/>
        <v>#DIV/0!</v>
      </c>
    </row>
    <row r="18" spans="1:156" ht="24.75" customHeight="1" thickBot="1">
      <c r="A18" s="165"/>
      <c r="B18" s="1" t="s">
        <v>162</v>
      </c>
      <c r="C18" s="1" t="s">
        <v>162</v>
      </c>
      <c r="D18" s="1" t="s">
        <v>162</v>
      </c>
      <c r="E18" s="1" t="s">
        <v>174</v>
      </c>
      <c r="F18" s="1" t="s">
        <v>162</v>
      </c>
      <c r="G18" s="1" t="s">
        <v>162</v>
      </c>
      <c r="H18" s="1" t="s">
        <v>162</v>
      </c>
      <c r="I18" s="1" t="s">
        <v>162</v>
      </c>
      <c r="J18" s="1" t="s">
        <v>162</v>
      </c>
      <c r="K18" s="1" t="s">
        <v>162</v>
      </c>
      <c r="L18" s="1" t="s">
        <v>162</v>
      </c>
      <c r="M18" s="1" t="s">
        <v>162</v>
      </c>
      <c r="N18" s="1" t="s">
        <v>162</v>
      </c>
      <c r="O18" s="1" t="s">
        <v>162</v>
      </c>
      <c r="Q18" s="179"/>
      <c r="T18" s="166" t="s">
        <v>175</v>
      </c>
      <c r="U18" s="395"/>
      <c r="V18" s="156" t="s">
        <v>175</v>
      </c>
      <c r="W18" s="348">
        <f>W55</f>
        <v>8053437.5734060006</v>
      </c>
      <c r="X18" s="348">
        <f>X55</f>
        <v>0</v>
      </c>
      <c r="Y18" s="348">
        <f t="shared" ref="Y18:AG18" si="45">Y55</f>
        <v>0</v>
      </c>
      <c r="Z18" s="348">
        <f t="shared" si="45"/>
        <v>0</v>
      </c>
      <c r="AA18" s="348">
        <f t="shared" si="45"/>
        <v>0</v>
      </c>
      <c r="AB18" s="348">
        <f t="shared" si="45"/>
        <v>0</v>
      </c>
      <c r="AC18" s="348">
        <f t="shared" si="45"/>
        <v>0</v>
      </c>
      <c r="AD18" s="420">
        <f>AD55</f>
        <v>8053437.5734060006</v>
      </c>
      <c r="AE18" s="348">
        <f>AE55</f>
        <v>1000</v>
      </c>
      <c r="AF18" s="348">
        <f>AF55</f>
        <v>8052437.5734060006</v>
      </c>
      <c r="AG18" s="420">
        <f t="shared" si="45"/>
        <v>2738692.9427635306</v>
      </c>
      <c r="AH18" s="167">
        <f t="shared" si="1"/>
        <v>0.34006508621948239</v>
      </c>
      <c r="AI18" s="168">
        <f t="shared" si="2"/>
        <v>0.34010731754175211</v>
      </c>
      <c r="AJ18" s="169">
        <f>AJ55</f>
        <v>3286011.8167896895</v>
      </c>
      <c r="AK18" s="169">
        <f>AK55</f>
        <v>-547318.87402615836</v>
      </c>
      <c r="AL18" s="170">
        <f t="shared" si="3"/>
        <v>0.40749592417859359</v>
      </c>
      <c r="AM18" s="420">
        <f>AM55</f>
        <v>2429861.6743832501</v>
      </c>
      <c r="AN18" s="183">
        <f t="shared" si="4"/>
        <v>0.30171732905798149</v>
      </c>
      <c r="AO18" s="168">
        <f t="shared" si="5"/>
        <v>0.30175479812573985</v>
      </c>
      <c r="AP18" s="169">
        <f>AP55</f>
        <v>2631153.0737340217</v>
      </c>
      <c r="AQ18" s="169">
        <f>AQ55</f>
        <v>-201291.39935077206</v>
      </c>
      <c r="AR18" s="170">
        <f t="shared" si="6"/>
        <v>0.32669714637414038</v>
      </c>
      <c r="AS18" s="420">
        <f>AS55</f>
        <v>2426266.0818030103</v>
      </c>
      <c r="AT18" s="183">
        <f t="shared" si="7"/>
        <v>0.30127086224831584</v>
      </c>
      <c r="AU18" s="420">
        <f>AU55</f>
        <v>5314744.63064247</v>
      </c>
      <c r="AV18" s="348">
        <f>AV55</f>
        <v>308831.26838028064</v>
      </c>
      <c r="AW18" s="349">
        <f>AW55</f>
        <v>5623575.8990227496</v>
      </c>
      <c r="AX18" s="348">
        <f t="shared" si="8"/>
        <v>5313744.63064247</v>
      </c>
      <c r="AY18" s="191">
        <f>AY55</f>
        <v>24718.327106070526</v>
      </c>
      <c r="AZ18" s="172">
        <f t="shared" si="9"/>
        <v>98.302027639504175</v>
      </c>
      <c r="BB18" s="551">
        <f>CB18/$AD$18</f>
        <v>6.9138175414158759E-2</v>
      </c>
      <c r="BC18" s="551">
        <f t="shared" ref="BC18:BM18" si="46">CC18/$AD$18</f>
        <v>0.1998695470866737</v>
      </c>
      <c r="BD18" s="551">
        <f t="shared" si="46"/>
        <v>0.36537219655824471</v>
      </c>
      <c r="BE18" s="551">
        <f t="shared" si="46"/>
        <v>0.40749592417859359</v>
      </c>
      <c r="BF18" s="551">
        <f t="shared" si="46"/>
        <v>0.50265284761156215</v>
      </c>
      <c r="BG18" s="551">
        <f t="shared" si="46"/>
        <v>0.63140759759713017</v>
      </c>
      <c r="BH18" s="551">
        <f t="shared" si="46"/>
        <v>0.67514684356224863</v>
      </c>
      <c r="BI18" s="551">
        <f t="shared" si="46"/>
        <v>0.75005259570149962</v>
      </c>
      <c r="BJ18" s="551">
        <f t="shared" si="46"/>
        <v>0.84917028846346521</v>
      </c>
      <c r="BK18" s="551">
        <f t="shared" si="46"/>
        <v>0.91574805750303623</v>
      </c>
      <c r="BL18" s="551">
        <f t="shared" si="46"/>
        <v>0.94936618749015433</v>
      </c>
      <c r="BM18" s="551">
        <f t="shared" si="46"/>
        <v>0.99999999999869205</v>
      </c>
      <c r="BO18" s="551">
        <f>CO18/$AD$18</f>
        <v>1.3278154306816661E-4</v>
      </c>
      <c r="BP18" s="551">
        <f t="shared" ref="BP18:BZ18" si="47">CP18/$AD$18</f>
        <v>4.1918139540568625E-2</v>
      </c>
      <c r="BQ18" s="551">
        <f t="shared" si="47"/>
        <v>0.27114303402060758</v>
      </c>
      <c r="BR18" s="551">
        <f t="shared" si="47"/>
        <v>0.32669714637414038</v>
      </c>
      <c r="BS18" s="551">
        <f t="shared" si="47"/>
        <v>0.36783493902125691</v>
      </c>
      <c r="BT18" s="551">
        <f t="shared" si="47"/>
        <v>0.48220773830278607</v>
      </c>
      <c r="BU18" s="551">
        <f t="shared" si="47"/>
        <v>0.55237405334775258</v>
      </c>
      <c r="BV18" s="551">
        <f t="shared" si="47"/>
        <v>0.60163774283319627</v>
      </c>
      <c r="BW18" s="551">
        <f t="shared" si="47"/>
        <v>0.74341527636323135</v>
      </c>
      <c r="BX18" s="551">
        <f t="shared" si="47"/>
        <v>0.8134818191227623</v>
      </c>
      <c r="BY18" s="551">
        <f t="shared" si="47"/>
        <v>0.85934505094267799</v>
      </c>
      <c r="BZ18" s="551">
        <f t="shared" si="47"/>
        <v>0.9999999999983894</v>
      </c>
      <c r="CB18" s="169">
        <f>CB55</f>
        <v>556799.97963712108</v>
      </c>
      <c r="CC18" s="169">
        <f t="shared" ref="CC18:DZ18" si="48">CC55</f>
        <v>1609636.9202874578</v>
      </c>
      <c r="CD18" s="169">
        <f t="shared" si="48"/>
        <v>2942502.1760400506</v>
      </c>
      <c r="CE18" s="169">
        <f t="shared" si="48"/>
        <v>3281742.9867896885</v>
      </c>
      <c r="CF18" s="169">
        <f t="shared" si="48"/>
        <v>4048083.3293344751</v>
      </c>
      <c r="CG18" s="169">
        <f t="shared" si="48"/>
        <v>5085001.6706227446</v>
      </c>
      <c r="CH18" s="169">
        <f t="shared" si="48"/>
        <v>5437252.9575106762</v>
      </c>
      <c r="CI18" s="169">
        <f t="shared" si="48"/>
        <v>6040501.7562531568</v>
      </c>
      <c r="CJ18" s="169">
        <f t="shared" si="48"/>
        <v>6838739.9073316827</v>
      </c>
      <c r="CK18" s="169">
        <f t="shared" si="48"/>
        <v>7374919.8140685111</v>
      </c>
      <c r="CL18" s="169">
        <f t="shared" si="48"/>
        <v>7645661.3252544152</v>
      </c>
      <c r="CM18" s="169">
        <f t="shared" si="48"/>
        <v>8053437.5733954674</v>
      </c>
      <c r="CO18" s="169">
        <f t="shared" si="48"/>
        <v>1069.3478680000001</v>
      </c>
      <c r="CP18" s="169">
        <f t="shared" si="48"/>
        <v>337585.11998329114</v>
      </c>
      <c r="CQ18" s="169">
        <f t="shared" si="48"/>
        <v>2183633.4979488626</v>
      </c>
      <c r="CR18" s="169">
        <f t="shared" si="48"/>
        <v>2631035.0737340222</v>
      </c>
      <c r="CS18" s="169">
        <f t="shared" si="48"/>
        <v>2962335.7187252953</v>
      </c>
      <c r="CT18" s="169">
        <f t="shared" si="48"/>
        <v>3883429.9178347853</v>
      </c>
      <c r="CU18" s="169">
        <f t="shared" si="48"/>
        <v>4448509.9558053613</v>
      </c>
      <c r="CV18" s="169">
        <f t="shared" si="48"/>
        <v>4845252.0037120394</v>
      </c>
      <c r="CW18" s="169">
        <f t="shared" si="48"/>
        <v>5987048.5193076534</v>
      </c>
      <c r="CX18" s="169">
        <f t="shared" si="48"/>
        <v>6551325.0474059181</v>
      </c>
      <c r="CY18" s="169">
        <f t="shared" si="48"/>
        <v>6920681.7217822568</v>
      </c>
      <c r="CZ18" s="169">
        <f t="shared" si="48"/>
        <v>8053437.5733930301</v>
      </c>
      <c r="DB18" s="169">
        <f t="shared" si="48"/>
        <v>556799979637.12109</v>
      </c>
      <c r="DC18" s="169">
        <f t="shared" si="48"/>
        <v>1609636920287.4578</v>
      </c>
      <c r="DD18" s="169">
        <f t="shared" si="48"/>
        <v>2942502176040.0513</v>
      </c>
      <c r="DE18" s="169">
        <f t="shared" si="48"/>
        <v>3281742986789.688</v>
      </c>
      <c r="DF18" s="169">
        <f t="shared" si="48"/>
        <v>4048083329334.4751</v>
      </c>
      <c r="DG18" s="169">
        <f t="shared" si="48"/>
        <v>5085001670622.7441</v>
      </c>
      <c r="DH18" s="169">
        <f t="shared" si="48"/>
        <v>5437252957510.6748</v>
      </c>
      <c r="DI18" s="169">
        <f t="shared" si="48"/>
        <v>6040501756253.1563</v>
      </c>
      <c r="DJ18" s="169">
        <f t="shared" si="48"/>
        <v>6838739907331.6816</v>
      </c>
      <c r="DK18" s="169">
        <f t="shared" si="48"/>
        <v>7374919814068.5107</v>
      </c>
      <c r="DL18" s="169">
        <f t="shared" si="48"/>
        <v>7645661325254.4141</v>
      </c>
      <c r="DM18" s="169">
        <f t="shared" si="48"/>
        <v>8053437573395.4678</v>
      </c>
      <c r="DO18" s="169">
        <f t="shared" si="48"/>
        <v>1069347868</v>
      </c>
      <c r="DP18" s="169">
        <f t="shared" si="48"/>
        <v>337585119983.29126</v>
      </c>
      <c r="DQ18" s="169">
        <f t="shared" si="48"/>
        <v>2183633497948.8623</v>
      </c>
      <c r="DR18" s="169">
        <f t="shared" si="48"/>
        <v>2631035073734.0225</v>
      </c>
      <c r="DS18" s="169">
        <f t="shared" si="48"/>
        <v>2962335718725.2959</v>
      </c>
      <c r="DT18" s="169">
        <f t="shared" si="48"/>
        <v>3883429917834.7861</v>
      </c>
      <c r="DU18" s="169">
        <f t="shared" si="48"/>
        <v>4448509955805.3613</v>
      </c>
      <c r="DV18" s="169">
        <f t="shared" si="48"/>
        <v>4845252003712.04</v>
      </c>
      <c r="DW18" s="169">
        <f t="shared" si="48"/>
        <v>5987048519307.6523</v>
      </c>
      <c r="DX18" s="169">
        <f t="shared" si="48"/>
        <v>6551325047405.917</v>
      </c>
      <c r="DY18" s="169">
        <f t="shared" si="48"/>
        <v>6920681721782.2559</v>
      </c>
      <c r="DZ18" s="169">
        <f t="shared" si="48"/>
        <v>8053437573393.0293</v>
      </c>
      <c r="EB18" s="532">
        <v>1000000</v>
      </c>
      <c r="EC18" s="532">
        <v>1000000</v>
      </c>
      <c r="ED18" s="532">
        <v>1000000</v>
      </c>
      <c r="EE18" s="532">
        <v>1000000</v>
      </c>
      <c r="EF18" s="532">
        <v>1000000</v>
      </c>
      <c r="EG18" s="532">
        <v>1000000</v>
      </c>
      <c r="EH18" s="532">
        <v>1000000</v>
      </c>
      <c r="EI18" s="532">
        <v>1000000</v>
      </c>
      <c r="EJ18" s="532">
        <v>1000000</v>
      </c>
      <c r="EK18" s="532">
        <v>1000000</v>
      </c>
      <c r="EL18" s="532">
        <v>1000000</v>
      </c>
      <c r="EM18" s="532">
        <v>1000000</v>
      </c>
      <c r="EO18" s="532">
        <v>1000000</v>
      </c>
      <c r="EP18" s="532">
        <v>1000000</v>
      </c>
      <c r="EQ18" s="532">
        <v>1000000</v>
      </c>
      <c r="ER18" s="532">
        <v>1000000</v>
      </c>
      <c r="ES18" s="532">
        <v>1000000</v>
      </c>
      <c r="ET18" s="532">
        <v>1000000</v>
      </c>
      <c r="EU18" s="532">
        <v>1000000</v>
      </c>
      <c r="EV18" s="532">
        <v>1000000</v>
      </c>
      <c r="EW18" s="532">
        <v>1000000</v>
      </c>
      <c r="EX18" s="532">
        <v>1000000</v>
      </c>
      <c r="EY18" s="532">
        <v>1000000</v>
      </c>
      <c r="EZ18" s="532">
        <v>1000000</v>
      </c>
    </row>
    <row r="19" spans="1:156" ht="24.75" customHeight="1" thickBot="1">
      <c r="A19" s="192"/>
      <c r="B19" s="193" t="s">
        <v>162</v>
      </c>
      <c r="C19" s="193" t="s">
        <v>162</v>
      </c>
      <c r="D19" s="193" t="s">
        <v>162</v>
      </c>
      <c r="E19" s="193" t="s">
        <v>162</v>
      </c>
      <c r="F19" s="193" t="s">
        <v>162</v>
      </c>
      <c r="G19" s="193" t="s">
        <v>162</v>
      </c>
      <c r="H19" s="193" t="s">
        <v>162</v>
      </c>
      <c r="I19" s="193" t="s">
        <v>162</v>
      </c>
      <c r="J19" s="193" t="s">
        <v>162</v>
      </c>
      <c r="K19" s="193" t="s">
        <v>162</v>
      </c>
      <c r="L19" s="193" t="s">
        <v>162</v>
      </c>
      <c r="M19" s="193" t="s">
        <v>162</v>
      </c>
      <c r="N19" s="193" t="s">
        <v>162</v>
      </c>
      <c r="O19" s="193" t="s">
        <v>162</v>
      </c>
      <c r="P19" s="193"/>
      <c r="Q19" s="193"/>
      <c r="R19" s="193"/>
      <c r="S19" s="193"/>
      <c r="T19" s="166" t="s">
        <v>176</v>
      </c>
      <c r="U19" s="395"/>
      <c r="V19" s="156" t="s">
        <v>176</v>
      </c>
      <c r="W19" s="348">
        <f>+W9+W18+W15</f>
        <v>12568394.147436</v>
      </c>
      <c r="X19" s="348">
        <f t="shared" ref="X19:AG19" si="49">+X9+X18+X15</f>
        <v>0</v>
      </c>
      <c r="Y19" s="348">
        <f>+Y9+Y18+Y15</f>
        <v>0</v>
      </c>
      <c r="Z19" s="348">
        <f t="shared" si="49"/>
        <v>0</v>
      </c>
      <c r="AA19" s="348">
        <f t="shared" si="49"/>
        <v>0</v>
      </c>
      <c r="AB19" s="348">
        <f t="shared" si="49"/>
        <v>0</v>
      </c>
      <c r="AC19" s="348">
        <f t="shared" si="49"/>
        <v>0</v>
      </c>
      <c r="AD19" s="420">
        <f>+AD9+AD18+AD15</f>
        <v>12568394.147436</v>
      </c>
      <c r="AE19" s="348">
        <f>+AE9+AE18+AE15</f>
        <v>16998.548029999998</v>
      </c>
      <c r="AF19" s="348">
        <f>+AF9+AF18+AF15</f>
        <v>12551395.599406</v>
      </c>
      <c r="AG19" s="420">
        <f t="shared" si="49"/>
        <v>6388837.4434378613</v>
      </c>
      <c r="AH19" s="167">
        <f t="shared" si="1"/>
        <v>0.50832567538003315</v>
      </c>
      <c r="AI19" s="168">
        <f t="shared" si="2"/>
        <v>0.50901410865738428</v>
      </c>
      <c r="AJ19" s="169">
        <f>+AJ9+AJ18</f>
        <v>6955317.8367188275</v>
      </c>
      <c r="AK19" s="169">
        <f>+AK9+AK18+AK15</f>
        <v>-566480.39328096644</v>
      </c>
      <c r="AL19" s="170">
        <f t="shared" si="3"/>
        <v>0.55305784694354665</v>
      </c>
      <c r="AM19" s="420">
        <f>+AM9+AM18+AM15</f>
        <v>6011369.7829264998</v>
      </c>
      <c r="AN19" s="167">
        <f t="shared" si="4"/>
        <v>0.47829258952328779</v>
      </c>
      <c r="AO19" s="168">
        <f t="shared" si="5"/>
        <v>0.47894034853072359</v>
      </c>
      <c r="AP19" s="169">
        <f>+AP9+AP18+AP15</f>
        <v>6233596.5128597859</v>
      </c>
      <c r="AQ19" s="169">
        <f>+AQ9+AQ18</f>
        <v>-222226.72993328579</v>
      </c>
      <c r="AR19" s="170">
        <f t="shared" si="6"/>
        <v>0.4959645949782247</v>
      </c>
      <c r="AS19" s="420">
        <f>+AS9+AS18+AS15</f>
        <v>6005222.2024498302</v>
      </c>
      <c r="AT19" s="167">
        <f t="shared" si="7"/>
        <v>0.47780345937630531</v>
      </c>
      <c r="AU19" s="420">
        <f>+AU9+AU18+AU15</f>
        <v>6179556.7039981401</v>
      </c>
      <c r="AV19" s="348">
        <f>+AV9+AV18+AV15</f>
        <v>377467.66051136085</v>
      </c>
      <c r="AW19" s="349">
        <f>+AW9+AW18</f>
        <v>6553564.6632264992</v>
      </c>
      <c r="AX19" s="348">
        <f t="shared" si="8"/>
        <v>6162558.1559681389</v>
      </c>
      <c r="AY19" s="191">
        <f>+AY9+AY18</f>
        <v>3626531.5559359947</v>
      </c>
      <c r="AZ19" s="172">
        <f t="shared" si="9"/>
        <v>1.6576085690160187</v>
      </c>
      <c r="BB19" s="551">
        <f>CB19/$AD$19</f>
        <v>5.0512291945059629E-2</v>
      </c>
      <c r="BC19" s="551">
        <f t="shared" ref="BC19:BM19" si="50">CC19/$AD$19</f>
        <v>0.41347894091380377</v>
      </c>
      <c r="BD19" s="551">
        <f t="shared" si="50"/>
        <v>0.52241612696360118</v>
      </c>
      <c r="BE19" s="551">
        <f t="shared" si="50"/>
        <v>0.55305784694354665</v>
      </c>
      <c r="BF19" s="551">
        <f t="shared" si="50"/>
        <v>0.61701963636356116</v>
      </c>
      <c r="BG19" s="551">
        <f t="shared" si="50"/>
        <v>0.70271505939653978</v>
      </c>
      <c r="BH19" s="551">
        <f t="shared" si="50"/>
        <v>0.73409200297274169</v>
      </c>
      <c r="BI19" s="551">
        <f t="shared" si="50"/>
        <v>0.7852183373464181</v>
      </c>
      <c r="BJ19" s="551">
        <f t="shared" si="50"/>
        <v>0.85165173553161155</v>
      </c>
      <c r="BK19" s="551">
        <f t="shared" si="50"/>
        <v>0.89720510788489971</v>
      </c>
      <c r="BL19" s="551">
        <f t="shared" si="50"/>
        <v>0.9624822319247025</v>
      </c>
      <c r="BM19" s="551">
        <f t="shared" si="50"/>
        <v>0.99920164486349217</v>
      </c>
      <c r="BO19" s="551">
        <f>CO19/$AD$19</f>
        <v>2.833431104496081E-3</v>
      </c>
      <c r="BP19" s="551">
        <f t="shared" ref="BP19:BZ19" si="51">CP19/$AD$19</f>
        <v>0.30776600852670699</v>
      </c>
      <c r="BQ19" s="551">
        <f t="shared" si="51"/>
        <v>0.45736511310112971</v>
      </c>
      <c r="BR19" s="551">
        <f>CR19/$AD$19</f>
        <v>0.4959645949782247</v>
      </c>
      <c r="BS19" s="551">
        <f t="shared" si="51"/>
        <v>0.52538131844284763</v>
      </c>
      <c r="BT19" s="551">
        <f t="shared" si="51"/>
        <v>0.60208610473240709</v>
      </c>
      <c r="BU19" s="551">
        <f t="shared" si="51"/>
        <v>0.65086665949532985</v>
      </c>
      <c r="BV19" s="551">
        <f t="shared" si="51"/>
        <v>0.68603202341425917</v>
      </c>
      <c r="BW19" s="551">
        <f t="shared" si="51"/>
        <v>0.78026073657398121</v>
      </c>
      <c r="BX19" s="551">
        <f t="shared" si="51"/>
        <v>0.82863748590066111</v>
      </c>
      <c r="BY19" s="551">
        <f t="shared" si="51"/>
        <v>0.90308775046245715</v>
      </c>
      <c r="BZ19" s="551">
        <f t="shared" si="51"/>
        <v>0.9992016448633646</v>
      </c>
      <c r="CB19" s="420">
        <f>+CB9+CB18+CB15</f>
        <v>634858.39445586607</v>
      </c>
      <c r="CC19" s="420">
        <f t="shared" ref="CC19:CM19" si="52">+CC9+CC18+CC15</f>
        <v>5196766.3010690873</v>
      </c>
      <c r="CD19" s="420">
        <f t="shared" si="52"/>
        <v>6565931.792655508</v>
      </c>
      <c r="CE19" s="420">
        <f t="shared" si="52"/>
        <v>6951049.0067188274</v>
      </c>
      <c r="CF19" s="420">
        <f t="shared" si="52"/>
        <v>7754945.9865248716</v>
      </c>
      <c r="CG19" s="420">
        <f t="shared" si="52"/>
        <v>8831999.8398346119</v>
      </c>
      <c r="CH19" s="420">
        <f t="shared" si="52"/>
        <v>9226357.6338421777</v>
      </c>
      <c r="CI19" s="420">
        <f t="shared" si="52"/>
        <v>9868933.5555641484</v>
      </c>
      <c r="CJ19" s="420">
        <f t="shared" si="52"/>
        <v>10703894.688509218</v>
      </c>
      <c r="CK19" s="420">
        <f t="shared" si="52"/>
        <v>11276427.426990259</v>
      </c>
      <c r="CL19" s="420">
        <f t="shared" si="52"/>
        <v>12096856.05073357</v>
      </c>
      <c r="CM19" s="420">
        <f t="shared" si="52"/>
        <v>12558360.10541074</v>
      </c>
      <c r="CO19" s="420">
        <f t="shared" ref="CO19:CZ19" si="53">+CO9+CO18+CO15</f>
        <v>35611.678910911665</v>
      </c>
      <c r="CP19" s="420">
        <f t="shared" si="53"/>
        <v>3868124.5003468026</v>
      </c>
      <c r="CQ19" s="420">
        <f t="shared" si="53"/>
        <v>5748345.0107416427</v>
      </c>
      <c r="CR19" s="420">
        <f t="shared" si="53"/>
        <v>6233478.5128597859</v>
      </c>
      <c r="CS19" s="420">
        <f t="shared" si="53"/>
        <v>6603199.4878892954</v>
      </c>
      <c r="CT19" s="420">
        <f t="shared" si="53"/>
        <v>7567255.4749713242</v>
      </c>
      <c r="CU19" s="420">
        <f t="shared" si="53"/>
        <v>8180348.713962324</v>
      </c>
      <c r="CV19" s="420">
        <f t="shared" si="53"/>
        <v>8622320.868033452</v>
      </c>
      <c r="CW19" s="420">
        <f t="shared" si="53"/>
        <v>9806624.4750305284</v>
      </c>
      <c r="CX19" s="420">
        <f t="shared" si="53"/>
        <v>10414642.528139951</v>
      </c>
      <c r="CY19" s="420">
        <f t="shared" si="53"/>
        <v>11350362.79753349</v>
      </c>
      <c r="CZ19" s="420">
        <f t="shared" si="53"/>
        <v>12558360.105409136</v>
      </c>
      <c r="DB19" s="420">
        <f t="shared" ref="DB19:DM19" si="54">+DB9+DB18+DB15</f>
        <v>634858394455.86609</v>
      </c>
      <c r="DC19" s="420">
        <f t="shared" si="54"/>
        <v>5196766301069.0879</v>
      </c>
      <c r="DD19" s="420">
        <f t="shared" si="54"/>
        <v>6565931792655.5098</v>
      </c>
      <c r="DE19" s="420">
        <f t="shared" si="54"/>
        <v>6951049006718.8271</v>
      </c>
      <c r="DF19" s="420">
        <f t="shared" si="54"/>
        <v>7754945986524.8711</v>
      </c>
      <c r="DG19" s="420">
        <f t="shared" si="54"/>
        <v>8831999839834.6133</v>
      </c>
      <c r="DH19" s="420">
        <f t="shared" si="54"/>
        <v>9226357633842.1758</v>
      </c>
      <c r="DI19" s="420">
        <f t="shared" si="54"/>
        <v>9868933555564.1484</v>
      </c>
      <c r="DJ19" s="420">
        <f t="shared" si="54"/>
        <v>10703894688509.217</v>
      </c>
      <c r="DK19" s="420">
        <f t="shared" si="54"/>
        <v>11276427426990.258</v>
      </c>
      <c r="DL19" s="420">
        <f t="shared" si="54"/>
        <v>12096856050733.57</v>
      </c>
      <c r="DM19" s="420">
        <f t="shared" si="54"/>
        <v>12558360105410.742</v>
      </c>
      <c r="DO19" s="420">
        <f t="shared" ref="DO19:DZ19" si="55">+DO9+DO18+DO15</f>
        <v>35611678910.911667</v>
      </c>
      <c r="DP19" s="420">
        <f t="shared" si="55"/>
        <v>3868124500346.8027</v>
      </c>
      <c r="DQ19" s="420">
        <f t="shared" si="55"/>
        <v>5748345010741.6426</v>
      </c>
      <c r="DR19" s="420">
        <f t="shared" si="55"/>
        <v>6233478512859.7861</v>
      </c>
      <c r="DS19" s="420">
        <f t="shared" si="55"/>
        <v>6603199487889.2969</v>
      </c>
      <c r="DT19" s="420">
        <f t="shared" si="55"/>
        <v>7567255474971.3242</v>
      </c>
      <c r="DU19" s="420">
        <f t="shared" si="55"/>
        <v>8180348713962.3242</v>
      </c>
      <c r="DV19" s="420">
        <f t="shared" si="55"/>
        <v>8622320868033.4531</v>
      </c>
      <c r="DW19" s="420">
        <f t="shared" si="55"/>
        <v>9806624475030.5273</v>
      </c>
      <c r="DX19" s="420">
        <f t="shared" si="55"/>
        <v>10414642528139.949</v>
      </c>
      <c r="DY19" s="420">
        <f t="shared" si="55"/>
        <v>11350362797533.488</v>
      </c>
      <c r="DZ19" s="420">
        <f t="shared" si="55"/>
        <v>12558360105409.135</v>
      </c>
      <c r="EB19" s="532">
        <v>1000000</v>
      </c>
      <c r="EC19" s="532">
        <v>1000000</v>
      </c>
      <c r="ED19" s="532">
        <v>1000000</v>
      </c>
      <c r="EE19" s="532">
        <v>1000000</v>
      </c>
      <c r="EF19" s="532">
        <v>1000000</v>
      </c>
      <c r="EG19" s="532">
        <v>1000000</v>
      </c>
      <c r="EH19" s="532">
        <v>1000000</v>
      </c>
      <c r="EI19" s="532">
        <v>1000000</v>
      </c>
      <c r="EJ19" s="532">
        <v>1000000</v>
      </c>
      <c r="EK19" s="532">
        <v>1000000</v>
      </c>
      <c r="EL19" s="532">
        <v>1000000</v>
      </c>
      <c r="EM19" s="532">
        <v>1000000</v>
      </c>
      <c r="EO19" s="532">
        <v>1000000</v>
      </c>
      <c r="EP19" s="532">
        <v>1000000</v>
      </c>
      <c r="EQ19" s="532">
        <v>1000000</v>
      </c>
      <c r="ER19" s="532">
        <v>1000000</v>
      </c>
      <c r="ES19" s="532">
        <v>1000000</v>
      </c>
      <c r="ET19" s="532">
        <v>1000000</v>
      </c>
      <c r="EU19" s="532">
        <v>1000000</v>
      </c>
      <c r="EV19" s="532">
        <v>1000000</v>
      </c>
      <c r="EW19" s="532">
        <v>1000000</v>
      </c>
      <c r="EX19" s="532">
        <v>1000000</v>
      </c>
      <c r="EY19" s="532">
        <v>1000000</v>
      </c>
      <c r="EZ19" s="532">
        <v>1000000</v>
      </c>
    </row>
    <row r="20" spans="1:156" ht="22.5">
      <c r="T20" s="141"/>
      <c r="W20" s="501"/>
      <c r="X20" s="502"/>
      <c r="Y20" s="502"/>
      <c r="Z20" s="502"/>
      <c r="AA20" s="502"/>
      <c r="AB20" s="502"/>
      <c r="AC20" s="502"/>
      <c r="AD20" s="503"/>
      <c r="AE20" s="504"/>
      <c r="AF20" s="505"/>
      <c r="AG20" s="503"/>
      <c r="AH20" s="194"/>
      <c r="AI20" s="195"/>
      <c r="AJ20" s="195"/>
      <c r="AK20" s="195"/>
      <c r="AL20" s="196"/>
      <c r="AM20" s="503"/>
      <c r="AN20" s="197"/>
      <c r="AO20" s="198"/>
      <c r="AP20" s="198"/>
      <c r="AQ20" s="198"/>
      <c r="AR20" s="199"/>
      <c r="AS20" s="503"/>
      <c r="AT20" s="211"/>
      <c r="AU20" s="503"/>
      <c r="AV20" s="195"/>
      <c r="AW20" s="195"/>
      <c r="AX20" s="195"/>
      <c r="AY20" s="195"/>
      <c r="AZ20" s="195"/>
      <c r="BB20" s="196"/>
      <c r="BC20" s="196"/>
      <c r="BD20" s="196"/>
      <c r="BE20" s="196"/>
      <c r="BF20" s="196"/>
      <c r="BG20" s="196"/>
      <c r="BH20" s="196"/>
      <c r="CB20" s="533"/>
      <c r="CC20" s="533"/>
      <c r="CD20" s="533"/>
      <c r="CE20" s="533"/>
      <c r="CF20" s="533"/>
      <c r="CG20" s="533"/>
      <c r="CH20" s="533"/>
      <c r="DB20" s="533"/>
      <c r="DC20" s="533"/>
      <c r="DD20" s="533"/>
      <c r="DE20" s="533"/>
      <c r="DF20" s="533"/>
      <c r="DG20" s="533"/>
      <c r="DH20" s="533"/>
      <c r="EB20" s="533"/>
      <c r="EC20" s="533"/>
      <c r="ED20" s="533"/>
      <c r="EE20" s="533"/>
      <c r="EF20" s="533"/>
      <c r="EG20" s="533"/>
      <c r="EH20" s="533"/>
    </row>
    <row r="21" spans="1:156" ht="18">
      <c r="T21" s="147" t="s">
        <v>177</v>
      </c>
      <c r="U21" s="402"/>
      <c r="V21" s="147" t="s">
        <v>178</v>
      </c>
      <c r="W21" s="141"/>
      <c r="X21" s="141"/>
      <c r="Y21" s="141"/>
      <c r="Z21" s="141"/>
      <c r="AA21" s="141"/>
      <c r="AB21" s="141"/>
      <c r="AC21" s="141"/>
      <c r="AD21" s="391"/>
      <c r="AE21" s="200"/>
      <c r="AF21" s="200"/>
      <c r="AG21" s="391"/>
      <c r="AH21" s="143"/>
      <c r="AI21" s="144"/>
      <c r="AJ21" s="144"/>
      <c r="AK21" s="144"/>
      <c r="AL21" s="138"/>
      <c r="AM21" s="391"/>
      <c r="AN21" s="143"/>
      <c r="AO21" s="144"/>
      <c r="AP21" s="144"/>
      <c r="AQ21" s="144"/>
      <c r="AR21" s="138"/>
      <c r="AS21" s="391"/>
      <c r="AT21" s="143"/>
      <c r="AU21" s="391"/>
      <c r="AV21" s="346"/>
      <c r="AW21" s="346"/>
      <c r="AX21" s="346"/>
      <c r="AY21" s="144"/>
      <c r="AZ21" s="144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B21" s="391"/>
      <c r="CC21" s="391"/>
      <c r="CD21" s="391"/>
      <c r="CE21" s="391"/>
      <c r="CF21" s="391"/>
      <c r="CG21" s="391"/>
      <c r="CH21" s="391"/>
      <c r="CI21" s="391"/>
      <c r="CJ21" s="391"/>
      <c r="CK21" s="391"/>
      <c r="CL21" s="391"/>
      <c r="CM21" s="391"/>
      <c r="CO21" s="391"/>
      <c r="CP21" s="391"/>
      <c r="CQ21" s="391"/>
      <c r="CR21" s="391"/>
      <c r="CS21" s="391"/>
      <c r="CT21" s="391"/>
      <c r="CU21" s="391"/>
      <c r="CV21" s="391"/>
      <c r="CW21" s="391"/>
      <c r="CX21" s="391"/>
      <c r="CY21" s="391"/>
      <c r="CZ21" s="391"/>
      <c r="DB21" s="391"/>
      <c r="DC21" s="391"/>
      <c r="DD21" s="391"/>
      <c r="DE21" s="391"/>
      <c r="DF21" s="391"/>
      <c r="DG21" s="391"/>
      <c r="DH21" s="391"/>
      <c r="DI21" s="391"/>
      <c r="DJ21" s="391"/>
      <c r="DK21" s="391"/>
      <c r="DL21" s="391"/>
      <c r="DM21" s="391"/>
      <c r="DO21" s="391"/>
      <c r="DP21" s="391"/>
      <c r="DQ21" s="391"/>
      <c r="DR21" s="391"/>
      <c r="DS21" s="391"/>
      <c r="DT21" s="391"/>
      <c r="DU21" s="391"/>
      <c r="DV21" s="391"/>
      <c r="DW21" s="391"/>
      <c r="DX21" s="391"/>
      <c r="DY21" s="391"/>
      <c r="DZ21" s="391"/>
      <c r="EB21" s="391"/>
      <c r="EC21" s="391"/>
      <c r="ED21" s="391"/>
      <c r="EE21" s="391"/>
      <c r="EF21" s="391"/>
      <c r="EG21" s="391"/>
      <c r="EH21" s="391"/>
      <c r="EI21" s="391"/>
      <c r="EJ21" s="391"/>
      <c r="EK21" s="391"/>
      <c r="EL21" s="391"/>
      <c r="EM21" s="391"/>
      <c r="EO21" s="391"/>
      <c r="EP21" s="391"/>
      <c r="EQ21" s="391"/>
      <c r="ER21" s="391"/>
      <c r="ES21" s="391"/>
      <c r="ET21" s="391"/>
      <c r="EU21" s="391"/>
      <c r="EV21" s="391"/>
      <c r="EW21" s="391"/>
      <c r="EX21" s="391"/>
      <c r="EY21" s="391"/>
      <c r="EZ21" s="391"/>
    </row>
    <row r="22" spans="1:156" ht="12.75" customHeight="1" thickBot="1">
      <c r="T22" s="141"/>
      <c r="V22" s="142"/>
      <c r="W22" s="141"/>
      <c r="X22" s="141"/>
      <c r="Y22" s="141"/>
      <c r="Z22" s="141"/>
      <c r="AA22" s="141"/>
      <c r="AB22" s="141"/>
      <c r="AC22" s="141"/>
      <c r="AD22" s="391"/>
      <c r="AE22" s="141"/>
      <c r="AF22" s="141"/>
      <c r="AG22" s="391"/>
      <c r="AH22" s="143"/>
      <c r="AI22" s="144"/>
      <c r="AJ22" s="144"/>
      <c r="AK22" s="144"/>
      <c r="AL22" s="138"/>
      <c r="AM22" s="391"/>
      <c r="AN22" s="143"/>
      <c r="AO22" s="144"/>
      <c r="AP22" s="144"/>
      <c r="AQ22" s="144"/>
      <c r="AR22" s="138"/>
      <c r="AS22" s="391"/>
      <c r="AT22" s="143"/>
      <c r="AU22" s="391"/>
      <c r="AV22" s="346"/>
      <c r="AW22" s="346"/>
      <c r="AX22" s="346"/>
      <c r="AY22" s="144"/>
      <c r="AZ22" s="144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B22" s="391"/>
      <c r="CC22" s="391"/>
      <c r="CD22" s="391"/>
      <c r="CE22" s="391"/>
      <c r="CF22" s="391"/>
      <c r="CG22" s="391"/>
      <c r="CH22" s="391"/>
      <c r="CI22" s="391"/>
      <c r="CJ22" s="391"/>
      <c r="CK22" s="391"/>
      <c r="CL22" s="391"/>
      <c r="CM22" s="391"/>
      <c r="CO22" s="391"/>
      <c r="CP22" s="391"/>
      <c r="CQ22" s="391"/>
      <c r="CR22" s="391"/>
      <c r="CS22" s="391"/>
      <c r="CT22" s="391"/>
      <c r="CU22" s="391"/>
      <c r="CV22" s="391"/>
      <c r="CW22" s="391"/>
      <c r="CX22" s="391"/>
      <c r="CY22" s="391"/>
      <c r="CZ22" s="391"/>
      <c r="DB22" s="391"/>
      <c r="DC22" s="391"/>
      <c r="DD22" s="391"/>
      <c r="DE22" s="391"/>
      <c r="DF22" s="391"/>
      <c r="DG22" s="391"/>
      <c r="DH22" s="391"/>
      <c r="DI22" s="391"/>
      <c r="DJ22" s="391"/>
      <c r="DK22" s="391"/>
      <c r="DL22" s="391"/>
      <c r="DM22" s="391"/>
      <c r="DO22" s="391"/>
      <c r="DP22" s="391"/>
      <c r="DQ22" s="391"/>
      <c r="DR22" s="391"/>
      <c r="DS22" s="391"/>
      <c r="DT22" s="391"/>
      <c r="DU22" s="391"/>
      <c r="DV22" s="391"/>
      <c r="DW22" s="391"/>
      <c r="DX22" s="391"/>
      <c r="DY22" s="391"/>
      <c r="DZ22" s="391"/>
      <c r="EB22" s="391"/>
      <c r="EC22" s="391"/>
      <c r="ED22" s="391"/>
      <c r="EE22" s="391"/>
      <c r="EF22" s="391"/>
      <c r="EG22" s="391"/>
      <c r="EH22" s="391"/>
      <c r="EI22" s="391"/>
      <c r="EJ22" s="391"/>
      <c r="EK22" s="391"/>
      <c r="EL22" s="391"/>
      <c r="EM22" s="391"/>
      <c r="EO22" s="391"/>
      <c r="EP22" s="391"/>
      <c r="EQ22" s="391"/>
      <c r="ER22" s="391"/>
      <c r="ES22" s="391"/>
      <c r="ET22" s="391"/>
      <c r="EU22" s="391"/>
      <c r="EV22" s="391"/>
      <c r="EW22" s="391"/>
      <c r="EX22" s="391"/>
      <c r="EY22" s="391"/>
      <c r="EZ22" s="391"/>
    </row>
    <row r="23" spans="1:156" ht="82.5" customHeight="1" thickBot="1">
      <c r="T23" s="154" t="s">
        <v>179</v>
      </c>
      <c r="U23" s="399"/>
      <c r="V23" s="155" t="s">
        <v>179</v>
      </c>
      <c r="W23" s="156" t="s">
        <v>430</v>
      </c>
      <c r="X23" s="156" t="s">
        <v>127</v>
      </c>
      <c r="Y23" s="156" t="s">
        <v>128</v>
      </c>
      <c r="Z23" s="156" t="s">
        <v>129</v>
      </c>
      <c r="AA23" s="156" t="s">
        <v>130</v>
      </c>
      <c r="AB23" s="156" t="s">
        <v>131</v>
      </c>
      <c r="AC23" s="155" t="s">
        <v>132</v>
      </c>
      <c r="AD23" s="419" t="s">
        <v>431</v>
      </c>
      <c r="AE23" s="155" t="s">
        <v>432</v>
      </c>
      <c r="AF23" s="155" t="s">
        <v>135</v>
      </c>
      <c r="AG23" s="419" t="s">
        <v>0</v>
      </c>
      <c r="AH23" s="157" t="s">
        <v>136</v>
      </c>
      <c r="AI23" s="158" t="s">
        <v>137</v>
      </c>
      <c r="AJ23" s="158" t="s">
        <v>433</v>
      </c>
      <c r="AK23" s="158" t="s">
        <v>138</v>
      </c>
      <c r="AL23" s="159" t="s">
        <v>139</v>
      </c>
      <c r="AM23" s="419" t="s">
        <v>140</v>
      </c>
      <c r="AN23" s="157" t="s">
        <v>141</v>
      </c>
      <c r="AO23" s="158" t="s">
        <v>142</v>
      </c>
      <c r="AP23" s="158" t="s">
        <v>434</v>
      </c>
      <c r="AQ23" s="158" t="s">
        <v>143</v>
      </c>
      <c r="AR23" s="159" t="s">
        <v>144</v>
      </c>
      <c r="AS23" s="419" t="s">
        <v>293</v>
      </c>
      <c r="AT23" s="157" t="s">
        <v>294</v>
      </c>
      <c r="AU23" s="419" t="s">
        <v>145</v>
      </c>
      <c r="AV23" s="347" t="s">
        <v>146</v>
      </c>
      <c r="AW23" s="347" t="s">
        <v>147</v>
      </c>
      <c r="AX23" s="347" t="s">
        <v>180</v>
      </c>
      <c r="AY23" s="160" t="s">
        <v>149</v>
      </c>
      <c r="AZ23" s="161" t="s">
        <v>150</v>
      </c>
      <c r="BB23" s="162" t="s">
        <v>151</v>
      </c>
      <c r="BC23" s="162" t="s">
        <v>152</v>
      </c>
      <c r="BD23" s="162" t="s">
        <v>107</v>
      </c>
      <c r="BE23" s="162" t="s">
        <v>153</v>
      </c>
      <c r="BF23" s="162" t="s">
        <v>154</v>
      </c>
      <c r="BG23" s="162" t="s">
        <v>155</v>
      </c>
      <c r="BH23" s="162" t="s">
        <v>156</v>
      </c>
      <c r="BI23" s="162" t="s">
        <v>157</v>
      </c>
      <c r="BJ23" s="162" t="s">
        <v>158</v>
      </c>
      <c r="BK23" s="162" t="s">
        <v>159</v>
      </c>
      <c r="BL23" s="162" t="s">
        <v>160</v>
      </c>
      <c r="BM23" s="162" t="s">
        <v>161</v>
      </c>
      <c r="BO23" s="162" t="s">
        <v>151</v>
      </c>
      <c r="BP23" s="162" t="s">
        <v>152</v>
      </c>
      <c r="BQ23" s="162" t="s">
        <v>107</v>
      </c>
      <c r="BR23" s="162" t="s">
        <v>153</v>
      </c>
      <c r="BS23" s="162" t="s">
        <v>154</v>
      </c>
      <c r="BT23" s="162" t="s">
        <v>155</v>
      </c>
      <c r="BU23" s="162" t="s">
        <v>156</v>
      </c>
      <c r="BV23" s="162" t="s">
        <v>157</v>
      </c>
      <c r="BW23" s="162" t="s">
        <v>158</v>
      </c>
      <c r="BX23" s="162" t="s">
        <v>159</v>
      </c>
      <c r="BY23" s="162" t="s">
        <v>160</v>
      </c>
      <c r="BZ23" s="162" t="s">
        <v>161</v>
      </c>
      <c r="CB23" s="531" t="s">
        <v>151</v>
      </c>
      <c r="CC23" s="531" t="s">
        <v>152</v>
      </c>
      <c r="CD23" s="531" t="s">
        <v>107</v>
      </c>
      <c r="CE23" s="531" t="s">
        <v>153</v>
      </c>
      <c r="CF23" s="531" t="s">
        <v>154</v>
      </c>
      <c r="CG23" s="531" t="s">
        <v>155</v>
      </c>
      <c r="CH23" s="531" t="s">
        <v>156</v>
      </c>
      <c r="CI23" s="531" t="s">
        <v>157</v>
      </c>
      <c r="CJ23" s="531" t="s">
        <v>158</v>
      </c>
      <c r="CK23" s="531" t="s">
        <v>159</v>
      </c>
      <c r="CL23" s="531" t="s">
        <v>160</v>
      </c>
      <c r="CM23" s="531" t="s">
        <v>161</v>
      </c>
      <c r="CO23" s="531" t="s">
        <v>151</v>
      </c>
      <c r="CP23" s="531" t="s">
        <v>152</v>
      </c>
      <c r="CQ23" s="531" t="s">
        <v>107</v>
      </c>
      <c r="CR23" s="531" t="s">
        <v>153</v>
      </c>
      <c r="CS23" s="531" t="s">
        <v>154</v>
      </c>
      <c r="CT23" s="531" t="s">
        <v>155</v>
      </c>
      <c r="CU23" s="531" t="s">
        <v>156</v>
      </c>
      <c r="CV23" s="531" t="s">
        <v>157</v>
      </c>
      <c r="CW23" s="531" t="s">
        <v>158</v>
      </c>
      <c r="CX23" s="531" t="s">
        <v>159</v>
      </c>
      <c r="CY23" s="531" t="s">
        <v>160</v>
      </c>
      <c r="CZ23" s="531" t="s">
        <v>161</v>
      </c>
      <c r="DB23" s="531" t="s">
        <v>151</v>
      </c>
      <c r="DC23" s="531" t="s">
        <v>152</v>
      </c>
      <c r="DD23" s="531" t="s">
        <v>107</v>
      </c>
      <c r="DE23" s="531" t="s">
        <v>153</v>
      </c>
      <c r="DF23" s="531" t="s">
        <v>154</v>
      </c>
      <c r="DG23" s="531" t="s">
        <v>155</v>
      </c>
      <c r="DH23" s="531" t="s">
        <v>156</v>
      </c>
      <c r="DI23" s="531" t="s">
        <v>157</v>
      </c>
      <c r="DJ23" s="531" t="s">
        <v>158</v>
      </c>
      <c r="DK23" s="531" t="s">
        <v>159</v>
      </c>
      <c r="DL23" s="531" t="s">
        <v>160</v>
      </c>
      <c r="DM23" s="531" t="s">
        <v>161</v>
      </c>
      <c r="DO23" s="531" t="s">
        <v>151</v>
      </c>
      <c r="DP23" s="531" t="s">
        <v>152</v>
      </c>
      <c r="DQ23" s="531" t="s">
        <v>107</v>
      </c>
      <c r="DR23" s="531" t="s">
        <v>153</v>
      </c>
      <c r="DS23" s="531" t="s">
        <v>154</v>
      </c>
      <c r="DT23" s="531" t="s">
        <v>155</v>
      </c>
      <c r="DU23" s="531" t="s">
        <v>156</v>
      </c>
      <c r="DV23" s="531" t="s">
        <v>157</v>
      </c>
      <c r="DW23" s="531" t="s">
        <v>158</v>
      </c>
      <c r="DX23" s="531" t="s">
        <v>159</v>
      </c>
      <c r="DY23" s="531" t="s">
        <v>160</v>
      </c>
      <c r="DZ23" s="531" t="s">
        <v>161</v>
      </c>
      <c r="EB23" s="531" t="s">
        <v>151</v>
      </c>
      <c r="EC23" s="531" t="s">
        <v>152</v>
      </c>
      <c r="ED23" s="531" t="s">
        <v>107</v>
      </c>
      <c r="EE23" s="531" t="s">
        <v>153</v>
      </c>
      <c r="EF23" s="531" t="s">
        <v>154</v>
      </c>
      <c r="EG23" s="531" t="s">
        <v>155</v>
      </c>
      <c r="EH23" s="531" t="s">
        <v>156</v>
      </c>
      <c r="EI23" s="531" t="s">
        <v>157</v>
      </c>
      <c r="EJ23" s="531" t="s">
        <v>158</v>
      </c>
      <c r="EK23" s="531" t="s">
        <v>159</v>
      </c>
      <c r="EL23" s="531" t="s">
        <v>160</v>
      </c>
      <c r="EM23" s="531" t="s">
        <v>161</v>
      </c>
      <c r="EO23" s="531" t="s">
        <v>151</v>
      </c>
      <c r="EP23" s="531" t="s">
        <v>152</v>
      </c>
      <c r="EQ23" s="531" t="s">
        <v>107</v>
      </c>
      <c r="ER23" s="531" t="s">
        <v>153</v>
      </c>
      <c r="ES23" s="531" t="s">
        <v>154</v>
      </c>
      <c r="ET23" s="531" t="s">
        <v>155</v>
      </c>
      <c r="EU23" s="531" t="s">
        <v>156</v>
      </c>
      <c r="EV23" s="531" t="s">
        <v>157</v>
      </c>
      <c r="EW23" s="531" t="s">
        <v>158</v>
      </c>
      <c r="EX23" s="531" t="s">
        <v>159</v>
      </c>
      <c r="EY23" s="531" t="s">
        <v>160</v>
      </c>
      <c r="EZ23" s="531" t="s">
        <v>161</v>
      </c>
    </row>
    <row r="24" spans="1:156" ht="25.5" customHeight="1">
      <c r="B24" s="1" t="s">
        <v>181</v>
      </c>
      <c r="C24" s="1" t="s">
        <v>295</v>
      </c>
      <c r="D24" s="1" t="s">
        <v>162</v>
      </c>
      <c r="E24" s="1" t="s">
        <v>162</v>
      </c>
      <c r="F24" s="1" t="s">
        <v>162</v>
      </c>
      <c r="G24" s="1" t="s">
        <v>162</v>
      </c>
      <c r="H24" s="1" t="s">
        <v>162</v>
      </c>
      <c r="I24" s="1" t="s">
        <v>162</v>
      </c>
      <c r="J24" s="1" t="s">
        <v>162</v>
      </c>
      <c r="K24" s="1" t="s">
        <v>162</v>
      </c>
      <c r="L24" s="1" t="s">
        <v>162</v>
      </c>
      <c r="M24" s="1" t="s">
        <v>162</v>
      </c>
      <c r="N24" s="1" t="s">
        <v>162</v>
      </c>
      <c r="O24" s="1" t="s">
        <v>162</v>
      </c>
      <c r="T24" s="201" t="s">
        <v>182</v>
      </c>
      <c r="U24" s="403"/>
      <c r="V24" s="202" t="s">
        <v>182</v>
      </c>
      <c r="W24" s="352">
        <f t="shared" ref="W24:AG30" si="56">+W36+W48+W60</f>
        <v>7337076.0088460008</v>
      </c>
      <c r="X24" s="352">
        <f t="shared" ref="X24:AC24" si="57">+X36+X48</f>
        <v>0</v>
      </c>
      <c r="Y24" s="352">
        <f t="shared" si="57"/>
        <v>0</v>
      </c>
      <c r="Z24" s="352">
        <f t="shared" si="57"/>
        <v>0</v>
      </c>
      <c r="AA24" s="352">
        <f t="shared" si="57"/>
        <v>0</v>
      </c>
      <c r="AB24" s="352">
        <f t="shared" si="57"/>
        <v>0</v>
      </c>
      <c r="AC24" s="352">
        <f t="shared" si="57"/>
        <v>0</v>
      </c>
      <c r="AD24" s="422">
        <f t="shared" ref="AD24:AG30" si="58">+AD36+AD48+AD60</f>
        <v>7337076.0088460008</v>
      </c>
      <c r="AE24" s="352">
        <f t="shared" si="58"/>
        <v>2473.0038030000001</v>
      </c>
      <c r="AF24" s="352">
        <f t="shared" si="58"/>
        <v>7334603.0050430009</v>
      </c>
      <c r="AG24" s="422">
        <f t="shared" si="58"/>
        <v>2698164.2969972207</v>
      </c>
      <c r="AH24" s="177">
        <f>+AG24/AD24</f>
        <v>0.36774381153257218</v>
      </c>
      <c r="AI24" s="352">
        <f t="shared" ref="AI24:AK25" si="59">+AI36+AI48+AI60</f>
        <v>0.65164630478179686</v>
      </c>
      <c r="AJ24" s="352">
        <f>+AJ36+AJ48+AJ60</f>
        <v>3223893.4545040275</v>
      </c>
      <c r="AK24" s="352">
        <f t="shared" si="59"/>
        <v>-525729.15750680678</v>
      </c>
      <c r="AL24" s="170">
        <f>INDEX(BB24:BM24,MATCH($W$1,$BB$86:$BM$86,0))</f>
        <v>0.43881576538422973</v>
      </c>
      <c r="AM24" s="422">
        <f t="shared" ref="AM24:AM30" si="60">+AM36+AM48+AM60</f>
        <v>2460318.8633363401</v>
      </c>
      <c r="AN24" s="177">
        <f t="shared" ref="AN24:AN31" si="61">+AM24/AD24</f>
        <v>0.33532688776428621</v>
      </c>
      <c r="AO24" s="352">
        <f t="shared" ref="AO24:AQ25" si="62">+AO36+AO48+AO60</f>
        <v>0.60002781144216466</v>
      </c>
      <c r="AP24" s="352">
        <f t="shared" si="62"/>
        <v>2665458.9265329316</v>
      </c>
      <c r="AQ24" s="352">
        <f t="shared" si="62"/>
        <v>-205140.06319659154</v>
      </c>
      <c r="AR24" s="170">
        <f t="shared" ref="AR24:AR31" si="63">INDEX(BO24:BZ24,MATCH($W$1,$BO$86:$BZ$86,0))</f>
        <v>0.36327018056231708</v>
      </c>
      <c r="AS24" s="422">
        <f t="shared" ref="AS24:AS30" si="64">+AS36+AS48+AS60</f>
        <v>2460259.6622333401</v>
      </c>
      <c r="AT24" s="177">
        <f t="shared" ref="AT24:AT31" si="65">+AS24/AD24</f>
        <v>0.33531881900461569</v>
      </c>
      <c r="AU24" s="422">
        <f>+AD24-AG24</f>
        <v>4638911.7118487805</v>
      </c>
      <c r="AV24" s="352">
        <f>+AG24-AM24</f>
        <v>237845.43366088066</v>
      </c>
      <c r="AW24" s="351">
        <f t="shared" ref="AW24:AW30" si="66">+AD24-AM24</f>
        <v>4876757.1455096602</v>
      </c>
      <c r="AX24" s="352">
        <f t="shared" ref="AX24:AX34" si="67">+AF24-AG24</f>
        <v>4636438.7080457807</v>
      </c>
      <c r="AY24" s="178">
        <f t="shared" ref="AY24:AY30" si="68">AD24*AR24</f>
        <v>2665340.9265329316</v>
      </c>
      <c r="AZ24" s="172">
        <f t="shared" ref="AZ24:AZ31" si="69">IF(AND(AY24=0,AM24&gt;AY24),1,IFERROR(AM24/AY24,1))</f>
        <v>0.92307848457372255</v>
      </c>
      <c r="BB24" s="567">
        <f>BB83</f>
        <v>7.5208749795548452E-2</v>
      </c>
      <c r="BC24" s="567">
        <f t="shared" ref="BC24:BZ24" si="70">BC83</f>
        <v>0.21859924535702743</v>
      </c>
      <c r="BD24" s="567">
        <f t="shared" si="70"/>
        <v>0.39836563496085281</v>
      </c>
      <c r="BE24" s="567">
        <f t="shared" si="70"/>
        <v>0.43881576538422973</v>
      </c>
      <c r="BF24" s="567">
        <f t="shared" si="70"/>
        <v>0.51909642518240651</v>
      </c>
      <c r="BG24" s="567">
        <f t="shared" si="70"/>
        <v>0.62633687056575527</v>
      </c>
      <c r="BH24" s="567">
        <f t="shared" si="70"/>
        <v>0.66045957820401346</v>
      </c>
      <c r="BI24" s="567">
        <f t="shared" si="70"/>
        <v>0.73198696885988224</v>
      </c>
      <c r="BJ24" s="567">
        <f t="shared" si="70"/>
        <v>0.83301211883895576</v>
      </c>
      <c r="BK24" s="567">
        <f t="shared" si="70"/>
        <v>0.90621287693252806</v>
      </c>
      <c r="BL24" s="567">
        <f t="shared" si="70"/>
        <v>0.944708152166014</v>
      </c>
      <c r="BM24" s="567">
        <f t="shared" si="70"/>
        <v>0.9999999999985496</v>
      </c>
      <c r="BN24" s="567"/>
      <c r="BO24" s="567">
        <f t="shared" si="70"/>
        <v>1.4066959256489051E-3</v>
      </c>
      <c r="BP24" s="567">
        <f t="shared" si="70"/>
        <v>5.0018739368500077E-2</v>
      </c>
      <c r="BQ24" s="567">
        <f t="shared" si="70"/>
        <v>0.30230500603272592</v>
      </c>
      <c r="BR24" s="567">
        <f t="shared" si="70"/>
        <v>0.36327018056231708</v>
      </c>
      <c r="BS24" s="567">
        <f t="shared" si="70"/>
        <v>0.40740264188546055</v>
      </c>
      <c r="BT24" s="567">
        <f t="shared" si="70"/>
        <v>0.5279684107590531</v>
      </c>
      <c r="BU24" s="567">
        <f t="shared" si="70"/>
        <v>0.587495387440781</v>
      </c>
      <c r="BV24" s="567">
        <f t="shared" si="70"/>
        <v>0.62398668605722951</v>
      </c>
      <c r="BW24" s="567">
        <f t="shared" si="70"/>
        <v>0.76745715920931934</v>
      </c>
      <c r="BX24" s="567">
        <f t="shared" si="70"/>
        <v>0.82726264645126713</v>
      </c>
      <c r="BY24" s="567">
        <f t="shared" si="70"/>
        <v>0.8660669666761297</v>
      </c>
      <c r="BZ24" s="567">
        <f t="shared" si="70"/>
        <v>0.99999999999854727</v>
      </c>
      <c r="CA24" s="203"/>
      <c r="CB24" s="541">
        <f t="shared" ref="CB24:CM30" si="71">DB24/EB24</f>
        <v>551812.31378021999</v>
      </c>
      <c r="CC24" s="541">
        <f t="shared" si="71"/>
        <v>1603879.2786608867</v>
      </c>
      <c r="CD24" s="541">
        <f t="shared" si="71"/>
        <v>2922838.9430199759</v>
      </c>
      <c r="CE24" s="541">
        <f t="shared" si="71"/>
        <v>3219624.6245040265</v>
      </c>
      <c r="CF24" s="541">
        <f t="shared" si="71"/>
        <v>3808649.9274835563</v>
      </c>
      <c r="CG24" s="541">
        <f t="shared" si="71"/>
        <v>4595481.2264836868</v>
      </c>
      <c r="CH24" s="541">
        <f t="shared" si="71"/>
        <v>4845842.1260532169</v>
      </c>
      <c r="CI24" s="541">
        <f t="shared" si="71"/>
        <v>5370644.0280097472</v>
      </c>
      <c r="CJ24" s="541">
        <f t="shared" si="71"/>
        <v>6111873.232211276</v>
      </c>
      <c r="CK24" s="541">
        <f t="shared" si="71"/>
        <v>6648952.7582489671</v>
      </c>
      <c r="CL24" s="541">
        <f t="shared" si="71"/>
        <v>6931395.5186184971</v>
      </c>
      <c r="CM24" s="541">
        <f t="shared" si="71"/>
        <v>7337076.0088353604</v>
      </c>
      <c r="CO24" s="538">
        <f t="shared" ref="CO24:CZ30" si="72">DO24/EO24</f>
        <v>10321.034927819999</v>
      </c>
      <c r="CP24" s="538">
        <f t="shared" si="72"/>
        <v>366991.29261334293</v>
      </c>
      <c r="CQ24" s="538">
        <f t="shared" si="72"/>
        <v>2218034.807116759</v>
      </c>
      <c r="CR24" s="538">
        <f t="shared" si="72"/>
        <v>2665340.9265329321</v>
      </c>
      <c r="CS24" s="538">
        <f t="shared" si="72"/>
        <v>2989144.1497182921</v>
      </c>
      <c r="CT24" s="538">
        <f t="shared" si="72"/>
        <v>3873744.3600088004</v>
      </c>
      <c r="CU24" s="538">
        <f t="shared" si="72"/>
        <v>4310498.3124994393</v>
      </c>
      <c r="CV24" s="538">
        <f t="shared" si="72"/>
        <v>4578237.7441098215</v>
      </c>
      <c r="CW24" s="538">
        <f t="shared" si="72"/>
        <v>5630891.5106518026</v>
      </c>
      <c r="CX24" s="538">
        <f t="shared" si="72"/>
        <v>6069688.9162920434</v>
      </c>
      <c r="CY24" s="538">
        <f t="shared" si="72"/>
        <v>6354399.1632534591</v>
      </c>
      <c r="CZ24" s="538">
        <f>DZ24/EZ24</f>
        <v>7337076.0088353418</v>
      </c>
      <c r="DB24" s="352">
        <f>+DB36+DB48+DB60</f>
        <v>551812313780.21997</v>
      </c>
      <c r="DC24" s="352">
        <f>+DC36+DC48+DC60</f>
        <v>1603879278660.8867</v>
      </c>
      <c r="DD24" s="352">
        <f t="shared" ref="DD24:DM24" si="73">+DD36+DD48+DD60</f>
        <v>2922838943019.9761</v>
      </c>
      <c r="DE24" s="352">
        <f t="shared" si="73"/>
        <v>3219624624504.0264</v>
      </c>
      <c r="DF24" s="352">
        <f t="shared" si="73"/>
        <v>3808649927483.5562</v>
      </c>
      <c r="DG24" s="352">
        <f t="shared" si="73"/>
        <v>4595481226483.6865</v>
      </c>
      <c r="DH24" s="352">
        <f t="shared" si="73"/>
        <v>4845842126053.2168</v>
      </c>
      <c r="DI24" s="352">
        <f t="shared" si="73"/>
        <v>5370644028009.7471</v>
      </c>
      <c r="DJ24" s="352">
        <f t="shared" si="73"/>
        <v>6111873232211.2764</v>
      </c>
      <c r="DK24" s="352">
        <f t="shared" si="73"/>
        <v>6648952758248.9668</v>
      </c>
      <c r="DL24" s="352">
        <f t="shared" si="73"/>
        <v>6931395518618.4971</v>
      </c>
      <c r="DM24" s="352">
        <f t="shared" si="73"/>
        <v>7337076008835.3604</v>
      </c>
      <c r="DO24" s="352">
        <f>+DO36+DO48+DO60</f>
        <v>10321034927.82</v>
      </c>
      <c r="DP24" s="352">
        <f t="shared" ref="DC24:EM27" si="74">+DP36+DP48+DP60</f>
        <v>366991292613.34296</v>
      </c>
      <c r="DQ24" s="352">
        <f t="shared" si="74"/>
        <v>2218034807116.7588</v>
      </c>
      <c r="DR24" s="352">
        <f t="shared" si="74"/>
        <v>2665340926532.9321</v>
      </c>
      <c r="DS24" s="352">
        <f t="shared" si="74"/>
        <v>2989144149718.292</v>
      </c>
      <c r="DT24" s="352">
        <f t="shared" si="74"/>
        <v>3873744360008.8003</v>
      </c>
      <c r="DU24" s="352">
        <f t="shared" si="74"/>
        <v>4310498312499.4395</v>
      </c>
      <c r="DV24" s="352">
        <f t="shared" si="74"/>
        <v>4578237744109.8213</v>
      </c>
      <c r="DW24" s="352">
        <f t="shared" si="74"/>
        <v>5630891510651.8027</v>
      </c>
      <c r="DX24" s="352">
        <f t="shared" si="74"/>
        <v>6069688916292.043</v>
      </c>
      <c r="DY24" s="352">
        <f t="shared" si="74"/>
        <v>6354399163253.459</v>
      </c>
      <c r="DZ24" s="352">
        <f t="shared" si="74"/>
        <v>7337076008835.3418</v>
      </c>
      <c r="EB24" s="541">
        <v>1000000</v>
      </c>
      <c r="EC24" s="544">
        <v>1000000</v>
      </c>
      <c r="ED24" s="544">
        <v>1000000</v>
      </c>
      <c r="EE24" s="544">
        <v>1000000</v>
      </c>
      <c r="EF24" s="544">
        <v>1000000</v>
      </c>
      <c r="EG24" s="544">
        <v>1000000</v>
      </c>
      <c r="EH24" s="544">
        <v>1000000</v>
      </c>
      <c r="EI24" s="544">
        <v>1000000</v>
      </c>
      <c r="EJ24" s="544">
        <v>1000000</v>
      </c>
      <c r="EK24" s="544">
        <v>1000000</v>
      </c>
      <c r="EL24" s="544">
        <v>1000000</v>
      </c>
      <c r="EM24" s="544">
        <v>1000000</v>
      </c>
      <c r="EO24" s="541">
        <v>1000000</v>
      </c>
      <c r="EP24" s="544">
        <v>1000000</v>
      </c>
      <c r="EQ24" s="544">
        <v>1000000</v>
      </c>
      <c r="ER24" s="544">
        <v>1000000</v>
      </c>
      <c r="ES24" s="544">
        <v>1000000</v>
      </c>
      <c r="ET24" s="544">
        <v>1000000</v>
      </c>
      <c r="EU24" s="544">
        <v>1000000</v>
      </c>
      <c r="EV24" s="544">
        <v>1000000</v>
      </c>
      <c r="EW24" s="544">
        <v>1000000</v>
      </c>
      <c r="EX24" s="544">
        <v>1000000</v>
      </c>
      <c r="EY24" s="544">
        <v>1000000</v>
      </c>
      <c r="EZ24" s="544">
        <v>1000000</v>
      </c>
    </row>
    <row r="25" spans="1:156" ht="25.5" customHeight="1">
      <c r="B25" s="1" t="s">
        <v>183</v>
      </c>
      <c r="C25" s="1" t="s">
        <v>184</v>
      </c>
      <c r="D25" s="1" t="s">
        <v>162</v>
      </c>
      <c r="E25" s="1" t="s">
        <v>162</v>
      </c>
      <c r="F25" s="1" t="s">
        <v>162</v>
      </c>
      <c r="G25" s="1" t="s">
        <v>162</v>
      </c>
      <c r="H25" s="1" t="s">
        <v>162</v>
      </c>
      <c r="I25" s="1" t="s">
        <v>162</v>
      </c>
      <c r="J25" s="1" t="s">
        <v>162</v>
      </c>
      <c r="K25" s="1" t="s">
        <v>162</v>
      </c>
      <c r="L25" s="1" t="s">
        <v>162</v>
      </c>
      <c r="M25" s="1" t="s">
        <v>162</v>
      </c>
      <c r="N25" s="1" t="s">
        <v>162</v>
      </c>
      <c r="O25" s="1" t="s">
        <v>162</v>
      </c>
      <c r="T25" s="201" t="s">
        <v>185</v>
      </c>
      <c r="U25" s="403"/>
      <c r="V25" s="202" t="s">
        <v>185</v>
      </c>
      <c r="W25" s="352">
        <f t="shared" si="56"/>
        <v>4444901.5429260004</v>
      </c>
      <c r="X25" s="352">
        <f t="shared" si="56"/>
        <v>0</v>
      </c>
      <c r="Y25" s="352">
        <f t="shared" si="56"/>
        <v>0</v>
      </c>
      <c r="Z25" s="352">
        <f t="shared" si="56"/>
        <v>0</v>
      </c>
      <c r="AA25" s="352">
        <f t="shared" si="56"/>
        <v>0</v>
      </c>
      <c r="AB25" s="352">
        <f t="shared" si="56"/>
        <v>0</v>
      </c>
      <c r="AC25" s="352">
        <f t="shared" si="56"/>
        <v>0</v>
      </c>
      <c r="AD25" s="422">
        <f t="shared" si="58"/>
        <v>4444901.5429260004</v>
      </c>
      <c r="AE25" s="352">
        <f t="shared" si="58"/>
        <v>3928.4</v>
      </c>
      <c r="AF25" s="352">
        <f t="shared" si="58"/>
        <v>4440973.1429260001</v>
      </c>
      <c r="AG25" s="422">
        <f t="shared" si="58"/>
        <v>3495918.6663913499</v>
      </c>
      <c r="AH25" s="177">
        <f>+AG25/AD25</f>
        <v>0.78650081056464705</v>
      </c>
      <c r="AI25" s="352">
        <f t="shared" si="59"/>
        <v>0.86773999790949463</v>
      </c>
      <c r="AJ25" s="352">
        <f t="shared" si="59"/>
        <v>3538509.6134495898</v>
      </c>
      <c r="AK25" s="352">
        <f t="shared" si="59"/>
        <v>-42590.947058239857</v>
      </c>
      <c r="AL25" s="170">
        <f t="shared" ref="AL25:AL31" si="75">INDEX(BB25:BM25,MATCH($W$1,$BB$86:$BM$86,0))</f>
        <v>0.79608278817358258</v>
      </c>
      <c r="AM25" s="422">
        <f>+AM37+AM49+AM61</f>
        <v>3468184.1986777806</v>
      </c>
      <c r="AN25" s="177">
        <f t="shared" si="61"/>
        <v>0.78026119705561259</v>
      </c>
      <c r="AO25" s="352" t="e">
        <f t="shared" si="62"/>
        <v>#DIV/0!</v>
      </c>
      <c r="AP25" s="352">
        <f>+AP37+AP49+AP61</f>
        <v>3471678.7255938891</v>
      </c>
      <c r="AQ25" s="352">
        <f t="shared" si="62"/>
        <v>-3494.5269161088154</v>
      </c>
      <c r="AR25" s="170">
        <f t="shared" si="63"/>
        <v>0.78104738475456625</v>
      </c>
      <c r="AS25" s="422">
        <f t="shared" si="64"/>
        <v>11921.14511523</v>
      </c>
      <c r="AT25" s="177">
        <f t="shared" si="65"/>
        <v>2.681981816718154E-3</v>
      </c>
      <c r="AU25" s="422">
        <f t="shared" ref="AU25:AU30" si="76">+AD25-AG25</f>
        <v>948982.87653465057</v>
      </c>
      <c r="AV25" s="352">
        <f t="shared" ref="AV25:AV30" si="77">+AG25-AM25</f>
        <v>27734.467713569291</v>
      </c>
      <c r="AW25" s="351">
        <f t="shared" si="66"/>
        <v>976717.34424821986</v>
      </c>
      <c r="AX25" s="352">
        <f t="shared" si="67"/>
        <v>945054.4765346502</v>
      </c>
      <c r="AY25" s="178">
        <f t="shared" si="68"/>
        <v>3471678.7255938891</v>
      </c>
      <c r="AZ25" s="172">
        <f t="shared" si="69"/>
        <v>0.99899341869097902</v>
      </c>
      <c r="BB25" s="144">
        <f>BB172</f>
        <v>2.9678444817848736E-3</v>
      </c>
      <c r="BC25" s="144">
        <f t="shared" ref="BC25:BZ25" si="78">BC172</f>
        <v>0.78219428604745855</v>
      </c>
      <c r="BD25" s="144">
        <f t="shared" si="78"/>
        <v>0.78542263965156423</v>
      </c>
      <c r="BE25" s="144">
        <f t="shared" si="78"/>
        <v>0.79608278817358258</v>
      </c>
      <c r="BF25" s="144">
        <f t="shared" si="78"/>
        <v>0.83459588064214751</v>
      </c>
      <c r="BG25" s="144">
        <f t="shared" si="78"/>
        <v>0.87435797113969782</v>
      </c>
      <c r="BH25" s="144">
        <f t="shared" si="78"/>
        <v>0.87626666269456477</v>
      </c>
      <c r="BI25" s="144">
        <f t="shared" si="78"/>
        <v>0.87806325478189795</v>
      </c>
      <c r="BJ25" s="144">
        <f t="shared" si="78"/>
        <v>0.87978968152363946</v>
      </c>
      <c r="BK25" s="144">
        <f t="shared" si="78"/>
        <v>0.88146382933398193</v>
      </c>
      <c r="BL25" s="144">
        <f t="shared" si="78"/>
        <v>0.99597984714407994</v>
      </c>
      <c r="BM25" s="144">
        <f t="shared" si="78"/>
        <v>1</v>
      </c>
      <c r="BN25" s="144"/>
      <c r="BO25" s="144">
        <f t="shared" si="78"/>
        <v>5.7008595545446621E-4</v>
      </c>
      <c r="BP25" s="144">
        <f t="shared" si="78"/>
        <v>0.77781002968878532</v>
      </c>
      <c r="BQ25" s="144">
        <f t="shared" si="78"/>
        <v>0.779121025438123</v>
      </c>
      <c r="BR25" s="144">
        <f t="shared" si="78"/>
        <v>0.78104738475456625</v>
      </c>
      <c r="BS25" s="144">
        <f t="shared" si="78"/>
        <v>0.78439725965213181</v>
      </c>
      <c r="BT25" s="144">
        <f t="shared" si="78"/>
        <v>0.78916155492071183</v>
      </c>
      <c r="BU25" s="144">
        <f t="shared" si="78"/>
        <v>0.79967006737880864</v>
      </c>
      <c r="BV25" s="144">
        <f t="shared" si="78"/>
        <v>0.82502748722815233</v>
      </c>
      <c r="BW25" s="144">
        <f t="shared" si="78"/>
        <v>0.83341227842507593</v>
      </c>
      <c r="BX25" s="144">
        <f t="shared" si="78"/>
        <v>0.85113793576969254</v>
      </c>
      <c r="BY25" s="144">
        <f t="shared" si="78"/>
        <v>0.97721604777705096</v>
      </c>
      <c r="BZ25" s="144">
        <f t="shared" si="78"/>
        <v>1</v>
      </c>
      <c r="CA25" s="203"/>
      <c r="CB25" s="541">
        <f t="shared" si="71"/>
        <v>13191.77651625</v>
      </c>
      <c r="CC25" s="541">
        <f t="shared" si="71"/>
        <v>3476776.5889202501</v>
      </c>
      <c r="CD25" s="541">
        <f t="shared" si="71"/>
        <v>3491126.30283625</v>
      </c>
      <c r="CE25" s="541">
        <f t="shared" si="71"/>
        <v>3538509.6134495898</v>
      </c>
      <c r="CF25" s="541">
        <f t="shared" si="71"/>
        <v>3709696.5175859663</v>
      </c>
      <c r="CG25" s="541">
        <f t="shared" si="71"/>
        <v>3886435.0949884905</v>
      </c>
      <c r="CH25" s="541">
        <f t="shared" si="71"/>
        <v>3894919.0410256879</v>
      </c>
      <c r="CI25" s="541">
        <f t="shared" si="71"/>
        <v>3902904.7159666838</v>
      </c>
      <c r="CJ25" s="541">
        <f t="shared" si="71"/>
        <v>3910578.5128547996</v>
      </c>
      <c r="CK25" s="541">
        <f t="shared" si="71"/>
        <v>3918019.9350400767</v>
      </c>
      <c r="CL25" s="541">
        <f t="shared" si="71"/>
        <v>4427032.3592939228</v>
      </c>
      <c r="CM25" s="541">
        <f t="shared" si="71"/>
        <v>4444901.5429260004</v>
      </c>
      <c r="CO25" s="538">
        <f t="shared" si="72"/>
        <v>2533.9759429999999</v>
      </c>
      <c r="CP25" s="538">
        <f t="shared" si="72"/>
        <v>3457289.001067</v>
      </c>
      <c r="CQ25" s="538">
        <f t="shared" si="72"/>
        <v>3463116.2480959999</v>
      </c>
      <c r="CR25" s="538">
        <f t="shared" si="72"/>
        <v>3471678.7255938887</v>
      </c>
      <c r="CS25" s="538">
        <f t="shared" si="72"/>
        <v>3486568.5896946872</v>
      </c>
      <c r="CT25" s="538">
        <f t="shared" si="72"/>
        <v>3507745.4130849531</v>
      </c>
      <c r="CU25" s="538">
        <f t="shared" si="72"/>
        <v>3554454.7163238041</v>
      </c>
      <c r="CV25" s="538">
        <f t="shared" si="72"/>
        <v>3667165.9509367747</v>
      </c>
      <c r="CW25" s="538">
        <f t="shared" si="72"/>
        <v>3704435.5222650929</v>
      </c>
      <c r="CX25" s="538">
        <f t="shared" si="72"/>
        <v>3783224.3239455572</v>
      </c>
      <c r="CY25" s="538">
        <f t="shared" si="72"/>
        <v>4343629.1185362618</v>
      </c>
      <c r="CZ25" s="538">
        <f t="shared" si="72"/>
        <v>4444901.5429260004</v>
      </c>
      <c r="DB25" s="352">
        <f>+DB37+DB49+DB61</f>
        <v>13191776516.25</v>
      </c>
      <c r="DC25" s="352">
        <f t="shared" si="74"/>
        <v>3476776588920.25</v>
      </c>
      <c r="DD25" s="352">
        <f t="shared" si="74"/>
        <v>3491126302836.25</v>
      </c>
      <c r="DE25" s="352">
        <f t="shared" si="74"/>
        <v>3538509613449.5898</v>
      </c>
      <c r="DF25" s="352">
        <f t="shared" si="74"/>
        <v>3709696517585.9663</v>
      </c>
      <c r="DG25" s="352">
        <f t="shared" si="74"/>
        <v>3886435094988.4902</v>
      </c>
      <c r="DH25" s="352">
        <f t="shared" si="74"/>
        <v>3894919041025.688</v>
      </c>
      <c r="DI25" s="352">
        <f t="shared" si="74"/>
        <v>3902904715966.6836</v>
      </c>
      <c r="DJ25" s="352">
        <f t="shared" si="74"/>
        <v>3910578512854.7998</v>
      </c>
      <c r="DK25" s="352">
        <f t="shared" si="74"/>
        <v>3918019935040.0767</v>
      </c>
      <c r="DL25" s="352">
        <f t="shared" si="74"/>
        <v>4427032359293.9229</v>
      </c>
      <c r="DM25" s="352">
        <f t="shared" si="74"/>
        <v>4444901542926</v>
      </c>
      <c r="DN25" s="352"/>
      <c r="DO25" s="352">
        <f t="shared" si="74"/>
        <v>2533975943</v>
      </c>
      <c r="DP25" s="352">
        <f t="shared" si="74"/>
        <v>3457289001067</v>
      </c>
      <c r="DQ25" s="352">
        <f t="shared" si="74"/>
        <v>3463116248096</v>
      </c>
      <c r="DR25" s="352">
        <f t="shared" si="74"/>
        <v>3471678725593.8887</v>
      </c>
      <c r="DS25" s="352">
        <f t="shared" si="74"/>
        <v>3486568589694.687</v>
      </c>
      <c r="DT25" s="352">
        <f t="shared" si="74"/>
        <v>3507745413084.9531</v>
      </c>
      <c r="DU25" s="352">
        <f t="shared" si="74"/>
        <v>3554454716323.8042</v>
      </c>
      <c r="DV25" s="352">
        <f t="shared" si="74"/>
        <v>3667165950936.7749</v>
      </c>
      <c r="DW25" s="352">
        <f t="shared" si="74"/>
        <v>3704435522265.0928</v>
      </c>
      <c r="DX25" s="352">
        <f t="shared" si="74"/>
        <v>3783224323945.5571</v>
      </c>
      <c r="DY25" s="352">
        <f t="shared" si="74"/>
        <v>4343629118536.2617</v>
      </c>
      <c r="DZ25" s="352">
        <f t="shared" si="74"/>
        <v>4444901542926</v>
      </c>
      <c r="EB25" s="541">
        <v>1000000</v>
      </c>
      <c r="EC25" s="544">
        <v>1000000</v>
      </c>
      <c r="ED25" s="544">
        <v>1000000</v>
      </c>
      <c r="EE25" s="544">
        <v>1000000</v>
      </c>
      <c r="EF25" s="544">
        <v>1000000</v>
      </c>
      <c r="EG25" s="544">
        <v>1000000</v>
      </c>
      <c r="EH25" s="544">
        <v>1000000</v>
      </c>
      <c r="EI25" s="544">
        <v>1000000</v>
      </c>
      <c r="EJ25" s="544">
        <v>1000000</v>
      </c>
      <c r="EK25" s="544">
        <v>1000000</v>
      </c>
      <c r="EL25" s="544">
        <v>1000000</v>
      </c>
      <c r="EM25" s="544">
        <v>1000000</v>
      </c>
      <c r="EO25" s="541">
        <v>1000000</v>
      </c>
      <c r="EP25" s="544">
        <v>1000000</v>
      </c>
      <c r="EQ25" s="544">
        <v>1000000</v>
      </c>
      <c r="ER25" s="544">
        <v>1000000</v>
      </c>
      <c r="ES25" s="544">
        <v>1000000</v>
      </c>
      <c r="ET25" s="544">
        <v>1000000</v>
      </c>
      <c r="EU25" s="544">
        <v>1000000</v>
      </c>
      <c r="EV25" s="544">
        <v>1000000</v>
      </c>
      <c r="EW25" s="544">
        <v>1000000</v>
      </c>
      <c r="EX25" s="544">
        <v>1000000</v>
      </c>
      <c r="EY25" s="544">
        <v>1000000</v>
      </c>
      <c r="EZ25" s="544">
        <v>1000000</v>
      </c>
    </row>
    <row r="26" spans="1:156" ht="25.5" customHeight="1">
      <c r="B26" s="1" t="s">
        <v>186</v>
      </c>
      <c r="C26" s="1" t="s">
        <v>296</v>
      </c>
      <c r="D26" s="1" t="s">
        <v>162</v>
      </c>
      <c r="E26" s="1" t="s">
        <v>162</v>
      </c>
      <c r="F26" s="1" t="s">
        <v>162</v>
      </c>
      <c r="G26" s="1" t="s">
        <v>162</v>
      </c>
      <c r="H26" s="1" t="s">
        <v>162</v>
      </c>
      <c r="I26" s="1" t="s">
        <v>162</v>
      </c>
      <c r="J26" s="1" t="s">
        <v>162</v>
      </c>
      <c r="K26" s="1" t="s">
        <v>162</v>
      </c>
      <c r="L26" s="1" t="s">
        <v>162</v>
      </c>
      <c r="M26" s="1" t="s">
        <v>162</v>
      </c>
      <c r="N26" s="1" t="s">
        <v>162</v>
      </c>
      <c r="O26" s="1" t="s">
        <v>162</v>
      </c>
      <c r="T26" s="201" t="s">
        <v>187</v>
      </c>
      <c r="U26" s="403"/>
      <c r="V26" s="202" t="s">
        <v>187</v>
      </c>
      <c r="W26" s="352">
        <f t="shared" si="56"/>
        <v>260228.80000000002</v>
      </c>
      <c r="X26" s="352">
        <f t="shared" si="56"/>
        <v>0</v>
      </c>
      <c r="Y26" s="352">
        <f t="shared" si="56"/>
        <v>0</v>
      </c>
      <c r="Z26" s="352">
        <f t="shared" si="56"/>
        <v>0</v>
      </c>
      <c r="AA26" s="352">
        <f t="shared" si="56"/>
        <v>0</v>
      </c>
      <c r="AB26" s="352">
        <f t="shared" si="56"/>
        <v>0</v>
      </c>
      <c r="AC26" s="352">
        <f t="shared" si="56"/>
        <v>0</v>
      </c>
      <c r="AD26" s="422">
        <f t="shared" si="58"/>
        <v>260228.80000000002</v>
      </c>
      <c r="AE26" s="352">
        <f t="shared" si="58"/>
        <v>3675.9</v>
      </c>
      <c r="AF26" s="352">
        <f t="shared" si="58"/>
        <v>256552.90000000002</v>
      </c>
      <c r="AG26" s="422">
        <f t="shared" si="58"/>
        <v>88813.03699831001</v>
      </c>
      <c r="AH26" s="175">
        <f t="shared" ref="AH26:AH31" si="79">+AG26/AD26</f>
        <v>0.34128827016191138</v>
      </c>
      <c r="AI26" s="204">
        <f t="shared" ref="AI26:AI31" si="80">+AG26/AF26</f>
        <v>0.34617826186455114</v>
      </c>
      <c r="AJ26" s="352">
        <f>+AJ38+AJ50</f>
        <v>72787.127367661713</v>
      </c>
      <c r="AK26" s="352">
        <f>+AG26-AJ26</f>
        <v>16025.909630648297</v>
      </c>
      <c r="AL26" s="170">
        <f t="shared" si="75"/>
        <v>0.2797043500475801</v>
      </c>
      <c r="AM26" s="422">
        <f t="shared" si="60"/>
        <v>39949.844164390001</v>
      </c>
      <c r="AN26" s="177">
        <f t="shared" si="61"/>
        <v>0.15351815081339959</v>
      </c>
      <c r="AO26" s="205">
        <f t="shared" ref="AO26:AO31" si="81">+AM26/AF26</f>
        <v>0.15571776489133429</v>
      </c>
      <c r="AP26" s="352">
        <f>+AP38+AP50</f>
        <v>47965.650287245619</v>
      </c>
      <c r="AQ26" s="352">
        <f>+AM26-AP26</f>
        <v>-8015.806122855618</v>
      </c>
      <c r="AR26" s="170">
        <f t="shared" si="63"/>
        <v>0.18432106779589966</v>
      </c>
      <c r="AS26" s="422">
        <f t="shared" si="64"/>
        <v>6632.8801111699995</v>
      </c>
      <c r="AT26" s="177">
        <f t="shared" si="65"/>
        <v>2.5488647340993768E-2</v>
      </c>
      <c r="AU26" s="422">
        <f t="shared" si="76"/>
        <v>171415.76300169001</v>
      </c>
      <c r="AV26" s="352">
        <f t="shared" si="77"/>
        <v>48863.192833920009</v>
      </c>
      <c r="AW26" s="351">
        <f t="shared" si="66"/>
        <v>220278.95583561002</v>
      </c>
      <c r="AX26" s="352">
        <f t="shared" si="67"/>
        <v>167739.86300169001</v>
      </c>
      <c r="AY26" s="178">
        <f t="shared" si="68"/>
        <v>47965.650287245619</v>
      </c>
      <c r="AZ26" s="172">
        <f t="shared" si="69"/>
        <v>0.83288444804037043</v>
      </c>
      <c r="BB26" s="144">
        <f>BB193</f>
        <v>9.3030271457896677E-2</v>
      </c>
      <c r="BC26" s="144">
        <f t="shared" ref="BC26:BZ26" si="82">BC193</f>
        <v>0.16074842869918463</v>
      </c>
      <c r="BD26" s="144">
        <f t="shared" si="82"/>
        <v>0.22524220592117414</v>
      </c>
      <c r="BE26" s="144">
        <f t="shared" si="82"/>
        <v>0.2797043500475801</v>
      </c>
      <c r="BF26" s="144">
        <f t="shared" si="82"/>
        <v>0.34452183910890488</v>
      </c>
      <c r="BG26" s="144">
        <f t="shared" si="82"/>
        <v>0.44027023084587502</v>
      </c>
      <c r="BH26" s="144">
        <f t="shared" si="82"/>
        <v>0.67775567723359886</v>
      </c>
      <c r="BI26" s="144">
        <f t="shared" si="82"/>
        <v>0.73597268543858985</v>
      </c>
      <c r="BJ26" s="144">
        <f t="shared" si="82"/>
        <v>0.79143874525379221</v>
      </c>
      <c r="BK26" s="144">
        <f t="shared" si="82"/>
        <v>0.85007814234105028</v>
      </c>
      <c r="BL26" s="144">
        <f t="shared" si="82"/>
        <v>0.92944621312968567</v>
      </c>
      <c r="BM26" s="144">
        <f t="shared" si="82"/>
        <v>0.99999999999817102</v>
      </c>
      <c r="BN26" s="144"/>
      <c r="BO26" s="144">
        <f t="shared" si="82"/>
        <v>6.1357060861217762E-2</v>
      </c>
      <c r="BP26" s="144">
        <f t="shared" si="82"/>
        <v>9.4449349795109716E-2</v>
      </c>
      <c r="BQ26" s="144">
        <f t="shared" si="82"/>
        <v>0.13470164411655675</v>
      </c>
      <c r="BR26" s="144">
        <f t="shared" si="82"/>
        <v>0.18432106779589966</v>
      </c>
      <c r="BS26" s="144">
        <f t="shared" si="82"/>
        <v>0.22961084396505152</v>
      </c>
      <c r="BT26" s="144">
        <f t="shared" si="82"/>
        <v>0.28873606303906241</v>
      </c>
      <c r="BU26" s="144">
        <f t="shared" si="82"/>
        <v>0.56017331751691801</v>
      </c>
      <c r="BV26" s="144">
        <f t="shared" si="82"/>
        <v>0.62205778792571587</v>
      </c>
      <c r="BW26" s="144">
        <f t="shared" si="82"/>
        <v>0.67387652072591708</v>
      </c>
      <c r="BX26" s="144">
        <f t="shared" si="82"/>
        <v>0.76432801792164473</v>
      </c>
      <c r="BY26" s="144">
        <f t="shared" si="82"/>
        <v>0.84073129789879175</v>
      </c>
      <c r="BZ26" s="144">
        <f t="shared" si="82"/>
        <v>0.99999999999232736</v>
      </c>
      <c r="CA26" s="203"/>
      <c r="CB26" s="541">
        <f t="shared" si="71"/>
        <v>24209.155905162705</v>
      </c>
      <c r="CC26" s="541">
        <f t="shared" si="71"/>
        <v>41831.370702274377</v>
      </c>
      <c r="CD26" s="541">
        <f t="shared" si="71"/>
        <v>58614.508956220045</v>
      </c>
      <c r="CE26" s="541">
        <f t="shared" si="71"/>
        <v>72787.127367661713</v>
      </c>
      <c r="CF26" s="541">
        <f t="shared" si="71"/>
        <v>89654.504765103382</v>
      </c>
      <c r="CG26" s="541">
        <f t="shared" si="71"/>
        <v>114570.99384874506</v>
      </c>
      <c r="CH26" s="541">
        <f t="shared" si="71"/>
        <v>176371.54657968669</v>
      </c>
      <c r="CI26" s="541">
        <f t="shared" si="71"/>
        <v>191521.28876446173</v>
      </c>
      <c r="CJ26" s="541">
        <f t="shared" si="71"/>
        <v>205955.15495090009</v>
      </c>
      <c r="CK26" s="541">
        <f t="shared" si="71"/>
        <v>221214.81488764068</v>
      </c>
      <c r="CL26" s="541">
        <f t="shared" si="71"/>
        <v>241868.67270728236</v>
      </c>
      <c r="CM26" s="541">
        <f t="shared" si="71"/>
        <v>260228.79999952405</v>
      </c>
      <c r="CO26" s="538">
        <f t="shared" si="72"/>
        <v>15966.874319441666</v>
      </c>
      <c r="CP26" s="538">
        <f t="shared" si="72"/>
        <v>24578.440957961648</v>
      </c>
      <c r="CQ26" s="538">
        <f t="shared" si="72"/>
        <v>35053.247206478627</v>
      </c>
      <c r="CR26" s="538">
        <f t="shared" si="72"/>
        <v>47965.650287245619</v>
      </c>
      <c r="CS26" s="538">
        <f t="shared" si="72"/>
        <v>59751.354392012596</v>
      </c>
      <c r="CT26" s="538">
        <f t="shared" si="72"/>
        <v>75137.439201379573</v>
      </c>
      <c r="CU26" s="538">
        <f t="shared" si="72"/>
        <v>145773.23020944657</v>
      </c>
      <c r="CV26" s="538">
        <f t="shared" si="72"/>
        <v>161877.35168256355</v>
      </c>
      <c r="CW26" s="538">
        <f t="shared" si="72"/>
        <v>175362.07833668054</v>
      </c>
      <c r="CX26" s="538">
        <f t="shared" si="72"/>
        <v>198900.1629101281</v>
      </c>
      <c r="CY26" s="538">
        <f t="shared" si="72"/>
        <v>218782.49677464511</v>
      </c>
      <c r="CZ26" s="538">
        <f t="shared" si="72"/>
        <v>260228.79999800338</v>
      </c>
      <c r="DB26" s="352">
        <f>+DB38+DB50+DB62</f>
        <v>24209155905.162704</v>
      </c>
      <c r="DC26" s="352">
        <f t="shared" si="74"/>
        <v>41831370702.274376</v>
      </c>
      <c r="DD26" s="352">
        <f t="shared" si="74"/>
        <v>58614508956.220047</v>
      </c>
      <c r="DE26" s="352">
        <f t="shared" si="74"/>
        <v>72787127367.661713</v>
      </c>
      <c r="DF26" s="352">
        <f t="shared" si="74"/>
        <v>89654504765.103378</v>
      </c>
      <c r="DG26" s="352">
        <f t="shared" si="74"/>
        <v>114570993848.74506</v>
      </c>
      <c r="DH26" s="352">
        <f t="shared" si="74"/>
        <v>176371546579.68671</v>
      </c>
      <c r="DI26" s="352">
        <f t="shared" si="74"/>
        <v>191521288764.46173</v>
      </c>
      <c r="DJ26" s="352">
        <f t="shared" si="74"/>
        <v>205955154950.90009</v>
      </c>
      <c r="DK26" s="352">
        <f t="shared" si="74"/>
        <v>221214814887.64069</v>
      </c>
      <c r="DL26" s="352">
        <f t="shared" si="74"/>
        <v>241868672707.28235</v>
      </c>
      <c r="DM26" s="352">
        <f t="shared" si="74"/>
        <v>260228799999.52405</v>
      </c>
      <c r="DO26" s="352">
        <f>+DO38+DO50+DO62</f>
        <v>15966874319.441666</v>
      </c>
      <c r="DP26" s="352">
        <f t="shared" si="74"/>
        <v>24578440957.961647</v>
      </c>
      <c r="DQ26" s="352">
        <f t="shared" si="74"/>
        <v>35053247206.47863</v>
      </c>
      <c r="DR26" s="352">
        <f t="shared" si="74"/>
        <v>47965650287.245621</v>
      </c>
      <c r="DS26" s="352">
        <f t="shared" si="74"/>
        <v>59751354392.012596</v>
      </c>
      <c r="DT26" s="352">
        <f t="shared" si="74"/>
        <v>75137439201.379578</v>
      </c>
      <c r="DU26" s="352">
        <f t="shared" si="74"/>
        <v>145773230209.44656</v>
      </c>
      <c r="DV26" s="352">
        <f t="shared" si="74"/>
        <v>161877351682.56354</v>
      </c>
      <c r="DW26" s="352">
        <f t="shared" si="74"/>
        <v>175362078336.68054</v>
      </c>
      <c r="DX26" s="352">
        <f t="shared" si="74"/>
        <v>198900162910.12811</v>
      </c>
      <c r="DY26" s="352">
        <f t="shared" si="74"/>
        <v>218782496774.64511</v>
      </c>
      <c r="DZ26" s="352">
        <f t="shared" si="74"/>
        <v>260228799998.00339</v>
      </c>
      <c r="EB26" s="541">
        <v>1000000</v>
      </c>
      <c r="EC26" s="544">
        <v>1000000</v>
      </c>
      <c r="ED26" s="544">
        <v>1000000</v>
      </c>
      <c r="EE26" s="544">
        <v>1000000</v>
      </c>
      <c r="EF26" s="544">
        <v>1000000</v>
      </c>
      <c r="EG26" s="544">
        <v>1000000</v>
      </c>
      <c r="EH26" s="544">
        <v>1000000</v>
      </c>
      <c r="EI26" s="544">
        <v>1000000</v>
      </c>
      <c r="EJ26" s="544">
        <v>1000000</v>
      </c>
      <c r="EK26" s="544">
        <v>1000000</v>
      </c>
      <c r="EL26" s="544">
        <v>1000000</v>
      </c>
      <c r="EM26" s="544">
        <v>1000000</v>
      </c>
      <c r="EO26" s="541">
        <v>1000000</v>
      </c>
      <c r="EP26" s="544">
        <v>1000000</v>
      </c>
      <c r="EQ26" s="544">
        <v>1000000</v>
      </c>
      <c r="ER26" s="544">
        <v>1000000</v>
      </c>
      <c r="ES26" s="544">
        <v>1000000</v>
      </c>
      <c r="ET26" s="544">
        <v>1000000</v>
      </c>
      <c r="EU26" s="544">
        <v>1000000</v>
      </c>
      <c r="EV26" s="544">
        <v>1000000</v>
      </c>
      <c r="EW26" s="544">
        <v>1000000</v>
      </c>
      <c r="EX26" s="544">
        <v>1000000</v>
      </c>
      <c r="EY26" s="544">
        <v>1000000</v>
      </c>
      <c r="EZ26" s="544">
        <v>1000000</v>
      </c>
    </row>
    <row r="27" spans="1:156" ht="25.5" customHeight="1">
      <c r="B27" s="1" t="s">
        <v>188</v>
      </c>
      <c r="C27" s="1" t="s">
        <v>297</v>
      </c>
      <c r="D27" s="1" t="s">
        <v>162</v>
      </c>
      <c r="E27" s="1" t="s">
        <v>162</v>
      </c>
      <c r="F27" s="1" t="s">
        <v>162</v>
      </c>
      <c r="G27" s="1" t="s">
        <v>162</v>
      </c>
      <c r="H27" s="1" t="s">
        <v>162</v>
      </c>
      <c r="I27" s="1" t="s">
        <v>162</v>
      </c>
      <c r="J27" s="1" t="s">
        <v>162</v>
      </c>
      <c r="K27" s="1" t="s">
        <v>162</v>
      </c>
      <c r="L27" s="1" t="s">
        <v>162</v>
      </c>
      <c r="M27" s="1" t="s">
        <v>162</v>
      </c>
      <c r="N27" s="1" t="s">
        <v>162</v>
      </c>
      <c r="O27" s="1" t="s">
        <v>162</v>
      </c>
      <c r="T27" s="201" t="s">
        <v>189</v>
      </c>
      <c r="U27" s="403"/>
      <c r="V27" s="202" t="s">
        <v>189</v>
      </c>
      <c r="W27" s="352">
        <f t="shared" si="56"/>
        <v>47734.288981999998</v>
      </c>
      <c r="X27" s="352">
        <f t="shared" si="56"/>
        <v>0</v>
      </c>
      <c r="Y27" s="352">
        <f t="shared" si="56"/>
        <v>0</v>
      </c>
      <c r="Z27" s="352">
        <f t="shared" si="56"/>
        <v>0</v>
      </c>
      <c r="AA27" s="352">
        <f t="shared" si="56"/>
        <v>0</v>
      </c>
      <c r="AB27" s="352">
        <f t="shared" si="56"/>
        <v>0</v>
      </c>
      <c r="AC27" s="352">
        <f t="shared" si="56"/>
        <v>0</v>
      </c>
      <c r="AD27" s="422">
        <f t="shared" si="58"/>
        <v>47734.288981999998</v>
      </c>
      <c r="AE27" s="352">
        <f t="shared" si="58"/>
        <v>1807.903</v>
      </c>
      <c r="AF27" s="352">
        <f t="shared" si="58"/>
        <v>45926.385982</v>
      </c>
      <c r="AG27" s="422">
        <f t="shared" si="58"/>
        <v>14364.659678509999</v>
      </c>
      <c r="AH27" s="175">
        <f t="shared" si="79"/>
        <v>0.30092958300744216</v>
      </c>
      <c r="AI27" s="204">
        <f t="shared" si="80"/>
        <v>0.31277574691246035</v>
      </c>
      <c r="AJ27" s="352">
        <f>+AJ39+AJ51</f>
        <v>16347.837860000001</v>
      </c>
      <c r="AK27" s="352">
        <f>+AG27-AJ27</f>
        <v>-1983.1781814900023</v>
      </c>
      <c r="AL27" s="170">
        <f t="shared" si="75"/>
        <v>0.3424757801706142</v>
      </c>
      <c r="AM27" s="422">
        <f t="shared" si="60"/>
        <v>7724.3081709999997</v>
      </c>
      <c r="AN27" s="177">
        <f t="shared" si="61"/>
        <v>0.16181885884825351</v>
      </c>
      <c r="AO27" s="205">
        <f t="shared" si="81"/>
        <v>0.16818889633570122</v>
      </c>
      <c r="AP27" s="352">
        <f>+AP39+AP51</f>
        <v>11171.9078379277</v>
      </c>
      <c r="AQ27" s="352">
        <f>+AM27-AP27</f>
        <v>-3447.5996669277001</v>
      </c>
      <c r="AR27" s="170">
        <f t="shared" si="63"/>
        <v>0.23404366287178774</v>
      </c>
      <c r="AS27" s="422">
        <f t="shared" si="64"/>
        <v>34399.459316829998</v>
      </c>
      <c r="AT27" s="177">
        <f t="shared" si="65"/>
        <v>0.72064463618179386</v>
      </c>
      <c r="AU27" s="422">
        <f t="shared" si="76"/>
        <v>33369.629303490001</v>
      </c>
      <c r="AV27" s="352">
        <f t="shared" si="77"/>
        <v>6640.3515075099995</v>
      </c>
      <c r="AW27" s="351">
        <f t="shared" si="66"/>
        <v>40009.980811000001</v>
      </c>
      <c r="AX27" s="352">
        <f t="shared" si="67"/>
        <v>31561.726303490002</v>
      </c>
      <c r="AY27" s="178">
        <f t="shared" si="68"/>
        <v>11171.9078379277</v>
      </c>
      <c r="AZ27" s="172">
        <f t="shared" si="69"/>
        <v>0.69140457324366877</v>
      </c>
      <c r="BB27" s="144">
        <f>BB221</f>
        <v>9.2289710079503123E-2</v>
      </c>
      <c r="BC27" s="144">
        <f t="shared" ref="BC27:BZ27" si="83">BC221</f>
        <v>0.19358748304566925</v>
      </c>
      <c r="BD27" s="144">
        <f t="shared" si="83"/>
        <v>0.24340042761255351</v>
      </c>
      <c r="BE27" s="144">
        <f t="shared" si="83"/>
        <v>0.3424757801706142</v>
      </c>
      <c r="BF27" s="144">
        <f t="shared" si="83"/>
        <v>0.4068772817509399</v>
      </c>
      <c r="BG27" s="144">
        <f t="shared" si="83"/>
        <v>0.48203658868757127</v>
      </c>
      <c r="BH27" s="144">
        <f t="shared" si="83"/>
        <v>0.59452849111403983</v>
      </c>
      <c r="BI27" s="144">
        <f t="shared" si="83"/>
        <v>0.70819152298560795</v>
      </c>
      <c r="BJ27" s="144">
        <f t="shared" si="83"/>
        <v>0.76356998853679292</v>
      </c>
      <c r="BK27" s="144">
        <f t="shared" si="83"/>
        <v>0.82830827344484492</v>
      </c>
      <c r="BL27" s="144">
        <f t="shared" si="83"/>
        <v>0.89727364842536839</v>
      </c>
      <c r="BM27" s="144">
        <f t="shared" si="83"/>
        <v>0.99999999999078237</v>
      </c>
      <c r="BN27" s="144"/>
      <c r="BO27" s="144">
        <f t="shared" si="83"/>
        <v>5.2568821711081494E-2</v>
      </c>
      <c r="BP27" s="144">
        <f t="shared" si="83"/>
        <v>9.4230909351056977E-2</v>
      </c>
      <c r="BQ27" s="144">
        <f t="shared" si="83"/>
        <v>0.14099137725792554</v>
      </c>
      <c r="BR27" s="144">
        <f t="shared" si="83"/>
        <v>0.23404366287178774</v>
      </c>
      <c r="BS27" s="144">
        <f t="shared" si="83"/>
        <v>0.31185737847380807</v>
      </c>
      <c r="BT27" s="144">
        <f t="shared" si="83"/>
        <v>0.3754348974433353</v>
      </c>
      <c r="BU27" s="144">
        <f t="shared" si="83"/>
        <v>0.45391572863834184</v>
      </c>
      <c r="BV27" s="144">
        <f t="shared" si="83"/>
        <v>0.57022645090223878</v>
      </c>
      <c r="BW27" s="144">
        <f t="shared" si="83"/>
        <v>0.66409553949261546</v>
      </c>
      <c r="BX27" s="144">
        <f t="shared" si="83"/>
        <v>0.75211641762561487</v>
      </c>
      <c r="BY27" s="144">
        <f t="shared" si="83"/>
        <v>0.84357366551499335</v>
      </c>
      <c r="BZ27" s="144">
        <f t="shared" si="83"/>
        <v>0.99999999999078237</v>
      </c>
      <c r="CA27" s="203"/>
      <c r="CB27" s="541">
        <f t="shared" si="71"/>
        <v>4405.383691</v>
      </c>
      <c r="CC27" s="541">
        <f t="shared" si="71"/>
        <v>9240.760859</v>
      </c>
      <c r="CD27" s="541">
        <f t="shared" si="71"/>
        <v>11618.546350000001</v>
      </c>
      <c r="CE27" s="541">
        <f t="shared" si="71"/>
        <v>16347.83786</v>
      </c>
      <c r="CF27" s="541">
        <f t="shared" si="71"/>
        <v>19421.997747309997</v>
      </c>
      <c r="CG27" s="541">
        <f t="shared" si="71"/>
        <v>23009.673824309997</v>
      </c>
      <c r="CH27" s="541">
        <f t="shared" si="71"/>
        <v>28379.394802869996</v>
      </c>
      <c r="CI27" s="541">
        <f t="shared" si="71"/>
        <v>33805.018812797702</v>
      </c>
      <c r="CJ27" s="541">
        <f t="shared" si="71"/>
        <v>36448.470490797699</v>
      </c>
      <c r="CK27" s="541">
        <f t="shared" si="71"/>
        <v>39538.706490797696</v>
      </c>
      <c r="CL27" s="541">
        <f t="shared" si="71"/>
        <v>42830.719629869993</v>
      </c>
      <c r="CM27" s="541">
        <f t="shared" si="71"/>
        <v>47734.288981559999</v>
      </c>
      <c r="CO27" s="538">
        <f t="shared" si="72"/>
        <v>2509.3353269999998</v>
      </c>
      <c r="CP27" s="538">
        <f t="shared" si="72"/>
        <v>4498.0454579999996</v>
      </c>
      <c r="CQ27" s="538">
        <f t="shared" si="72"/>
        <v>6730.1231459999999</v>
      </c>
      <c r="CR27" s="538">
        <f t="shared" si="72"/>
        <v>11171.9078379277</v>
      </c>
      <c r="CS27" s="538">
        <f t="shared" si="72"/>
        <v>14886.290225237699</v>
      </c>
      <c r="CT27" s="538">
        <f t="shared" si="72"/>
        <v>17921.117888487701</v>
      </c>
      <c r="CU27" s="538">
        <f t="shared" si="72"/>
        <v>21667.344564297699</v>
      </c>
      <c r="CV27" s="538">
        <f t="shared" si="72"/>
        <v>27219.3541925477</v>
      </c>
      <c r="CW27" s="538">
        <f t="shared" si="72"/>
        <v>31700.128393797699</v>
      </c>
      <c r="CX27" s="538">
        <f t="shared" si="72"/>
        <v>35901.742427047699</v>
      </c>
      <c r="CY27" s="538">
        <f t="shared" si="72"/>
        <v>40267.389127297698</v>
      </c>
      <c r="CZ27" s="538">
        <f t="shared" si="72"/>
        <v>47734.288981559999</v>
      </c>
      <c r="DB27" s="352">
        <f t="shared" ref="DB27:DM30" si="84">+DB39+DB51+DB63</f>
        <v>4405383691</v>
      </c>
      <c r="DC27" s="352">
        <f t="shared" si="84"/>
        <v>9240760859</v>
      </c>
      <c r="DD27" s="352">
        <f t="shared" si="84"/>
        <v>11618546350</v>
      </c>
      <c r="DE27" s="352">
        <f t="shared" si="84"/>
        <v>16347837860</v>
      </c>
      <c r="DF27" s="352">
        <f t="shared" si="84"/>
        <v>19421997747.309998</v>
      </c>
      <c r="DG27" s="352">
        <f t="shared" si="84"/>
        <v>23009673824.309998</v>
      </c>
      <c r="DH27" s="352">
        <f t="shared" si="84"/>
        <v>28379394802.869995</v>
      </c>
      <c r="DI27" s="352">
        <f t="shared" si="84"/>
        <v>33805018812.797699</v>
      </c>
      <c r="DJ27" s="352">
        <f t="shared" si="84"/>
        <v>36448470490.797699</v>
      </c>
      <c r="DK27" s="352">
        <f t="shared" si="84"/>
        <v>39538706490.797699</v>
      </c>
      <c r="DL27" s="352">
        <f t="shared" si="84"/>
        <v>42830719629.869995</v>
      </c>
      <c r="DM27" s="352">
        <f t="shared" si="84"/>
        <v>47734288981.559998</v>
      </c>
      <c r="DO27" s="352">
        <f>+DO39+DO51+DO63</f>
        <v>2509335327</v>
      </c>
      <c r="DP27" s="352">
        <f t="shared" si="74"/>
        <v>4498045458</v>
      </c>
      <c r="DQ27" s="352">
        <f t="shared" si="74"/>
        <v>6730123146</v>
      </c>
      <c r="DR27" s="352">
        <f t="shared" si="74"/>
        <v>11171907837.9277</v>
      </c>
      <c r="DS27" s="352">
        <f t="shared" si="74"/>
        <v>14886290225.2377</v>
      </c>
      <c r="DT27" s="352">
        <f t="shared" si="74"/>
        <v>17921117888.487701</v>
      </c>
      <c r="DU27" s="352">
        <f t="shared" si="74"/>
        <v>21667344564.297699</v>
      </c>
      <c r="DV27" s="352">
        <f t="shared" si="74"/>
        <v>27219354192.547699</v>
      </c>
      <c r="DW27" s="352">
        <f t="shared" si="74"/>
        <v>31700128393.797699</v>
      </c>
      <c r="DX27" s="352">
        <f t="shared" si="74"/>
        <v>35901742427.047699</v>
      </c>
      <c r="DY27" s="352">
        <f t="shared" si="74"/>
        <v>40267389127.297699</v>
      </c>
      <c r="DZ27" s="352">
        <f t="shared" si="74"/>
        <v>47734288981.559998</v>
      </c>
      <c r="EB27" s="541">
        <v>1000000</v>
      </c>
      <c r="EC27" s="544">
        <v>1000000</v>
      </c>
      <c r="ED27" s="544">
        <v>1000000</v>
      </c>
      <c r="EE27" s="544">
        <v>1000000</v>
      </c>
      <c r="EF27" s="544">
        <v>1000000</v>
      </c>
      <c r="EG27" s="544">
        <v>1000000</v>
      </c>
      <c r="EH27" s="544">
        <v>1000000</v>
      </c>
      <c r="EI27" s="544">
        <v>1000000</v>
      </c>
      <c r="EJ27" s="544">
        <v>1000000</v>
      </c>
      <c r="EK27" s="544">
        <v>1000000</v>
      </c>
      <c r="EL27" s="544">
        <v>1000000</v>
      </c>
      <c r="EM27" s="544">
        <v>1000000</v>
      </c>
      <c r="EO27" s="541">
        <v>1000000</v>
      </c>
      <c r="EP27" s="544">
        <v>1000000</v>
      </c>
      <c r="EQ27" s="544">
        <v>1000000</v>
      </c>
      <c r="ER27" s="544">
        <v>1000000</v>
      </c>
      <c r="ES27" s="544">
        <v>1000000</v>
      </c>
      <c r="ET27" s="544">
        <v>1000000</v>
      </c>
      <c r="EU27" s="544">
        <v>1000000</v>
      </c>
      <c r="EV27" s="544">
        <v>1000000</v>
      </c>
      <c r="EW27" s="544">
        <v>1000000</v>
      </c>
      <c r="EX27" s="544">
        <v>1000000</v>
      </c>
      <c r="EY27" s="544">
        <v>1000000</v>
      </c>
      <c r="EZ27" s="544">
        <v>1000000</v>
      </c>
    </row>
    <row r="28" spans="1:156" ht="25.5" customHeight="1">
      <c r="B28" s="1" t="s">
        <v>190</v>
      </c>
      <c r="C28" s="1" t="s">
        <v>298</v>
      </c>
      <c r="D28" s="1" t="s">
        <v>162</v>
      </c>
      <c r="E28" s="1" t="s">
        <v>162</v>
      </c>
      <c r="F28" s="1" t="s">
        <v>162</v>
      </c>
      <c r="G28" s="1" t="s">
        <v>162</v>
      </c>
      <c r="H28" s="1" t="s">
        <v>162</v>
      </c>
      <c r="I28" s="1" t="s">
        <v>162</v>
      </c>
      <c r="J28" s="1" t="s">
        <v>162</v>
      </c>
      <c r="K28" s="1" t="s">
        <v>162</v>
      </c>
      <c r="L28" s="1" t="s">
        <v>162</v>
      </c>
      <c r="M28" s="1" t="s">
        <v>162</v>
      </c>
      <c r="N28" s="1" t="s">
        <v>162</v>
      </c>
      <c r="O28" s="1" t="s">
        <v>162</v>
      </c>
      <c r="T28" s="201" t="s">
        <v>191</v>
      </c>
      <c r="U28" s="403"/>
      <c r="V28" s="202" t="s">
        <v>191</v>
      </c>
      <c r="W28" s="352">
        <f t="shared" si="56"/>
        <v>282304.69374999998</v>
      </c>
      <c r="X28" s="352">
        <f t="shared" si="56"/>
        <v>0</v>
      </c>
      <c r="Y28" s="352">
        <f t="shared" si="56"/>
        <v>0</v>
      </c>
      <c r="Z28" s="352">
        <f t="shared" si="56"/>
        <v>0</v>
      </c>
      <c r="AA28" s="352">
        <f t="shared" si="56"/>
        <v>0</v>
      </c>
      <c r="AB28" s="352">
        <f t="shared" si="56"/>
        <v>0</v>
      </c>
      <c r="AC28" s="352">
        <f t="shared" si="56"/>
        <v>0</v>
      </c>
      <c r="AD28" s="422">
        <f t="shared" si="58"/>
        <v>282304.69374999998</v>
      </c>
      <c r="AE28" s="352">
        <f t="shared" si="58"/>
        <v>0</v>
      </c>
      <c r="AF28" s="352">
        <f t="shared" si="58"/>
        <v>282304.69374999998</v>
      </c>
      <c r="AG28" s="422">
        <f t="shared" si="58"/>
        <v>20091.857261369998</v>
      </c>
      <c r="AH28" s="175">
        <f t="shared" si="79"/>
        <v>7.1170822540990789E-2</v>
      </c>
      <c r="AI28" s="204">
        <f t="shared" si="80"/>
        <v>7.1170822540990789E-2</v>
      </c>
      <c r="AJ28" s="352">
        <f>+AJ40+AJ52</f>
        <v>24592.453220105857</v>
      </c>
      <c r="AK28" s="352">
        <f>+AG28-AJ28</f>
        <v>-4500.5959587358593</v>
      </c>
      <c r="AL28" s="170">
        <f t="shared" si="75"/>
        <v>8.7113157395406787E-2</v>
      </c>
      <c r="AM28" s="422">
        <f t="shared" si="60"/>
        <v>6442.6934009100005</v>
      </c>
      <c r="AN28" s="177">
        <f t="shared" si="61"/>
        <v>2.2821772161590214E-2</v>
      </c>
      <c r="AO28" s="205">
        <f t="shared" si="81"/>
        <v>2.2821772161590214E-2</v>
      </c>
      <c r="AP28" s="352">
        <f>+AP40+AP52</f>
        <v>7067.272018497626</v>
      </c>
      <c r="AQ28" s="352">
        <f>+AM28-AP28</f>
        <v>-624.57861758762556</v>
      </c>
      <c r="AR28" s="170">
        <f t="shared" si="63"/>
        <v>2.503419948361247E-2</v>
      </c>
      <c r="AS28" s="422">
        <f t="shared" si="64"/>
        <v>2175.7496177100002</v>
      </c>
      <c r="AT28" s="177">
        <f t="shared" si="65"/>
        <v>7.7070968562668483E-3</v>
      </c>
      <c r="AU28" s="422">
        <f t="shared" si="76"/>
        <v>262212.83648862998</v>
      </c>
      <c r="AV28" s="352">
        <f t="shared" si="77"/>
        <v>13649.163860459998</v>
      </c>
      <c r="AW28" s="351">
        <f t="shared" si="66"/>
        <v>275862.00034908997</v>
      </c>
      <c r="AX28" s="352">
        <f t="shared" si="67"/>
        <v>262212.83648862998</v>
      </c>
      <c r="AY28" s="178">
        <f t="shared" si="68"/>
        <v>7067.272018497626</v>
      </c>
      <c r="AZ28" s="172">
        <f t="shared" si="69"/>
        <v>0.91162380392987907</v>
      </c>
      <c r="BB28" s="144">
        <f>BB244</f>
        <v>4.5013062539630555E-2</v>
      </c>
      <c r="BC28" s="144">
        <f t="shared" ref="BC28:BZ28" si="85">BC244</f>
        <v>5.7478846584002298E-2</v>
      </c>
      <c r="BD28" s="144">
        <f t="shared" si="85"/>
        <v>6.9834368830974963E-2</v>
      </c>
      <c r="BE28" s="144">
        <f t="shared" si="85"/>
        <v>8.7113157395406787E-2</v>
      </c>
      <c r="BF28" s="144">
        <f t="shared" si="85"/>
        <v>0.13911199568271007</v>
      </c>
      <c r="BG28" s="144">
        <f t="shared" si="85"/>
        <v>0.37557212587887312</v>
      </c>
      <c r="BH28" s="144">
        <f t="shared" si="85"/>
        <v>0.54969884029167604</v>
      </c>
      <c r="BI28" s="144">
        <f t="shared" si="85"/>
        <v>0.80802163858701825</v>
      </c>
      <c r="BJ28" s="144">
        <f t="shared" si="85"/>
        <v>0.97396360458046505</v>
      </c>
      <c r="BK28" s="144">
        <f t="shared" si="85"/>
        <v>0.97789589894388462</v>
      </c>
      <c r="BL28" s="144">
        <f t="shared" si="85"/>
        <v>0.98206353176379158</v>
      </c>
      <c r="BM28" s="144">
        <f t="shared" si="85"/>
        <v>0.99999999999896139</v>
      </c>
      <c r="BN28" s="144"/>
      <c r="BO28" s="144">
        <f t="shared" si="85"/>
        <v>2.6357564695999682E-3</v>
      </c>
      <c r="BP28" s="144">
        <f t="shared" si="85"/>
        <v>6.8253601762156323E-3</v>
      </c>
      <c r="BQ28" s="144">
        <f t="shared" si="85"/>
        <v>1.6445100089339519E-2</v>
      </c>
      <c r="BR28" s="144">
        <f t="shared" si="85"/>
        <v>2.503419948361247E-2</v>
      </c>
      <c r="BS28" s="144">
        <f t="shared" si="85"/>
        <v>3.7974980205848941E-2</v>
      </c>
      <c r="BT28" s="144">
        <f t="shared" si="85"/>
        <v>0.13621031270498596</v>
      </c>
      <c r="BU28" s="144">
        <f t="shared" si="85"/>
        <v>0.27534084920678997</v>
      </c>
      <c r="BV28" s="144">
        <f t="shared" si="85"/>
        <v>0.35079968883074147</v>
      </c>
      <c r="BW28" s="144">
        <f t="shared" si="85"/>
        <v>0.55394255168876172</v>
      </c>
      <c r="BX28" s="144">
        <f t="shared" si="85"/>
        <v>0.69284952914693676</v>
      </c>
      <c r="BY28" s="144">
        <f t="shared" si="85"/>
        <v>0.83906549002483943</v>
      </c>
      <c r="BZ28" s="144">
        <f t="shared" si="85"/>
        <v>0.99999999999727585</v>
      </c>
      <c r="CA28" s="203"/>
      <c r="CB28" s="541">
        <f t="shared" si="71"/>
        <v>12707.398835</v>
      </c>
      <c r="CC28" s="541">
        <f t="shared" si="71"/>
        <v>16226.548182</v>
      </c>
      <c r="CD28" s="541">
        <f t="shared" si="71"/>
        <v>19714.570106052928</v>
      </c>
      <c r="CE28" s="541">
        <f t="shared" si="71"/>
        <v>24592.453220105857</v>
      </c>
      <c r="CF28" s="541">
        <f t="shared" si="71"/>
        <v>39271.969338158793</v>
      </c>
      <c r="CG28" s="541">
        <f t="shared" si="71"/>
        <v>106025.77397727173</v>
      </c>
      <c r="CH28" s="541">
        <f t="shared" si="71"/>
        <v>155182.56276327174</v>
      </c>
      <c r="CI28" s="541">
        <f t="shared" si="71"/>
        <v>228108.30122468135</v>
      </c>
      <c r="CJ28" s="541">
        <f t="shared" si="71"/>
        <v>274954.49711473426</v>
      </c>
      <c r="CK28" s="541">
        <f t="shared" si="71"/>
        <v>276064.60227073426</v>
      </c>
      <c r="CL28" s="541">
        <f t="shared" si="71"/>
        <v>277241.14457762049</v>
      </c>
      <c r="CM28" s="541">
        <f t="shared" si="71"/>
        <v>282304.69374970678</v>
      </c>
      <c r="CO28" s="538">
        <f t="shared" si="72"/>
        <v>744.08642295000004</v>
      </c>
      <c r="CP28" s="538">
        <f t="shared" si="72"/>
        <v>1926.83121428</v>
      </c>
      <c r="CQ28" s="538">
        <f t="shared" si="72"/>
        <v>4642.5289444090913</v>
      </c>
      <c r="CR28" s="538">
        <f t="shared" si="72"/>
        <v>7067.272018497626</v>
      </c>
      <c r="CS28" s="538">
        <f t="shared" si="72"/>
        <v>10720.515157174495</v>
      </c>
      <c r="CT28" s="538">
        <f t="shared" si="72"/>
        <v>38452.810613772795</v>
      </c>
      <c r="CU28" s="538">
        <f t="shared" si="72"/>
        <v>77730.014112187753</v>
      </c>
      <c r="CV28" s="538">
        <f t="shared" si="72"/>
        <v>99032.398722957747</v>
      </c>
      <c r="CW28" s="538">
        <f t="shared" si="72"/>
        <v>156380.58240958935</v>
      </c>
      <c r="CX28" s="538">
        <f t="shared" si="72"/>
        <v>195594.67414065768</v>
      </c>
      <c r="CY28" s="538">
        <f t="shared" si="72"/>
        <v>236872.12619765598</v>
      </c>
      <c r="CZ28" s="538">
        <f t="shared" si="72"/>
        <v>282304.69374923094</v>
      </c>
      <c r="DB28" s="352">
        <f>+DB40+DB52+DB64</f>
        <v>12707398835</v>
      </c>
      <c r="DC28" s="352">
        <f t="shared" si="84"/>
        <v>16226548182</v>
      </c>
      <c r="DD28" s="352">
        <f t="shared" si="84"/>
        <v>19714570106.052929</v>
      </c>
      <c r="DE28" s="352">
        <f t="shared" si="84"/>
        <v>24592453220.105858</v>
      </c>
      <c r="DF28" s="352">
        <f t="shared" si="84"/>
        <v>39271969338.158791</v>
      </c>
      <c r="DG28" s="352">
        <f t="shared" si="84"/>
        <v>106025773977.27173</v>
      </c>
      <c r="DH28" s="352">
        <f t="shared" si="84"/>
        <v>155182562763.27173</v>
      </c>
      <c r="DI28" s="352">
        <f t="shared" si="84"/>
        <v>228108301224.68134</v>
      </c>
      <c r="DJ28" s="352">
        <f t="shared" si="84"/>
        <v>274954497114.73425</v>
      </c>
      <c r="DK28" s="352">
        <f t="shared" si="84"/>
        <v>276064602270.73425</v>
      </c>
      <c r="DL28" s="352">
        <f t="shared" si="84"/>
        <v>277241144577.62048</v>
      </c>
      <c r="DM28" s="352">
        <f t="shared" si="84"/>
        <v>282304693749.70679</v>
      </c>
      <c r="DO28" s="352">
        <f t="shared" ref="DO28:DZ30" si="86">+DO40+DO52+DO64</f>
        <v>744086422.95000005</v>
      </c>
      <c r="DP28" s="352">
        <f t="shared" si="86"/>
        <v>1926831214.28</v>
      </c>
      <c r="DQ28" s="352">
        <f t="shared" si="86"/>
        <v>4642528944.409091</v>
      </c>
      <c r="DR28" s="352">
        <f t="shared" si="86"/>
        <v>7067272018.4976263</v>
      </c>
      <c r="DS28" s="352">
        <f t="shared" si="86"/>
        <v>10720515157.174496</v>
      </c>
      <c r="DT28" s="352">
        <f t="shared" si="86"/>
        <v>38452810613.772797</v>
      </c>
      <c r="DU28" s="352">
        <f t="shared" si="86"/>
        <v>77730014112.187759</v>
      </c>
      <c r="DV28" s="352">
        <f t="shared" si="86"/>
        <v>99032398722.957748</v>
      </c>
      <c r="DW28" s="352">
        <f t="shared" si="86"/>
        <v>156380582409.58936</v>
      </c>
      <c r="DX28" s="352">
        <f t="shared" si="86"/>
        <v>195594674140.65768</v>
      </c>
      <c r="DY28" s="352">
        <f t="shared" si="86"/>
        <v>236872126197.65598</v>
      </c>
      <c r="DZ28" s="352">
        <f t="shared" si="86"/>
        <v>282304693749.23096</v>
      </c>
      <c r="EB28" s="541">
        <v>1000000</v>
      </c>
      <c r="EC28" s="544">
        <v>1000000</v>
      </c>
      <c r="ED28" s="544">
        <v>1000000</v>
      </c>
      <c r="EE28" s="544">
        <v>1000000</v>
      </c>
      <c r="EF28" s="544">
        <v>1000000</v>
      </c>
      <c r="EG28" s="544">
        <v>1000000</v>
      </c>
      <c r="EH28" s="544">
        <v>1000000</v>
      </c>
      <c r="EI28" s="544">
        <v>1000000</v>
      </c>
      <c r="EJ28" s="544">
        <v>1000000</v>
      </c>
      <c r="EK28" s="544">
        <v>1000000</v>
      </c>
      <c r="EL28" s="544">
        <v>1000000</v>
      </c>
      <c r="EM28" s="544">
        <v>1000000</v>
      </c>
      <c r="EO28" s="541">
        <v>1000000</v>
      </c>
      <c r="EP28" s="544">
        <v>1000000</v>
      </c>
      <c r="EQ28" s="544">
        <v>1000000</v>
      </c>
      <c r="ER28" s="544">
        <v>1000000</v>
      </c>
      <c r="ES28" s="544">
        <v>1000000</v>
      </c>
      <c r="ET28" s="544">
        <v>1000000</v>
      </c>
      <c r="EU28" s="544">
        <v>1000000</v>
      </c>
      <c r="EV28" s="544">
        <v>1000000</v>
      </c>
      <c r="EW28" s="544">
        <v>1000000</v>
      </c>
      <c r="EX28" s="544">
        <v>1000000</v>
      </c>
      <c r="EY28" s="544">
        <v>1000000</v>
      </c>
      <c r="EZ28" s="544">
        <v>1000000</v>
      </c>
    </row>
    <row r="29" spans="1:156" ht="25.5" customHeight="1">
      <c r="B29" s="1" t="s">
        <v>192</v>
      </c>
      <c r="C29" s="1" t="s">
        <v>299</v>
      </c>
      <c r="D29" s="1" t="s">
        <v>162</v>
      </c>
      <c r="E29" s="1" t="s">
        <v>162</v>
      </c>
      <c r="F29" s="1" t="s">
        <v>162</v>
      </c>
      <c r="G29" s="1" t="s">
        <v>162</v>
      </c>
      <c r="H29" s="1" t="s">
        <v>162</v>
      </c>
      <c r="I29" s="1" t="s">
        <v>162</v>
      </c>
      <c r="J29" s="1" t="s">
        <v>162</v>
      </c>
      <c r="K29" s="1" t="s">
        <v>162</v>
      </c>
      <c r="L29" s="1" t="s">
        <v>162</v>
      </c>
      <c r="M29" s="1" t="s">
        <v>162</v>
      </c>
      <c r="N29" s="1" t="s">
        <v>162</v>
      </c>
      <c r="O29" s="1" t="s">
        <v>162</v>
      </c>
      <c r="T29" s="201" t="s">
        <v>193</v>
      </c>
      <c r="U29" s="403"/>
      <c r="V29" s="202" t="s">
        <v>193</v>
      </c>
      <c r="W29" s="352">
        <f t="shared" si="56"/>
        <v>135930.95403399999</v>
      </c>
      <c r="X29" s="352">
        <f t="shared" si="56"/>
        <v>0</v>
      </c>
      <c r="Y29" s="352">
        <f t="shared" si="56"/>
        <v>0</v>
      </c>
      <c r="Z29" s="352">
        <f t="shared" si="56"/>
        <v>0</v>
      </c>
      <c r="AA29" s="352">
        <f t="shared" si="56"/>
        <v>0</v>
      </c>
      <c r="AB29" s="352">
        <f t="shared" si="56"/>
        <v>0</v>
      </c>
      <c r="AC29" s="352">
        <f t="shared" si="56"/>
        <v>0</v>
      </c>
      <c r="AD29" s="422">
        <f t="shared" si="58"/>
        <v>135930.95403399999</v>
      </c>
      <c r="AE29" s="352">
        <f t="shared" si="58"/>
        <v>1000</v>
      </c>
      <c r="AF29" s="352">
        <f t="shared" si="58"/>
        <v>134930.95403399999</v>
      </c>
      <c r="AG29" s="422">
        <f t="shared" si="58"/>
        <v>50524.436342760004</v>
      </c>
      <c r="AH29" s="175">
        <f t="shared" si="79"/>
        <v>0.37169191301432697</v>
      </c>
      <c r="AI29" s="204">
        <f t="shared" si="80"/>
        <v>0.37444659533074093</v>
      </c>
      <c r="AJ29" s="352">
        <f>+AJ41+AJ53</f>
        <v>56178.871463443335</v>
      </c>
      <c r="AK29" s="352">
        <f>+AG29-AJ29</f>
        <v>-5654.4351206833308</v>
      </c>
      <c r="AL29" s="170">
        <f t="shared" si="75"/>
        <v>0.4132897606927079</v>
      </c>
      <c r="AM29" s="422">
        <f t="shared" si="60"/>
        <v>20938.098057339997</v>
      </c>
      <c r="AN29" s="177">
        <f t="shared" si="61"/>
        <v>0.15403480543587456</v>
      </c>
      <c r="AO29" s="205">
        <f t="shared" si="81"/>
        <v>0.15517638785881557</v>
      </c>
      <c r="AP29" s="352">
        <f>+AP41+AP53</f>
        <v>19443.031837039998</v>
      </c>
      <c r="AQ29" s="352">
        <f>+AM29-AP29</f>
        <v>1495.0662202999993</v>
      </c>
      <c r="AR29" s="170">
        <f t="shared" si="63"/>
        <v>0.1430360875137886</v>
      </c>
      <c r="AS29" s="422">
        <f t="shared" si="64"/>
        <v>2122.5131914199997</v>
      </c>
      <c r="AT29" s="177">
        <f t="shared" si="65"/>
        <v>1.5614642054885467E-2</v>
      </c>
      <c r="AU29" s="422">
        <f t="shared" si="76"/>
        <v>85406.517691239991</v>
      </c>
      <c r="AV29" s="352">
        <f t="shared" si="77"/>
        <v>29586.338285420006</v>
      </c>
      <c r="AW29" s="351">
        <f t="shared" si="66"/>
        <v>114992.85597665999</v>
      </c>
      <c r="AX29" s="352">
        <f t="shared" si="67"/>
        <v>84406.517691239991</v>
      </c>
      <c r="AY29" s="178">
        <f t="shared" si="68"/>
        <v>19443.031837039998</v>
      </c>
      <c r="AZ29" s="172">
        <f t="shared" si="69"/>
        <v>1.0768947061770386</v>
      </c>
      <c r="BB29" s="144">
        <f>BB267</f>
        <v>0.15650418071009928</v>
      </c>
      <c r="BC29" s="144">
        <f t="shared" ref="BC29:BZ29" si="87">BC267</f>
        <v>0.25696864919332307</v>
      </c>
      <c r="BD29" s="144">
        <f t="shared" si="87"/>
        <v>0.31780991767485478</v>
      </c>
      <c r="BE29" s="144">
        <f t="shared" si="87"/>
        <v>0.4132897606927079</v>
      </c>
      <c r="BF29" s="144">
        <f t="shared" si="87"/>
        <v>0.44472251685702219</v>
      </c>
      <c r="BG29" s="144">
        <f t="shared" si="87"/>
        <v>0.54561410355112427</v>
      </c>
      <c r="BH29" s="144">
        <f t="shared" si="87"/>
        <v>0.64378398647562407</v>
      </c>
      <c r="BI29" s="144">
        <f t="shared" si="87"/>
        <v>0.73864105307215655</v>
      </c>
      <c r="BJ29" s="144">
        <f t="shared" si="87"/>
        <v>0.88391389556978261</v>
      </c>
      <c r="BK29" s="144">
        <f t="shared" si="87"/>
        <v>0.92855006344230195</v>
      </c>
      <c r="BL29" s="144">
        <f t="shared" si="87"/>
        <v>0.96087425214206135</v>
      </c>
      <c r="BM29" s="144">
        <f t="shared" si="87"/>
        <v>0.99999999999698386</v>
      </c>
      <c r="BN29" s="144"/>
      <c r="BO29" s="144">
        <f t="shared" si="87"/>
        <v>1.3304185016958374E-2</v>
      </c>
      <c r="BP29" s="144">
        <f t="shared" si="87"/>
        <v>6.5979559775301025E-2</v>
      </c>
      <c r="BQ29" s="144">
        <f t="shared" si="87"/>
        <v>0.10377001737758584</v>
      </c>
      <c r="BR29" s="144">
        <f t="shared" si="87"/>
        <v>0.1430360875137886</v>
      </c>
      <c r="BS29" s="144">
        <f t="shared" si="87"/>
        <v>0.19738458222995273</v>
      </c>
      <c r="BT29" s="144">
        <f t="shared" si="87"/>
        <v>0.25434027089953648</v>
      </c>
      <c r="BU29" s="144">
        <f t="shared" si="87"/>
        <v>0.32850412300623488</v>
      </c>
      <c r="BV29" s="144">
        <f t="shared" si="87"/>
        <v>0.43331800131945813</v>
      </c>
      <c r="BW29" s="144">
        <f t="shared" si="87"/>
        <v>0.54246973942650356</v>
      </c>
      <c r="BX29" s="144">
        <f t="shared" si="87"/>
        <v>0.67581646638318738</v>
      </c>
      <c r="BY29" s="144">
        <f t="shared" si="87"/>
        <v>0.82520810790844301</v>
      </c>
      <c r="BZ29" s="144">
        <f t="shared" si="87"/>
        <v>1</v>
      </c>
      <c r="CA29" s="203"/>
      <c r="CB29" s="541">
        <f t="shared" si="71"/>
        <v>21273.762594233332</v>
      </c>
      <c r="CC29" s="541">
        <f t="shared" si="71"/>
        <v>34929.993641676665</v>
      </c>
      <c r="CD29" s="541">
        <f t="shared" si="71"/>
        <v>43200.205311010002</v>
      </c>
      <c r="CE29" s="541">
        <f t="shared" si="71"/>
        <v>56178.871463443327</v>
      </c>
      <c r="CF29" s="541">
        <f t="shared" si="71"/>
        <v>60451.555996776668</v>
      </c>
      <c r="CG29" s="541">
        <f t="shared" si="71"/>
        <v>74165.84563010998</v>
      </c>
      <c r="CH29" s="541">
        <f t="shared" si="71"/>
        <v>87510.171473443334</v>
      </c>
      <c r="CI29" s="541">
        <f t="shared" si="71"/>
        <v>100404.18303277667</v>
      </c>
      <c r="CJ29" s="541">
        <f t="shared" si="71"/>
        <v>120151.25910870999</v>
      </c>
      <c r="CK29" s="541">
        <f t="shared" si="71"/>
        <v>126218.69599204333</v>
      </c>
      <c r="CL29" s="541">
        <f t="shared" si="71"/>
        <v>130612.55380037666</v>
      </c>
      <c r="CM29" s="541">
        <f t="shared" si="71"/>
        <v>135930.95403359001</v>
      </c>
      <c r="CO29" s="538">
        <f t="shared" si="72"/>
        <v>1808.450562</v>
      </c>
      <c r="CP29" s="538">
        <f t="shared" si="72"/>
        <v>8968.6645069999995</v>
      </c>
      <c r="CQ29" s="538">
        <f t="shared" si="72"/>
        <v>14105.557462259998</v>
      </c>
      <c r="CR29" s="538">
        <f t="shared" si="72"/>
        <v>19443.031837039998</v>
      </c>
      <c r="CS29" s="538">
        <f t="shared" si="72"/>
        <v>26830.674574119996</v>
      </c>
      <c r="CT29" s="538">
        <f t="shared" si="72"/>
        <v>34572.715672639999</v>
      </c>
      <c r="CU29" s="538">
        <f t="shared" si="72"/>
        <v>44653.878844339997</v>
      </c>
      <c r="CV29" s="538">
        <f t="shared" si="72"/>
        <v>58901.329319459997</v>
      </c>
      <c r="CW29" s="538">
        <f t="shared" si="72"/>
        <v>73738.429214820004</v>
      </c>
      <c r="CX29" s="538">
        <f t="shared" si="72"/>
        <v>91864.37702735333</v>
      </c>
      <c r="CY29" s="538">
        <f t="shared" si="72"/>
        <v>112171.32538458669</v>
      </c>
      <c r="CZ29" s="538">
        <f t="shared" si="72"/>
        <v>135930.95403399999</v>
      </c>
      <c r="DB29" s="352">
        <f t="shared" si="84"/>
        <v>21273762594.233334</v>
      </c>
      <c r="DC29" s="352">
        <f t="shared" si="84"/>
        <v>34929993641.676666</v>
      </c>
      <c r="DD29" s="352">
        <f t="shared" si="84"/>
        <v>43200205311.010002</v>
      </c>
      <c r="DE29" s="352">
        <f t="shared" si="84"/>
        <v>56178871463.443329</v>
      </c>
      <c r="DF29" s="352">
        <f t="shared" si="84"/>
        <v>60451555996.776665</v>
      </c>
      <c r="DG29" s="352">
        <f t="shared" si="84"/>
        <v>74165845630.109985</v>
      </c>
      <c r="DH29" s="352">
        <f t="shared" si="84"/>
        <v>87510171473.443329</v>
      </c>
      <c r="DI29" s="352">
        <f t="shared" si="84"/>
        <v>100404183032.77667</v>
      </c>
      <c r="DJ29" s="352">
        <f t="shared" si="84"/>
        <v>120151259108.70999</v>
      </c>
      <c r="DK29" s="352">
        <f t="shared" si="84"/>
        <v>126218695992.04333</v>
      </c>
      <c r="DL29" s="352">
        <f t="shared" si="84"/>
        <v>130612553800.37666</v>
      </c>
      <c r="DM29" s="352">
        <f t="shared" si="84"/>
        <v>135930954033.59</v>
      </c>
      <c r="DO29" s="352">
        <f t="shared" si="86"/>
        <v>1808450562</v>
      </c>
      <c r="DP29" s="352">
        <f t="shared" si="86"/>
        <v>8968664507</v>
      </c>
      <c r="DQ29" s="352">
        <f t="shared" si="86"/>
        <v>14105557462.259998</v>
      </c>
      <c r="DR29" s="352">
        <f t="shared" si="86"/>
        <v>19443031837.039997</v>
      </c>
      <c r="DS29" s="352">
        <f t="shared" si="86"/>
        <v>26830674574.119995</v>
      </c>
      <c r="DT29" s="352">
        <f t="shared" si="86"/>
        <v>34572715672.639999</v>
      </c>
      <c r="DU29" s="352">
        <f t="shared" si="86"/>
        <v>44653878844.339996</v>
      </c>
      <c r="DV29" s="352">
        <f t="shared" si="86"/>
        <v>58901329319.459999</v>
      </c>
      <c r="DW29" s="352">
        <f t="shared" si="86"/>
        <v>73738429214.820007</v>
      </c>
      <c r="DX29" s="352">
        <f t="shared" si="86"/>
        <v>91864377027.353333</v>
      </c>
      <c r="DY29" s="352">
        <f t="shared" si="86"/>
        <v>112171325384.58669</v>
      </c>
      <c r="DZ29" s="352">
        <f t="shared" si="86"/>
        <v>135930954034</v>
      </c>
      <c r="EB29" s="541">
        <v>1000000</v>
      </c>
      <c r="EC29" s="544">
        <v>1000000</v>
      </c>
      <c r="ED29" s="544">
        <v>1000000</v>
      </c>
      <c r="EE29" s="544">
        <v>1000000</v>
      </c>
      <c r="EF29" s="544">
        <v>1000000</v>
      </c>
      <c r="EG29" s="544">
        <v>1000000</v>
      </c>
      <c r="EH29" s="544">
        <v>1000000</v>
      </c>
      <c r="EI29" s="544">
        <v>1000000</v>
      </c>
      <c r="EJ29" s="544">
        <v>1000000</v>
      </c>
      <c r="EK29" s="544">
        <v>1000000</v>
      </c>
      <c r="EL29" s="544">
        <v>1000000</v>
      </c>
      <c r="EM29" s="544">
        <v>1000000</v>
      </c>
      <c r="EO29" s="541">
        <v>1000000</v>
      </c>
      <c r="EP29" s="544">
        <v>1000000</v>
      </c>
      <c r="EQ29" s="544">
        <v>1000000</v>
      </c>
      <c r="ER29" s="544">
        <v>1000000</v>
      </c>
      <c r="ES29" s="544">
        <v>1000000</v>
      </c>
      <c r="ET29" s="544">
        <v>1000000</v>
      </c>
      <c r="EU29" s="544">
        <v>1000000</v>
      </c>
      <c r="EV29" s="544">
        <v>1000000</v>
      </c>
      <c r="EW29" s="544">
        <v>1000000</v>
      </c>
      <c r="EX29" s="544">
        <v>1000000</v>
      </c>
      <c r="EY29" s="544">
        <v>1000000</v>
      </c>
      <c r="EZ29" s="544">
        <v>1000000</v>
      </c>
    </row>
    <row r="30" spans="1:156" ht="25.5" customHeight="1" thickBot="1">
      <c r="B30" s="1" t="s">
        <v>194</v>
      </c>
      <c r="C30" s="1" t="s">
        <v>300</v>
      </c>
      <c r="D30" s="1" t="s">
        <v>162</v>
      </c>
      <c r="E30" s="1" t="s">
        <v>162</v>
      </c>
      <c r="F30" s="1" t="s">
        <v>162</v>
      </c>
      <c r="G30" s="1" t="s">
        <v>162</v>
      </c>
      <c r="H30" s="1" t="s">
        <v>162</v>
      </c>
      <c r="I30" s="1" t="s">
        <v>162</v>
      </c>
      <c r="J30" s="1" t="s">
        <v>162</v>
      </c>
      <c r="K30" s="1" t="s">
        <v>162</v>
      </c>
      <c r="L30" s="1" t="s">
        <v>162</v>
      </c>
      <c r="M30" s="1" t="s">
        <v>162</v>
      </c>
      <c r="N30" s="1" t="s">
        <v>162</v>
      </c>
      <c r="O30" s="1" t="s">
        <v>162</v>
      </c>
      <c r="T30" s="201" t="s">
        <v>195</v>
      </c>
      <c r="U30" s="403"/>
      <c r="V30" s="202" t="s">
        <v>195</v>
      </c>
      <c r="W30" s="352">
        <f t="shared" si="56"/>
        <v>60217.858898000006</v>
      </c>
      <c r="X30" s="352">
        <f t="shared" si="56"/>
        <v>0</v>
      </c>
      <c r="Y30" s="352">
        <f t="shared" si="56"/>
        <v>0</v>
      </c>
      <c r="Z30" s="352">
        <f t="shared" si="56"/>
        <v>0</v>
      </c>
      <c r="AA30" s="352">
        <f t="shared" si="56"/>
        <v>0</v>
      </c>
      <c r="AB30" s="352">
        <f t="shared" si="56"/>
        <v>0</v>
      </c>
      <c r="AC30" s="352">
        <f t="shared" si="56"/>
        <v>0</v>
      </c>
      <c r="AD30" s="422">
        <f t="shared" si="56"/>
        <v>60217.858898000006</v>
      </c>
      <c r="AE30" s="352">
        <f t="shared" si="56"/>
        <v>4113.3412269999999</v>
      </c>
      <c r="AF30" s="352">
        <f t="shared" si="58"/>
        <v>56104.517671000001</v>
      </c>
      <c r="AG30" s="422">
        <f t="shared" si="56"/>
        <v>20960.489768340001</v>
      </c>
      <c r="AH30" s="175">
        <f t="shared" si="79"/>
        <v>0.34807763264788139</v>
      </c>
      <c r="AI30" s="204">
        <f t="shared" si="80"/>
        <v>0.37359718322958363</v>
      </c>
      <c r="AJ30" s="352">
        <f>+AJ42+AJ54</f>
        <v>23008.478854000001</v>
      </c>
      <c r="AK30" s="352">
        <f>+AG30-AJ30</f>
        <v>-2047.9890856599995</v>
      </c>
      <c r="AL30" s="170">
        <f t="shared" si="75"/>
        <v>0.38208729561396232</v>
      </c>
      <c r="AM30" s="422">
        <f t="shared" si="60"/>
        <v>7811.7771187400003</v>
      </c>
      <c r="AN30" s="177">
        <f t="shared" si="61"/>
        <v>0.12972525529298501</v>
      </c>
      <c r="AO30" s="205">
        <f t="shared" si="81"/>
        <v>0.13923615143701429</v>
      </c>
      <c r="AP30" s="352">
        <f>+AP42+AP54</f>
        <v>10810.998752254545</v>
      </c>
      <c r="AQ30" s="352">
        <f>+AM30-AP30</f>
        <v>-2999.2216335145449</v>
      </c>
      <c r="AR30" s="170">
        <f t="shared" si="63"/>
        <v>0.17953143718654546</v>
      </c>
      <c r="AS30" s="422">
        <f t="shared" si="64"/>
        <v>1780.0331402299998</v>
      </c>
      <c r="AT30" s="177">
        <f>+AS30/AD30</f>
        <v>2.9559887594892875E-2</v>
      </c>
      <c r="AU30" s="422">
        <f t="shared" si="76"/>
        <v>39257.369129660001</v>
      </c>
      <c r="AV30" s="352">
        <f t="shared" si="77"/>
        <v>13148.712649600002</v>
      </c>
      <c r="AW30" s="351">
        <f t="shared" si="66"/>
        <v>52406.081779260006</v>
      </c>
      <c r="AX30" s="352">
        <f t="shared" si="67"/>
        <v>35144.027902660004</v>
      </c>
      <c r="AY30" s="178">
        <f t="shared" si="68"/>
        <v>10810.998752254545</v>
      </c>
      <c r="AZ30" s="172">
        <f t="shared" si="69"/>
        <v>0.72257682178632365</v>
      </c>
      <c r="BB30" s="144">
        <f>BB298</f>
        <v>0.12053904384569672</v>
      </c>
      <c r="BC30" s="144">
        <f t="shared" ref="BC30:BZ30" si="88">BC298</f>
        <v>0.23052563404012111</v>
      </c>
      <c r="BD30" s="144">
        <f t="shared" si="88"/>
        <v>0.31251054787378074</v>
      </c>
      <c r="BE30" s="144">
        <f t="shared" si="88"/>
        <v>0.38208729561396232</v>
      </c>
      <c r="BF30" s="144">
        <f t="shared" si="88"/>
        <v>0.46164898780423586</v>
      </c>
      <c r="BG30" s="144">
        <f t="shared" si="88"/>
        <v>0.53657223410633648</v>
      </c>
      <c r="BH30" s="144">
        <f t="shared" si="88"/>
        <v>0.63357933746241446</v>
      </c>
      <c r="BI30" s="144">
        <f t="shared" si="88"/>
        <v>0.68992854467596909</v>
      </c>
      <c r="BJ30" s="144">
        <f t="shared" si="88"/>
        <v>0.72957694913093551</v>
      </c>
      <c r="BK30" s="144">
        <f t="shared" si="88"/>
        <v>0.77083302046034152</v>
      </c>
      <c r="BL30" s="144">
        <f t="shared" si="88"/>
        <v>0.81927162957696165</v>
      </c>
      <c r="BM30" s="144">
        <f t="shared" si="88"/>
        <v>0.89082407029555888</v>
      </c>
      <c r="BN30" s="144"/>
      <c r="BO30" s="144">
        <f t="shared" si="88"/>
        <v>2.8694500939112414E-2</v>
      </c>
      <c r="BP30" s="144">
        <f t="shared" si="88"/>
        <v>6.4303590331518556E-2</v>
      </c>
      <c r="BQ30" s="144">
        <f t="shared" si="88"/>
        <v>0.11063991466421338</v>
      </c>
      <c r="BR30" s="144">
        <f t="shared" si="88"/>
        <v>0.17953143718654546</v>
      </c>
      <c r="BS30" s="144">
        <f t="shared" si="88"/>
        <v>0.25404281068320766</v>
      </c>
      <c r="BT30" s="144">
        <f t="shared" si="88"/>
        <v>0.32684022417051739</v>
      </c>
      <c r="BU30" s="144">
        <f t="shared" si="88"/>
        <v>0.42464507833337095</v>
      </c>
      <c r="BV30" s="144">
        <f t="shared" si="88"/>
        <v>0.49631022451248086</v>
      </c>
      <c r="BW30" s="144">
        <f t="shared" si="88"/>
        <v>0.56654660898078768</v>
      </c>
      <c r="BX30" s="144">
        <f t="shared" si="88"/>
        <v>0.65542568466303419</v>
      </c>
      <c r="BY30" s="144">
        <f t="shared" si="88"/>
        <v>0.73468534200991287</v>
      </c>
      <c r="BZ30" s="144">
        <f t="shared" si="88"/>
        <v>0.89082407029555888</v>
      </c>
      <c r="CA30" s="203"/>
      <c r="CB30" s="541">
        <f t="shared" si="71"/>
        <v>7258.603134</v>
      </c>
      <c r="CC30" s="541">
        <f>DC30/EC30</f>
        <v>13881.760103000001</v>
      </c>
      <c r="CD30" s="541">
        <f t="shared" si="71"/>
        <v>18818.716076000001</v>
      </c>
      <c r="CE30" s="541">
        <f t="shared" si="71"/>
        <v>23008.478854000001</v>
      </c>
      <c r="CF30" s="541">
        <f t="shared" si="71"/>
        <v>27799.513608000001</v>
      </c>
      <c r="CG30" s="541">
        <f t="shared" si="71"/>
        <v>32311.231081999998</v>
      </c>
      <c r="CH30" s="541">
        <f t="shared" si="71"/>
        <v>38152.791144000003</v>
      </c>
      <c r="CI30" s="541">
        <f t="shared" si="71"/>
        <v>41546.019753</v>
      </c>
      <c r="CJ30" s="541">
        <f t="shared" si="71"/>
        <v>43933.561778000003</v>
      </c>
      <c r="CK30" s="541">
        <f t="shared" si="71"/>
        <v>46417.914060000003</v>
      </c>
      <c r="CL30" s="541">
        <f t="shared" si="71"/>
        <v>49334.783388999997</v>
      </c>
      <c r="CM30" s="541">
        <f t="shared" si="71"/>
        <v>53643.518168000002</v>
      </c>
      <c r="CO30" s="538">
        <f t="shared" si="72"/>
        <v>1727.9214087</v>
      </c>
      <c r="CP30" s="538">
        <f t="shared" si="72"/>
        <v>3872.2245292181819</v>
      </c>
      <c r="CQ30" s="538">
        <f t="shared" si="72"/>
        <v>6662.498769736364</v>
      </c>
      <c r="CR30" s="538">
        <f t="shared" si="72"/>
        <v>10810.998752254545</v>
      </c>
      <c r="CS30" s="538">
        <f t="shared" si="72"/>
        <v>15297.914127772729</v>
      </c>
      <c r="CT30" s="538">
        <f t="shared" si="72"/>
        <v>19681.618501290908</v>
      </c>
      <c r="CU30" s="538">
        <f t="shared" si="72"/>
        <v>25571.217408809091</v>
      </c>
      <c r="CV30" s="538">
        <f t="shared" si="72"/>
        <v>29886.739069327272</v>
      </c>
      <c r="CW30" s="538">
        <f t="shared" si="72"/>
        <v>34116.223758745458</v>
      </c>
      <c r="CX30" s="538">
        <f t="shared" si="72"/>
        <v>39468.331397163638</v>
      </c>
      <c r="CY30" s="538">
        <f t="shared" si="72"/>
        <v>44241.178259581815</v>
      </c>
      <c r="CZ30" s="538">
        <f t="shared" si="72"/>
        <v>53643.518168000002</v>
      </c>
      <c r="DB30" s="352">
        <f>+DB42+DB54+DB66</f>
        <v>7258603134</v>
      </c>
      <c r="DC30" s="352">
        <f t="shared" si="84"/>
        <v>13881760103</v>
      </c>
      <c r="DD30" s="352">
        <f t="shared" si="84"/>
        <v>18818716076</v>
      </c>
      <c r="DE30" s="352">
        <f t="shared" si="84"/>
        <v>23008478854</v>
      </c>
      <c r="DF30" s="352">
        <f t="shared" si="84"/>
        <v>27799513608</v>
      </c>
      <c r="DG30" s="352">
        <f t="shared" si="84"/>
        <v>32311231082</v>
      </c>
      <c r="DH30" s="352">
        <f t="shared" si="84"/>
        <v>38152791144</v>
      </c>
      <c r="DI30" s="352">
        <f t="shared" si="84"/>
        <v>41546019753</v>
      </c>
      <c r="DJ30" s="352">
        <f t="shared" si="84"/>
        <v>43933561778</v>
      </c>
      <c r="DK30" s="352">
        <f t="shared" si="84"/>
        <v>46417914060</v>
      </c>
      <c r="DL30" s="352">
        <f t="shared" si="84"/>
        <v>49334783389</v>
      </c>
      <c r="DM30" s="352">
        <f t="shared" si="84"/>
        <v>53643518168</v>
      </c>
      <c r="DO30" s="352">
        <f t="shared" si="86"/>
        <v>1727921408.7</v>
      </c>
      <c r="DP30" s="352">
        <f t="shared" si="86"/>
        <v>3872224529.2181821</v>
      </c>
      <c r="DQ30" s="352">
        <f t="shared" si="86"/>
        <v>6662498769.7363644</v>
      </c>
      <c r="DR30" s="352">
        <f t="shared" si="86"/>
        <v>10810998752.254545</v>
      </c>
      <c r="DS30" s="352">
        <f t="shared" si="86"/>
        <v>15297914127.772728</v>
      </c>
      <c r="DT30" s="352">
        <f t="shared" si="86"/>
        <v>19681618501.290909</v>
      </c>
      <c r="DU30" s="352">
        <f t="shared" si="86"/>
        <v>25571217408.80909</v>
      </c>
      <c r="DV30" s="352">
        <f t="shared" si="86"/>
        <v>29886739069.327271</v>
      </c>
      <c r="DW30" s="352">
        <f t="shared" si="86"/>
        <v>34116223758.745457</v>
      </c>
      <c r="DX30" s="352">
        <f t="shared" si="86"/>
        <v>39468331397.163635</v>
      </c>
      <c r="DY30" s="352">
        <f t="shared" si="86"/>
        <v>44241178259.581818</v>
      </c>
      <c r="DZ30" s="352">
        <f t="shared" si="86"/>
        <v>53643518168</v>
      </c>
      <c r="EB30" s="541">
        <v>1000000</v>
      </c>
      <c r="EC30" s="544">
        <v>1000000</v>
      </c>
      <c r="ED30" s="544">
        <v>1000000</v>
      </c>
      <c r="EE30" s="544">
        <v>1000000</v>
      </c>
      <c r="EF30" s="544">
        <v>1000000</v>
      </c>
      <c r="EG30" s="544">
        <v>1000000</v>
      </c>
      <c r="EH30" s="544">
        <v>1000000</v>
      </c>
      <c r="EI30" s="544">
        <v>1000000</v>
      </c>
      <c r="EJ30" s="544">
        <v>1000000</v>
      </c>
      <c r="EK30" s="544">
        <v>1000000</v>
      </c>
      <c r="EL30" s="544">
        <v>1000000</v>
      </c>
      <c r="EM30" s="544">
        <v>1000000</v>
      </c>
      <c r="EO30" s="541">
        <v>1000000</v>
      </c>
      <c r="EP30" s="544">
        <v>1000000</v>
      </c>
      <c r="EQ30" s="544">
        <v>1000000</v>
      </c>
      <c r="ER30" s="544">
        <v>1000000</v>
      </c>
      <c r="ES30" s="544">
        <v>1000000</v>
      </c>
      <c r="ET30" s="544">
        <v>1000000</v>
      </c>
      <c r="EU30" s="544">
        <v>1000000</v>
      </c>
      <c r="EV30" s="544">
        <v>1000000</v>
      </c>
      <c r="EW30" s="544">
        <v>1000000</v>
      </c>
      <c r="EX30" s="544">
        <v>1000000</v>
      </c>
      <c r="EY30" s="544">
        <v>1000000</v>
      </c>
      <c r="EZ30" s="544">
        <v>1000000</v>
      </c>
    </row>
    <row r="31" spans="1:156" ht="24.75" customHeight="1" thickBot="1">
      <c r="B31" s="1" t="s">
        <v>162</v>
      </c>
      <c r="C31" s="1" t="s">
        <v>162</v>
      </c>
      <c r="D31" s="1" t="s">
        <v>162</v>
      </c>
      <c r="E31" s="1" t="s">
        <v>162</v>
      </c>
      <c r="F31" s="1" t="s">
        <v>162</v>
      </c>
      <c r="G31" s="1" t="s">
        <v>162</v>
      </c>
      <c r="H31" s="1" t="s">
        <v>162</v>
      </c>
      <c r="I31" s="1" t="s">
        <v>162</v>
      </c>
      <c r="J31" s="1" t="s">
        <v>162</v>
      </c>
      <c r="K31" s="1" t="s">
        <v>162</v>
      </c>
      <c r="L31" s="1" t="s">
        <v>162</v>
      </c>
      <c r="M31" s="1" t="s">
        <v>162</v>
      </c>
      <c r="N31" s="1" t="s">
        <v>162</v>
      </c>
      <c r="O31" s="1" t="s">
        <v>162</v>
      </c>
      <c r="T31" s="166" t="s">
        <v>176</v>
      </c>
      <c r="U31" s="395"/>
      <c r="V31" s="156" t="s">
        <v>176</v>
      </c>
      <c r="W31" s="353">
        <f>SUM(W24:W30)</f>
        <v>12568394.147436004</v>
      </c>
      <c r="X31" s="353">
        <f t="shared" ref="X31:AD31" si="89">SUM(X24:X30)</f>
        <v>0</v>
      </c>
      <c r="Y31" s="353">
        <f t="shared" si="89"/>
        <v>0</v>
      </c>
      <c r="Z31" s="353">
        <f t="shared" si="89"/>
        <v>0</v>
      </c>
      <c r="AA31" s="353">
        <f t="shared" si="89"/>
        <v>0</v>
      </c>
      <c r="AB31" s="353">
        <f t="shared" si="89"/>
        <v>0</v>
      </c>
      <c r="AC31" s="353">
        <f t="shared" si="89"/>
        <v>0</v>
      </c>
      <c r="AD31" s="423">
        <f t="shared" si="89"/>
        <v>12568394.147436004</v>
      </c>
      <c r="AE31" s="353">
        <f>SUM(AE24:AE30)</f>
        <v>16998.548030000002</v>
      </c>
      <c r="AF31" s="353">
        <f>SUM(AF24:AF30)</f>
        <v>12551395.599406</v>
      </c>
      <c r="AG31" s="423">
        <f>SUM(AG24:AG30)</f>
        <v>6388837.4434378613</v>
      </c>
      <c r="AH31" s="167">
        <f t="shared" si="79"/>
        <v>0.50832567538003304</v>
      </c>
      <c r="AI31" s="204">
        <f t="shared" si="80"/>
        <v>0.50901410865738428</v>
      </c>
      <c r="AJ31" s="206">
        <f>SUM(AJ24:AJ30)</f>
        <v>6955317.8367188275</v>
      </c>
      <c r="AK31" s="206">
        <f>SUM(AK24:AK30)</f>
        <v>-566480.39328096749</v>
      </c>
      <c r="AL31" s="170">
        <f t="shared" si="75"/>
        <v>0.55305784694354643</v>
      </c>
      <c r="AM31" s="206">
        <f>SUM(AM24:AM30)</f>
        <v>6011369.7829265008</v>
      </c>
      <c r="AN31" s="183">
        <f t="shared" si="61"/>
        <v>0.47829258952328774</v>
      </c>
      <c r="AO31" s="205">
        <f t="shared" si="81"/>
        <v>0.47894034853072365</v>
      </c>
      <c r="AP31" s="206">
        <f>SUM(AP24:AP30)</f>
        <v>6233596.5128597859</v>
      </c>
      <c r="AQ31" s="206">
        <f>SUM(AQ24:AQ30)</f>
        <v>-222226.72993328585</v>
      </c>
      <c r="AR31" s="170">
        <f t="shared" si="63"/>
        <v>0.49596459497822459</v>
      </c>
      <c r="AS31" s="423">
        <f>SUM(AS24:AS30)</f>
        <v>2519291.4427259299</v>
      </c>
      <c r="AT31" s="183">
        <f t="shared" si="65"/>
        <v>0.20044656566088628</v>
      </c>
      <c r="AU31" s="423">
        <f>SUM(AU24:AU30)</f>
        <v>6179556.7039981391</v>
      </c>
      <c r="AV31" s="353">
        <f>SUM(AV24:AV30)</f>
        <v>377467.66051135998</v>
      </c>
      <c r="AW31" s="355">
        <f>SUM(AW24:AW30)</f>
        <v>6557024.3645095006</v>
      </c>
      <c r="AX31" s="353">
        <f t="shared" si="67"/>
        <v>6162558.1559681389</v>
      </c>
      <c r="AY31" s="207">
        <f>SUM(AY25:AY30)</f>
        <v>3568137.5863268548</v>
      </c>
      <c r="AZ31" s="172">
        <f t="shared" si="69"/>
        <v>1.6847359827048543</v>
      </c>
      <c r="BB31" s="568">
        <f>CB31/$AD$31</f>
        <v>5.0512291945059615E-2</v>
      </c>
      <c r="BC31" s="568">
        <f t="shared" ref="BC31:BM31" si="90">CC31/$AD$31</f>
        <v>0.41347894091380366</v>
      </c>
      <c r="BD31" s="568">
        <f t="shared" si="90"/>
        <v>0.52241612696360107</v>
      </c>
      <c r="BE31" s="568">
        <f t="shared" si="90"/>
        <v>0.55305784694354643</v>
      </c>
      <c r="BF31" s="568">
        <f t="shared" si="90"/>
        <v>0.61701963636356105</v>
      </c>
      <c r="BG31" s="568">
        <f t="shared" si="90"/>
        <v>0.70271505939653967</v>
      </c>
      <c r="BH31" s="568">
        <f t="shared" si="90"/>
        <v>0.73409200297274146</v>
      </c>
      <c r="BI31" s="568">
        <f t="shared" si="90"/>
        <v>0.78521833734641788</v>
      </c>
      <c r="BJ31" s="568">
        <f t="shared" si="90"/>
        <v>0.85165173553161122</v>
      </c>
      <c r="BK31" s="568">
        <f t="shared" si="90"/>
        <v>0.89720510788489949</v>
      </c>
      <c r="BL31" s="568">
        <f t="shared" si="90"/>
        <v>0.96275750187903497</v>
      </c>
      <c r="BM31" s="568">
        <f t="shared" si="90"/>
        <v>0.99947691481782486</v>
      </c>
      <c r="BN31" s="569"/>
      <c r="BO31" s="568">
        <f>CO31/$AD$31</f>
        <v>2.8334311044960802E-3</v>
      </c>
      <c r="BP31" s="568">
        <f t="shared" ref="BP31:BZ31" si="91">CP31/$AD$31</f>
        <v>0.30776600852670694</v>
      </c>
      <c r="BQ31" s="568">
        <f t="shared" si="91"/>
        <v>0.45736511310112954</v>
      </c>
      <c r="BR31" s="568">
        <f t="shared" si="91"/>
        <v>0.49596459497822459</v>
      </c>
      <c r="BS31" s="568">
        <f t="shared" si="91"/>
        <v>0.52538131844284752</v>
      </c>
      <c r="BT31" s="568">
        <f t="shared" si="91"/>
        <v>0.60208610473240687</v>
      </c>
      <c r="BU31" s="568">
        <f t="shared" si="91"/>
        <v>0.65086665949532962</v>
      </c>
      <c r="BV31" s="568">
        <f t="shared" si="91"/>
        <v>0.68603202341425906</v>
      </c>
      <c r="BW31" s="568">
        <f t="shared" si="91"/>
        <v>0.78026073657398098</v>
      </c>
      <c r="BX31" s="568">
        <f t="shared" si="91"/>
        <v>0.82863748590066089</v>
      </c>
      <c r="BY31" s="568">
        <f t="shared" si="91"/>
        <v>0.90308775046245671</v>
      </c>
      <c r="BZ31" s="568">
        <f t="shared" si="91"/>
        <v>0.99947691481769718</v>
      </c>
      <c r="CA31" s="203"/>
      <c r="CB31" s="206">
        <f t="shared" ref="CB31:CM31" si="92">SUM(CB24:CB30)</f>
        <v>634858.39445586607</v>
      </c>
      <c r="CC31" s="206">
        <f t="shared" si="92"/>
        <v>5196766.3010690873</v>
      </c>
      <c r="CD31" s="206">
        <f t="shared" si="92"/>
        <v>6565931.792655508</v>
      </c>
      <c r="CE31" s="206">
        <f t="shared" si="92"/>
        <v>6951049.0067188265</v>
      </c>
      <c r="CF31" s="206">
        <f t="shared" si="92"/>
        <v>7754945.9865248725</v>
      </c>
      <c r="CG31" s="206">
        <f t="shared" si="92"/>
        <v>8831999.8398346137</v>
      </c>
      <c r="CH31" s="206">
        <f t="shared" si="92"/>
        <v>9226357.6338421777</v>
      </c>
      <c r="CI31" s="206">
        <f t="shared" si="92"/>
        <v>9868933.5555641484</v>
      </c>
      <c r="CJ31" s="206">
        <f t="shared" si="92"/>
        <v>10703894.688509218</v>
      </c>
      <c r="CK31" s="206">
        <f t="shared" si="92"/>
        <v>11276427.426990259</v>
      </c>
      <c r="CL31" s="206">
        <f t="shared" si="92"/>
        <v>12100315.75201657</v>
      </c>
      <c r="CM31" s="206">
        <f t="shared" si="92"/>
        <v>12561819.806693744</v>
      </c>
      <c r="CO31" s="206">
        <f t="shared" ref="CO31:CZ31" si="93">SUM(CO24:CO30)</f>
        <v>35611.678910911665</v>
      </c>
      <c r="CP31" s="206">
        <f t="shared" si="93"/>
        <v>3868124.5003468026</v>
      </c>
      <c r="CQ31" s="206">
        <f t="shared" si="93"/>
        <v>5748345.0107416427</v>
      </c>
      <c r="CR31" s="206">
        <f t="shared" si="93"/>
        <v>6233478.5128597859</v>
      </c>
      <c r="CS31" s="206">
        <f t="shared" si="93"/>
        <v>6603199.4878892964</v>
      </c>
      <c r="CT31" s="206">
        <f t="shared" si="93"/>
        <v>7567255.4749713242</v>
      </c>
      <c r="CU31" s="206">
        <f t="shared" si="93"/>
        <v>8180348.713962324</v>
      </c>
      <c r="CV31" s="206">
        <f t="shared" si="93"/>
        <v>8622320.8680334538</v>
      </c>
      <c r="CW31" s="206">
        <f t="shared" si="93"/>
        <v>9806624.4750305284</v>
      </c>
      <c r="CX31" s="206">
        <f t="shared" si="93"/>
        <v>10414642.528139951</v>
      </c>
      <c r="CY31" s="206">
        <f t="shared" si="93"/>
        <v>11350362.797533488</v>
      </c>
      <c r="CZ31" s="206">
        <f t="shared" si="93"/>
        <v>12561819.806692138</v>
      </c>
      <c r="DB31" s="206">
        <f>SUM(DB24:DB30)</f>
        <v>634858394455.86597</v>
      </c>
      <c r="DC31" s="206">
        <f t="shared" ref="DC31:DM31" si="94">SUM(DC24:DC30)</f>
        <v>5196766301069.0879</v>
      </c>
      <c r="DD31" s="206">
        <f t="shared" si="94"/>
        <v>6565931792655.5088</v>
      </c>
      <c r="DE31" s="206">
        <f t="shared" si="94"/>
        <v>6951049006718.8271</v>
      </c>
      <c r="DF31" s="206">
        <f t="shared" si="94"/>
        <v>7754945986524.8711</v>
      </c>
      <c r="DG31" s="206">
        <f t="shared" si="94"/>
        <v>8831999839834.6133</v>
      </c>
      <c r="DH31" s="206">
        <f t="shared" si="94"/>
        <v>9226357633842.1758</v>
      </c>
      <c r="DI31" s="206">
        <f t="shared" si="94"/>
        <v>9868933555564.1465</v>
      </c>
      <c r="DJ31" s="206">
        <f t="shared" si="94"/>
        <v>10703894688509.219</v>
      </c>
      <c r="DK31" s="206">
        <f t="shared" si="94"/>
        <v>11276427426990.258</v>
      </c>
      <c r="DL31" s="206">
        <f t="shared" si="94"/>
        <v>12100315752016.57</v>
      </c>
      <c r="DM31" s="206">
        <f t="shared" si="94"/>
        <v>12561819806693.74</v>
      </c>
      <c r="DO31" s="206">
        <f>SUM(DO24:DO30)</f>
        <v>35611678910.911667</v>
      </c>
      <c r="DP31" s="206">
        <f t="shared" ref="DP31:DZ31" si="95">SUM(DP24:DP30)</f>
        <v>3868124500346.8022</v>
      </c>
      <c r="DQ31" s="206">
        <f t="shared" si="95"/>
        <v>5748345010741.6426</v>
      </c>
      <c r="DR31" s="206">
        <f t="shared" si="95"/>
        <v>6233478512859.7871</v>
      </c>
      <c r="DS31" s="206">
        <f t="shared" si="95"/>
        <v>6603199487889.2959</v>
      </c>
      <c r="DT31" s="206">
        <f t="shared" si="95"/>
        <v>7567255474971.3242</v>
      </c>
      <c r="DU31" s="206">
        <f t="shared" si="95"/>
        <v>8180348713962.3252</v>
      </c>
      <c r="DV31" s="206">
        <f t="shared" si="95"/>
        <v>8622320868033.4521</v>
      </c>
      <c r="DW31" s="206">
        <f t="shared" si="95"/>
        <v>9806624475030.5273</v>
      </c>
      <c r="DX31" s="206">
        <f t="shared" si="95"/>
        <v>10414642528139.951</v>
      </c>
      <c r="DY31" s="206">
        <f t="shared" si="95"/>
        <v>11350362797533.486</v>
      </c>
      <c r="DZ31" s="206">
        <f t="shared" si="95"/>
        <v>12561819806692.137</v>
      </c>
      <c r="EB31" s="534">
        <v>1000000</v>
      </c>
      <c r="EC31" s="534">
        <v>1000000</v>
      </c>
      <c r="ED31" s="534">
        <v>1000000</v>
      </c>
      <c r="EE31" s="534">
        <v>1000000</v>
      </c>
      <c r="EF31" s="534">
        <v>1000000</v>
      </c>
      <c r="EG31" s="534">
        <v>1000000</v>
      </c>
      <c r="EH31" s="534">
        <v>1000000</v>
      </c>
      <c r="EI31" s="534">
        <v>1000000</v>
      </c>
      <c r="EJ31" s="534">
        <v>1000000</v>
      </c>
      <c r="EK31" s="534">
        <v>1000000</v>
      </c>
      <c r="EL31" s="534">
        <v>1000000</v>
      </c>
      <c r="EM31" s="534">
        <v>1000000</v>
      </c>
      <c r="EO31" s="534">
        <v>1000000</v>
      </c>
      <c r="EP31" s="534">
        <v>1000000</v>
      </c>
      <c r="EQ31" s="534">
        <v>1000000</v>
      </c>
      <c r="ER31" s="534">
        <v>1000000</v>
      </c>
      <c r="ES31" s="534">
        <v>1000000</v>
      </c>
      <c r="ET31" s="534">
        <v>1000000</v>
      </c>
      <c r="EU31" s="534">
        <v>1000000</v>
      </c>
      <c r="EV31" s="534">
        <v>1000000</v>
      </c>
      <c r="EW31" s="534">
        <v>1000000</v>
      </c>
      <c r="EX31" s="534">
        <v>1000000</v>
      </c>
      <c r="EY31" s="534">
        <v>1000000</v>
      </c>
      <c r="EZ31" s="534">
        <v>1000000</v>
      </c>
    </row>
    <row r="32" spans="1:156" ht="22.5">
      <c r="T32" s="141"/>
      <c r="V32" s="208"/>
      <c r="W32" s="209"/>
      <c r="X32" s="197"/>
      <c r="Y32" s="210"/>
      <c r="Z32" s="197"/>
      <c r="AA32" s="197"/>
      <c r="AB32" s="197"/>
      <c r="AC32" s="197"/>
      <c r="AD32" s="425"/>
      <c r="AE32" s="210"/>
      <c r="AF32" s="210"/>
      <c r="AG32" s="425"/>
      <c r="AH32" s="211"/>
      <c r="AI32" s="198"/>
      <c r="AJ32" s="198"/>
      <c r="AK32" s="198"/>
      <c r="AM32" s="425" t="s">
        <v>196</v>
      </c>
      <c r="AN32" s="211"/>
      <c r="AO32" s="198"/>
      <c r="AP32" s="198"/>
      <c r="AQ32" s="198"/>
      <c r="AR32" s="199"/>
      <c r="AS32" s="425" t="s">
        <v>196</v>
      </c>
      <c r="AT32" s="211"/>
      <c r="AU32" s="425"/>
      <c r="AV32" s="356"/>
      <c r="AW32" s="346"/>
      <c r="AX32" s="356">
        <f t="shared" si="67"/>
        <v>0</v>
      </c>
      <c r="AY32" s="144"/>
      <c r="AZ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569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B32" s="391"/>
      <c r="CC32" s="391"/>
      <c r="CD32" s="391"/>
      <c r="CE32" s="391"/>
      <c r="CF32" s="391"/>
      <c r="CG32" s="391"/>
      <c r="CH32" s="391"/>
      <c r="CI32" s="391"/>
      <c r="CJ32" s="391"/>
      <c r="CK32" s="391"/>
      <c r="CL32" s="391"/>
      <c r="CM32" s="391"/>
      <c r="CO32" s="391"/>
      <c r="CP32" s="391"/>
      <c r="CQ32" s="391"/>
      <c r="CR32" s="391"/>
      <c r="CS32" s="391"/>
      <c r="CT32" s="391"/>
      <c r="CU32" s="391"/>
      <c r="CV32" s="391"/>
      <c r="CW32" s="391"/>
      <c r="CX32" s="391"/>
      <c r="CY32" s="391"/>
      <c r="CZ32" s="391"/>
      <c r="DB32" s="391"/>
      <c r="DC32" s="391"/>
      <c r="DD32" s="391"/>
      <c r="DE32" s="391"/>
      <c r="DF32" s="391"/>
      <c r="DG32" s="391"/>
      <c r="DH32" s="391"/>
      <c r="DI32" s="391"/>
      <c r="DJ32" s="391"/>
      <c r="DK32" s="391"/>
      <c r="DL32" s="391"/>
      <c r="DM32" s="391"/>
      <c r="DO32" s="391"/>
      <c r="DP32" s="391"/>
      <c r="DQ32" s="391"/>
      <c r="DR32" s="391"/>
      <c r="DS32" s="391"/>
      <c r="DT32" s="391"/>
      <c r="DU32" s="391"/>
      <c r="DV32" s="391"/>
      <c r="DW32" s="391"/>
      <c r="DX32" s="391"/>
      <c r="DY32" s="391"/>
      <c r="DZ32" s="391"/>
      <c r="EB32" s="391"/>
      <c r="EC32" s="391"/>
      <c r="ED32" s="391"/>
      <c r="EE32" s="391"/>
      <c r="EF32" s="391"/>
      <c r="EG32" s="391"/>
      <c r="EH32" s="391"/>
      <c r="EI32" s="391"/>
      <c r="EJ32" s="391"/>
      <c r="EK32" s="391"/>
      <c r="EL32" s="391"/>
      <c r="EM32" s="391"/>
      <c r="EO32" s="391"/>
      <c r="EP32" s="391"/>
      <c r="EQ32" s="391"/>
      <c r="ER32" s="391"/>
      <c r="ES32" s="391"/>
      <c r="ET32" s="391"/>
      <c r="EU32" s="391"/>
      <c r="EV32" s="391"/>
      <c r="EW32" s="391"/>
      <c r="EX32" s="391"/>
      <c r="EY32" s="391"/>
      <c r="EZ32" s="391"/>
    </row>
    <row r="33" spans="2:156" ht="18">
      <c r="T33" s="147" t="s">
        <v>197</v>
      </c>
      <c r="U33" s="402"/>
      <c r="V33" s="148" t="s">
        <v>197</v>
      </c>
      <c r="W33" s="212"/>
      <c r="X33" s="212"/>
      <c r="Y33" s="212"/>
      <c r="Z33" s="212"/>
      <c r="AA33" s="212"/>
      <c r="AB33" s="212"/>
      <c r="AC33" s="212"/>
      <c r="AD33" s="426"/>
      <c r="AE33" s="212"/>
      <c r="AF33" s="212"/>
      <c r="AG33" s="426"/>
      <c r="AH33" s="213"/>
      <c r="AI33" s="214"/>
      <c r="AJ33" s="214"/>
      <c r="AK33" s="214"/>
      <c r="AL33" s="138"/>
      <c r="AM33" s="426"/>
      <c r="AN33" s="213"/>
      <c r="AO33" s="214"/>
      <c r="AP33" s="214"/>
      <c r="AQ33" s="214"/>
      <c r="AR33" s="215"/>
      <c r="AS33" s="426"/>
      <c r="AT33" s="213"/>
      <c r="AU33" s="426"/>
      <c r="AV33" s="357"/>
      <c r="AW33" s="357"/>
      <c r="AX33" s="357">
        <f t="shared" si="67"/>
        <v>0</v>
      </c>
      <c r="AY33" s="214"/>
      <c r="AZ33" s="21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569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B33" s="391"/>
      <c r="CC33" s="391"/>
      <c r="CD33" s="391"/>
      <c r="CE33" s="391"/>
      <c r="CF33" s="391"/>
      <c r="CG33" s="391"/>
      <c r="CH33" s="391"/>
      <c r="CI33" s="391"/>
      <c r="CJ33" s="391"/>
      <c r="CK33" s="391"/>
      <c r="CL33" s="391"/>
      <c r="CM33" s="391"/>
      <c r="CO33" s="391"/>
      <c r="CP33" s="391"/>
      <c r="CQ33" s="391"/>
      <c r="CR33" s="391"/>
      <c r="CS33" s="391"/>
      <c r="CT33" s="391"/>
      <c r="CU33" s="391"/>
      <c r="CV33" s="391"/>
      <c r="CW33" s="391"/>
      <c r="CX33" s="391"/>
      <c r="CY33" s="391"/>
      <c r="CZ33" s="391"/>
      <c r="DB33" s="391"/>
      <c r="DC33" s="391"/>
      <c r="DD33" s="391"/>
      <c r="DE33" s="391"/>
      <c r="DF33" s="391"/>
      <c r="DG33" s="391"/>
      <c r="DH33" s="391"/>
      <c r="DI33" s="391"/>
      <c r="DJ33" s="391"/>
      <c r="DK33" s="391"/>
      <c r="DL33" s="391"/>
      <c r="DM33" s="391"/>
      <c r="DO33" s="391"/>
      <c r="DP33" s="391"/>
      <c r="DQ33" s="391"/>
      <c r="DR33" s="391"/>
      <c r="DS33" s="391"/>
      <c r="DT33" s="391"/>
      <c r="DU33" s="391"/>
      <c r="DV33" s="391"/>
      <c r="DW33" s="391"/>
      <c r="DX33" s="391"/>
      <c r="DY33" s="391"/>
      <c r="DZ33" s="391"/>
      <c r="EB33" s="391"/>
      <c r="EC33" s="391"/>
      <c r="ED33" s="391"/>
      <c r="EE33" s="391"/>
      <c r="EF33" s="391"/>
      <c r="EG33" s="391"/>
      <c r="EH33" s="391"/>
      <c r="EI33" s="391"/>
      <c r="EJ33" s="391"/>
      <c r="EK33" s="391"/>
      <c r="EL33" s="391"/>
      <c r="EM33" s="391"/>
      <c r="EO33" s="391"/>
      <c r="EP33" s="391"/>
      <c r="EQ33" s="391"/>
      <c r="ER33" s="391"/>
      <c r="ES33" s="391"/>
      <c r="ET33" s="391"/>
      <c r="EU33" s="391"/>
      <c r="EV33" s="391"/>
      <c r="EW33" s="391"/>
      <c r="EX33" s="391"/>
      <c r="EY33" s="391"/>
      <c r="EZ33" s="391"/>
    </row>
    <row r="34" spans="2:156" ht="12.75" customHeight="1" thickBot="1">
      <c r="T34" s="141"/>
      <c r="V34" s="142"/>
      <c r="W34" s="141"/>
      <c r="X34" s="141"/>
      <c r="Y34" s="141"/>
      <c r="Z34" s="141"/>
      <c r="AA34" s="141"/>
      <c r="AB34" s="141"/>
      <c r="AC34" s="141"/>
      <c r="AD34" s="391"/>
      <c r="AE34" s="141"/>
      <c r="AF34" s="141"/>
      <c r="AG34" s="391"/>
      <c r="AH34" s="143"/>
      <c r="AI34" s="144"/>
      <c r="AJ34" s="144"/>
      <c r="AK34" s="144"/>
      <c r="AL34" s="138"/>
      <c r="AM34" s="391"/>
      <c r="AN34" s="143"/>
      <c r="AO34" s="144"/>
      <c r="AP34" s="144"/>
      <c r="AQ34" s="144"/>
      <c r="AR34" s="138"/>
      <c r="AS34" s="391"/>
      <c r="AT34" s="143"/>
      <c r="AU34" s="391"/>
      <c r="AV34" s="346"/>
      <c r="AW34" s="346"/>
      <c r="AX34" s="346">
        <f t="shared" si="67"/>
        <v>0</v>
      </c>
      <c r="AY34" s="144"/>
      <c r="AZ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569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B34" s="391"/>
      <c r="CC34" s="391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O34" s="391"/>
      <c r="CP34" s="391"/>
      <c r="CQ34" s="391"/>
      <c r="CR34" s="391"/>
      <c r="CS34" s="391"/>
      <c r="CT34" s="391"/>
      <c r="CU34" s="391"/>
      <c r="CV34" s="391"/>
      <c r="CW34" s="391"/>
      <c r="CX34" s="391"/>
      <c r="CY34" s="391"/>
      <c r="CZ34" s="391"/>
      <c r="DB34" s="391"/>
      <c r="DC34" s="391"/>
      <c r="DD34" s="391"/>
      <c r="DE34" s="391"/>
      <c r="DF34" s="391"/>
      <c r="DG34" s="391"/>
      <c r="DH34" s="391"/>
      <c r="DI34" s="391"/>
      <c r="DJ34" s="391"/>
      <c r="DK34" s="391"/>
      <c r="DL34" s="391"/>
      <c r="DM34" s="391"/>
      <c r="DO34" s="391"/>
      <c r="DP34" s="391"/>
      <c r="DQ34" s="391"/>
      <c r="DR34" s="391"/>
      <c r="DS34" s="391"/>
      <c r="DT34" s="391"/>
      <c r="DU34" s="391"/>
      <c r="DV34" s="391"/>
      <c r="DW34" s="391"/>
      <c r="DX34" s="391"/>
      <c r="DY34" s="391"/>
      <c r="DZ34" s="391"/>
      <c r="EB34" s="391"/>
      <c r="EC34" s="391"/>
      <c r="ED34" s="391"/>
      <c r="EE34" s="391"/>
      <c r="EF34" s="391"/>
      <c r="EG34" s="391"/>
      <c r="EH34" s="391"/>
      <c r="EI34" s="391"/>
      <c r="EJ34" s="391"/>
      <c r="EK34" s="391"/>
      <c r="EL34" s="391"/>
      <c r="EM34" s="391"/>
      <c r="EO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</row>
    <row r="35" spans="2:156" ht="69" customHeight="1" thickBot="1">
      <c r="T35" s="154" t="s">
        <v>179</v>
      </c>
      <c r="U35" s="399"/>
      <c r="V35" s="155" t="s">
        <v>179</v>
      </c>
      <c r="W35" s="156" t="s">
        <v>430</v>
      </c>
      <c r="X35" s="156" t="s">
        <v>127</v>
      </c>
      <c r="Y35" s="156" t="s">
        <v>128</v>
      </c>
      <c r="Z35" s="156" t="s">
        <v>129</v>
      </c>
      <c r="AA35" s="156" t="s">
        <v>130</v>
      </c>
      <c r="AB35" s="156" t="s">
        <v>131</v>
      </c>
      <c r="AC35" s="155" t="s">
        <v>132</v>
      </c>
      <c r="AD35" s="419" t="s">
        <v>431</v>
      </c>
      <c r="AE35" s="155" t="s">
        <v>432</v>
      </c>
      <c r="AF35" s="155" t="s">
        <v>135</v>
      </c>
      <c r="AG35" s="419" t="s">
        <v>0</v>
      </c>
      <c r="AH35" s="157" t="s">
        <v>136</v>
      </c>
      <c r="AI35" s="158" t="s">
        <v>137</v>
      </c>
      <c r="AJ35" s="158" t="s">
        <v>433</v>
      </c>
      <c r="AK35" s="158" t="s">
        <v>138</v>
      </c>
      <c r="AL35" s="159" t="s">
        <v>139</v>
      </c>
      <c r="AM35" s="419" t="s">
        <v>140</v>
      </c>
      <c r="AN35" s="157" t="s">
        <v>141</v>
      </c>
      <c r="AO35" s="158" t="s">
        <v>142</v>
      </c>
      <c r="AP35" s="158" t="s">
        <v>434</v>
      </c>
      <c r="AQ35" s="158" t="s">
        <v>143</v>
      </c>
      <c r="AR35" s="159" t="s">
        <v>144</v>
      </c>
      <c r="AS35" s="419" t="s">
        <v>293</v>
      </c>
      <c r="AT35" s="157" t="s">
        <v>294</v>
      </c>
      <c r="AU35" s="419" t="s">
        <v>145</v>
      </c>
      <c r="AV35" s="347" t="s">
        <v>146</v>
      </c>
      <c r="AW35" s="347" t="s">
        <v>147</v>
      </c>
      <c r="AX35" s="347" t="s">
        <v>148</v>
      </c>
      <c r="AY35" s="160" t="s">
        <v>149</v>
      </c>
      <c r="AZ35" s="161" t="s">
        <v>150</v>
      </c>
      <c r="BB35" s="570" t="s">
        <v>151</v>
      </c>
      <c r="BC35" s="570" t="s">
        <v>152</v>
      </c>
      <c r="BD35" s="570" t="s">
        <v>107</v>
      </c>
      <c r="BE35" s="570" t="s">
        <v>153</v>
      </c>
      <c r="BF35" s="570" t="s">
        <v>154</v>
      </c>
      <c r="BG35" s="570" t="s">
        <v>155</v>
      </c>
      <c r="BH35" s="570" t="s">
        <v>156</v>
      </c>
      <c r="BI35" s="570" t="s">
        <v>157</v>
      </c>
      <c r="BJ35" s="570" t="s">
        <v>158</v>
      </c>
      <c r="BK35" s="570" t="s">
        <v>159</v>
      </c>
      <c r="BL35" s="570" t="s">
        <v>160</v>
      </c>
      <c r="BM35" s="570" t="s">
        <v>161</v>
      </c>
      <c r="BN35" s="569"/>
      <c r="BO35" s="570" t="s">
        <v>151</v>
      </c>
      <c r="BP35" s="570" t="s">
        <v>152</v>
      </c>
      <c r="BQ35" s="570" t="s">
        <v>107</v>
      </c>
      <c r="BR35" s="570" t="s">
        <v>153</v>
      </c>
      <c r="BS35" s="570" t="s">
        <v>154</v>
      </c>
      <c r="BT35" s="570" t="s">
        <v>155</v>
      </c>
      <c r="BU35" s="570" t="s">
        <v>156</v>
      </c>
      <c r="BV35" s="570" t="s">
        <v>157</v>
      </c>
      <c r="BW35" s="570" t="s">
        <v>158</v>
      </c>
      <c r="BX35" s="570" t="s">
        <v>159</v>
      </c>
      <c r="BY35" s="570" t="s">
        <v>160</v>
      </c>
      <c r="BZ35" s="570" t="s">
        <v>161</v>
      </c>
      <c r="CB35" s="531" t="s">
        <v>151</v>
      </c>
      <c r="CC35" s="531" t="s">
        <v>152</v>
      </c>
      <c r="CD35" s="531" t="s">
        <v>107</v>
      </c>
      <c r="CE35" s="531" t="s">
        <v>153</v>
      </c>
      <c r="CF35" s="531" t="s">
        <v>154</v>
      </c>
      <c r="CG35" s="531" t="s">
        <v>155</v>
      </c>
      <c r="CH35" s="531" t="s">
        <v>156</v>
      </c>
      <c r="CI35" s="531" t="s">
        <v>157</v>
      </c>
      <c r="CJ35" s="531" t="s">
        <v>158</v>
      </c>
      <c r="CK35" s="531" t="s">
        <v>159</v>
      </c>
      <c r="CL35" s="531" t="s">
        <v>160</v>
      </c>
      <c r="CM35" s="531" t="s">
        <v>161</v>
      </c>
      <c r="CO35" s="531" t="s">
        <v>151</v>
      </c>
      <c r="CP35" s="531" t="s">
        <v>152</v>
      </c>
      <c r="CQ35" s="531" t="s">
        <v>107</v>
      </c>
      <c r="CR35" s="531" t="s">
        <v>153</v>
      </c>
      <c r="CS35" s="531" t="s">
        <v>154</v>
      </c>
      <c r="CT35" s="531" t="s">
        <v>155</v>
      </c>
      <c r="CU35" s="531" t="s">
        <v>156</v>
      </c>
      <c r="CV35" s="531" t="s">
        <v>157</v>
      </c>
      <c r="CW35" s="531" t="s">
        <v>158</v>
      </c>
      <c r="CX35" s="531" t="s">
        <v>159</v>
      </c>
      <c r="CY35" s="531" t="s">
        <v>160</v>
      </c>
      <c r="CZ35" s="531" t="s">
        <v>161</v>
      </c>
      <c r="DB35" s="531" t="s">
        <v>151</v>
      </c>
      <c r="DC35" s="531" t="s">
        <v>152</v>
      </c>
      <c r="DD35" s="531" t="s">
        <v>107</v>
      </c>
      <c r="DE35" s="531" t="s">
        <v>153</v>
      </c>
      <c r="DF35" s="531" t="s">
        <v>154</v>
      </c>
      <c r="DG35" s="531" t="s">
        <v>155</v>
      </c>
      <c r="DH35" s="531" t="s">
        <v>156</v>
      </c>
      <c r="DI35" s="531" t="s">
        <v>157</v>
      </c>
      <c r="DJ35" s="531" t="s">
        <v>158</v>
      </c>
      <c r="DK35" s="531" t="s">
        <v>159</v>
      </c>
      <c r="DL35" s="531" t="s">
        <v>160</v>
      </c>
      <c r="DM35" s="531" t="s">
        <v>161</v>
      </c>
      <c r="DO35" s="531" t="s">
        <v>151</v>
      </c>
      <c r="DP35" s="531" t="s">
        <v>152</v>
      </c>
      <c r="DQ35" s="531" t="s">
        <v>107</v>
      </c>
      <c r="DR35" s="531" t="s">
        <v>153</v>
      </c>
      <c r="DS35" s="531" t="s">
        <v>154</v>
      </c>
      <c r="DT35" s="531" t="s">
        <v>155</v>
      </c>
      <c r="DU35" s="531" t="s">
        <v>156</v>
      </c>
      <c r="DV35" s="531" t="s">
        <v>157</v>
      </c>
      <c r="DW35" s="531" t="s">
        <v>158</v>
      </c>
      <c r="DX35" s="531" t="s">
        <v>159</v>
      </c>
      <c r="DY35" s="531" t="s">
        <v>160</v>
      </c>
      <c r="DZ35" s="531" t="s">
        <v>161</v>
      </c>
      <c r="EB35" s="531" t="s">
        <v>151</v>
      </c>
      <c r="EC35" s="531" t="s">
        <v>152</v>
      </c>
      <c r="ED35" s="531" t="s">
        <v>107</v>
      </c>
      <c r="EE35" s="531" t="s">
        <v>153</v>
      </c>
      <c r="EF35" s="531" t="s">
        <v>154</v>
      </c>
      <c r="EG35" s="531" t="s">
        <v>155</v>
      </c>
      <c r="EH35" s="531" t="s">
        <v>156</v>
      </c>
      <c r="EI35" s="531" t="s">
        <v>157</v>
      </c>
      <c r="EJ35" s="531" t="s">
        <v>158</v>
      </c>
      <c r="EK35" s="531" t="s">
        <v>159</v>
      </c>
      <c r="EL35" s="531" t="s">
        <v>160</v>
      </c>
      <c r="EM35" s="531" t="s">
        <v>161</v>
      </c>
      <c r="EO35" s="531" t="s">
        <v>151</v>
      </c>
      <c r="EP35" s="531" t="s">
        <v>152</v>
      </c>
      <c r="EQ35" s="531" t="s">
        <v>107</v>
      </c>
      <c r="ER35" s="531" t="s">
        <v>153</v>
      </c>
      <c r="ES35" s="531" t="s">
        <v>154</v>
      </c>
      <c r="ET35" s="531" t="s">
        <v>155</v>
      </c>
      <c r="EU35" s="531" t="s">
        <v>156</v>
      </c>
      <c r="EV35" s="531" t="s">
        <v>157</v>
      </c>
      <c r="EW35" s="531" t="s">
        <v>158</v>
      </c>
      <c r="EX35" s="531" t="s">
        <v>159</v>
      </c>
      <c r="EY35" s="531" t="s">
        <v>160</v>
      </c>
      <c r="EZ35" s="531" t="s">
        <v>161</v>
      </c>
    </row>
    <row r="36" spans="2:156" ht="25.5" customHeight="1">
      <c r="B36" s="1" t="s">
        <v>181</v>
      </c>
      <c r="C36" s="1" t="s">
        <v>295</v>
      </c>
      <c r="D36" s="1" t="s">
        <v>162</v>
      </c>
      <c r="E36" s="1" t="s">
        <v>163</v>
      </c>
      <c r="F36" s="1" t="s">
        <v>162</v>
      </c>
      <c r="G36" s="1" t="s">
        <v>162</v>
      </c>
      <c r="H36" s="1" t="s">
        <v>162</v>
      </c>
      <c r="I36" s="1" t="s">
        <v>162</v>
      </c>
      <c r="J36" s="1" t="s">
        <v>162</v>
      </c>
      <c r="K36" s="1" t="s">
        <v>162</v>
      </c>
      <c r="L36" s="1" t="s">
        <v>162</v>
      </c>
      <c r="M36" s="1" t="s">
        <v>162</v>
      </c>
      <c r="N36" s="1" t="s">
        <v>162</v>
      </c>
      <c r="O36" s="1" t="s">
        <v>162</v>
      </c>
      <c r="T36" s="201" t="s">
        <v>182</v>
      </c>
      <c r="U36" s="403"/>
      <c r="V36" s="202" t="s">
        <v>182</v>
      </c>
      <c r="W36" s="352">
        <f>W73</f>
        <v>179649.80000000002</v>
      </c>
      <c r="X36" s="352">
        <f t="shared" ref="X36:AG36" si="96">X73</f>
        <v>0</v>
      </c>
      <c r="Y36" s="352">
        <f t="shared" si="96"/>
        <v>0</v>
      </c>
      <c r="Z36" s="352">
        <f t="shared" si="96"/>
        <v>0</v>
      </c>
      <c r="AA36" s="352">
        <f t="shared" si="96"/>
        <v>0</v>
      </c>
      <c r="AB36" s="352">
        <f t="shared" si="96"/>
        <v>0</v>
      </c>
      <c r="AC36" s="352">
        <f t="shared" si="96"/>
        <v>0</v>
      </c>
      <c r="AD36" s="422">
        <f t="shared" si="96"/>
        <v>179649.80000000002</v>
      </c>
      <c r="AE36" s="352">
        <f t="shared" si="96"/>
        <v>2473.0038030000001</v>
      </c>
      <c r="AF36" s="352">
        <f>AF73</f>
        <v>177176.79619699999</v>
      </c>
      <c r="AG36" s="422">
        <f t="shared" si="96"/>
        <v>49868.29051151999</v>
      </c>
      <c r="AH36" s="175">
        <f t="shared" ref="AH36:AH43" si="97">+AG36/AD36</f>
        <v>0.27758611761059565</v>
      </c>
      <c r="AI36" s="216">
        <f t="shared" ref="AI36:AI43" si="98">+AG36/AF36</f>
        <v>0.28146061776663039</v>
      </c>
      <c r="AJ36" s="571">
        <f>AJ73</f>
        <v>73068.329524339992</v>
      </c>
      <c r="AK36" s="571">
        <f>+AG36-AJ36</f>
        <v>-23200.039012820002</v>
      </c>
      <c r="AL36" s="170">
        <f>INDEX(BB36:BM36,MATCH($W$1,$BB$86:$BM$86,0))</f>
        <v>0.40672647297319553</v>
      </c>
      <c r="AM36" s="422">
        <f>AM73</f>
        <v>46530.563571459992</v>
      </c>
      <c r="AN36" s="177">
        <f t="shared" ref="AN36:AN43" si="99">+AM36/AD36</f>
        <v>0.25900704354505261</v>
      </c>
      <c r="AO36" s="217">
        <f t="shared" ref="AO36:AO43" si="100">+AM36/AF36</f>
        <v>0.26262222012256853</v>
      </c>
      <c r="AP36" s="176">
        <f>AP73</f>
        <v>59024.179904979996</v>
      </c>
      <c r="AQ36" s="176">
        <f>+AM36-AP36</f>
        <v>-12493.616333520004</v>
      </c>
      <c r="AR36" s="170">
        <f>INDEX(BO36:BZ36,MATCH($W$1,$BO$86:$BZ$86,0))</f>
        <v>0.32855132543971655</v>
      </c>
      <c r="AS36" s="422">
        <f>AS73</f>
        <v>46512.68046145999</v>
      </c>
      <c r="AT36" s="177">
        <f>+AS36/AD36</f>
        <v>0.25890749926501438</v>
      </c>
      <c r="AU36" s="422">
        <f t="shared" ref="AU36:AU42" si="101">+AD36-AG36</f>
        <v>129781.50948848002</v>
      </c>
      <c r="AV36" s="350">
        <f t="shared" ref="AV36:AV42" si="102">+AG36-AM36</f>
        <v>3337.726940059998</v>
      </c>
      <c r="AW36" s="351">
        <f t="shared" ref="AW36:AW42" si="103">+AD36-AM36</f>
        <v>133119.23642854003</v>
      </c>
      <c r="AX36" s="352">
        <f t="shared" ref="AX36:AX46" si="104">+AF36-AG36</f>
        <v>127308.50568547999</v>
      </c>
      <c r="AY36" s="178">
        <f t="shared" ref="AY36:AY42" si="105">AD36*AR36</f>
        <v>59024.179904979996</v>
      </c>
      <c r="AZ36" s="172">
        <f t="shared" ref="AZ36:AZ43" si="106">IF(AND(AY36=0,AM36&gt;AY36),1,IFERROR(AM36/AY36,1))</f>
        <v>0.78833053921913299</v>
      </c>
      <c r="BB36" s="567">
        <f>BB73</f>
        <v>7.396363708626448E-2</v>
      </c>
      <c r="BC36" s="567">
        <f t="shared" ref="BC36:BZ36" si="107">BC73</f>
        <v>0.20626816103786366</v>
      </c>
      <c r="BD36" s="567">
        <f t="shared" si="107"/>
        <v>0.27662317201477538</v>
      </c>
      <c r="BE36" s="567">
        <f t="shared" si="107"/>
        <v>0.40672647297319553</v>
      </c>
      <c r="BF36" s="567">
        <f t="shared" si="107"/>
        <v>0.47323311230148873</v>
      </c>
      <c r="BG36" s="567">
        <f t="shared" si="107"/>
        <v>0.54591060462266028</v>
      </c>
      <c r="BH36" s="567">
        <f t="shared" si="107"/>
        <v>0.6164024695175836</v>
      </c>
      <c r="BI36" s="567">
        <f t="shared" si="107"/>
        <v>0.69368755099276469</v>
      </c>
      <c r="BJ36" s="567">
        <f t="shared" si="107"/>
        <v>0.75972630767381855</v>
      </c>
      <c r="BK36" s="567">
        <f t="shared" si="107"/>
        <v>0.83254563963054784</v>
      </c>
      <c r="BL36" s="567">
        <f t="shared" si="107"/>
        <v>0.96989313310396108</v>
      </c>
      <c r="BM36" s="567">
        <f t="shared" si="107"/>
        <v>0.99999999999721678</v>
      </c>
      <c r="BN36" s="567"/>
      <c r="BO36" s="567">
        <f t="shared" si="107"/>
        <v>5.6072690283095215E-2</v>
      </c>
      <c r="BP36" s="567">
        <f t="shared" si="107"/>
        <v>0.18649498876959503</v>
      </c>
      <c r="BQ36" s="567">
        <f t="shared" si="107"/>
        <v>0.25483516742829654</v>
      </c>
      <c r="BR36" s="567">
        <f t="shared" si="107"/>
        <v>0.32855132543971655</v>
      </c>
      <c r="BS36" s="567">
        <f t="shared" si="107"/>
        <v>0.40355421690967641</v>
      </c>
      <c r="BT36" s="567">
        <f t="shared" si="107"/>
        <v>0.48461545654289617</v>
      </c>
      <c r="BU36" s="567">
        <f t="shared" si="107"/>
        <v>0.56465504459804572</v>
      </c>
      <c r="BV36" s="567">
        <f t="shared" si="107"/>
        <v>0.65072291657001557</v>
      </c>
      <c r="BW36" s="567">
        <f t="shared" si="107"/>
        <v>0.7257715722667657</v>
      </c>
      <c r="BX36" s="567">
        <f t="shared" si="107"/>
        <v>0.80748724897973712</v>
      </c>
      <c r="BY36" s="567">
        <f t="shared" si="107"/>
        <v>0.95373108720939292</v>
      </c>
      <c r="BZ36" s="567">
        <f t="shared" si="107"/>
        <v>0.99999999999972167</v>
      </c>
      <c r="CB36" s="541">
        <f>DB36/EB36</f>
        <v>13287.552609819999</v>
      </c>
      <c r="CC36" s="541">
        <f>DC36/EC36</f>
        <v>37056.033876820002</v>
      </c>
      <c r="CD36" s="541">
        <f t="shared" ref="CD36:CM42" si="108">DD36/ED36</f>
        <v>49695.297527820003</v>
      </c>
      <c r="CE36" s="541">
        <f t="shared" si="108"/>
        <v>73068.329524339992</v>
      </c>
      <c r="CF36" s="541">
        <f t="shared" si="108"/>
        <v>85016.233978339995</v>
      </c>
      <c r="CG36" s="541">
        <f t="shared" si="108"/>
        <v>98072.730938339999</v>
      </c>
      <c r="CH36" s="541">
        <f t="shared" si="108"/>
        <v>110736.58036834</v>
      </c>
      <c r="CI36" s="541">
        <f t="shared" si="108"/>
        <v>124620.82979834</v>
      </c>
      <c r="CJ36" s="541">
        <f t="shared" si="108"/>
        <v>136484.67922833998</v>
      </c>
      <c r="CK36" s="541">
        <f t="shared" si="108"/>
        <v>149566.65765050001</v>
      </c>
      <c r="CL36" s="541">
        <f t="shared" si="108"/>
        <v>174241.1073835</v>
      </c>
      <c r="CM36" s="541">
        <f t="shared" si="108"/>
        <v>179649.79999950001</v>
      </c>
      <c r="CO36" s="538">
        <f t="shared" ref="CO36:CZ42" si="109">DO36/EO36</f>
        <v>10073.44759482</v>
      </c>
      <c r="CP36" s="538">
        <f t="shared" si="109"/>
        <v>33503.787433459998</v>
      </c>
      <c r="CQ36" s="538">
        <f t="shared" si="109"/>
        <v>45781.086861459997</v>
      </c>
      <c r="CR36" s="538">
        <f t="shared" si="109"/>
        <v>59024.179904979996</v>
      </c>
      <c r="CS36" s="538">
        <f t="shared" si="109"/>
        <v>72498.434356979997</v>
      </c>
      <c r="CT36" s="538">
        <f t="shared" si="109"/>
        <v>87061.069844839993</v>
      </c>
      <c r="CU36" s="538">
        <f t="shared" si="109"/>
        <v>101440.16583103</v>
      </c>
      <c r="CV36" s="538">
        <f t="shared" si="109"/>
        <v>116902.24181722</v>
      </c>
      <c r="CW36" s="538">
        <f t="shared" si="109"/>
        <v>130384.71780341001</v>
      </c>
      <c r="CX36" s="538">
        <f t="shared" si="109"/>
        <v>145064.92278176002</v>
      </c>
      <c r="CY36" s="538">
        <f t="shared" si="109"/>
        <v>171337.59907095</v>
      </c>
      <c r="CZ36" s="538">
        <f t="shared" si="109"/>
        <v>179649.79999995002</v>
      </c>
      <c r="DB36" s="218">
        <f>DB73</f>
        <v>13287552609.82</v>
      </c>
      <c r="DC36" s="218">
        <f t="shared" ref="DC36:DZ36" si="110">DC73</f>
        <v>37056033876.82</v>
      </c>
      <c r="DD36" s="218">
        <f t="shared" si="110"/>
        <v>49695297527.82</v>
      </c>
      <c r="DE36" s="218">
        <f t="shared" si="110"/>
        <v>73068329524.339996</v>
      </c>
      <c r="DF36" s="218">
        <f t="shared" si="110"/>
        <v>85016233978.339996</v>
      </c>
      <c r="DG36" s="218">
        <f t="shared" si="110"/>
        <v>98072730938.339996</v>
      </c>
      <c r="DH36" s="218">
        <f t="shared" si="110"/>
        <v>110736580368.34</v>
      </c>
      <c r="DI36" s="218">
        <f t="shared" si="110"/>
        <v>124620829798.34</v>
      </c>
      <c r="DJ36" s="218">
        <f t="shared" si="110"/>
        <v>136484679228.34</v>
      </c>
      <c r="DK36" s="218">
        <f t="shared" si="110"/>
        <v>149566657650.5</v>
      </c>
      <c r="DL36" s="218">
        <f t="shared" si="110"/>
        <v>174241107383.5</v>
      </c>
      <c r="DM36" s="218">
        <f t="shared" si="110"/>
        <v>179649799999.5</v>
      </c>
      <c r="DN36" s="218"/>
      <c r="DO36" s="218">
        <f t="shared" si="110"/>
        <v>10073447594.82</v>
      </c>
      <c r="DP36" s="218">
        <f t="shared" si="110"/>
        <v>33503787433.459999</v>
      </c>
      <c r="DQ36" s="218">
        <f t="shared" si="110"/>
        <v>45781086861.459999</v>
      </c>
      <c r="DR36" s="218">
        <f t="shared" si="110"/>
        <v>59024179904.979996</v>
      </c>
      <c r="DS36" s="218">
        <f t="shared" si="110"/>
        <v>72498434356.979996</v>
      </c>
      <c r="DT36" s="218">
        <f t="shared" si="110"/>
        <v>87061069844.839996</v>
      </c>
      <c r="DU36" s="218">
        <f t="shared" si="110"/>
        <v>101440165831.03</v>
      </c>
      <c r="DV36" s="218">
        <f t="shared" si="110"/>
        <v>116902241817.22</v>
      </c>
      <c r="DW36" s="218">
        <f t="shared" si="110"/>
        <v>130384717803.41</v>
      </c>
      <c r="DX36" s="218">
        <f t="shared" si="110"/>
        <v>145064922781.76001</v>
      </c>
      <c r="DY36" s="218">
        <f t="shared" si="110"/>
        <v>171337599070.95001</v>
      </c>
      <c r="DZ36" s="218">
        <f t="shared" si="110"/>
        <v>179649799999.95001</v>
      </c>
      <c r="EB36" s="532">
        <v>1000000</v>
      </c>
      <c r="EC36" s="532">
        <v>1000000</v>
      </c>
      <c r="ED36" s="532">
        <v>1000000</v>
      </c>
      <c r="EE36" s="532">
        <v>1000000</v>
      </c>
      <c r="EF36" s="532">
        <v>1000000</v>
      </c>
      <c r="EG36" s="532">
        <v>1000000</v>
      </c>
      <c r="EH36" s="532">
        <v>1000000</v>
      </c>
      <c r="EI36" s="532">
        <v>1000000</v>
      </c>
      <c r="EJ36" s="532">
        <v>1000000</v>
      </c>
      <c r="EK36" s="532">
        <v>1000000</v>
      </c>
      <c r="EL36" s="532">
        <v>1000000</v>
      </c>
      <c r="EM36" s="532">
        <v>1000000</v>
      </c>
      <c r="EO36" s="532">
        <v>1000000</v>
      </c>
      <c r="EP36" s="532">
        <v>1000000</v>
      </c>
      <c r="EQ36" s="532">
        <v>1000000</v>
      </c>
      <c r="ER36" s="532">
        <v>1000000</v>
      </c>
      <c r="ES36" s="532">
        <v>1000000</v>
      </c>
      <c r="ET36" s="532">
        <v>1000000</v>
      </c>
      <c r="EU36" s="532">
        <v>1000000</v>
      </c>
      <c r="EV36" s="532">
        <v>1000000</v>
      </c>
      <c r="EW36" s="532">
        <v>1000000</v>
      </c>
      <c r="EX36" s="532">
        <v>1000000</v>
      </c>
      <c r="EY36" s="532">
        <v>1000000</v>
      </c>
      <c r="EZ36" s="532">
        <v>1000000</v>
      </c>
    </row>
    <row r="37" spans="2:156" ht="25.5" customHeight="1">
      <c r="B37" s="1" t="s">
        <v>183</v>
      </c>
      <c r="C37" s="1" t="s">
        <v>184</v>
      </c>
      <c r="D37" s="1" t="s">
        <v>162</v>
      </c>
      <c r="E37" s="1" t="s">
        <v>163</v>
      </c>
      <c r="F37" s="1" t="s">
        <v>162</v>
      </c>
      <c r="G37" s="1" t="s">
        <v>162</v>
      </c>
      <c r="H37" s="1" t="s">
        <v>162</v>
      </c>
      <c r="I37" s="1" t="s">
        <v>162</v>
      </c>
      <c r="J37" s="1" t="s">
        <v>162</v>
      </c>
      <c r="K37" s="1" t="s">
        <v>162</v>
      </c>
      <c r="L37" s="1" t="s">
        <v>162</v>
      </c>
      <c r="M37" s="1" t="s">
        <v>162</v>
      </c>
      <c r="N37" s="1" t="s">
        <v>162</v>
      </c>
      <c r="O37" s="1" t="s">
        <v>162</v>
      </c>
      <c r="T37" s="201" t="s">
        <v>185</v>
      </c>
      <c r="U37" s="403"/>
      <c r="V37" s="202" t="s">
        <v>185</v>
      </c>
      <c r="W37" s="354">
        <f>W162</f>
        <v>4062376.5453690002</v>
      </c>
      <c r="X37" s="354">
        <f t="shared" ref="X37:AG37" si="111">X162</f>
        <v>0</v>
      </c>
      <c r="Y37" s="354">
        <f t="shared" si="111"/>
        <v>0</v>
      </c>
      <c r="Z37" s="354">
        <f t="shared" si="111"/>
        <v>0</v>
      </c>
      <c r="AA37" s="354">
        <f t="shared" si="111"/>
        <v>0</v>
      </c>
      <c r="AB37" s="354">
        <f t="shared" si="111"/>
        <v>0</v>
      </c>
      <c r="AC37" s="354">
        <f t="shared" si="111"/>
        <v>0</v>
      </c>
      <c r="AD37" s="424">
        <f t="shared" si="111"/>
        <v>4062376.5453690002</v>
      </c>
      <c r="AE37" s="354">
        <f t="shared" si="111"/>
        <v>3928.4</v>
      </c>
      <c r="AF37" s="354">
        <f>AF162</f>
        <v>4058448.1453690003</v>
      </c>
      <c r="AG37" s="424">
        <f t="shared" si="111"/>
        <v>3493238.11338335</v>
      </c>
      <c r="AH37" s="175">
        <f t="shared" si="97"/>
        <v>0.8599001285012704</v>
      </c>
      <c r="AI37" s="216">
        <f t="shared" si="98"/>
        <v>0.86073247415256537</v>
      </c>
      <c r="AJ37" s="572">
        <f>AJ162</f>
        <v>3488316.9208501498</v>
      </c>
      <c r="AK37" s="571">
        <f t="shared" ref="AK37:AK42" si="112">+AG37-AJ37</f>
        <v>4921.192533200141</v>
      </c>
      <c r="AL37" s="170">
        <f t="shared" ref="AL37:AL43" si="113">INDEX(BB37:BM37,MATCH($W$1,$BB$86:$BM$86,0))</f>
        <v>0.85868872121830686</v>
      </c>
      <c r="AM37" s="424">
        <f>AM162</f>
        <v>3468045.0112317805</v>
      </c>
      <c r="AN37" s="177">
        <f t="shared" si="99"/>
        <v>0.85369856105172193</v>
      </c>
      <c r="AO37" s="217">
        <f t="shared" si="100"/>
        <v>0.85452490385742275</v>
      </c>
      <c r="AP37" s="218">
        <f>AP162</f>
        <v>3470620.0414600004</v>
      </c>
      <c r="AQ37" s="176">
        <f>+AM37-AP37</f>
        <v>-2575.0302282199264</v>
      </c>
      <c r="AR37" s="170">
        <f t="shared" ref="AR37:AR43" si="114">INDEX(BO37:BZ37,MATCH($W$1,$BO$86:$BZ$86,0))</f>
        <v>0.85433243390901659</v>
      </c>
      <c r="AS37" s="422">
        <f t="shared" ref="AS37:AS42" si="115">AS74</f>
        <v>11781.95766923</v>
      </c>
      <c r="AT37" s="177">
        <f t="shared" ref="AT37:AT43" si="116">+AS37/AD37</f>
        <v>2.9002623310882183E-3</v>
      </c>
      <c r="AU37" s="422">
        <f t="shared" si="101"/>
        <v>569138.43198565021</v>
      </c>
      <c r="AV37" s="350">
        <f t="shared" si="102"/>
        <v>25193.102151569445</v>
      </c>
      <c r="AW37" s="351">
        <f t="shared" si="103"/>
        <v>594331.53413721966</v>
      </c>
      <c r="AX37" s="352">
        <f t="shared" si="104"/>
        <v>565210.0319856503</v>
      </c>
      <c r="AY37" s="178">
        <f t="shared" si="105"/>
        <v>3470620.0414600004</v>
      </c>
      <c r="AZ37" s="172">
        <f t="shared" si="106"/>
        <v>0.99925804893723347</v>
      </c>
      <c r="BB37" s="144">
        <f>BB162</f>
        <v>3.1972113789048642E-3</v>
      </c>
      <c r="BC37" s="144">
        <f t="shared" ref="BC37:BZ37" si="117">BC162</f>
        <v>0.85542860197973025</v>
      </c>
      <c r="BD37" s="144">
        <f t="shared" si="117"/>
        <v>0.85720153655252618</v>
      </c>
      <c r="BE37" s="144">
        <f t="shared" si="117"/>
        <v>0.85868872121830686</v>
      </c>
      <c r="BF37" s="144">
        <f t="shared" si="117"/>
        <v>0.86106450644606924</v>
      </c>
      <c r="BG37" s="144">
        <f t="shared" si="117"/>
        <v>0.86324936036557165</v>
      </c>
      <c r="BH37" s="144">
        <f t="shared" si="117"/>
        <v>0.86508205337953781</v>
      </c>
      <c r="BI37" s="144">
        <f t="shared" si="117"/>
        <v>0.86695058399363101</v>
      </c>
      <c r="BJ37" s="144">
        <f t="shared" si="117"/>
        <v>0.8686426469551386</v>
      </c>
      <c r="BK37" s="144">
        <f t="shared" si="117"/>
        <v>0.87036366471584992</v>
      </c>
      <c r="BL37" s="144">
        <f t="shared" si="117"/>
        <v>0.99560129804991915</v>
      </c>
      <c r="BM37" s="144">
        <f t="shared" si="117"/>
        <v>1</v>
      </c>
      <c r="BN37" s="144"/>
      <c r="BO37" s="144">
        <f t="shared" si="117"/>
        <v>6.2376687997784557E-4</v>
      </c>
      <c r="BP37" s="144">
        <f t="shared" si="117"/>
        <v>0.8510508473194629</v>
      </c>
      <c r="BQ37" s="144">
        <f t="shared" si="117"/>
        <v>0.85242000656181349</v>
      </c>
      <c r="BR37" s="144">
        <f t="shared" si="117"/>
        <v>0.85433243390901659</v>
      </c>
      <c r="BS37" s="144">
        <f t="shared" si="117"/>
        <v>0.85624486125621968</v>
      </c>
      <c r="BT37" s="144">
        <f t="shared" si="117"/>
        <v>0.85815728860342266</v>
      </c>
      <c r="BU37" s="144">
        <f t="shared" si="117"/>
        <v>0.86038406396483336</v>
      </c>
      <c r="BV37" s="144">
        <f t="shared" si="117"/>
        <v>0.86229649131203634</v>
      </c>
      <c r="BW37" s="144">
        <f t="shared" si="117"/>
        <v>0.86420891865923943</v>
      </c>
      <c r="BX37" s="144">
        <f t="shared" si="117"/>
        <v>0.86612134600644253</v>
      </c>
      <c r="BY37" s="144">
        <f t="shared" si="117"/>
        <v>0.99362408013025605</v>
      </c>
      <c r="BZ37" s="144">
        <f t="shared" si="117"/>
        <v>1</v>
      </c>
      <c r="CB37" s="541">
        <f t="shared" ref="CB37:CC42" si="118">DB37/EB37</f>
        <v>12988.27651625</v>
      </c>
      <c r="CC37" s="541">
        <f t="shared" si="118"/>
        <v>3475073.0889202501</v>
      </c>
      <c r="CD37" s="541">
        <f t="shared" si="108"/>
        <v>3482275.4167452501</v>
      </c>
      <c r="CE37" s="541">
        <f t="shared" si="108"/>
        <v>3488316.9208501498</v>
      </c>
      <c r="CF37" s="541">
        <f t="shared" si="108"/>
        <v>3497968.255036246</v>
      </c>
      <c r="CG37" s="541">
        <f t="shared" si="108"/>
        <v>3506843.9543538899</v>
      </c>
      <c r="CH37" s="541">
        <f t="shared" si="108"/>
        <v>3514289.0434686881</v>
      </c>
      <c r="CI37" s="541">
        <f t="shared" si="108"/>
        <v>3521879.7184096836</v>
      </c>
      <c r="CJ37" s="541">
        <f t="shared" si="108"/>
        <v>3528753.5152977998</v>
      </c>
      <c r="CK37" s="541">
        <f t="shared" si="108"/>
        <v>3535744.9374830765</v>
      </c>
      <c r="CL37" s="541">
        <f t="shared" si="108"/>
        <v>4044507.361736923</v>
      </c>
      <c r="CM37" s="541">
        <f t="shared" si="108"/>
        <v>4062376.5453690002</v>
      </c>
      <c r="CO37" s="538">
        <f t="shared" si="109"/>
        <v>2533.9759429999999</v>
      </c>
      <c r="CP37" s="538">
        <f t="shared" si="109"/>
        <v>3457289.001067</v>
      </c>
      <c r="CQ37" s="538">
        <f t="shared" si="109"/>
        <v>3462851.04146</v>
      </c>
      <c r="CR37" s="538">
        <f t="shared" si="109"/>
        <v>3470620.04146</v>
      </c>
      <c r="CS37" s="538">
        <f t="shared" si="109"/>
        <v>3478389.04146</v>
      </c>
      <c r="CT37" s="538">
        <f t="shared" si="109"/>
        <v>3486158.04146</v>
      </c>
      <c r="CU37" s="538">
        <f t="shared" si="109"/>
        <v>3495204.04146</v>
      </c>
      <c r="CV37" s="538">
        <f t="shared" si="109"/>
        <v>3502973.04146</v>
      </c>
      <c r="CW37" s="538">
        <f t="shared" si="109"/>
        <v>3510742.04146</v>
      </c>
      <c r="CX37" s="538">
        <f t="shared" si="109"/>
        <v>3518511.04146</v>
      </c>
      <c r="CY37" s="538">
        <f t="shared" si="109"/>
        <v>4036475.1580349999</v>
      </c>
      <c r="CZ37" s="538">
        <f t="shared" si="109"/>
        <v>4062376.5453690002</v>
      </c>
      <c r="DB37" s="218">
        <f>DB162</f>
        <v>12988276516.25</v>
      </c>
      <c r="DC37" s="218">
        <f t="shared" ref="DC37:DZ37" si="119">DC162</f>
        <v>3475073088920.25</v>
      </c>
      <c r="DD37" s="218">
        <f t="shared" si="119"/>
        <v>3482275416745.25</v>
      </c>
      <c r="DE37" s="218">
        <f t="shared" si="119"/>
        <v>3488316920850.1499</v>
      </c>
      <c r="DF37" s="218">
        <f t="shared" si="119"/>
        <v>3497968255036.2461</v>
      </c>
      <c r="DG37" s="218">
        <f t="shared" si="119"/>
        <v>3506843954353.8901</v>
      </c>
      <c r="DH37" s="218">
        <f t="shared" si="119"/>
        <v>3514289043468.688</v>
      </c>
      <c r="DI37" s="218">
        <f t="shared" si="119"/>
        <v>3521879718409.6836</v>
      </c>
      <c r="DJ37" s="218">
        <f t="shared" si="119"/>
        <v>3528753515297.7998</v>
      </c>
      <c r="DK37" s="218">
        <f t="shared" si="119"/>
        <v>3535744937483.0767</v>
      </c>
      <c r="DL37" s="218">
        <f t="shared" si="119"/>
        <v>4044507361736.9229</v>
      </c>
      <c r="DM37" s="218">
        <f t="shared" si="119"/>
        <v>4062376545369</v>
      </c>
      <c r="DN37" s="218"/>
      <c r="DO37" s="218">
        <f t="shared" si="119"/>
        <v>2533975943</v>
      </c>
      <c r="DP37" s="218">
        <f t="shared" si="119"/>
        <v>3457289001067</v>
      </c>
      <c r="DQ37" s="218">
        <f t="shared" si="119"/>
        <v>3462851041460</v>
      </c>
      <c r="DR37" s="218">
        <f t="shared" si="119"/>
        <v>3470620041460</v>
      </c>
      <c r="DS37" s="218">
        <f t="shared" si="119"/>
        <v>3478389041460</v>
      </c>
      <c r="DT37" s="218">
        <f t="shared" si="119"/>
        <v>3486158041460</v>
      </c>
      <c r="DU37" s="218">
        <f t="shared" si="119"/>
        <v>3495204041460</v>
      </c>
      <c r="DV37" s="218">
        <f t="shared" si="119"/>
        <v>3502973041460</v>
      </c>
      <c r="DW37" s="218">
        <f t="shared" si="119"/>
        <v>3510742041460</v>
      </c>
      <c r="DX37" s="218">
        <f t="shared" si="119"/>
        <v>3518511041460</v>
      </c>
      <c r="DY37" s="218">
        <f t="shared" si="119"/>
        <v>4036475158035</v>
      </c>
      <c r="DZ37" s="218">
        <f t="shared" si="119"/>
        <v>4062376545369</v>
      </c>
      <c r="EB37" s="541">
        <v>1000000</v>
      </c>
      <c r="EC37" s="544">
        <v>1000000</v>
      </c>
      <c r="ED37" s="544">
        <v>1000000</v>
      </c>
      <c r="EE37" s="544">
        <v>1000000</v>
      </c>
      <c r="EF37" s="544">
        <v>1000000</v>
      </c>
      <c r="EG37" s="544">
        <v>1000000</v>
      </c>
      <c r="EH37" s="544">
        <v>1000000</v>
      </c>
      <c r="EI37" s="544">
        <v>1000000</v>
      </c>
      <c r="EJ37" s="544">
        <v>1000000</v>
      </c>
      <c r="EK37" s="544">
        <v>1000000</v>
      </c>
      <c r="EL37" s="544">
        <v>1000000</v>
      </c>
      <c r="EM37" s="544">
        <v>1000000</v>
      </c>
      <c r="EO37" s="541">
        <v>1000000</v>
      </c>
      <c r="EP37" s="544">
        <v>1000000</v>
      </c>
      <c r="EQ37" s="544">
        <v>1000000</v>
      </c>
      <c r="ER37" s="544">
        <v>1000000</v>
      </c>
      <c r="ES37" s="544">
        <v>1000000</v>
      </c>
      <c r="ET37" s="544">
        <v>1000000</v>
      </c>
      <c r="EU37" s="544">
        <v>1000000</v>
      </c>
      <c r="EV37" s="544">
        <v>1000000</v>
      </c>
      <c r="EW37" s="544">
        <v>1000000</v>
      </c>
      <c r="EX37" s="544">
        <v>1000000</v>
      </c>
      <c r="EY37" s="544">
        <v>1000000</v>
      </c>
      <c r="EZ37" s="544">
        <v>1000000</v>
      </c>
    </row>
    <row r="38" spans="2:156" ht="25.5" customHeight="1">
      <c r="B38" s="1" t="s">
        <v>186</v>
      </c>
      <c r="C38" s="1" t="s">
        <v>296</v>
      </c>
      <c r="D38" s="1" t="s">
        <v>162</v>
      </c>
      <c r="E38" s="1" t="s">
        <v>163</v>
      </c>
      <c r="F38" s="1" t="s">
        <v>162</v>
      </c>
      <c r="G38" s="1" t="s">
        <v>162</v>
      </c>
      <c r="H38" s="1" t="s">
        <v>162</v>
      </c>
      <c r="I38" s="1" t="s">
        <v>162</v>
      </c>
      <c r="J38" s="1" t="s">
        <v>162</v>
      </c>
      <c r="K38" s="1" t="s">
        <v>162</v>
      </c>
      <c r="L38" s="1" t="s">
        <v>162</v>
      </c>
      <c r="M38" s="1" t="s">
        <v>162</v>
      </c>
      <c r="N38" s="1" t="s">
        <v>162</v>
      </c>
      <c r="O38" s="1" t="s">
        <v>162</v>
      </c>
      <c r="T38" s="201" t="s">
        <v>187</v>
      </c>
      <c r="U38" s="403"/>
      <c r="V38" s="202" t="s">
        <v>187</v>
      </c>
      <c r="W38" s="350">
        <f>W186</f>
        <v>103279.1</v>
      </c>
      <c r="X38" s="350">
        <f t="shared" ref="X38:AG38" si="120">X186</f>
        <v>0</v>
      </c>
      <c r="Y38" s="350">
        <f t="shared" si="120"/>
        <v>0</v>
      </c>
      <c r="Z38" s="350">
        <f t="shared" si="120"/>
        <v>0</v>
      </c>
      <c r="AA38" s="350">
        <f t="shared" si="120"/>
        <v>0</v>
      </c>
      <c r="AB38" s="350">
        <f t="shared" si="120"/>
        <v>0</v>
      </c>
      <c r="AC38" s="350">
        <f t="shared" si="120"/>
        <v>0</v>
      </c>
      <c r="AD38" s="421">
        <f t="shared" si="120"/>
        <v>103279.1</v>
      </c>
      <c r="AE38" s="350">
        <f t="shared" si="120"/>
        <v>3675.9</v>
      </c>
      <c r="AF38" s="350">
        <f>AF186</f>
        <v>99603.200000000012</v>
      </c>
      <c r="AG38" s="421">
        <f t="shared" si="120"/>
        <v>46191.845700310012</v>
      </c>
      <c r="AH38" s="175">
        <f t="shared" si="97"/>
        <v>0.44725259709186088</v>
      </c>
      <c r="AI38" s="216">
        <f t="shared" si="98"/>
        <v>0.46375865133158378</v>
      </c>
      <c r="AJ38" s="571">
        <f>AJ186</f>
        <v>34644.619088766682</v>
      </c>
      <c r="AK38" s="571">
        <f>+AG38-AJ38</f>
        <v>11547.22661154333</v>
      </c>
      <c r="AL38" s="170">
        <f t="shared" si="113"/>
        <v>0.33544656265175316</v>
      </c>
      <c r="AM38" s="421">
        <f>AM186</f>
        <v>31052.818058979999</v>
      </c>
      <c r="AN38" s="177">
        <f t="shared" si="99"/>
        <v>0.30066894520750082</v>
      </c>
      <c r="AO38" s="217">
        <f t="shared" si="100"/>
        <v>0.31176526516196262</v>
      </c>
      <c r="AP38" s="176">
        <f>AP186</f>
        <v>34644.619088766682</v>
      </c>
      <c r="AQ38" s="176">
        <f>+AM38-AP38</f>
        <v>-3591.8010297866822</v>
      </c>
      <c r="AR38" s="170">
        <f t="shared" si="114"/>
        <v>0.33544656265175316</v>
      </c>
      <c r="AS38" s="422">
        <f t="shared" si="115"/>
        <v>1266.427657</v>
      </c>
      <c r="AT38" s="177">
        <f t="shared" si="116"/>
        <v>1.2262187189857386E-2</v>
      </c>
      <c r="AU38" s="422">
        <f t="shared" si="101"/>
        <v>57087.254299689994</v>
      </c>
      <c r="AV38" s="350">
        <f t="shared" si="102"/>
        <v>15139.027641330013</v>
      </c>
      <c r="AW38" s="351">
        <f t="shared" si="103"/>
        <v>72226.281941020003</v>
      </c>
      <c r="AX38" s="352">
        <f t="shared" si="104"/>
        <v>53411.35429969</v>
      </c>
      <c r="AY38" s="178">
        <f t="shared" si="105"/>
        <v>34644.619088766682</v>
      </c>
      <c r="AZ38" s="172">
        <f t="shared" si="106"/>
        <v>0.8963244185025171</v>
      </c>
      <c r="BB38" s="573">
        <f>BB186</f>
        <v>0.15459927826096145</v>
      </c>
      <c r="BC38" s="573">
        <f t="shared" ref="BC38:BZ38" si="121">BC186</f>
        <v>0.21078739258846499</v>
      </c>
      <c r="BD38" s="573">
        <f t="shared" si="121"/>
        <v>0.2739276131117041</v>
      </c>
      <c r="BE38" s="573">
        <f t="shared" si="121"/>
        <v>0.33544656265175316</v>
      </c>
      <c r="BF38" s="573">
        <f t="shared" si="121"/>
        <v>0.39842928902564362</v>
      </c>
      <c r="BG38" s="573">
        <f t="shared" si="121"/>
        <v>0.48356348948286743</v>
      </c>
      <c r="BH38" s="573">
        <f t="shared" si="121"/>
        <v>0.58688083343669428</v>
      </c>
      <c r="BI38" s="573">
        <f t="shared" si="121"/>
        <v>0.65800061876055616</v>
      </c>
      <c r="BJ38" s="573">
        <f t="shared" si="121"/>
        <v>0.72585004716806234</v>
      </c>
      <c r="BK38" s="573">
        <f t="shared" si="121"/>
        <v>0.79934100164425037</v>
      </c>
      <c r="BL38" s="573">
        <f t="shared" si="121"/>
        <v>0.875138524674967</v>
      </c>
      <c r="BM38" s="573">
        <f t="shared" si="121"/>
        <v>1.0000000000000007</v>
      </c>
      <c r="BN38" s="573"/>
      <c r="BO38" s="573">
        <f t="shared" si="121"/>
        <v>0.15459927826096145</v>
      </c>
      <c r="BP38" s="573">
        <f t="shared" si="121"/>
        <v>0.21078739258846499</v>
      </c>
      <c r="BQ38" s="573">
        <f t="shared" si="121"/>
        <v>0.2739276131117041</v>
      </c>
      <c r="BR38" s="573">
        <f t="shared" si="121"/>
        <v>0.33544656265175316</v>
      </c>
      <c r="BS38" s="573">
        <f t="shared" si="121"/>
        <v>0.39842928902564362</v>
      </c>
      <c r="BT38" s="573">
        <f t="shared" si="121"/>
        <v>0.48356348948286743</v>
      </c>
      <c r="BU38" s="573">
        <f t="shared" si="121"/>
        <v>0.58688083343669428</v>
      </c>
      <c r="BV38" s="573">
        <f t="shared" si="121"/>
        <v>0.65800061876055616</v>
      </c>
      <c r="BW38" s="573">
        <f t="shared" si="121"/>
        <v>0.72585004716806234</v>
      </c>
      <c r="BX38" s="573">
        <f t="shared" si="121"/>
        <v>0.79934100164425037</v>
      </c>
      <c r="BY38" s="573">
        <f t="shared" si="121"/>
        <v>0.875138524674967</v>
      </c>
      <c r="BZ38" s="573">
        <f t="shared" si="121"/>
        <v>1.0000000000000007</v>
      </c>
      <c r="CB38" s="541">
        <f t="shared" si="118"/>
        <v>15966.874319441666</v>
      </c>
      <c r="CC38" s="541">
        <f t="shared" si="118"/>
        <v>21769.932197883336</v>
      </c>
      <c r="CD38" s="541">
        <f t="shared" si="108"/>
        <v>28290.997347325003</v>
      </c>
      <c r="CE38" s="541">
        <f t="shared" si="108"/>
        <v>34644.619088766674</v>
      </c>
      <c r="CF38" s="541">
        <f t="shared" si="108"/>
        <v>41149.418384208344</v>
      </c>
      <c r="CG38" s="541">
        <f t="shared" si="108"/>
        <v>49942.001986650015</v>
      </c>
      <c r="CH38" s="541">
        <f t="shared" si="108"/>
        <v>60612.524284591687</v>
      </c>
      <c r="CI38" s="541">
        <f t="shared" si="108"/>
        <v>67957.711705033362</v>
      </c>
      <c r="CJ38" s="541">
        <f t="shared" si="108"/>
        <v>74965.13960647503</v>
      </c>
      <c r="CK38" s="541">
        <f t="shared" si="108"/>
        <v>82555.219242916704</v>
      </c>
      <c r="CL38" s="541">
        <f t="shared" si="108"/>
        <v>90383.519203758377</v>
      </c>
      <c r="CM38" s="541">
        <f t="shared" si="108"/>
        <v>103279.10000000006</v>
      </c>
      <c r="CO38" s="538">
        <f t="shared" si="109"/>
        <v>15966.874319441666</v>
      </c>
      <c r="CP38" s="538">
        <f t="shared" si="109"/>
        <v>21769.932197883336</v>
      </c>
      <c r="CQ38" s="538">
        <f t="shared" si="109"/>
        <v>28290.997347325003</v>
      </c>
      <c r="CR38" s="538">
        <f t="shared" si="109"/>
        <v>34644.619088766674</v>
      </c>
      <c r="CS38" s="538">
        <f t="shared" si="109"/>
        <v>41149.418384208344</v>
      </c>
      <c r="CT38" s="538">
        <f t="shared" si="109"/>
        <v>49942.001986650015</v>
      </c>
      <c r="CU38" s="538">
        <f t="shared" si="109"/>
        <v>60612.524284591687</v>
      </c>
      <c r="CV38" s="538">
        <f t="shared" si="109"/>
        <v>67957.711705033362</v>
      </c>
      <c r="CW38" s="538">
        <f t="shared" si="109"/>
        <v>74965.13960647503</v>
      </c>
      <c r="CX38" s="538">
        <f t="shared" si="109"/>
        <v>82555.219242916704</v>
      </c>
      <c r="CY38" s="538">
        <f t="shared" si="109"/>
        <v>90383.519203758377</v>
      </c>
      <c r="CZ38" s="538">
        <f t="shared" si="109"/>
        <v>103279.10000000006</v>
      </c>
      <c r="DB38" s="218">
        <f>DB186</f>
        <v>15966874319.441666</v>
      </c>
      <c r="DC38" s="218">
        <f t="shared" ref="DC38:DZ38" si="122">DC186</f>
        <v>21769932197.883335</v>
      </c>
      <c r="DD38" s="218">
        <f t="shared" si="122"/>
        <v>28290997347.325005</v>
      </c>
      <c r="DE38" s="218">
        <f t="shared" si="122"/>
        <v>34644619088.766678</v>
      </c>
      <c r="DF38" s="218">
        <f t="shared" si="122"/>
        <v>41149418384.208344</v>
      </c>
      <c r="DG38" s="218">
        <f t="shared" si="122"/>
        <v>49942001986.650017</v>
      </c>
      <c r="DH38" s="218">
        <f t="shared" si="122"/>
        <v>60612524284.59169</v>
      </c>
      <c r="DI38" s="218">
        <f t="shared" si="122"/>
        <v>67957711705.033356</v>
      </c>
      <c r="DJ38" s="218">
        <f t="shared" si="122"/>
        <v>74965139606.475037</v>
      </c>
      <c r="DK38" s="218">
        <f t="shared" si="122"/>
        <v>82555219242.916702</v>
      </c>
      <c r="DL38" s="218">
        <f t="shared" si="122"/>
        <v>90383519203.758377</v>
      </c>
      <c r="DM38" s="218">
        <f t="shared" si="122"/>
        <v>103279100000.00006</v>
      </c>
      <c r="DN38" s="218"/>
      <c r="DO38" s="218">
        <f t="shared" si="122"/>
        <v>15966874319.441666</v>
      </c>
      <c r="DP38" s="218">
        <f t="shared" si="122"/>
        <v>21769932197.883335</v>
      </c>
      <c r="DQ38" s="218">
        <f t="shared" si="122"/>
        <v>28290997347.325005</v>
      </c>
      <c r="DR38" s="218">
        <f t="shared" si="122"/>
        <v>34644619088.766678</v>
      </c>
      <c r="DS38" s="218">
        <f t="shared" si="122"/>
        <v>41149418384.208344</v>
      </c>
      <c r="DT38" s="218">
        <f t="shared" si="122"/>
        <v>49942001986.650017</v>
      </c>
      <c r="DU38" s="218">
        <f t="shared" si="122"/>
        <v>60612524284.59169</v>
      </c>
      <c r="DV38" s="218">
        <f t="shared" si="122"/>
        <v>67957711705.033356</v>
      </c>
      <c r="DW38" s="218">
        <f t="shared" si="122"/>
        <v>74965139606.475037</v>
      </c>
      <c r="DX38" s="218">
        <f t="shared" si="122"/>
        <v>82555219242.916702</v>
      </c>
      <c r="DY38" s="218">
        <f t="shared" si="122"/>
        <v>90383519203.758377</v>
      </c>
      <c r="DZ38" s="218">
        <f t="shared" si="122"/>
        <v>103279100000.00006</v>
      </c>
      <c r="EB38" s="541">
        <v>1000000</v>
      </c>
      <c r="EC38" s="544">
        <v>1000000</v>
      </c>
      <c r="ED38" s="544">
        <v>1000000</v>
      </c>
      <c r="EE38" s="544">
        <v>1000000</v>
      </c>
      <c r="EF38" s="544">
        <v>1000000</v>
      </c>
      <c r="EG38" s="544">
        <v>1000000</v>
      </c>
      <c r="EH38" s="544">
        <v>1000000</v>
      </c>
      <c r="EI38" s="544">
        <v>1000000</v>
      </c>
      <c r="EJ38" s="544">
        <v>1000000</v>
      </c>
      <c r="EK38" s="544">
        <v>1000000</v>
      </c>
      <c r="EL38" s="544">
        <v>1000000</v>
      </c>
      <c r="EM38" s="544">
        <v>1000000</v>
      </c>
      <c r="EO38" s="541">
        <v>1000000</v>
      </c>
      <c r="EP38" s="544">
        <v>1000000</v>
      </c>
      <c r="EQ38" s="544">
        <v>1000000</v>
      </c>
      <c r="ER38" s="544">
        <v>1000000</v>
      </c>
      <c r="ES38" s="544">
        <v>1000000</v>
      </c>
      <c r="ET38" s="544">
        <v>1000000</v>
      </c>
      <c r="EU38" s="544">
        <v>1000000</v>
      </c>
      <c r="EV38" s="544">
        <v>1000000</v>
      </c>
      <c r="EW38" s="544">
        <v>1000000</v>
      </c>
      <c r="EX38" s="544">
        <v>1000000</v>
      </c>
      <c r="EY38" s="544">
        <v>1000000</v>
      </c>
      <c r="EZ38" s="544">
        <v>1000000</v>
      </c>
    </row>
    <row r="39" spans="2:156" ht="25.5" customHeight="1">
      <c r="B39" s="1" t="s">
        <v>188</v>
      </c>
      <c r="C39" s="1" t="s">
        <v>297</v>
      </c>
      <c r="D39" s="1" t="s">
        <v>162</v>
      </c>
      <c r="E39" s="1" t="s">
        <v>163</v>
      </c>
      <c r="F39" s="1" t="s">
        <v>162</v>
      </c>
      <c r="G39" s="1" t="s">
        <v>162</v>
      </c>
      <c r="H39" s="1" t="s">
        <v>162</v>
      </c>
      <c r="I39" s="1" t="s">
        <v>162</v>
      </c>
      <c r="J39" s="1" t="s">
        <v>162</v>
      </c>
      <c r="K39" s="1" t="s">
        <v>162</v>
      </c>
      <c r="L39" s="1" t="s">
        <v>162</v>
      </c>
      <c r="M39" s="1" t="s">
        <v>162</v>
      </c>
      <c r="N39" s="1" t="s">
        <v>162</v>
      </c>
      <c r="O39" s="1" t="s">
        <v>162</v>
      </c>
      <c r="T39" s="201" t="s">
        <v>189</v>
      </c>
      <c r="U39" s="403"/>
      <c r="V39" s="202" t="s">
        <v>189</v>
      </c>
      <c r="W39" s="350">
        <f>W211</f>
        <v>32963.587648000001</v>
      </c>
      <c r="X39" s="350">
        <f t="shared" ref="X39:AG39" si="123">X211</f>
        <v>0</v>
      </c>
      <c r="Y39" s="350">
        <f t="shared" si="123"/>
        <v>0</v>
      </c>
      <c r="Z39" s="350">
        <f t="shared" si="123"/>
        <v>0</v>
      </c>
      <c r="AA39" s="350">
        <f t="shared" si="123"/>
        <v>0</v>
      </c>
      <c r="AB39" s="350">
        <f t="shared" si="123"/>
        <v>0</v>
      </c>
      <c r="AC39" s="350">
        <f t="shared" si="123"/>
        <v>0</v>
      </c>
      <c r="AD39" s="421">
        <f t="shared" si="123"/>
        <v>32963.587648000001</v>
      </c>
      <c r="AE39" s="350">
        <f t="shared" si="123"/>
        <v>1807.903</v>
      </c>
      <c r="AF39" s="350">
        <f>AF211</f>
        <v>31155.684648000002</v>
      </c>
      <c r="AG39" s="421">
        <f t="shared" si="123"/>
        <v>8438.6577825599998</v>
      </c>
      <c r="AH39" s="175">
        <f t="shared" si="97"/>
        <v>0.25599937338956485</v>
      </c>
      <c r="AI39" s="216">
        <f t="shared" si="98"/>
        <v>0.27085451268045585</v>
      </c>
      <c r="AJ39" s="571">
        <f>AJ211</f>
        <v>9247.8470750000015</v>
      </c>
      <c r="AK39" s="571">
        <f>+AG39-AJ39</f>
        <v>-809.18929244000174</v>
      </c>
      <c r="AL39" s="170">
        <f t="shared" si="113"/>
        <v>0.2805473473868399</v>
      </c>
      <c r="AM39" s="421">
        <f>AM211</f>
        <v>6694.4534693999994</v>
      </c>
      <c r="AN39" s="177">
        <f t="shared" si="99"/>
        <v>0.2030863127183358</v>
      </c>
      <c r="AO39" s="217">
        <f t="shared" si="100"/>
        <v>0.2148710113430212</v>
      </c>
      <c r="AP39" s="176">
        <f>AP211</f>
        <v>8013.1347240000005</v>
      </c>
      <c r="AQ39" s="176">
        <f>+AM39-AP39</f>
        <v>-1318.681254600001</v>
      </c>
      <c r="AR39" s="170">
        <f t="shared" si="114"/>
        <v>0.24309049153168197</v>
      </c>
      <c r="AS39" s="422">
        <f t="shared" si="115"/>
        <v>33369.604615229997</v>
      </c>
      <c r="AT39" s="177">
        <f t="shared" si="116"/>
        <v>1.0123171352452782</v>
      </c>
      <c r="AU39" s="422">
        <f t="shared" si="101"/>
        <v>24524.929865440001</v>
      </c>
      <c r="AV39" s="350">
        <f t="shared" si="102"/>
        <v>1744.2043131600003</v>
      </c>
      <c r="AW39" s="351">
        <f t="shared" si="103"/>
        <v>26269.134178600001</v>
      </c>
      <c r="AX39" s="352">
        <f t="shared" si="104"/>
        <v>22717.026865440002</v>
      </c>
      <c r="AY39" s="178">
        <f t="shared" si="105"/>
        <v>8013.1347240000005</v>
      </c>
      <c r="AZ39" s="172">
        <f t="shared" si="106"/>
        <v>0.83543503260335283</v>
      </c>
      <c r="BB39" s="573">
        <f>BB211</f>
        <v>9.6294117706347063E-2</v>
      </c>
      <c r="BC39" s="573">
        <f t="shared" ref="BC39:BZ39" si="124">BC211</f>
        <v>0.15404504300999805</v>
      </c>
      <c r="BD39" s="573">
        <f t="shared" si="124"/>
        <v>0.21537567575508582</v>
      </c>
      <c r="BE39" s="573">
        <f t="shared" si="124"/>
        <v>0.2805473473868399</v>
      </c>
      <c r="BF39" s="573">
        <f t="shared" si="124"/>
        <v>0.35393986478616446</v>
      </c>
      <c r="BG39" s="573">
        <f t="shared" si="124"/>
        <v>0.44168162732988692</v>
      </c>
      <c r="BH39" s="573">
        <f t="shared" si="124"/>
        <v>0.5378546373314953</v>
      </c>
      <c r="BI39" s="573">
        <f t="shared" si="124"/>
        <v>0.66936375054730202</v>
      </c>
      <c r="BJ39" s="573">
        <f t="shared" si="124"/>
        <v>0.73503986878776761</v>
      </c>
      <c r="BK39" s="573">
        <f t="shared" si="124"/>
        <v>0.80188482673134542</v>
      </c>
      <c r="BL39" s="573">
        <f t="shared" si="124"/>
        <v>0.86704345579004616</v>
      </c>
      <c r="BM39" s="573">
        <f t="shared" si="124"/>
        <v>0.99999999998665201</v>
      </c>
      <c r="BN39" s="573"/>
      <c r="BO39" s="573">
        <f t="shared" si="124"/>
        <v>5.2317865895420389E-2</v>
      </c>
      <c r="BP39" s="573">
        <f t="shared" si="124"/>
        <v>0.11056605533715722</v>
      </c>
      <c r="BQ39" s="573">
        <f t="shared" si="124"/>
        <v>0.17063468952661981</v>
      </c>
      <c r="BR39" s="573">
        <f t="shared" si="124"/>
        <v>0.24309049153168197</v>
      </c>
      <c r="BS39" s="573">
        <f t="shared" si="124"/>
        <v>0.31554629353674413</v>
      </c>
      <c r="BT39" s="573">
        <f t="shared" si="124"/>
        <v>0.38800209554180626</v>
      </c>
      <c r="BU39" s="573">
        <f t="shared" si="124"/>
        <v>0.47904323637897728</v>
      </c>
      <c r="BV39" s="573">
        <f t="shared" si="124"/>
        <v>0.61843935518338156</v>
      </c>
      <c r="BW39" s="573">
        <f t="shared" si="124"/>
        <v>0.71083884010973786</v>
      </c>
      <c r="BX39" s="573">
        <f t="shared" si="124"/>
        <v>0.78329464211479982</v>
      </c>
      <c r="BY39" s="573">
        <f t="shared" si="124"/>
        <v>0.85575044411986201</v>
      </c>
      <c r="BZ39" s="573">
        <f t="shared" si="124"/>
        <v>0.99999999998665201</v>
      </c>
      <c r="CB39" s="541">
        <f t="shared" si="118"/>
        <v>3174.1995889999998</v>
      </c>
      <c r="CC39" s="541">
        <f t="shared" si="118"/>
        <v>5077.8772769999996</v>
      </c>
      <c r="CD39" s="541">
        <f t="shared" si="108"/>
        <v>7099.5549650000003</v>
      </c>
      <c r="CE39" s="541">
        <f t="shared" si="108"/>
        <v>9247.8470749999997</v>
      </c>
      <c r="CF39" s="541">
        <f t="shared" si="108"/>
        <v>11667.127755</v>
      </c>
      <c r="CG39" s="541">
        <f t="shared" si="108"/>
        <v>14559.411034999999</v>
      </c>
      <c r="CH39" s="541">
        <f t="shared" si="108"/>
        <v>17729.618479559998</v>
      </c>
      <c r="CI39" s="541">
        <f t="shared" si="108"/>
        <v>22064.630659559996</v>
      </c>
      <c r="CJ39" s="541">
        <f t="shared" si="108"/>
        <v>24229.551139559997</v>
      </c>
      <c r="CK39" s="541">
        <f t="shared" si="108"/>
        <v>26433.000769559996</v>
      </c>
      <c r="CL39" s="541">
        <f t="shared" si="108"/>
        <v>28580.862949559996</v>
      </c>
      <c r="CM39" s="541">
        <f t="shared" si="108"/>
        <v>32963.587647559994</v>
      </c>
      <c r="CO39" s="538">
        <f t="shared" si="109"/>
        <v>1724.584558</v>
      </c>
      <c r="CP39" s="538">
        <f t="shared" si="109"/>
        <v>3644.6538559999999</v>
      </c>
      <c r="CQ39" s="538">
        <f t="shared" si="109"/>
        <v>5624.7315440000002</v>
      </c>
      <c r="CR39" s="538">
        <f t="shared" si="109"/>
        <v>8013.1347239999996</v>
      </c>
      <c r="CS39" s="538">
        <f t="shared" si="109"/>
        <v>10401.537904000001</v>
      </c>
      <c r="CT39" s="538">
        <f t="shared" si="109"/>
        <v>12789.941084</v>
      </c>
      <c r="CU39" s="538">
        <f t="shared" si="109"/>
        <v>15790.98370956</v>
      </c>
      <c r="CV39" s="538">
        <f t="shared" si="109"/>
        <v>20385.979889559996</v>
      </c>
      <c r="CW39" s="538">
        <f t="shared" si="109"/>
        <v>23431.798409559997</v>
      </c>
      <c r="CX39" s="538">
        <f t="shared" si="109"/>
        <v>25820.201589559998</v>
      </c>
      <c r="CY39" s="538">
        <f t="shared" si="109"/>
        <v>28208.604769559999</v>
      </c>
      <c r="CZ39" s="538">
        <f t="shared" si="109"/>
        <v>32963.587647559994</v>
      </c>
      <c r="DB39" s="218">
        <f>DB211</f>
        <v>3174199589</v>
      </c>
      <c r="DC39" s="218">
        <f t="shared" ref="DC39:DZ39" si="125">DC211</f>
        <v>5077877277</v>
      </c>
      <c r="DD39" s="218">
        <f t="shared" si="125"/>
        <v>7099554965</v>
      </c>
      <c r="DE39" s="218">
        <f t="shared" si="125"/>
        <v>9247847075</v>
      </c>
      <c r="DF39" s="218">
        <f t="shared" si="125"/>
        <v>11667127755</v>
      </c>
      <c r="DG39" s="218">
        <f t="shared" si="125"/>
        <v>14559411035</v>
      </c>
      <c r="DH39" s="218">
        <f t="shared" si="125"/>
        <v>17729618479.559998</v>
      </c>
      <c r="DI39" s="218">
        <f t="shared" si="125"/>
        <v>22064630659.559998</v>
      </c>
      <c r="DJ39" s="218">
        <f t="shared" si="125"/>
        <v>24229551139.559998</v>
      </c>
      <c r="DK39" s="218">
        <f t="shared" si="125"/>
        <v>26433000769.559998</v>
      </c>
      <c r="DL39" s="218">
        <f t="shared" si="125"/>
        <v>28580862949.559998</v>
      </c>
      <c r="DM39" s="218">
        <f t="shared" si="125"/>
        <v>32963587647.559998</v>
      </c>
      <c r="DN39" s="218"/>
      <c r="DO39" s="218">
        <f t="shared" si="125"/>
        <v>1724584558</v>
      </c>
      <c r="DP39" s="218">
        <f t="shared" si="125"/>
        <v>3644653856</v>
      </c>
      <c r="DQ39" s="218">
        <f t="shared" si="125"/>
        <v>5624731544</v>
      </c>
      <c r="DR39" s="218">
        <f t="shared" si="125"/>
        <v>8013134724</v>
      </c>
      <c r="DS39" s="218">
        <f t="shared" si="125"/>
        <v>10401537904</v>
      </c>
      <c r="DT39" s="218">
        <f t="shared" si="125"/>
        <v>12789941084</v>
      </c>
      <c r="DU39" s="218">
        <f t="shared" si="125"/>
        <v>15790983709.559999</v>
      </c>
      <c r="DV39" s="218">
        <f t="shared" si="125"/>
        <v>20385979889.559998</v>
      </c>
      <c r="DW39" s="218">
        <f t="shared" si="125"/>
        <v>23431798409.559998</v>
      </c>
      <c r="DX39" s="218">
        <f t="shared" si="125"/>
        <v>25820201589.559998</v>
      </c>
      <c r="DY39" s="218">
        <f t="shared" si="125"/>
        <v>28208604769.559998</v>
      </c>
      <c r="DZ39" s="218">
        <f t="shared" si="125"/>
        <v>32963587647.559998</v>
      </c>
      <c r="EB39" s="541">
        <v>1000000</v>
      </c>
      <c r="EC39" s="544">
        <v>1000000</v>
      </c>
      <c r="ED39" s="544">
        <v>1000000</v>
      </c>
      <c r="EE39" s="544">
        <v>1000000</v>
      </c>
      <c r="EF39" s="544">
        <v>1000000</v>
      </c>
      <c r="EG39" s="544">
        <v>1000000</v>
      </c>
      <c r="EH39" s="544">
        <v>1000000</v>
      </c>
      <c r="EI39" s="544">
        <v>1000000</v>
      </c>
      <c r="EJ39" s="544">
        <v>1000000</v>
      </c>
      <c r="EK39" s="544">
        <v>1000000</v>
      </c>
      <c r="EL39" s="544">
        <v>1000000</v>
      </c>
      <c r="EM39" s="544">
        <v>1000000</v>
      </c>
      <c r="EO39" s="541">
        <v>1000000</v>
      </c>
      <c r="EP39" s="544">
        <v>1000000</v>
      </c>
      <c r="EQ39" s="544">
        <v>1000000</v>
      </c>
      <c r="ER39" s="544">
        <v>1000000</v>
      </c>
      <c r="ES39" s="544">
        <v>1000000</v>
      </c>
      <c r="ET39" s="544">
        <v>1000000</v>
      </c>
      <c r="EU39" s="544">
        <v>1000000</v>
      </c>
      <c r="EV39" s="544">
        <v>1000000</v>
      </c>
      <c r="EW39" s="544">
        <v>1000000</v>
      </c>
      <c r="EX39" s="544">
        <v>1000000</v>
      </c>
      <c r="EY39" s="544">
        <v>1000000</v>
      </c>
      <c r="EZ39" s="544">
        <v>1000000</v>
      </c>
    </row>
    <row r="40" spans="2:156" ht="25.5" customHeight="1">
      <c r="B40" s="1" t="s">
        <v>190</v>
      </c>
      <c r="C40" s="1" t="s">
        <v>298</v>
      </c>
      <c r="D40" s="1" t="s">
        <v>162</v>
      </c>
      <c r="E40" s="1" t="s">
        <v>163</v>
      </c>
      <c r="F40" s="1" t="s">
        <v>162</v>
      </c>
      <c r="G40" s="1" t="s">
        <v>162</v>
      </c>
      <c r="H40" s="1" t="s">
        <v>162</v>
      </c>
      <c r="I40" s="1" t="s">
        <v>162</v>
      </c>
      <c r="J40" s="1" t="s">
        <v>162</v>
      </c>
      <c r="K40" s="1" t="s">
        <v>162</v>
      </c>
      <c r="L40" s="1" t="s">
        <v>162</v>
      </c>
      <c r="M40" s="1" t="s">
        <v>162</v>
      </c>
      <c r="N40" s="1" t="s">
        <v>162</v>
      </c>
      <c r="O40" s="1" t="s">
        <v>162</v>
      </c>
      <c r="T40" s="201" t="s">
        <v>191</v>
      </c>
      <c r="U40" s="403"/>
      <c r="V40" s="202" t="s">
        <v>191</v>
      </c>
      <c r="W40" s="350">
        <f>W234</f>
        <v>25668.576000000001</v>
      </c>
      <c r="X40" s="350">
        <f t="shared" ref="X40:AG40" si="126">X234</f>
        <v>0</v>
      </c>
      <c r="Y40" s="350">
        <f t="shared" si="126"/>
        <v>0</v>
      </c>
      <c r="Z40" s="350">
        <f t="shared" si="126"/>
        <v>0</v>
      </c>
      <c r="AA40" s="350">
        <f t="shared" si="126"/>
        <v>0</v>
      </c>
      <c r="AB40" s="350">
        <f t="shared" si="126"/>
        <v>0</v>
      </c>
      <c r="AC40" s="350">
        <f t="shared" si="126"/>
        <v>0</v>
      </c>
      <c r="AD40" s="421">
        <f t="shared" si="126"/>
        <v>25668.576000000001</v>
      </c>
      <c r="AE40" s="350">
        <f t="shared" si="126"/>
        <v>0</v>
      </c>
      <c r="AF40" s="350">
        <f>AF234</f>
        <v>25668.576000000001</v>
      </c>
      <c r="AG40" s="421">
        <f t="shared" si="126"/>
        <v>9683.0688230399992</v>
      </c>
      <c r="AH40" s="175">
        <f t="shared" si="97"/>
        <v>0.37723435935986471</v>
      </c>
      <c r="AI40" s="216">
        <f t="shared" si="98"/>
        <v>0.37723435935986471</v>
      </c>
      <c r="AJ40" s="571">
        <f>AJ234</f>
        <v>11560.384229439191</v>
      </c>
      <c r="AK40" s="571">
        <f t="shared" si="112"/>
        <v>-1877.3154063991915</v>
      </c>
      <c r="AL40" s="170">
        <f t="shared" si="113"/>
        <v>0.45037107743877924</v>
      </c>
      <c r="AM40" s="421">
        <f>AM234</f>
        <v>4258.6337831999999</v>
      </c>
      <c r="AN40" s="177">
        <f t="shared" si="99"/>
        <v>0.16590845488273287</v>
      </c>
      <c r="AO40" s="217">
        <f t="shared" si="100"/>
        <v>0.16590845488273287</v>
      </c>
      <c r="AP40" s="176">
        <f>AP234</f>
        <v>3966.3688648426264</v>
      </c>
      <c r="AQ40" s="176">
        <f t="shared" ref="AQ40:AQ42" si="127">+AM40-AP40</f>
        <v>292.26491835737352</v>
      </c>
      <c r="AR40" s="170">
        <f t="shared" si="114"/>
        <v>0.15452235701905032</v>
      </c>
      <c r="AS40" s="422">
        <f t="shared" si="115"/>
        <v>0</v>
      </c>
      <c r="AT40" s="177">
        <f t="shared" si="116"/>
        <v>0</v>
      </c>
      <c r="AU40" s="422">
        <f t="shared" si="101"/>
        <v>15985.507176960002</v>
      </c>
      <c r="AV40" s="350">
        <f t="shared" si="102"/>
        <v>5424.4350398399993</v>
      </c>
      <c r="AW40" s="351">
        <f t="shared" si="103"/>
        <v>21409.942216800002</v>
      </c>
      <c r="AX40" s="352">
        <f t="shared" si="104"/>
        <v>15985.507176960002</v>
      </c>
      <c r="AY40" s="178">
        <f t="shared" si="105"/>
        <v>3966.3688648426264</v>
      </c>
      <c r="AZ40" s="172">
        <f t="shared" si="106"/>
        <v>1.0736857635576891</v>
      </c>
      <c r="BB40" s="573">
        <f>BB234</f>
        <v>0.29803940121181632</v>
      </c>
      <c r="BC40" s="573">
        <f t="shared" ref="BC40:BZ40" si="128">BC234</f>
        <v>0.33353826188098634</v>
      </c>
      <c r="BD40" s="573">
        <f t="shared" si="128"/>
        <v>0.38395115292149162</v>
      </c>
      <c r="BE40" s="573">
        <f t="shared" si="128"/>
        <v>0.45037107743877924</v>
      </c>
      <c r="BF40" s="573">
        <f t="shared" si="128"/>
        <v>0.53315579858522166</v>
      </c>
      <c r="BG40" s="573">
        <f t="shared" si="128"/>
        <v>0.58172612527778644</v>
      </c>
      <c r="BH40" s="573">
        <f t="shared" si="128"/>
        <v>0.6595573859601086</v>
      </c>
      <c r="BI40" s="573">
        <f t="shared" si="128"/>
        <v>0.69346192623221392</v>
      </c>
      <c r="BJ40" s="573">
        <f t="shared" si="128"/>
        <v>0.7386526904200259</v>
      </c>
      <c r="BK40" s="573">
        <f t="shared" si="128"/>
        <v>0.77777251074040521</v>
      </c>
      <c r="BL40" s="573">
        <f t="shared" si="128"/>
        <v>0.8122272352793225</v>
      </c>
      <c r="BM40" s="573">
        <f t="shared" si="128"/>
        <v>0.99999999998532962</v>
      </c>
      <c r="BN40" s="573"/>
      <c r="BO40" s="573">
        <f t="shared" si="128"/>
        <v>2.7975310977515856E-2</v>
      </c>
      <c r="BP40" s="573">
        <f t="shared" si="128"/>
        <v>6.6529362125503186E-2</v>
      </c>
      <c r="BQ40" s="573">
        <f t="shared" si="128"/>
        <v>0.11080068842927206</v>
      </c>
      <c r="BR40" s="573">
        <f t="shared" si="128"/>
        <v>0.15452235701905032</v>
      </c>
      <c r="BS40" s="573">
        <f t="shared" si="128"/>
        <v>0.20288490428995731</v>
      </c>
      <c r="BT40" s="573">
        <f t="shared" si="128"/>
        <v>0.26189085977024174</v>
      </c>
      <c r="BU40" s="573">
        <f t="shared" si="128"/>
        <v>0.32217520760141721</v>
      </c>
      <c r="BV40" s="573">
        <f t="shared" si="128"/>
        <v>0.37281763973321924</v>
      </c>
      <c r="BW40" s="573">
        <f t="shared" si="128"/>
        <v>0.4543903818608554</v>
      </c>
      <c r="BX40" s="573">
        <f t="shared" si="128"/>
        <v>0.50355566845284616</v>
      </c>
      <c r="BY40" s="573">
        <f t="shared" si="128"/>
        <v>0.57282145714514832</v>
      </c>
      <c r="BZ40" s="573">
        <f t="shared" si="128"/>
        <v>0.9999999999842587</v>
      </c>
      <c r="CB40" s="541">
        <f t="shared" si="118"/>
        <v>7650.2470210000001</v>
      </c>
      <c r="CC40" s="541">
        <f t="shared" si="118"/>
        <v>8561.4522240000006</v>
      </c>
      <c r="CD40" s="541">
        <f t="shared" si="108"/>
        <v>9855.4793490529282</v>
      </c>
      <c r="CE40" s="541">
        <f t="shared" si="108"/>
        <v>11560.384229439192</v>
      </c>
      <c r="CF40" s="541">
        <f t="shared" si="108"/>
        <v>13685.350135825454</v>
      </c>
      <c r="CG40" s="541">
        <f t="shared" si="108"/>
        <v>14932.081257878384</v>
      </c>
      <c r="CH40" s="541">
        <f t="shared" si="108"/>
        <v>16929.898887878382</v>
      </c>
      <c r="CI40" s="541">
        <f t="shared" si="108"/>
        <v>17800.18015659798</v>
      </c>
      <c r="CJ40" s="541">
        <f t="shared" si="108"/>
        <v>18960.162721650908</v>
      </c>
      <c r="CK40" s="541">
        <f t="shared" si="108"/>
        <v>19964.312802650911</v>
      </c>
      <c r="CL40" s="541">
        <f t="shared" si="108"/>
        <v>20848.71651803717</v>
      </c>
      <c r="CM40" s="541">
        <f t="shared" si="108"/>
        <v>25668.575999623437</v>
      </c>
      <c r="CO40" s="538">
        <f t="shared" si="109"/>
        <v>718.08639595</v>
      </c>
      <c r="CP40" s="538">
        <f t="shared" si="109"/>
        <v>1707.71398795</v>
      </c>
      <c r="CQ40" s="538">
        <f t="shared" si="109"/>
        <v>2844.0958917990911</v>
      </c>
      <c r="CR40" s="538">
        <f t="shared" si="109"/>
        <v>3966.368864842626</v>
      </c>
      <c r="CS40" s="538">
        <f t="shared" si="109"/>
        <v>5207.7665850194953</v>
      </c>
      <c r="CT40" s="538">
        <f t="shared" si="109"/>
        <v>6722.3654377177927</v>
      </c>
      <c r="CU40" s="538">
        <f t="shared" si="109"/>
        <v>8269.7788016327577</v>
      </c>
      <c r="CV40" s="538">
        <f t="shared" si="109"/>
        <v>9569.6979196327575</v>
      </c>
      <c r="CW40" s="538">
        <f t="shared" si="109"/>
        <v>11663.554050464389</v>
      </c>
      <c r="CX40" s="538">
        <f t="shared" si="109"/>
        <v>12925.556945912685</v>
      </c>
      <c r="CY40" s="538">
        <f t="shared" si="109"/>
        <v>14703.511107160983</v>
      </c>
      <c r="CZ40" s="538">
        <f t="shared" si="109"/>
        <v>25668.575999595949</v>
      </c>
      <c r="DB40" s="218">
        <f>DB234</f>
        <v>7650247021</v>
      </c>
      <c r="DC40" s="218">
        <f t="shared" ref="DC40:DZ40" si="129">DC234</f>
        <v>8561452224</v>
      </c>
      <c r="DD40" s="218">
        <f t="shared" si="129"/>
        <v>9855479349.0529289</v>
      </c>
      <c r="DE40" s="218">
        <f t="shared" si="129"/>
        <v>11560384229.439192</v>
      </c>
      <c r="DF40" s="218">
        <f t="shared" si="129"/>
        <v>13685350135.825455</v>
      </c>
      <c r="DG40" s="218">
        <f t="shared" si="129"/>
        <v>14932081257.878384</v>
      </c>
      <c r="DH40" s="218">
        <f t="shared" si="129"/>
        <v>16929898887.878384</v>
      </c>
      <c r="DI40" s="218">
        <f t="shared" si="129"/>
        <v>17800180156.59798</v>
      </c>
      <c r="DJ40" s="218">
        <f t="shared" si="129"/>
        <v>18960162721.650909</v>
      </c>
      <c r="DK40" s="218">
        <f t="shared" si="129"/>
        <v>19964312802.650909</v>
      </c>
      <c r="DL40" s="218">
        <f t="shared" si="129"/>
        <v>20848716518.03717</v>
      </c>
      <c r="DM40" s="218">
        <f t="shared" si="129"/>
        <v>25668575999.623436</v>
      </c>
      <c r="DN40" s="218"/>
      <c r="DO40" s="218">
        <f t="shared" si="129"/>
        <v>718086395.95000005</v>
      </c>
      <c r="DP40" s="218">
        <f t="shared" si="129"/>
        <v>1707713987.95</v>
      </c>
      <c r="DQ40" s="218">
        <f t="shared" si="129"/>
        <v>2844095891.7990909</v>
      </c>
      <c r="DR40" s="218">
        <f t="shared" si="129"/>
        <v>3966368864.8426261</v>
      </c>
      <c r="DS40" s="218">
        <f t="shared" si="129"/>
        <v>5207766585.019495</v>
      </c>
      <c r="DT40" s="218">
        <f t="shared" si="129"/>
        <v>6722365437.7177925</v>
      </c>
      <c r="DU40" s="218">
        <f t="shared" si="129"/>
        <v>8269778801.6327572</v>
      </c>
      <c r="DV40" s="218">
        <f t="shared" si="129"/>
        <v>9569697919.6327572</v>
      </c>
      <c r="DW40" s="218">
        <f t="shared" si="129"/>
        <v>11663554050.464388</v>
      </c>
      <c r="DX40" s="218">
        <f t="shared" si="129"/>
        <v>12925556945.912685</v>
      </c>
      <c r="DY40" s="218">
        <f t="shared" si="129"/>
        <v>14703511107.160982</v>
      </c>
      <c r="DZ40" s="218">
        <f t="shared" si="129"/>
        <v>25668575999.595947</v>
      </c>
      <c r="EB40" s="541">
        <v>1000000</v>
      </c>
      <c r="EC40" s="544">
        <v>1000000</v>
      </c>
      <c r="ED40" s="544">
        <v>1000000</v>
      </c>
      <c r="EE40" s="544">
        <v>1000000</v>
      </c>
      <c r="EF40" s="544">
        <v>1000000</v>
      </c>
      <c r="EG40" s="544">
        <v>1000000</v>
      </c>
      <c r="EH40" s="544">
        <v>1000000</v>
      </c>
      <c r="EI40" s="544">
        <v>1000000</v>
      </c>
      <c r="EJ40" s="544">
        <v>1000000</v>
      </c>
      <c r="EK40" s="544">
        <v>1000000</v>
      </c>
      <c r="EL40" s="544">
        <v>1000000</v>
      </c>
      <c r="EM40" s="544">
        <v>1000000</v>
      </c>
      <c r="EO40" s="541">
        <v>1000000</v>
      </c>
      <c r="EP40" s="544">
        <v>1000000</v>
      </c>
      <c r="EQ40" s="544">
        <v>1000000</v>
      </c>
      <c r="ER40" s="544">
        <v>1000000</v>
      </c>
      <c r="ES40" s="544">
        <v>1000000</v>
      </c>
      <c r="ET40" s="544">
        <v>1000000</v>
      </c>
      <c r="EU40" s="544">
        <v>1000000</v>
      </c>
      <c r="EV40" s="544">
        <v>1000000</v>
      </c>
      <c r="EW40" s="544">
        <v>1000000</v>
      </c>
      <c r="EX40" s="544">
        <v>1000000</v>
      </c>
      <c r="EY40" s="544">
        <v>1000000</v>
      </c>
      <c r="EZ40" s="544">
        <v>1000000</v>
      </c>
    </row>
    <row r="41" spans="2:156" ht="25.5" customHeight="1">
      <c r="B41" s="1" t="s">
        <v>192</v>
      </c>
      <c r="C41" s="1" t="s">
        <v>299</v>
      </c>
      <c r="D41" s="1" t="s">
        <v>162</v>
      </c>
      <c r="E41" s="1" t="s">
        <v>163</v>
      </c>
      <c r="F41" s="1" t="s">
        <v>162</v>
      </c>
      <c r="G41" s="1" t="s">
        <v>162</v>
      </c>
      <c r="H41" s="1" t="s">
        <v>162</v>
      </c>
      <c r="I41" s="1" t="s">
        <v>162</v>
      </c>
      <c r="J41" s="1" t="s">
        <v>162</v>
      </c>
      <c r="K41" s="1" t="s">
        <v>162</v>
      </c>
      <c r="L41" s="1" t="s">
        <v>162</v>
      </c>
      <c r="M41" s="1" t="s">
        <v>162</v>
      </c>
      <c r="N41" s="1" t="s">
        <v>162</v>
      </c>
      <c r="O41" s="1" t="s">
        <v>162</v>
      </c>
      <c r="T41" s="201" t="s">
        <v>193</v>
      </c>
      <c r="U41" s="403"/>
      <c r="V41" s="202" t="s">
        <v>193</v>
      </c>
      <c r="W41" s="350">
        <f>W257</f>
        <v>74509.646000000008</v>
      </c>
      <c r="X41" s="350">
        <f t="shared" ref="X41:AG41" si="130">X257</f>
        <v>0</v>
      </c>
      <c r="Y41" s="350">
        <f t="shared" si="130"/>
        <v>0</v>
      </c>
      <c r="Z41" s="350">
        <f t="shared" si="130"/>
        <v>0</v>
      </c>
      <c r="AA41" s="350">
        <f t="shared" si="130"/>
        <v>0</v>
      </c>
      <c r="AB41" s="350">
        <f t="shared" si="130"/>
        <v>0</v>
      </c>
      <c r="AC41" s="350">
        <f t="shared" si="130"/>
        <v>0</v>
      </c>
      <c r="AD41" s="421">
        <f t="shared" si="130"/>
        <v>74509.646000000008</v>
      </c>
      <c r="AE41" s="350">
        <f t="shared" si="130"/>
        <v>0</v>
      </c>
      <c r="AF41" s="350">
        <f>AF257</f>
        <v>74509.646000000008</v>
      </c>
      <c r="AG41" s="421">
        <f t="shared" si="130"/>
        <v>33771.400606760006</v>
      </c>
      <c r="AH41" s="175">
        <f t="shared" si="97"/>
        <v>0.45324870563416719</v>
      </c>
      <c r="AI41" s="216">
        <f t="shared" si="98"/>
        <v>0.45324870563416719</v>
      </c>
      <c r="AJ41" s="571">
        <f>AJ257</f>
        <v>41353.102625443331</v>
      </c>
      <c r="AK41" s="571">
        <f t="shared" si="112"/>
        <v>-7581.7020186833252</v>
      </c>
      <c r="AL41" s="170">
        <f t="shared" si="113"/>
        <v>0.55500334313014088</v>
      </c>
      <c r="AM41" s="421">
        <f>AM257</f>
        <v>18894.884449919999</v>
      </c>
      <c r="AN41" s="177">
        <f t="shared" si="99"/>
        <v>0.25358977614683603</v>
      </c>
      <c r="AO41" s="217">
        <f t="shared" si="100"/>
        <v>0.25358977614683603</v>
      </c>
      <c r="AP41" s="176">
        <f>AP257</f>
        <v>18361.170975919998</v>
      </c>
      <c r="AQ41" s="176">
        <f t="shared" si="127"/>
        <v>533.71347400000013</v>
      </c>
      <c r="AR41" s="170">
        <f t="shared" si="114"/>
        <v>0.24642676434028415</v>
      </c>
      <c r="AS41" s="422">
        <f t="shared" si="115"/>
        <v>94.690520000000006</v>
      </c>
      <c r="AT41" s="177">
        <f t="shared" si="116"/>
        <v>1.2708491461629007E-3</v>
      </c>
      <c r="AU41" s="422">
        <f t="shared" si="101"/>
        <v>40738.245393240002</v>
      </c>
      <c r="AV41" s="350">
        <f t="shared" si="102"/>
        <v>14876.516156840007</v>
      </c>
      <c r="AW41" s="351">
        <f t="shared" si="103"/>
        <v>55614.761550080009</v>
      </c>
      <c r="AX41" s="352">
        <f t="shared" si="104"/>
        <v>40738.245393240002</v>
      </c>
      <c r="AY41" s="178">
        <f t="shared" si="105"/>
        <v>18361.170975919998</v>
      </c>
      <c r="AZ41" s="172">
        <f t="shared" si="106"/>
        <v>1.0290675074427413</v>
      </c>
      <c r="BB41" s="573">
        <f>BB257</f>
        <v>0.28547753581104557</v>
      </c>
      <c r="BC41" s="573">
        <f t="shared" ref="BC41:BZ41" si="131">BC257</f>
        <v>0.42948207755109541</v>
      </c>
      <c r="BD41" s="573">
        <f t="shared" si="131"/>
        <v>0.49456320126671927</v>
      </c>
      <c r="BE41" s="573">
        <f t="shared" si="131"/>
        <v>0.55500334313014088</v>
      </c>
      <c r="BF41" s="573">
        <f t="shared" si="131"/>
        <v>0.60013042417053841</v>
      </c>
      <c r="BG41" s="573">
        <f t="shared" si="131"/>
        <v>0.65002198899334451</v>
      </c>
      <c r="BH41" s="573">
        <f t="shared" si="131"/>
        <v>0.69655828354684868</v>
      </c>
      <c r="BI41" s="573">
        <f t="shared" si="131"/>
        <v>0.74698669161274311</v>
      </c>
      <c r="BJ41" s="573">
        <f t="shared" si="131"/>
        <v>0.82897191129736392</v>
      </c>
      <c r="BK41" s="573">
        <f t="shared" si="131"/>
        <v>0.88181657094496624</v>
      </c>
      <c r="BL41" s="573">
        <f t="shared" si="131"/>
        <v>0.93209003229429732</v>
      </c>
      <c r="BM41" s="573">
        <f t="shared" si="131"/>
        <v>0.9999999999944974</v>
      </c>
      <c r="BN41" s="573"/>
      <c r="BO41" s="573">
        <f t="shared" si="131"/>
        <v>2.4271361616722754E-2</v>
      </c>
      <c r="BP41" s="573">
        <f t="shared" si="131"/>
        <v>0.12032391300047243</v>
      </c>
      <c r="BQ41" s="573">
        <f t="shared" si="131"/>
        <v>0.18337533867037834</v>
      </c>
      <c r="BR41" s="573">
        <f t="shared" si="131"/>
        <v>0.24642676434028415</v>
      </c>
      <c r="BS41" s="573">
        <f t="shared" si="131"/>
        <v>0.31363088717425919</v>
      </c>
      <c r="BT41" s="573">
        <f t="shared" si="131"/>
        <v>0.39329310152728408</v>
      </c>
      <c r="BU41" s="573">
        <f t="shared" si="131"/>
        <v>0.48126071022186839</v>
      </c>
      <c r="BV41" s="573">
        <f t="shared" si="131"/>
        <v>0.56922831891645276</v>
      </c>
      <c r="BW41" s="573">
        <f t="shared" si="131"/>
        <v>0.66550132196601752</v>
      </c>
      <c r="BX41" s="573">
        <f t="shared" si="131"/>
        <v>0.77423241652121122</v>
      </c>
      <c r="BY41" s="573">
        <f t="shared" si="131"/>
        <v>0.88296351107640481</v>
      </c>
      <c r="BZ41" s="573">
        <f t="shared" si="131"/>
        <v>1</v>
      </c>
      <c r="CB41" s="541">
        <f t="shared" si="118"/>
        <v>21270.830134233333</v>
      </c>
      <c r="CC41" s="541">
        <f t="shared" si="118"/>
        <v>32000.557561676666</v>
      </c>
      <c r="CD41" s="541">
        <f t="shared" si="108"/>
        <v>36849.729051009999</v>
      </c>
      <c r="CE41" s="541">
        <f t="shared" si="108"/>
        <v>41353.102625443331</v>
      </c>
      <c r="CF41" s="541">
        <f t="shared" si="108"/>
        <v>44715.505458776664</v>
      </c>
      <c r="CG41" s="541">
        <f t="shared" si="108"/>
        <v>48432.908292109991</v>
      </c>
      <c r="CH41" s="541">
        <f t="shared" si="108"/>
        <v>51900.311125443332</v>
      </c>
      <c r="CI41" s="541">
        <f t="shared" si="108"/>
        <v>55657.713958776665</v>
      </c>
      <c r="CJ41" s="541">
        <f t="shared" si="108"/>
        <v>61766.403654709989</v>
      </c>
      <c r="CK41" s="541">
        <f t="shared" si="108"/>
        <v>65703.840538043325</v>
      </c>
      <c r="CL41" s="541">
        <f t="shared" si="108"/>
        <v>69449.698346376666</v>
      </c>
      <c r="CM41" s="541">
        <f t="shared" si="108"/>
        <v>74509.645999589993</v>
      </c>
      <c r="CO41" s="538">
        <f t="shared" si="109"/>
        <v>1808.450562</v>
      </c>
      <c r="CP41" s="538">
        <f t="shared" si="109"/>
        <v>8965.2921630000001</v>
      </c>
      <c r="CQ41" s="538">
        <f t="shared" si="109"/>
        <v>13663.231569459998</v>
      </c>
      <c r="CR41" s="538">
        <f t="shared" si="109"/>
        <v>18361.170975919998</v>
      </c>
      <c r="CS41" s="538">
        <f t="shared" si="109"/>
        <v>23368.526378019997</v>
      </c>
      <c r="CT41" s="538">
        <f t="shared" si="109"/>
        <v>29304.129769040002</v>
      </c>
      <c r="CU41" s="538">
        <f t="shared" si="109"/>
        <v>35858.565152339994</v>
      </c>
      <c r="CV41" s="538">
        <f t="shared" si="109"/>
        <v>42413.00053564</v>
      </c>
      <c r="CW41" s="538">
        <f t="shared" si="109"/>
        <v>49586.267912219999</v>
      </c>
      <c r="CX41" s="538">
        <f t="shared" si="109"/>
        <v>57687.783276720002</v>
      </c>
      <c r="CY41" s="538">
        <f t="shared" si="109"/>
        <v>65789.298641220012</v>
      </c>
      <c r="CZ41" s="538">
        <f t="shared" si="109"/>
        <v>74509.645999999993</v>
      </c>
      <c r="DB41" s="218">
        <f>DB257</f>
        <v>21270830134.233334</v>
      </c>
      <c r="DC41" s="218">
        <f t="shared" ref="DC41:DZ41" si="132">DC257</f>
        <v>32000557561.676666</v>
      </c>
      <c r="DD41" s="218">
        <f t="shared" si="132"/>
        <v>36849729051.010002</v>
      </c>
      <c r="DE41" s="218">
        <f t="shared" si="132"/>
        <v>41353102625.443329</v>
      </c>
      <c r="DF41" s="218">
        <f t="shared" si="132"/>
        <v>44715505458.776665</v>
      </c>
      <c r="DG41" s="218">
        <f t="shared" si="132"/>
        <v>48432908292.109993</v>
      </c>
      <c r="DH41" s="218">
        <f t="shared" si="132"/>
        <v>51900311125.443329</v>
      </c>
      <c r="DI41" s="218">
        <f t="shared" si="132"/>
        <v>55657713958.776665</v>
      </c>
      <c r="DJ41" s="218">
        <f t="shared" si="132"/>
        <v>61766403654.709991</v>
      </c>
      <c r="DK41" s="218">
        <f t="shared" si="132"/>
        <v>65703840538.043327</v>
      </c>
      <c r="DL41" s="218">
        <f t="shared" si="132"/>
        <v>69449698346.376663</v>
      </c>
      <c r="DM41" s="218">
        <f t="shared" si="132"/>
        <v>74509645999.589996</v>
      </c>
      <c r="DN41" s="218"/>
      <c r="DO41" s="218">
        <f t="shared" si="132"/>
        <v>1808450562</v>
      </c>
      <c r="DP41" s="218">
        <f t="shared" si="132"/>
        <v>8965292163</v>
      </c>
      <c r="DQ41" s="218">
        <f t="shared" si="132"/>
        <v>13663231569.459999</v>
      </c>
      <c r="DR41" s="218">
        <f t="shared" si="132"/>
        <v>18361170975.919998</v>
      </c>
      <c r="DS41" s="218">
        <f t="shared" si="132"/>
        <v>23368526378.019997</v>
      </c>
      <c r="DT41" s="218">
        <f t="shared" si="132"/>
        <v>29304129769.040001</v>
      </c>
      <c r="DU41" s="218">
        <f t="shared" si="132"/>
        <v>35858565152.339996</v>
      </c>
      <c r="DV41" s="218">
        <f t="shared" si="132"/>
        <v>42413000535.639999</v>
      </c>
      <c r="DW41" s="218">
        <f t="shared" si="132"/>
        <v>49586267912.220001</v>
      </c>
      <c r="DX41" s="218">
        <f t="shared" si="132"/>
        <v>57687783276.720001</v>
      </c>
      <c r="DY41" s="218">
        <f t="shared" si="132"/>
        <v>65789298641.220016</v>
      </c>
      <c r="DZ41" s="218">
        <f t="shared" si="132"/>
        <v>74509646000</v>
      </c>
      <c r="EB41" s="541">
        <v>1000000</v>
      </c>
      <c r="EC41" s="544">
        <v>1000000</v>
      </c>
      <c r="ED41" s="544">
        <v>1000000</v>
      </c>
      <c r="EE41" s="544">
        <v>1000000</v>
      </c>
      <c r="EF41" s="544">
        <v>1000000</v>
      </c>
      <c r="EG41" s="544">
        <v>1000000</v>
      </c>
      <c r="EH41" s="544">
        <v>1000000</v>
      </c>
      <c r="EI41" s="544">
        <v>1000000</v>
      </c>
      <c r="EJ41" s="544">
        <v>1000000</v>
      </c>
      <c r="EK41" s="544">
        <v>1000000</v>
      </c>
      <c r="EL41" s="544">
        <v>1000000</v>
      </c>
      <c r="EM41" s="544">
        <v>1000000</v>
      </c>
      <c r="EO41" s="541">
        <v>1000000</v>
      </c>
      <c r="EP41" s="544">
        <v>1000000</v>
      </c>
      <c r="EQ41" s="544">
        <v>1000000</v>
      </c>
      <c r="ER41" s="544">
        <v>1000000</v>
      </c>
      <c r="ES41" s="544">
        <v>1000000</v>
      </c>
      <c r="ET41" s="544">
        <v>1000000</v>
      </c>
      <c r="EU41" s="544">
        <v>1000000</v>
      </c>
      <c r="EV41" s="544">
        <v>1000000</v>
      </c>
      <c r="EW41" s="544">
        <v>1000000</v>
      </c>
      <c r="EX41" s="544">
        <v>1000000</v>
      </c>
      <c r="EY41" s="544">
        <v>1000000</v>
      </c>
      <c r="EZ41" s="544">
        <v>1000000</v>
      </c>
    </row>
    <row r="42" spans="2:156" ht="25.5" customHeight="1" thickBot="1">
      <c r="B42" s="1" t="s">
        <v>194</v>
      </c>
      <c r="C42" s="1" t="s">
        <v>300</v>
      </c>
      <c r="D42" s="1" t="s">
        <v>162</v>
      </c>
      <c r="E42" s="1" t="s">
        <v>163</v>
      </c>
      <c r="F42" s="1" t="s">
        <v>162</v>
      </c>
      <c r="G42" s="1" t="s">
        <v>162</v>
      </c>
      <c r="H42" s="1" t="s">
        <v>162</v>
      </c>
      <c r="I42" s="1" t="s">
        <v>162</v>
      </c>
      <c r="J42" s="1" t="s">
        <v>162</v>
      </c>
      <c r="K42" s="1" t="s">
        <v>162</v>
      </c>
      <c r="L42" s="1" t="s">
        <v>162</v>
      </c>
      <c r="M42" s="1" t="s">
        <v>162</v>
      </c>
      <c r="N42" s="1" t="s">
        <v>162</v>
      </c>
      <c r="O42" s="1" t="s">
        <v>162</v>
      </c>
      <c r="T42" s="201" t="s">
        <v>195</v>
      </c>
      <c r="U42" s="403"/>
      <c r="V42" s="202" t="s">
        <v>195</v>
      </c>
      <c r="W42" s="350">
        <f>W288</f>
        <v>33049.617729999998</v>
      </c>
      <c r="X42" s="350">
        <f t="shared" ref="X42:AG42" si="133">X288</f>
        <v>0</v>
      </c>
      <c r="Y42" s="350">
        <f t="shared" si="133"/>
        <v>0</v>
      </c>
      <c r="Z42" s="350">
        <f t="shared" si="133"/>
        <v>0</v>
      </c>
      <c r="AA42" s="350">
        <f t="shared" si="133"/>
        <v>0</v>
      </c>
      <c r="AB42" s="350">
        <f t="shared" si="133"/>
        <v>0</v>
      </c>
      <c r="AC42" s="350">
        <f t="shared" si="133"/>
        <v>0</v>
      </c>
      <c r="AD42" s="421">
        <f t="shared" si="133"/>
        <v>33049.617729999998</v>
      </c>
      <c r="AE42" s="350">
        <f t="shared" si="133"/>
        <v>4113.3412269999999</v>
      </c>
      <c r="AF42" s="350">
        <f>AF288</f>
        <v>28936.276502999997</v>
      </c>
      <c r="AG42" s="421">
        <f t="shared" si="133"/>
        <v>8953.1238667900016</v>
      </c>
      <c r="AH42" s="175">
        <f t="shared" si="97"/>
        <v>0.27089946818546762</v>
      </c>
      <c r="AI42" s="216">
        <f t="shared" si="98"/>
        <v>0.30940829121057706</v>
      </c>
      <c r="AJ42" s="571">
        <f>AJ288</f>
        <v>11114.816536</v>
      </c>
      <c r="AK42" s="571">
        <f t="shared" si="112"/>
        <v>-2161.6926692099987</v>
      </c>
      <c r="AL42" s="170">
        <f t="shared" si="113"/>
        <v>0.33630696205937632</v>
      </c>
      <c r="AM42" s="421">
        <f>AM288</f>
        <v>6031.7439785100005</v>
      </c>
      <c r="AN42" s="177">
        <f t="shared" si="99"/>
        <v>0.18250571089162188</v>
      </c>
      <c r="AO42" s="217">
        <f t="shared" si="100"/>
        <v>0.20844921003863967</v>
      </c>
      <c r="AP42" s="176">
        <f>AP288</f>
        <v>7813.9241072545456</v>
      </c>
      <c r="AQ42" s="176">
        <f t="shared" si="127"/>
        <v>-1782.1801287445451</v>
      </c>
      <c r="AR42" s="170">
        <f t="shared" si="114"/>
        <v>0.23643009038986987</v>
      </c>
      <c r="AS42" s="422">
        <f t="shared" si="115"/>
        <v>0</v>
      </c>
      <c r="AT42" s="177">
        <f t="shared" si="116"/>
        <v>0</v>
      </c>
      <c r="AU42" s="422">
        <f t="shared" si="101"/>
        <v>24096.493863209995</v>
      </c>
      <c r="AV42" s="350">
        <f t="shared" si="102"/>
        <v>2921.3798882800011</v>
      </c>
      <c r="AW42" s="351">
        <f t="shared" si="103"/>
        <v>27017.873751489999</v>
      </c>
      <c r="AX42" s="352">
        <f t="shared" si="104"/>
        <v>19983.152636209998</v>
      </c>
      <c r="AY42" s="178">
        <f t="shared" si="105"/>
        <v>7813.9241072545456</v>
      </c>
      <c r="AZ42" s="172">
        <f t="shared" si="106"/>
        <v>0.77192251879053364</v>
      </c>
      <c r="BB42" s="573">
        <f>BB288</f>
        <v>0.11257118491942086</v>
      </c>
      <c r="BC42" s="573">
        <f t="shared" ref="BC42:BZ42" si="134">BC288</f>
        <v>0.22966797334874953</v>
      </c>
      <c r="BD42" s="573">
        <f t="shared" si="134"/>
        <v>0.28330559543812311</v>
      </c>
      <c r="BE42" s="573">
        <f t="shared" si="134"/>
        <v>0.33630696205937632</v>
      </c>
      <c r="BF42" s="573">
        <f t="shared" si="134"/>
        <v>0.38308359707614692</v>
      </c>
      <c r="BG42" s="573">
        <f t="shared" si="134"/>
        <v>0.430113336382</v>
      </c>
      <c r="BH42" s="573">
        <f t="shared" si="134"/>
        <v>0.51155507622266227</v>
      </c>
      <c r="BI42" s="573">
        <f t="shared" si="134"/>
        <v>0.55828224016798633</v>
      </c>
      <c r="BJ42" s="573">
        <f t="shared" si="134"/>
        <v>0.6050094041133105</v>
      </c>
      <c r="BK42" s="573">
        <f t="shared" si="134"/>
        <v>0.65173656805863456</v>
      </c>
      <c r="BL42" s="573">
        <f t="shared" si="134"/>
        <v>0.70147435684122206</v>
      </c>
      <c r="BM42" s="573">
        <f t="shared" si="134"/>
        <v>0.80107664833798364</v>
      </c>
      <c r="BN42" s="573"/>
      <c r="BO42" s="573">
        <f t="shared" si="134"/>
        <v>5.1949516745590514E-2</v>
      </c>
      <c r="BP42" s="573">
        <f t="shared" si="134"/>
        <v>0.11071231407608122</v>
      </c>
      <c r="BQ42" s="573">
        <f t="shared" si="134"/>
        <v>0.17114655197969103</v>
      </c>
      <c r="BR42" s="573">
        <f t="shared" si="134"/>
        <v>0.23643009038986987</v>
      </c>
      <c r="BS42" s="573">
        <f t="shared" si="134"/>
        <v>0.2980078068144339</v>
      </c>
      <c r="BT42" s="573">
        <f t="shared" si="134"/>
        <v>0.35849151572897509</v>
      </c>
      <c r="BU42" s="573">
        <f t="shared" si="134"/>
        <v>0.44365714113840954</v>
      </c>
      <c r="BV42" s="573">
        <f t="shared" si="134"/>
        <v>0.51035963962198827</v>
      </c>
      <c r="BW42" s="573">
        <f t="shared" si="134"/>
        <v>0.56891539969849614</v>
      </c>
      <c r="BX42" s="573">
        <f t="shared" si="134"/>
        <v>0.62792724583697135</v>
      </c>
      <c r="BY42" s="573">
        <f t="shared" si="134"/>
        <v>0.68936909073234887</v>
      </c>
      <c r="BZ42" s="573">
        <f t="shared" si="134"/>
        <v>0.80107664833798364</v>
      </c>
      <c r="CB42" s="541">
        <f t="shared" si="118"/>
        <v>3720.4346289999999</v>
      </c>
      <c r="CC42" s="541">
        <f t="shared" si="118"/>
        <v>7590.4387239999996</v>
      </c>
      <c r="CD42" s="541">
        <f t="shared" si="108"/>
        <v>9363.1416300000001</v>
      </c>
      <c r="CE42" s="541">
        <f t="shared" si="108"/>
        <v>11114.816536</v>
      </c>
      <c r="CF42" s="541">
        <f t="shared" si="108"/>
        <v>12660.766442</v>
      </c>
      <c r="CG42" s="541">
        <f t="shared" si="108"/>
        <v>14215.081348</v>
      </c>
      <c r="CH42" s="541">
        <f t="shared" si="108"/>
        <v>16906.699717</v>
      </c>
      <c r="CI42" s="541">
        <f t="shared" si="108"/>
        <v>18451.014622999999</v>
      </c>
      <c r="CJ42" s="541">
        <f t="shared" si="108"/>
        <v>19995.329528999999</v>
      </c>
      <c r="CK42" s="541">
        <f t="shared" si="108"/>
        <v>21539.644434999998</v>
      </c>
      <c r="CL42" s="541">
        <f t="shared" si="108"/>
        <v>23183.459341000002</v>
      </c>
      <c r="CM42" s="541">
        <f t="shared" si="108"/>
        <v>26475.276999999998</v>
      </c>
      <c r="CO42" s="538">
        <f t="shared" si="109"/>
        <v>1716.9116696999999</v>
      </c>
      <c r="CP42" s="538">
        <f t="shared" si="109"/>
        <v>3658.999658218182</v>
      </c>
      <c r="CQ42" s="538">
        <f t="shared" si="109"/>
        <v>5656.3281187363646</v>
      </c>
      <c r="CR42" s="538">
        <f t="shared" si="109"/>
        <v>7813.9241072545456</v>
      </c>
      <c r="CS42" s="538">
        <f t="shared" si="109"/>
        <v>9849.0440957727278</v>
      </c>
      <c r="CT42" s="538">
        <f t="shared" si="109"/>
        <v>11848.007554290909</v>
      </c>
      <c r="CU42" s="538">
        <f t="shared" si="109"/>
        <v>14662.69891780909</v>
      </c>
      <c r="CV42" s="538">
        <f t="shared" si="109"/>
        <v>16867.190994327273</v>
      </c>
      <c r="CW42" s="538">
        <f t="shared" si="109"/>
        <v>18802.436480745455</v>
      </c>
      <c r="CX42" s="538">
        <f t="shared" si="109"/>
        <v>20752.755437163636</v>
      </c>
      <c r="CY42" s="538">
        <f t="shared" si="109"/>
        <v>22783.38492358182</v>
      </c>
      <c r="CZ42" s="538">
        <f t="shared" si="109"/>
        <v>26475.276999999998</v>
      </c>
      <c r="DB42" s="218">
        <f>DB288</f>
        <v>3720434629</v>
      </c>
      <c r="DC42" s="218">
        <f t="shared" ref="DC42:DZ42" si="135">DC288</f>
        <v>7590438724</v>
      </c>
      <c r="DD42" s="218">
        <f t="shared" si="135"/>
        <v>9363141630</v>
      </c>
      <c r="DE42" s="218">
        <f t="shared" si="135"/>
        <v>11114816536</v>
      </c>
      <c r="DF42" s="218">
        <f t="shared" si="135"/>
        <v>12660766442</v>
      </c>
      <c r="DG42" s="218">
        <f t="shared" si="135"/>
        <v>14215081348</v>
      </c>
      <c r="DH42" s="218">
        <f t="shared" si="135"/>
        <v>16906699717</v>
      </c>
      <c r="DI42" s="218">
        <f t="shared" si="135"/>
        <v>18451014623</v>
      </c>
      <c r="DJ42" s="218">
        <f t="shared" si="135"/>
        <v>19995329529</v>
      </c>
      <c r="DK42" s="218">
        <f t="shared" si="135"/>
        <v>21539644435</v>
      </c>
      <c r="DL42" s="218">
        <f t="shared" si="135"/>
        <v>23183459341</v>
      </c>
      <c r="DM42" s="218">
        <f t="shared" si="135"/>
        <v>26475277000</v>
      </c>
      <c r="DN42" s="218"/>
      <c r="DO42" s="218">
        <f t="shared" si="135"/>
        <v>1716911669.7</v>
      </c>
      <c r="DP42" s="218">
        <f t="shared" si="135"/>
        <v>3658999658.2181821</v>
      </c>
      <c r="DQ42" s="218">
        <f t="shared" si="135"/>
        <v>5656328118.7363644</v>
      </c>
      <c r="DR42" s="218">
        <f t="shared" si="135"/>
        <v>7813924107.2545452</v>
      </c>
      <c r="DS42" s="218">
        <f t="shared" si="135"/>
        <v>9849044095.772728</v>
      </c>
      <c r="DT42" s="218">
        <f t="shared" si="135"/>
        <v>11848007554.290909</v>
      </c>
      <c r="DU42" s="218">
        <f t="shared" si="135"/>
        <v>14662698917.80909</v>
      </c>
      <c r="DV42" s="218">
        <f t="shared" si="135"/>
        <v>16867190994.327272</v>
      </c>
      <c r="DW42" s="218">
        <f t="shared" si="135"/>
        <v>18802436480.745457</v>
      </c>
      <c r="DX42" s="218">
        <f t="shared" si="135"/>
        <v>20752755437.163635</v>
      </c>
      <c r="DY42" s="218">
        <f t="shared" si="135"/>
        <v>22783384923.581821</v>
      </c>
      <c r="DZ42" s="218">
        <f t="shared" si="135"/>
        <v>26475277000</v>
      </c>
      <c r="EB42" s="541">
        <v>1000000</v>
      </c>
      <c r="EC42" s="544">
        <v>1000000</v>
      </c>
      <c r="ED42" s="544">
        <v>1000000</v>
      </c>
      <c r="EE42" s="544">
        <v>1000000</v>
      </c>
      <c r="EF42" s="544">
        <v>1000000</v>
      </c>
      <c r="EG42" s="544">
        <v>1000000</v>
      </c>
      <c r="EH42" s="544">
        <v>1000000</v>
      </c>
      <c r="EI42" s="544">
        <v>1000000</v>
      </c>
      <c r="EJ42" s="544">
        <v>1000000</v>
      </c>
      <c r="EK42" s="544">
        <v>1000000</v>
      </c>
      <c r="EL42" s="544">
        <v>1000000</v>
      </c>
      <c r="EM42" s="544">
        <v>1000000</v>
      </c>
      <c r="EO42" s="541">
        <v>1000000</v>
      </c>
      <c r="EP42" s="544">
        <v>1000000</v>
      </c>
      <c r="EQ42" s="544">
        <v>1000000</v>
      </c>
      <c r="ER42" s="544">
        <v>1000000</v>
      </c>
      <c r="ES42" s="544">
        <v>1000000</v>
      </c>
      <c r="ET42" s="544">
        <v>1000000</v>
      </c>
      <c r="EU42" s="544">
        <v>1000000</v>
      </c>
      <c r="EV42" s="544">
        <v>1000000</v>
      </c>
      <c r="EW42" s="544">
        <v>1000000</v>
      </c>
      <c r="EX42" s="544">
        <v>1000000</v>
      </c>
      <c r="EY42" s="544">
        <v>1000000</v>
      </c>
      <c r="EZ42" s="544">
        <v>1000000</v>
      </c>
    </row>
    <row r="43" spans="2:156" ht="25.5" customHeight="1" thickBot="1">
      <c r="B43" s="1" t="s">
        <v>162</v>
      </c>
      <c r="C43" s="1" t="s">
        <v>162</v>
      </c>
      <c r="D43" s="1" t="s">
        <v>162</v>
      </c>
      <c r="E43" s="1" t="s">
        <v>163</v>
      </c>
      <c r="F43" s="1" t="s">
        <v>162</v>
      </c>
      <c r="G43" s="1" t="s">
        <v>162</v>
      </c>
      <c r="H43" s="1" t="s">
        <v>162</v>
      </c>
      <c r="I43" s="1" t="s">
        <v>162</v>
      </c>
      <c r="J43" s="1" t="s">
        <v>162</v>
      </c>
      <c r="K43" s="1" t="s">
        <v>162</v>
      </c>
      <c r="L43" s="1" t="s">
        <v>162</v>
      </c>
      <c r="M43" s="1" t="s">
        <v>162</v>
      </c>
      <c r="N43" s="1" t="s">
        <v>162</v>
      </c>
      <c r="O43" s="1" t="s">
        <v>162</v>
      </c>
      <c r="T43" s="166" t="s">
        <v>176</v>
      </c>
      <c r="U43" s="395"/>
      <c r="V43" s="156" t="s">
        <v>176</v>
      </c>
      <c r="W43" s="353">
        <f t="shared" ref="W43:AD43" si="136">SUM(W36:W42)</f>
        <v>4511496.8727469994</v>
      </c>
      <c r="X43" s="353">
        <f t="shared" si="136"/>
        <v>0</v>
      </c>
      <c r="Y43" s="353">
        <f t="shared" si="136"/>
        <v>0</v>
      </c>
      <c r="Z43" s="353">
        <f t="shared" si="136"/>
        <v>0</v>
      </c>
      <c r="AA43" s="353">
        <f t="shared" si="136"/>
        <v>0</v>
      </c>
      <c r="AB43" s="353">
        <f t="shared" si="136"/>
        <v>0</v>
      </c>
      <c r="AC43" s="353">
        <f t="shared" si="136"/>
        <v>0</v>
      </c>
      <c r="AD43" s="423">
        <f t="shared" si="136"/>
        <v>4511496.8727469994</v>
      </c>
      <c r="AE43" s="353">
        <f>SUM(AE36:AE42)</f>
        <v>15998.548030000002</v>
      </c>
      <c r="AF43" s="353">
        <f>SUM(AF36:AF42)</f>
        <v>4495498.3247170011</v>
      </c>
      <c r="AG43" s="423">
        <f>SUM(AG36:AG42)</f>
        <v>3650144.5006743302</v>
      </c>
      <c r="AH43" s="167">
        <f t="shared" si="97"/>
        <v>0.80907614559683794</v>
      </c>
      <c r="AI43" s="216">
        <f t="shared" si="98"/>
        <v>0.81195548013114049</v>
      </c>
      <c r="AJ43" s="574">
        <f>SUM(AJ36:AJ42)</f>
        <v>3669306.0199291389</v>
      </c>
      <c r="AK43" s="574">
        <f>SUM(AK36:AK42)</f>
        <v>-19161.519254809045</v>
      </c>
      <c r="AL43" s="170">
        <f t="shared" si="113"/>
        <v>0.81332340981873275</v>
      </c>
      <c r="AM43" s="423">
        <f>SUM(AM36:AM42)</f>
        <v>3581508.1085432507</v>
      </c>
      <c r="AN43" s="183">
        <f t="shared" si="99"/>
        <v>0.79386248279997385</v>
      </c>
      <c r="AO43" s="217">
        <f t="shared" si="100"/>
        <v>0.7966876750574059</v>
      </c>
      <c r="AP43" s="574">
        <f>SUM(AP36:AP42)</f>
        <v>3602443.4391257642</v>
      </c>
      <c r="AQ43" s="574">
        <f>SUM(AQ36:AQ42)</f>
        <v>-20935.330582513783</v>
      </c>
      <c r="AR43" s="170">
        <f t="shared" si="114"/>
        <v>0.79850292280758617</v>
      </c>
      <c r="AS43" s="575">
        <f>SUM(AS36:AS42)</f>
        <v>93025.360922919994</v>
      </c>
      <c r="AT43" s="183">
        <f t="shared" si="116"/>
        <v>2.0619622166839251E-2</v>
      </c>
      <c r="AU43" s="423">
        <f>SUM(AU36:AU42)</f>
        <v>861352.37207267026</v>
      </c>
      <c r="AV43" s="353">
        <f>SUM(AV36:AV42)</f>
        <v>68636.392131079454</v>
      </c>
      <c r="AW43" s="355">
        <f>SUM(AW36:AW42)</f>
        <v>929988.76420374971</v>
      </c>
      <c r="AX43" s="353">
        <f t="shared" si="104"/>
        <v>845353.82404267089</v>
      </c>
      <c r="AY43" s="207">
        <f>SUM(AY37:AY42)</f>
        <v>3543419.2592207841</v>
      </c>
      <c r="AZ43" s="172">
        <f t="shared" si="106"/>
        <v>1.0107491794044272</v>
      </c>
      <c r="BB43" s="568">
        <f>CB43/$AD$43</f>
        <v>1.7302109925040488E-2</v>
      </c>
      <c r="BC43" s="568">
        <f t="shared" ref="BC43:BM43" si="137">CC43/$AD$43</f>
        <v>0.79510847108211935</v>
      </c>
      <c r="BD43" s="568">
        <f t="shared" si="137"/>
        <v>0.80315463333330273</v>
      </c>
      <c r="BE43" s="568">
        <f t="shared" si="137"/>
        <v>0.81332340981873275</v>
      </c>
      <c r="BF43" s="568">
        <f t="shared" si="137"/>
        <v>0.82164806088701325</v>
      </c>
      <c r="BG43" s="568">
        <f t="shared" si="137"/>
        <v>0.8305443348186039</v>
      </c>
      <c r="BH43" s="568">
        <f t="shared" si="137"/>
        <v>0.83987749148640301</v>
      </c>
      <c r="BI43" s="568">
        <f t="shared" si="137"/>
        <v>0.84859458119936637</v>
      </c>
      <c r="BJ43" s="568">
        <f t="shared" si="137"/>
        <v>0.85673444761230355</v>
      </c>
      <c r="BK43" s="568">
        <f t="shared" si="137"/>
        <v>0.86479226805850906</v>
      </c>
      <c r="BL43" s="568">
        <f t="shared" si="137"/>
        <v>0.98663367193444906</v>
      </c>
      <c r="BM43" s="568">
        <f t="shared" si="137"/>
        <v>0.99854275844200602</v>
      </c>
      <c r="BN43" s="569"/>
      <c r="BO43" s="568">
        <f>CO43/$AD$43</f>
        <v>7.6565122435470574E-3</v>
      </c>
      <c r="BP43" s="568">
        <f t="shared" ref="BP43:BZ43" si="138">CP43/$AD$43</f>
        <v>0.78256496235002493</v>
      </c>
      <c r="BQ43" s="568">
        <f t="shared" si="138"/>
        <v>0.79013941787845432</v>
      </c>
      <c r="BR43" s="568">
        <f t="shared" si="138"/>
        <v>0.79850292280758617</v>
      </c>
      <c r="BS43" s="568">
        <f t="shared" si="138"/>
        <v>0.80701901649487784</v>
      </c>
      <c r="BT43" s="568">
        <f t="shared" si="138"/>
        <v>0.81654175122889938</v>
      </c>
      <c r="BU43" s="568">
        <f t="shared" si="138"/>
        <v>0.82718416158065267</v>
      </c>
      <c r="BV43" s="568">
        <f t="shared" si="138"/>
        <v>0.83720968247543059</v>
      </c>
      <c r="BW43" s="568">
        <f t="shared" si="138"/>
        <v>0.84663163102165206</v>
      </c>
      <c r="BX43" s="568">
        <f t="shared" si="138"/>
        <v>0.85632719908807176</v>
      </c>
      <c r="BY43" s="568">
        <f t="shared" si="138"/>
        <v>0.98186504406331299</v>
      </c>
      <c r="BZ43" s="568">
        <f t="shared" si="138"/>
        <v>0.99854275844219076</v>
      </c>
      <c r="CB43" s="574">
        <f t="shared" ref="CB43:CM43" si="139">SUM(CB36:CB42)</f>
        <v>78058.41481874499</v>
      </c>
      <c r="CC43" s="574">
        <f t="shared" si="139"/>
        <v>3587129.3807816296</v>
      </c>
      <c r="CD43" s="574">
        <f t="shared" si="139"/>
        <v>3623429.6166154584</v>
      </c>
      <c r="CE43" s="574">
        <f t="shared" si="139"/>
        <v>3669306.0199291389</v>
      </c>
      <c r="CF43" s="574">
        <f t="shared" si="139"/>
        <v>3706862.6571903965</v>
      </c>
      <c r="CG43" s="574">
        <f t="shared" si="139"/>
        <v>3746998.1692118682</v>
      </c>
      <c r="CH43" s="574">
        <f t="shared" si="139"/>
        <v>3789104.6763315019</v>
      </c>
      <c r="CI43" s="574">
        <f t="shared" si="139"/>
        <v>3828431.7993109911</v>
      </c>
      <c r="CJ43" s="574">
        <f t="shared" si="139"/>
        <v>3865154.7811775357</v>
      </c>
      <c r="CK43" s="574">
        <f t="shared" si="139"/>
        <v>3901507.6129217483</v>
      </c>
      <c r="CL43" s="574">
        <f t="shared" si="139"/>
        <v>4451194.7254791558</v>
      </c>
      <c r="CM43" s="574">
        <f t="shared" si="139"/>
        <v>4504922.5320152724</v>
      </c>
      <c r="CO43" s="574">
        <f t="shared" ref="CO43:CZ43" si="140">SUM(CO36:CO42)</f>
        <v>34542.331042911661</v>
      </c>
      <c r="CP43" s="574">
        <f t="shared" si="140"/>
        <v>3530539.3803635109</v>
      </c>
      <c r="CQ43" s="574">
        <f t="shared" si="140"/>
        <v>3564711.512792781</v>
      </c>
      <c r="CR43" s="574">
        <f t="shared" si="140"/>
        <v>3602443.4391257637</v>
      </c>
      <c r="CS43" s="574">
        <f t="shared" si="140"/>
        <v>3640863.7691640006</v>
      </c>
      <c r="CT43" s="574">
        <f t="shared" si="140"/>
        <v>3683825.557136538</v>
      </c>
      <c r="CU43" s="574">
        <f t="shared" si="140"/>
        <v>3731838.7581569632</v>
      </c>
      <c r="CV43" s="574">
        <f t="shared" si="140"/>
        <v>3777068.8643214134</v>
      </c>
      <c r="CW43" s="574">
        <f t="shared" si="140"/>
        <v>3819575.955722875</v>
      </c>
      <c r="CX43" s="574">
        <f t="shared" si="140"/>
        <v>3863317.480734033</v>
      </c>
      <c r="CY43" s="574">
        <f t="shared" si="140"/>
        <v>4429681.0757512311</v>
      </c>
      <c r="CZ43" s="574">
        <f t="shared" si="140"/>
        <v>4504922.5320161059</v>
      </c>
      <c r="DB43" s="574">
        <f t="shared" ref="DB43:DM43" si="141">SUM(DB36:DB42)</f>
        <v>78058414818.744995</v>
      </c>
      <c r="DC43" s="574">
        <f>SUM(DC36:DC42)</f>
        <v>3587129380781.6299</v>
      </c>
      <c r="DD43" s="574">
        <f t="shared" si="141"/>
        <v>3623429616615.4575</v>
      </c>
      <c r="DE43" s="574">
        <f t="shared" si="141"/>
        <v>3669306019929.1387</v>
      </c>
      <c r="DF43" s="574">
        <f t="shared" si="141"/>
        <v>3706862657190.397</v>
      </c>
      <c r="DG43" s="574">
        <f t="shared" si="141"/>
        <v>3746998169211.8682</v>
      </c>
      <c r="DH43" s="574">
        <f t="shared" si="141"/>
        <v>3789104676331.5015</v>
      </c>
      <c r="DI43" s="574">
        <f t="shared" si="141"/>
        <v>3828431799310.9917</v>
      </c>
      <c r="DJ43" s="574">
        <f t="shared" si="141"/>
        <v>3865154781177.5356</v>
      </c>
      <c r="DK43" s="574">
        <f t="shared" si="141"/>
        <v>3901507612921.7476</v>
      </c>
      <c r="DL43" s="574">
        <f t="shared" si="141"/>
        <v>4451194725479.1553</v>
      </c>
      <c r="DM43" s="574">
        <f t="shared" si="141"/>
        <v>4504922532015.2734</v>
      </c>
      <c r="DO43" s="574">
        <f t="shared" ref="DO43:DZ43" si="142">SUM(DO36:DO42)</f>
        <v>34542331042.911667</v>
      </c>
      <c r="DP43" s="574">
        <f t="shared" si="142"/>
        <v>3530539380363.5117</v>
      </c>
      <c r="DQ43" s="574">
        <f t="shared" si="142"/>
        <v>3564711512792.7808</v>
      </c>
      <c r="DR43" s="574">
        <f t="shared" si="142"/>
        <v>3602443439125.7637</v>
      </c>
      <c r="DS43" s="574">
        <f t="shared" si="142"/>
        <v>3640863769164.001</v>
      </c>
      <c r="DT43" s="574">
        <f t="shared" si="142"/>
        <v>3683825557136.5386</v>
      </c>
      <c r="DU43" s="574">
        <f t="shared" si="142"/>
        <v>3731838758156.9634</v>
      </c>
      <c r="DV43" s="574">
        <f t="shared" si="142"/>
        <v>3777068864321.4136</v>
      </c>
      <c r="DW43" s="574">
        <f t="shared" si="142"/>
        <v>3819575955722.8755</v>
      </c>
      <c r="DX43" s="574">
        <f t="shared" si="142"/>
        <v>3863317480734.0327</v>
      </c>
      <c r="DY43" s="574">
        <f t="shared" si="142"/>
        <v>4429681075751.2314</v>
      </c>
      <c r="DZ43" s="574">
        <f t="shared" si="142"/>
        <v>4504922532016.1064</v>
      </c>
      <c r="EB43" s="534">
        <v>1000000</v>
      </c>
      <c r="EC43" s="534">
        <v>1000000</v>
      </c>
      <c r="ED43" s="534">
        <v>1000000</v>
      </c>
      <c r="EE43" s="534">
        <v>1000000</v>
      </c>
      <c r="EF43" s="534">
        <v>1000000</v>
      </c>
      <c r="EG43" s="534">
        <v>1000000</v>
      </c>
      <c r="EH43" s="534">
        <v>1000000</v>
      </c>
      <c r="EI43" s="534">
        <v>1000000</v>
      </c>
      <c r="EJ43" s="534">
        <v>1000000</v>
      </c>
      <c r="EK43" s="534">
        <v>1000000</v>
      </c>
      <c r="EL43" s="534">
        <v>1000000</v>
      </c>
      <c r="EM43" s="534">
        <v>1000000</v>
      </c>
      <c r="EO43" s="534">
        <v>1000000</v>
      </c>
      <c r="EP43" s="534">
        <v>1000000</v>
      </c>
      <c r="EQ43" s="534">
        <v>1000000</v>
      </c>
      <c r="ER43" s="534">
        <v>1000000</v>
      </c>
      <c r="ES43" s="534">
        <v>1000000</v>
      </c>
      <c r="ET43" s="534">
        <v>1000000</v>
      </c>
      <c r="EU43" s="534">
        <v>1000000</v>
      </c>
      <c r="EV43" s="534">
        <v>1000000</v>
      </c>
      <c r="EW43" s="534">
        <v>1000000</v>
      </c>
      <c r="EX43" s="534">
        <v>1000000</v>
      </c>
      <c r="EY43" s="534">
        <v>1000000</v>
      </c>
      <c r="EZ43" s="534">
        <v>1000000</v>
      </c>
    </row>
    <row r="44" spans="2:156" ht="27.75" customHeight="1">
      <c r="T44" s="141"/>
      <c r="V44" s="208"/>
      <c r="W44" s="141"/>
      <c r="X44" s="141"/>
      <c r="Y44" s="141"/>
      <c r="Z44" s="141"/>
      <c r="AA44" s="141"/>
      <c r="AB44" s="141"/>
      <c r="AC44" s="141"/>
      <c r="AD44" s="391"/>
      <c r="AE44" s="200"/>
      <c r="AF44" s="200"/>
      <c r="AG44" s="391"/>
      <c r="AH44" s="143"/>
      <c r="AI44" s="144"/>
      <c r="AJ44" s="144"/>
      <c r="AK44" s="144"/>
      <c r="AL44" s="138"/>
      <c r="AM44" s="391"/>
      <c r="AN44" s="143"/>
      <c r="AO44" s="144"/>
      <c r="AP44" s="144"/>
      <c r="AQ44" s="144"/>
      <c r="AR44" s="138"/>
      <c r="AS44" s="391"/>
      <c r="AT44" s="143"/>
      <c r="AU44" s="391"/>
      <c r="AV44" s="346"/>
      <c r="AW44" s="346"/>
      <c r="AX44" s="346">
        <f t="shared" si="104"/>
        <v>0</v>
      </c>
      <c r="AY44" s="144"/>
      <c r="AZ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569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B44" s="391"/>
      <c r="CC44" s="391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O44" s="391"/>
      <c r="CP44" s="391"/>
      <c r="CQ44" s="391"/>
      <c r="CR44" s="391"/>
      <c r="CS44" s="391"/>
      <c r="CT44" s="391"/>
      <c r="CU44" s="391"/>
      <c r="CV44" s="391"/>
      <c r="CW44" s="391"/>
      <c r="CX44" s="391"/>
      <c r="CY44" s="391"/>
      <c r="CZ44" s="391"/>
      <c r="DB44" s="391"/>
      <c r="DC44" s="391"/>
      <c r="DD44" s="391"/>
      <c r="DE44" s="391"/>
      <c r="DF44" s="391"/>
      <c r="DG44" s="391"/>
      <c r="DH44" s="391"/>
      <c r="DI44" s="391"/>
      <c r="DJ44" s="391"/>
      <c r="DK44" s="391"/>
      <c r="DL44" s="391"/>
      <c r="DM44" s="391"/>
      <c r="DO44" s="391"/>
      <c r="DP44" s="391"/>
      <c r="DQ44" s="391"/>
      <c r="DR44" s="391"/>
      <c r="DS44" s="391"/>
      <c r="DT44" s="391"/>
      <c r="DU44" s="391"/>
      <c r="DV44" s="391"/>
      <c r="DW44" s="391"/>
      <c r="DX44" s="391"/>
      <c r="DY44" s="391"/>
      <c r="DZ44" s="391"/>
      <c r="EB44" s="391"/>
      <c r="EC44" s="391"/>
      <c r="ED44" s="391"/>
      <c r="EE44" s="391"/>
      <c r="EF44" s="391"/>
      <c r="EG44" s="391"/>
      <c r="EH44" s="391"/>
      <c r="EI44" s="391"/>
      <c r="EJ44" s="391"/>
      <c r="EK44" s="391"/>
      <c r="EL44" s="391"/>
      <c r="EM44" s="391"/>
      <c r="EO44" s="391"/>
      <c r="EP44" s="391"/>
      <c r="EQ44" s="391"/>
      <c r="ER44" s="391"/>
      <c r="ES44" s="391"/>
      <c r="ET44" s="391"/>
      <c r="EU44" s="391"/>
      <c r="EV44" s="391"/>
      <c r="EW44" s="391"/>
      <c r="EX44" s="391"/>
      <c r="EY44" s="391"/>
      <c r="EZ44" s="391"/>
    </row>
    <row r="45" spans="2:156" ht="18" customHeight="1">
      <c r="T45" s="219" t="s">
        <v>198</v>
      </c>
      <c r="U45" s="404"/>
      <c r="V45" s="220" t="s">
        <v>198</v>
      </c>
      <c r="W45" s="212"/>
      <c r="X45" s="212"/>
      <c r="Y45" s="212"/>
      <c r="Z45" s="212"/>
      <c r="AA45" s="212"/>
      <c r="AB45" s="212"/>
      <c r="AC45" s="212"/>
      <c r="AD45" s="426"/>
      <c r="AE45" s="212"/>
      <c r="AF45" s="221"/>
      <c r="AG45" s="426"/>
      <c r="AH45" s="213"/>
      <c r="AI45" s="214"/>
      <c r="AJ45" s="214"/>
      <c r="AK45" s="214"/>
      <c r="AL45" s="138"/>
      <c r="AM45" s="426"/>
      <c r="AN45" s="213"/>
      <c r="AO45" s="214"/>
      <c r="AP45" s="214"/>
      <c r="AQ45" s="214"/>
      <c r="AR45" s="215"/>
      <c r="AS45" s="426"/>
      <c r="AT45" s="213"/>
      <c r="AU45" s="426"/>
      <c r="AV45" s="357"/>
      <c r="AW45" s="357"/>
      <c r="AX45" s="357">
        <f t="shared" si="104"/>
        <v>0</v>
      </c>
      <c r="AY45" s="214"/>
      <c r="AZ45" s="21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569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B45" s="391"/>
      <c r="CC45" s="391"/>
      <c r="CD45" s="391"/>
      <c r="CE45" s="391"/>
      <c r="CF45" s="391"/>
      <c r="CG45" s="391"/>
      <c r="CH45" s="391"/>
      <c r="CI45" s="391"/>
      <c r="CJ45" s="391"/>
      <c r="CK45" s="391"/>
      <c r="CL45" s="391"/>
      <c r="CM45" s="391"/>
      <c r="CO45" s="391"/>
      <c r="CP45" s="391"/>
      <c r="CQ45" s="391"/>
      <c r="CR45" s="391"/>
      <c r="CS45" s="391"/>
      <c r="CT45" s="391"/>
      <c r="CU45" s="391"/>
      <c r="CV45" s="391"/>
      <c r="CW45" s="391"/>
      <c r="CX45" s="391"/>
      <c r="CY45" s="391"/>
      <c r="CZ45" s="391"/>
      <c r="DB45" s="391"/>
      <c r="DC45" s="391"/>
      <c r="DD45" s="391"/>
      <c r="DE45" s="391"/>
      <c r="DF45" s="391"/>
      <c r="DG45" s="391"/>
      <c r="DH45" s="391"/>
      <c r="DI45" s="391"/>
      <c r="DJ45" s="391"/>
      <c r="DK45" s="391"/>
      <c r="DL45" s="391"/>
      <c r="DM45" s="391"/>
      <c r="DO45" s="391"/>
      <c r="DP45" s="391"/>
      <c r="DQ45" s="391"/>
      <c r="DR45" s="391"/>
      <c r="DS45" s="391"/>
      <c r="DT45" s="391"/>
      <c r="DU45" s="391"/>
      <c r="DV45" s="391"/>
      <c r="DW45" s="391"/>
      <c r="DX45" s="391"/>
      <c r="DY45" s="391"/>
      <c r="DZ45" s="391"/>
      <c r="EB45" s="391"/>
      <c r="EC45" s="391"/>
      <c r="ED45" s="391"/>
      <c r="EE45" s="391"/>
      <c r="EF45" s="391"/>
      <c r="EG45" s="391"/>
      <c r="EH45" s="391"/>
      <c r="EI45" s="391"/>
      <c r="EJ45" s="391"/>
      <c r="EK45" s="391"/>
      <c r="EL45" s="391"/>
      <c r="EM45" s="391"/>
      <c r="EO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</row>
    <row r="46" spans="2:156" ht="12.75" customHeight="1" thickBot="1">
      <c r="T46" s="141"/>
      <c r="V46" s="142"/>
      <c r="W46" s="141"/>
      <c r="X46" s="141"/>
      <c r="Y46" s="141"/>
      <c r="Z46" s="141"/>
      <c r="AA46" s="141"/>
      <c r="AB46" s="141"/>
      <c r="AC46" s="141"/>
      <c r="AD46" s="391"/>
      <c r="AE46" s="141"/>
      <c r="AF46" s="141"/>
      <c r="AG46" s="391"/>
      <c r="AH46" s="143"/>
      <c r="AI46" s="144"/>
      <c r="AJ46" s="144"/>
      <c r="AK46" s="144"/>
      <c r="AL46" s="138"/>
      <c r="AM46" s="391"/>
      <c r="AN46" s="143"/>
      <c r="AO46" s="144"/>
      <c r="AP46" s="144"/>
      <c r="AQ46" s="144"/>
      <c r="AR46" s="138"/>
      <c r="AS46" s="391"/>
      <c r="AT46" s="143"/>
      <c r="AU46" s="391"/>
      <c r="AV46" s="346"/>
      <c r="AW46" s="346"/>
      <c r="AX46" s="346">
        <f t="shared" si="104"/>
        <v>0</v>
      </c>
      <c r="AY46" s="144"/>
      <c r="AZ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569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B46" s="391"/>
      <c r="CC46" s="391"/>
      <c r="CD46" s="391"/>
      <c r="CE46" s="391"/>
      <c r="CF46" s="391"/>
      <c r="CG46" s="391"/>
      <c r="CH46" s="391"/>
      <c r="CI46" s="391"/>
      <c r="CJ46" s="391"/>
      <c r="CK46" s="391"/>
      <c r="CL46" s="391"/>
      <c r="CM46" s="391"/>
      <c r="CO46" s="391"/>
      <c r="CP46" s="391"/>
      <c r="CQ46" s="391"/>
      <c r="CR46" s="391"/>
      <c r="CS46" s="391"/>
      <c r="CT46" s="391"/>
      <c r="CU46" s="391"/>
      <c r="CV46" s="391"/>
      <c r="CW46" s="391"/>
      <c r="CX46" s="391"/>
      <c r="CY46" s="391"/>
      <c r="CZ46" s="391"/>
      <c r="DB46" s="391"/>
      <c r="DC46" s="391"/>
      <c r="DD46" s="391"/>
      <c r="DE46" s="391"/>
      <c r="DF46" s="391"/>
      <c r="DG46" s="391"/>
      <c r="DH46" s="391"/>
      <c r="DI46" s="391"/>
      <c r="DJ46" s="391"/>
      <c r="DK46" s="391"/>
      <c r="DL46" s="391"/>
      <c r="DM46" s="391"/>
      <c r="DO46" s="391"/>
      <c r="DP46" s="391"/>
      <c r="DQ46" s="391"/>
      <c r="DR46" s="391"/>
      <c r="DS46" s="391"/>
      <c r="DT46" s="391"/>
      <c r="DU46" s="391"/>
      <c r="DV46" s="391"/>
      <c r="DW46" s="391"/>
      <c r="DX46" s="391"/>
      <c r="DY46" s="391"/>
      <c r="DZ46" s="391"/>
      <c r="EB46" s="391"/>
      <c r="EC46" s="391"/>
      <c r="ED46" s="391"/>
      <c r="EE46" s="391"/>
      <c r="EF46" s="391"/>
      <c r="EG46" s="391"/>
      <c r="EH46" s="391"/>
      <c r="EI46" s="391"/>
      <c r="EJ46" s="391"/>
      <c r="EK46" s="391"/>
      <c r="EL46" s="391"/>
      <c r="EM46" s="391"/>
      <c r="EO46" s="391"/>
      <c r="EP46" s="391"/>
      <c r="EQ46" s="391"/>
      <c r="ER46" s="391"/>
      <c r="ES46" s="391"/>
      <c r="ET46" s="391"/>
      <c r="EU46" s="391"/>
      <c r="EV46" s="391"/>
      <c r="EW46" s="391"/>
      <c r="EX46" s="391"/>
      <c r="EY46" s="391"/>
      <c r="EZ46" s="391"/>
    </row>
    <row r="47" spans="2:156" ht="79.5" customHeight="1" thickBot="1">
      <c r="B47" s="150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154" t="s">
        <v>179</v>
      </c>
      <c r="U47" s="399"/>
      <c r="V47" s="155" t="s">
        <v>179</v>
      </c>
      <c r="W47" s="156" t="s">
        <v>430</v>
      </c>
      <c r="X47" s="156" t="s">
        <v>127</v>
      </c>
      <c r="Y47" s="156" t="s">
        <v>128</v>
      </c>
      <c r="Z47" s="156" t="s">
        <v>129</v>
      </c>
      <c r="AA47" s="156" t="s">
        <v>130</v>
      </c>
      <c r="AB47" s="156" t="s">
        <v>131</v>
      </c>
      <c r="AC47" s="155" t="s">
        <v>132</v>
      </c>
      <c r="AD47" s="419" t="s">
        <v>431</v>
      </c>
      <c r="AE47" s="155" t="s">
        <v>432</v>
      </c>
      <c r="AF47" s="155" t="s">
        <v>135</v>
      </c>
      <c r="AG47" s="419" t="s">
        <v>0</v>
      </c>
      <c r="AH47" s="157" t="s">
        <v>136</v>
      </c>
      <c r="AI47" s="158" t="s">
        <v>137</v>
      </c>
      <c r="AJ47" s="158" t="s">
        <v>433</v>
      </c>
      <c r="AK47" s="158" t="s">
        <v>138</v>
      </c>
      <c r="AL47" s="159" t="s">
        <v>139</v>
      </c>
      <c r="AM47" s="419" t="s">
        <v>140</v>
      </c>
      <c r="AN47" s="157" t="s">
        <v>141</v>
      </c>
      <c r="AO47" s="158" t="s">
        <v>142</v>
      </c>
      <c r="AP47" s="158" t="s">
        <v>434</v>
      </c>
      <c r="AQ47" s="158" t="s">
        <v>143</v>
      </c>
      <c r="AR47" s="159" t="s">
        <v>144</v>
      </c>
      <c r="AS47" s="419" t="s">
        <v>293</v>
      </c>
      <c r="AT47" s="157" t="s">
        <v>294</v>
      </c>
      <c r="AU47" s="419" t="s">
        <v>145</v>
      </c>
      <c r="AV47" s="347" t="s">
        <v>146</v>
      </c>
      <c r="AW47" s="347" t="s">
        <v>147</v>
      </c>
      <c r="AX47" s="347" t="s">
        <v>148</v>
      </c>
      <c r="AY47" s="160" t="s">
        <v>149</v>
      </c>
      <c r="AZ47" s="161" t="s">
        <v>150</v>
      </c>
      <c r="BB47" s="570" t="s">
        <v>151</v>
      </c>
      <c r="BC47" s="570" t="s">
        <v>152</v>
      </c>
      <c r="BD47" s="570" t="s">
        <v>107</v>
      </c>
      <c r="BE47" s="570" t="s">
        <v>153</v>
      </c>
      <c r="BF47" s="570" t="s">
        <v>154</v>
      </c>
      <c r="BG47" s="570" t="s">
        <v>155</v>
      </c>
      <c r="BH47" s="570" t="s">
        <v>156</v>
      </c>
      <c r="BI47" s="570" t="s">
        <v>157</v>
      </c>
      <c r="BJ47" s="570" t="s">
        <v>158</v>
      </c>
      <c r="BK47" s="570" t="s">
        <v>159</v>
      </c>
      <c r="BL47" s="570" t="s">
        <v>160</v>
      </c>
      <c r="BM47" s="570" t="s">
        <v>161</v>
      </c>
      <c r="BN47" s="569"/>
      <c r="BO47" s="570" t="s">
        <v>151</v>
      </c>
      <c r="BP47" s="570" t="s">
        <v>152</v>
      </c>
      <c r="BQ47" s="570" t="s">
        <v>107</v>
      </c>
      <c r="BR47" s="570" t="s">
        <v>153</v>
      </c>
      <c r="BS47" s="570" t="s">
        <v>154</v>
      </c>
      <c r="BT47" s="570" t="s">
        <v>155</v>
      </c>
      <c r="BU47" s="570" t="s">
        <v>156</v>
      </c>
      <c r="BV47" s="570" t="s">
        <v>157</v>
      </c>
      <c r="BW47" s="570" t="s">
        <v>158</v>
      </c>
      <c r="BX47" s="570" t="s">
        <v>159</v>
      </c>
      <c r="BY47" s="570" t="s">
        <v>160</v>
      </c>
      <c r="BZ47" s="570" t="s">
        <v>161</v>
      </c>
      <c r="CB47" s="531" t="s">
        <v>151</v>
      </c>
      <c r="CC47" s="531" t="s">
        <v>152</v>
      </c>
      <c r="CD47" s="531" t="s">
        <v>107</v>
      </c>
      <c r="CE47" s="531" t="s">
        <v>153</v>
      </c>
      <c r="CF47" s="531" t="s">
        <v>154</v>
      </c>
      <c r="CG47" s="531" t="s">
        <v>155</v>
      </c>
      <c r="CH47" s="531" t="s">
        <v>156</v>
      </c>
      <c r="CI47" s="531" t="s">
        <v>157</v>
      </c>
      <c r="CJ47" s="531" t="s">
        <v>158</v>
      </c>
      <c r="CK47" s="531" t="s">
        <v>159</v>
      </c>
      <c r="CL47" s="531" t="s">
        <v>160</v>
      </c>
      <c r="CM47" s="531" t="s">
        <v>161</v>
      </c>
      <c r="CO47" s="531" t="s">
        <v>151</v>
      </c>
      <c r="CP47" s="531" t="s">
        <v>152</v>
      </c>
      <c r="CQ47" s="531" t="s">
        <v>107</v>
      </c>
      <c r="CR47" s="531" t="s">
        <v>153</v>
      </c>
      <c r="CS47" s="531" t="s">
        <v>154</v>
      </c>
      <c r="CT47" s="531" t="s">
        <v>155</v>
      </c>
      <c r="CU47" s="531" t="s">
        <v>156</v>
      </c>
      <c r="CV47" s="531" t="s">
        <v>157</v>
      </c>
      <c r="CW47" s="531" t="s">
        <v>158</v>
      </c>
      <c r="CX47" s="531" t="s">
        <v>159</v>
      </c>
      <c r="CY47" s="531" t="s">
        <v>160</v>
      </c>
      <c r="CZ47" s="531" t="s">
        <v>161</v>
      </c>
      <c r="DB47" s="531" t="s">
        <v>151</v>
      </c>
      <c r="DC47" s="531" t="s">
        <v>152</v>
      </c>
      <c r="DD47" s="531" t="s">
        <v>107</v>
      </c>
      <c r="DE47" s="531" t="s">
        <v>153</v>
      </c>
      <c r="DF47" s="531" t="s">
        <v>154</v>
      </c>
      <c r="DG47" s="531" t="s">
        <v>155</v>
      </c>
      <c r="DH47" s="531" t="s">
        <v>156</v>
      </c>
      <c r="DI47" s="531" t="s">
        <v>157</v>
      </c>
      <c r="DJ47" s="531" t="s">
        <v>158</v>
      </c>
      <c r="DK47" s="531" t="s">
        <v>159</v>
      </c>
      <c r="DL47" s="531" t="s">
        <v>160</v>
      </c>
      <c r="DM47" s="531" t="s">
        <v>161</v>
      </c>
      <c r="DO47" s="531" t="s">
        <v>151</v>
      </c>
      <c r="DP47" s="531" t="s">
        <v>152</v>
      </c>
      <c r="DQ47" s="531" t="s">
        <v>107</v>
      </c>
      <c r="DR47" s="531" t="s">
        <v>153</v>
      </c>
      <c r="DS47" s="531" t="s">
        <v>154</v>
      </c>
      <c r="DT47" s="531" t="s">
        <v>155</v>
      </c>
      <c r="DU47" s="531" t="s">
        <v>156</v>
      </c>
      <c r="DV47" s="531" t="s">
        <v>157</v>
      </c>
      <c r="DW47" s="531" t="s">
        <v>158</v>
      </c>
      <c r="DX47" s="531" t="s">
        <v>159</v>
      </c>
      <c r="DY47" s="531" t="s">
        <v>160</v>
      </c>
      <c r="DZ47" s="531" t="s">
        <v>161</v>
      </c>
      <c r="EB47" s="531" t="s">
        <v>151</v>
      </c>
      <c r="EC47" s="531" t="s">
        <v>152</v>
      </c>
      <c r="ED47" s="531" t="s">
        <v>107</v>
      </c>
      <c r="EE47" s="531" t="s">
        <v>153</v>
      </c>
      <c r="EF47" s="531" t="s">
        <v>154</v>
      </c>
      <c r="EG47" s="531" t="s">
        <v>155</v>
      </c>
      <c r="EH47" s="531" t="s">
        <v>156</v>
      </c>
      <c r="EI47" s="531" t="s">
        <v>157</v>
      </c>
      <c r="EJ47" s="531" t="s">
        <v>158</v>
      </c>
      <c r="EK47" s="531" t="s">
        <v>159</v>
      </c>
      <c r="EL47" s="531" t="s">
        <v>160</v>
      </c>
      <c r="EM47" s="531" t="s">
        <v>161</v>
      </c>
      <c r="EO47" s="531" t="s">
        <v>151</v>
      </c>
      <c r="EP47" s="531" t="s">
        <v>152</v>
      </c>
      <c r="EQ47" s="531" t="s">
        <v>107</v>
      </c>
      <c r="ER47" s="531" t="s">
        <v>153</v>
      </c>
      <c r="ES47" s="531" t="s">
        <v>154</v>
      </c>
      <c r="ET47" s="531" t="s">
        <v>155</v>
      </c>
      <c r="EU47" s="531" t="s">
        <v>156</v>
      </c>
      <c r="EV47" s="531" t="s">
        <v>157</v>
      </c>
      <c r="EW47" s="531" t="s">
        <v>158</v>
      </c>
      <c r="EX47" s="531" t="s">
        <v>159</v>
      </c>
      <c r="EY47" s="531" t="s">
        <v>160</v>
      </c>
      <c r="EZ47" s="531" t="s">
        <v>161</v>
      </c>
    </row>
    <row r="48" spans="2:156" ht="25.5" customHeight="1">
      <c r="B48" s="165" t="s">
        <v>181</v>
      </c>
      <c r="C48" s="1" t="s">
        <v>295</v>
      </c>
      <c r="D48" s="1" t="s">
        <v>162</v>
      </c>
      <c r="E48" s="1" t="s">
        <v>174</v>
      </c>
      <c r="F48" s="1" t="s">
        <v>162</v>
      </c>
      <c r="G48" s="1" t="s">
        <v>162</v>
      </c>
      <c r="H48" s="1" t="s">
        <v>162</v>
      </c>
      <c r="I48" s="1" t="s">
        <v>162</v>
      </c>
      <c r="J48" s="1" t="s">
        <v>162</v>
      </c>
      <c r="K48" s="1" t="s">
        <v>162</v>
      </c>
      <c r="L48" s="1" t="s">
        <v>162</v>
      </c>
      <c r="M48" s="1" t="s">
        <v>162</v>
      </c>
      <c r="N48" s="1" t="s">
        <v>162</v>
      </c>
      <c r="O48" s="1" t="s">
        <v>162</v>
      </c>
      <c r="T48" s="201" t="s">
        <v>182</v>
      </c>
      <c r="U48" s="403"/>
      <c r="V48" s="202" t="s">
        <v>182</v>
      </c>
      <c r="W48" s="350">
        <f>W82</f>
        <v>7153966.5075630005</v>
      </c>
      <c r="X48" s="350">
        <f t="shared" ref="X48:AG48" si="143">X82</f>
        <v>0</v>
      </c>
      <c r="Y48" s="350">
        <f>Y82</f>
        <v>0</v>
      </c>
      <c r="Z48" s="350">
        <f t="shared" si="143"/>
        <v>0</v>
      </c>
      <c r="AA48" s="350">
        <f t="shared" si="143"/>
        <v>0</v>
      </c>
      <c r="AB48" s="350">
        <f t="shared" si="143"/>
        <v>0</v>
      </c>
      <c r="AC48" s="350">
        <f t="shared" si="143"/>
        <v>0</v>
      </c>
      <c r="AD48" s="421">
        <f t="shared" si="143"/>
        <v>7153966.5075630005</v>
      </c>
      <c r="AE48" s="350">
        <f t="shared" si="143"/>
        <v>0</v>
      </c>
      <c r="AF48" s="350">
        <f>AF82</f>
        <v>7153966.5075630005</v>
      </c>
      <c r="AG48" s="421">
        <f t="shared" si="143"/>
        <v>2648296.0064857006</v>
      </c>
      <c r="AH48" s="175">
        <f t="shared" ref="AH48:AH55" si="144">+AG48/AD48</f>
        <v>0.37018568701516646</v>
      </c>
      <c r="AI48" s="216">
        <f t="shared" ref="AI48:AI54" si="145">+AG48/AF48</f>
        <v>0.37018568701516646</v>
      </c>
      <c r="AJ48" s="421">
        <f>AJ82</f>
        <v>3150825.1249796874</v>
      </c>
      <c r="AK48" s="421">
        <f>+AG48-AJ48</f>
        <v>-502529.11849398678</v>
      </c>
      <c r="AL48" s="170">
        <f>INDEX(BB48:BM48,MATCH($W$1,$BB$86:$BM$86,0))</f>
        <v>0.43983380291943275</v>
      </c>
      <c r="AM48" s="421">
        <f>AM82</f>
        <v>2413788.29976488</v>
      </c>
      <c r="AN48" s="576">
        <f t="shared" ref="AN48:AN55" si="146">+AM48/AD48</f>
        <v>0.33740559131959608</v>
      </c>
      <c r="AO48" s="577">
        <f t="shared" ref="AO48:AO55" si="147">+AM48/AF48</f>
        <v>0.33740559131959608</v>
      </c>
      <c r="AP48" s="578">
        <f>AP82</f>
        <v>2606434.7466279515</v>
      </c>
      <c r="AQ48" s="579">
        <f>+AM48-AP48</f>
        <v>-192646.44686307153</v>
      </c>
      <c r="AR48" s="170">
        <f t="shared" ref="AR48:AR55" si="148">INDEX(BO48:BZ48,MATCH($W$1,$BO$86:$BZ$86,0))</f>
        <v>0.36431771715350031</v>
      </c>
      <c r="AS48" s="421">
        <f>AS82</f>
        <v>2413746.9817718803</v>
      </c>
      <c r="AT48" s="177">
        <f t="shared" ref="AT48:AT55" si="149">+AS48/AD48</f>
        <v>0.33739981578333156</v>
      </c>
      <c r="AU48" s="422">
        <f t="shared" ref="AU48:AU54" si="150">+AD48-AG48</f>
        <v>4505670.5010772999</v>
      </c>
      <c r="AV48" s="350">
        <f t="shared" ref="AV48:AV54" si="151">+AG48-AM48</f>
        <v>234507.70672082063</v>
      </c>
      <c r="AW48" s="351">
        <f t="shared" ref="AW48:AW54" si="152">+AD48-AM48</f>
        <v>4740178.2077981206</v>
      </c>
      <c r="AX48" s="352">
        <f t="shared" ref="AX48:AX57" si="153">+AF48-AG48</f>
        <v>4505670.5010772999</v>
      </c>
      <c r="AY48" s="178">
        <f t="shared" ref="AY48:AY54" si="154">AD48*AR48</f>
        <v>2606316.7466279515</v>
      </c>
      <c r="AZ48" s="172">
        <f t="shared" ref="AZ48:AZ55" si="155">IF(AND(AY48=0,AM48&gt;AY48),1,IFERROR(AM48/AY48,1))</f>
        <v>0.92613006569053258</v>
      </c>
      <c r="BB48" s="580">
        <f>BB82</f>
        <v>7.5276388364564573E-2</v>
      </c>
      <c r="BC48" s="580">
        <f t="shared" ref="BC48:BZ48" si="156">BC82</f>
        <v>0.2190146184117103</v>
      </c>
      <c r="BD48" s="580">
        <f t="shared" si="156"/>
        <v>0.40161547338175807</v>
      </c>
      <c r="BE48" s="580">
        <f t="shared" si="156"/>
        <v>0.43983380291943275</v>
      </c>
      <c r="BF48" s="580">
        <f t="shared" si="156"/>
        <v>0.52049917896158482</v>
      </c>
      <c r="BG48" s="580">
        <f t="shared" si="156"/>
        <v>0.62865942841510292</v>
      </c>
      <c r="BH48" s="580">
        <f t="shared" si="156"/>
        <v>0.66188533880876244</v>
      </c>
      <c r="BI48" s="580">
        <f t="shared" si="156"/>
        <v>0.73330273389810219</v>
      </c>
      <c r="BJ48" s="580">
        <f t="shared" si="156"/>
        <v>0.83525531558833821</v>
      </c>
      <c r="BK48" s="580">
        <f t="shared" si="156"/>
        <v>0.90850105235011536</v>
      </c>
      <c r="BL48" s="580">
        <f t="shared" si="156"/>
        <v>0.94404896959080742</v>
      </c>
      <c r="BM48" s="580">
        <f t="shared" si="156"/>
        <v>0.99999999999858247</v>
      </c>
      <c r="BN48" s="580"/>
      <c r="BO48" s="580">
        <f t="shared" si="156"/>
        <v>3.4608399793073767E-5</v>
      </c>
      <c r="BP48" s="580">
        <f t="shared" si="156"/>
        <v>4.6615748735659851E-2</v>
      </c>
      <c r="BQ48" s="580">
        <f t="shared" si="156"/>
        <v>0.30364326111379536</v>
      </c>
      <c r="BR48" s="580">
        <f t="shared" si="156"/>
        <v>0.36431771715350031</v>
      </c>
      <c r="BS48" s="580">
        <f t="shared" si="156"/>
        <v>0.40769630557787828</v>
      </c>
      <c r="BT48" s="580">
        <f t="shared" si="156"/>
        <v>0.52931241517006955</v>
      </c>
      <c r="BU48" s="580">
        <f t="shared" si="156"/>
        <v>0.58835306849964919</v>
      </c>
      <c r="BV48" s="580">
        <f t="shared" si="156"/>
        <v>0.62361705182379357</v>
      </c>
      <c r="BW48" s="580">
        <f t="shared" si="156"/>
        <v>0.76887511103572959</v>
      </c>
      <c r="BX48" s="580">
        <f t="shared" si="156"/>
        <v>0.8281593137522959</v>
      </c>
      <c r="BY48" s="580">
        <f t="shared" si="156"/>
        <v>0.86428438791905526</v>
      </c>
      <c r="BZ48" s="580">
        <f t="shared" si="156"/>
        <v>0.99999999999851696</v>
      </c>
      <c r="CB48" s="541">
        <f t="shared" ref="CB48:CM54" si="157">DB48/EB48</f>
        <v>538524.76117040007</v>
      </c>
      <c r="CC48" s="541">
        <f t="shared" si="157"/>
        <v>1566823.2447840667</v>
      </c>
      <c r="CD48" s="541">
        <f t="shared" si="157"/>
        <v>2873143.645492156</v>
      </c>
      <c r="CE48" s="541">
        <f t="shared" si="157"/>
        <v>3146556.2949796864</v>
      </c>
      <c r="CF48" s="541">
        <f t="shared" si="157"/>
        <v>3723633.6935052164</v>
      </c>
      <c r="CG48" s="541">
        <f t="shared" si="157"/>
        <v>4497408.4955453463</v>
      </c>
      <c r="CH48" s="541">
        <f t="shared" si="157"/>
        <v>4735105.5456848769</v>
      </c>
      <c r="CI48" s="541">
        <f t="shared" si="157"/>
        <v>5246023.1982114073</v>
      </c>
      <c r="CJ48" s="541">
        <f t="shared" si="157"/>
        <v>5975388.5529829366</v>
      </c>
      <c r="CK48" s="541">
        <f t="shared" si="157"/>
        <v>6499386.1005984666</v>
      </c>
      <c r="CL48" s="541">
        <f t="shared" si="157"/>
        <v>6753694.7099519968</v>
      </c>
      <c r="CM48" s="541">
        <f t="shared" si="157"/>
        <v>7153966.5075528603</v>
      </c>
      <c r="CO48" s="538">
        <f t="shared" ref="CO48:CZ54" si="158">DO48/EO48</f>
        <v>247.587333</v>
      </c>
      <c r="CP48" s="538">
        <f t="shared" si="158"/>
        <v>333487.50517988292</v>
      </c>
      <c r="CQ48" s="538">
        <f t="shared" si="158"/>
        <v>2172253.7202552985</v>
      </c>
      <c r="CR48" s="538">
        <f t="shared" si="158"/>
        <v>2606316.746627952</v>
      </c>
      <c r="CS48" s="538">
        <f t="shared" si="158"/>
        <v>2916645.715361312</v>
      </c>
      <c r="CT48" s="538">
        <f t="shared" si="158"/>
        <v>3786683.2901639603</v>
      </c>
      <c r="CU48" s="538">
        <f t="shared" si="158"/>
        <v>4209058.1466684099</v>
      </c>
      <c r="CV48" s="538">
        <f t="shared" si="158"/>
        <v>4461335.5022926014</v>
      </c>
      <c r="CW48" s="538">
        <f t="shared" si="158"/>
        <v>5500506.7928483924</v>
      </c>
      <c r="CX48" s="538">
        <f t="shared" si="158"/>
        <v>5924623.9935102835</v>
      </c>
      <c r="CY48" s="538">
        <f t="shared" si="158"/>
        <v>6183061.5641825087</v>
      </c>
      <c r="CZ48" s="538">
        <f t="shared" si="158"/>
        <v>7153966.5075523918</v>
      </c>
      <c r="DB48" s="578">
        <f>DB82</f>
        <v>538524761170.40002</v>
      </c>
      <c r="DC48" s="578">
        <f t="shared" ref="DC48:DZ48" si="159">DC82</f>
        <v>1566823244784.0667</v>
      </c>
      <c r="DD48" s="578">
        <f t="shared" si="159"/>
        <v>2873143645492.1563</v>
      </c>
      <c r="DE48" s="578">
        <f t="shared" si="159"/>
        <v>3146556294979.6865</v>
      </c>
      <c r="DF48" s="578">
        <f t="shared" si="159"/>
        <v>3723633693505.2163</v>
      </c>
      <c r="DG48" s="578">
        <f t="shared" si="159"/>
        <v>4497408495545.3467</v>
      </c>
      <c r="DH48" s="578">
        <f t="shared" si="159"/>
        <v>4735105545684.877</v>
      </c>
      <c r="DI48" s="578">
        <f t="shared" si="159"/>
        <v>5246023198211.4072</v>
      </c>
      <c r="DJ48" s="578">
        <f t="shared" si="159"/>
        <v>5975388552982.9365</v>
      </c>
      <c r="DK48" s="578">
        <f t="shared" si="159"/>
        <v>6499386100598.4668</v>
      </c>
      <c r="DL48" s="578">
        <f t="shared" si="159"/>
        <v>6753694709951.9971</v>
      </c>
      <c r="DM48" s="578">
        <f t="shared" si="159"/>
        <v>7153966507552.8604</v>
      </c>
      <c r="DN48" s="578"/>
      <c r="DO48" s="578">
        <f t="shared" si="159"/>
        <v>247587333</v>
      </c>
      <c r="DP48" s="578">
        <f t="shared" si="159"/>
        <v>333487505179.88293</v>
      </c>
      <c r="DQ48" s="578">
        <f t="shared" si="159"/>
        <v>2172253720255.2986</v>
      </c>
      <c r="DR48" s="578">
        <f t="shared" si="159"/>
        <v>2606316746627.9521</v>
      </c>
      <c r="DS48" s="578">
        <f t="shared" si="159"/>
        <v>2916645715361.312</v>
      </c>
      <c r="DT48" s="578">
        <f t="shared" si="159"/>
        <v>3786683290163.9604</v>
      </c>
      <c r="DU48" s="578">
        <f t="shared" si="159"/>
        <v>4209058146668.4097</v>
      </c>
      <c r="DV48" s="578">
        <f t="shared" si="159"/>
        <v>4461335502292.6016</v>
      </c>
      <c r="DW48" s="578">
        <f t="shared" si="159"/>
        <v>5500506792848.3926</v>
      </c>
      <c r="DX48" s="578">
        <f t="shared" si="159"/>
        <v>5924623993510.2832</v>
      </c>
      <c r="DY48" s="578">
        <f t="shared" si="159"/>
        <v>6183061564182.5088</v>
      </c>
      <c r="DZ48" s="578">
        <f t="shared" si="159"/>
        <v>7153966507552.3916</v>
      </c>
      <c r="EB48" s="532">
        <v>1000000</v>
      </c>
      <c r="EC48" s="532">
        <v>1000000</v>
      </c>
      <c r="ED48" s="532">
        <v>1000000</v>
      </c>
      <c r="EE48" s="532">
        <v>1000000</v>
      </c>
      <c r="EF48" s="532">
        <v>1000000</v>
      </c>
      <c r="EG48" s="532">
        <v>1000000</v>
      </c>
      <c r="EH48" s="532">
        <v>1000000</v>
      </c>
      <c r="EI48" s="532">
        <v>1000000</v>
      </c>
      <c r="EJ48" s="532">
        <v>1000000</v>
      </c>
      <c r="EK48" s="532">
        <v>1000000</v>
      </c>
      <c r="EL48" s="532">
        <v>1000000</v>
      </c>
      <c r="EM48" s="532">
        <v>1000000</v>
      </c>
      <c r="EO48" s="532">
        <v>1000000</v>
      </c>
      <c r="EP48" s="532">
        <v>1000000</v>
      </c>
      <c r="EQ48" s="532">
        <v>1000000</v>
      </c>
      <c r="ER48" s="532">
        <v>1000000</v>
      </c>
      <c r="ES48" s="532">
        <v>1000000</v>
      </c>
      <c r="ET48" s="532">
        <v>1000000</v>
      </c>
      <c r="EU48" s="532">
        <v>1000000</v>
      </c>
      <c r="EV48" s="532">
        <v>1000000</v>
      </c>
      <c r="EW48" s="532">
        <v>1000000</v>
      </c>
      <c r="EX48" s="532">
        <v>1000000</v>
      </c>
      <c r="EY48" s="532">
        <v>1000000</v>
      </c>
      <c r="EZ48" s="532">
        <v>1000000</v>
      </c>
    </row>
    <row r="49" spans="2:156" ht="25.5" customHeight="1">
      <c r="B49" s="165" t="s">
        <v>183</v>
      </c>
      <c r="C49" s="1" t="s">
        <v>184</v>
      </c>
      <c r="D49" s="1" t="s">
        <v>162</v>
      </c>
      <c r="E49" s="1" t="s">
        <v>174</v>
      </c>
      <c r="F49" s="1" t="s">
        <v>162</v>
      </c>
      <c r="G49" s="1" t="s">
        <v>162</v>
      </c>
      <c r="H49" s="1" t="s">
        <v>162</v>
      </c>
      <c r="I49" s="1" t="s">
        <v>162</v>
      </c>
      <c r="J49" s="1" t="s">
        <v>162</v>
      </c>
      <c r="K49" s="1" t="s">
        <v>162</v>
      </c>
      <c r="L49" s="1" t="s">
        <v>162</v>
      </c>
      <c r="M49" s="1" t="s">
        <v>162</v>
      </c>
      <c r="N49" s="1" t="s">
        <v>162</v>
      </c>
      <c r="O49" s="1" t="s">
        <v>162</v>
      </c>
      <c r="T49" s="201" t="s">
        <v>185</v>
      </c>
      <c r="U49" s="403"/>
      <c r="V49" s="202" t="s">
        <v>185</v>
      </c>
      <c r="W49" s="350">
        <f>W171</f>
        <v>382524.99755700002</v>
      </c>
      <c r="X49" s="350">
        <f t="shared" ref="X49:AG49" si="160">X171</f>
        <v>0</v>
      </c>
      <c r="Y49" s="350">
        <f t="shared" si="160"/>
        <v>0</v>
      </c>
      <c r="Z49" s="350">
        <f t="shared" si="160"/>
        <v>0</v>
      </c>
      <c r="AA49" s="350">
        <f t="shared" si="160"/>
        <v>0</v>
      </c>
      <c r="AB49" s="350">
        <f t="shared" si="160"/>
        <v>0</v>
      </c>
      <c r="AC49" s="350">
        <f t="shared" si="160"/>
        <v>0</v>
      </c>
      <c r="AD49" s="421">
        <f t="shared" si="160"/>
        <v>382524.99755700002</v>
      </c>
      <c r="AE49" s="350">
        <f t="shared" si="160"/>
        <v>0</v>
      </c>
      <c r="AF49" s="350">
        <f>AF171</f>
        <v>382524.99755700002</v>
      </c>
      <c r="AG49" s="421">
        <f t="shared" si="160"/>
        <v>2680.5530080000003</v>
      </c>
      <c r="AH49" s="175">
        <f t="shared" si="144"/>
        <v>7.0075237569293004E-3</v>
      </c>
      <c r="AI49" s="216">
        <f t="shared" si="145"/>
        <v>7.0075237569293004E-3</v>
      </c>
      <c r="AJ49" s="421">
        <f>AJ171</f>
        <v>50192.692599440001</v>
      </c>
      <c r="AK49" s="421">
        <f>+AG49-AJ49</f>
        <v>-47512.139591439998</v>
      </c>
      <c r="AL49" s="170">
        <f t="shared" ref="AL49:AL55" si="161">INDEX(BB49:BM49,MATCH($W$1,$BB$86:$BM$86,0))</f>
        <v>0.1312141504999573</v>
      </c>
      <c r="AM49" s="422">
        <f>AM171</f>
        <v>139.18744599999999</v>
      </c>
      <c r="AN49" s="576">
        <f t="shared" si="146"/>
        <v>3.6386496801234458E-4</v>
      </c>
      <c r="AO49" s="577">
        <f t="shared" si="147"/>
        <v>3.6386496801234458E-4</v>
      </c>
      <c r="AP49" s="578">
        <f>AP171</f>
        <v>1058.6841338888889</v>
      </c>
      <c r="AQ49" s="579">
        <f t="shared" ref="AQ49:AQ54" si="162">+AM49-AP49</f>
        <v>-919.49668788888891</v>
      </c>
      <c r="AR49" s="170">
        <f t="shared" si="148"/>
        <v>2.767620784655085E-3</v>
      </c>
      <c r="AS49" s="422">
        <f>AS171</f>
        <v>139.18744599999999</v>
      </c>
      <c r="AT49" s="177">
        <f t="shared" si="149"/>
        <v>3.6386496801234458E-4</v>
      </c>
      <c r="AU49" s="422">
        <f t="shared" si="150"/>
        <v>379844.44454900001</v>
      </c>
      <c r="AV49" s="350">
        <f t="shared" si="151"/>
        <v>2541.3655620000004</v>
      </c>
      <c r="AW49" s="351">
        <f t="shared" si="152"/>
        <v>382385.81011100003</v>
      </c>
      <c r="AX49" s="352">
        <f t="shared" si="153"/>
        <v>379844.44454900001</v>
      </c>
      <c r="AY49" s="178">
        <f t="shared" si="154"/>
        <v>1058.6841338888889</v>
      </c>
      <c r="AZ49" s="172">
        <f t="shared" si="155"/>
        <v>0.13147211859000807</v>
      </c>
      <c r="BB49" s="144">
        <f>BB171</f>
        <v>5.3199137651043697E-4</v>
      </c>
      <c r="BC49" s="144">
        <f t="shared" ref="BC49:BZ49" si="163">BC171</f>
        <v>4.453303734081226E-3</v>
      </c>
      <c r="BD49" s="144">
        <f t="shared" si="163"/>
        <v>2.3138059336059811E-2</v>
      </c>
      <c r="BE49" s="144">
        <f t="shared" si="163"/>
        <v>0.1312141504999573</v>
      </c>
      <c r="BF49" s="144">
        <f t="shared" si="163"/>
        <v>0.55350176825547304</v>
      </c>
      <c r="BG49" s="144">
        <f t="shared" si="163"/>
        <v>0.99233028706323201</v>
      </c>
      <c r="BH49" s="144">
        <f t="shared" si="163"/>
        <v>0.99504607538826895</v>
      </c>
      <c r="BI49" s="144">
        <f t="shared" si="163"/>
        <v>0.99607868764242924</v>
      </c>
      <c r="BJ49" s="144">
        <f t="shared" si="163"/>
        <v>0.99817005423313365</v>
      </c>
      <c r="BK49" s="144">
        <f t="shared" si="163"/>
        <v>0.99934644794040484</v>
      </c>
      <c r="BL49" s="144">
        <f t="shared" si="163"/>
        <v>1</v>
      </c>
      <c r="BM49" s="144">
        <f t="shared" si="163"/>
        <v>1</v>
      </c>
      <c r="BN49" s="144"/>
      <c r="BO49" s="144">
        <f t="shared" si="163"/>
        <v>0</v>
      </c>
      <c r="BP49" s="144">
        <f t="shared" si="163"/>
        <v>0</v>
      </c>
      <c r="BQ49" s="144">
        <f t="shared" si="163"/>
        <v>6.9330537270438533E-4</v>
      </c>
      <c r="BR49" s="144">
        <f t="shared" si="163"/>
        <v>2.767620784655085E-3</v>
      </c>
      <c r="BS49" s="144">
        <f t="shared" si="163"/>
        <v>2.1383042381349436E-2</v>
      </c>
      <c r="BT49" s="144">
        <f t="shared" si="163"/>
        <v>5.6433884746934594E-2</v>
      </c>
      <c r="BU49" s="144">
        <f t="shared" si="163"/>
        <v>0.15489360235856348</v>
      </c>
      <c r="BV49" s="144">
        <f t="shared" si="163"/>
        <v>0.42923445663785331</v>
      </c>
      <c r="BW49" s="144">
        <f t="shared" si="163"/>
        <v>0.50635509324127381</v>
      </c>
      <c r="BX49" s="144">
        <f t="shared" si="163"/>
        <v>0.69201564388249426</v>
      </c>
      <c r="BY49" s="144">
        <f t="shared" si="163"/>
        <v>0.80296441399360541</v>
      </c>
      <c r="BZ49" s="144">
        <f t="shared" si="163"/>
        <v>1</v>
      </c>
      <c r="CB49" s="541">
        <f t="shared" si="157"/>
        <v>203.5</v>
      </c>
      <c r="CC49" s="541">
        <f t="shared" si="157"/>
        <v>1703.5</v>
      </c>
      <c r="CD49" s="541">
        <f t="shared" si="157"/>
        <v>8850.8860910000003</v>
      </c>
      <c r="CE49" s="541">
        <f t="shared" si="157"/>
        <v>50192.692599439994</v>
      </c>
      <c r="CF49" s="541">
        <f t="shared" si="157"/>
        <v>211728.26254972001</v>
      </c>
      <c r="CG49" s="541">
        <f t="shared" si="157"/>
        <v>379591.14063459996</v>
      </c>
      <c r="CH49" s="541">
        <f t="shared" si="157"/>
        <v>380629.99755700002</v>
      </c>
      <c r="CI49" s="541">
        <f t="shared" si="157"/>
        <v>381024.99755700002</v>
      </c>
      <c r="CJ49" s="541">
        <f t="shared" si="157"/>
        <v>381824.99755700002</v>
      </c>
      <c r="CK49" s="541">
        <f t="shared" si="157"/>
        <v>382274.99755700002</v>
      </c>
      <c r="CL49" s="541">
        <f t="shared" si="157"/>
        <v>382524.99755700002</v>
      </c>
      <c r="CM49" s="541">
        <f t="shared" si="157"/>
        <v>382524.99755700002</v>
      </c>
      <c r="CO49" s="538">
        <f t="shared" si="158"/>
        <v>0</v>
      </c>
      <c r="CP49" s="538">
        <f t="shared" si="158"/>
        <v>0</v>
      </c>
      <c r="CQ49" s="538">
        <f t="shared" si="158"/>
        <v>265.206636</v>
      </c>
      <c r="CR49" s="538">
        <f t="shared" si="158"/>
        <v>1058.6841338888889</v>
      </c>
      <c r="CS49" s="538">
        <f t="shared" si="158"/>
        <v>8179.5482346869221</v>
      </c>
      <c r="CT49" s="538">
        <f t="shared" si="158"/>
        <v>21587.371624953179</v>
      </c>
      <c r="CU49" s="538">
        <f t="shared" si="158"/>
        <v>59250.67486380443</v>
      </c>
      <c r="CV49" s="538">
        <f t="shared" si="158"/>
        <v>164192.90947677506</v>
      </c>
      <c r="CW49" s="538">
        <f t="shared" si="158"/>
        <v>193693.48080509278</v>
      </c>
      <c r="CX49" s="538">
        <f t="shared" si="158"/>
        <v>264713.28248555696</v>
      </c>
      <c r="CY49" s="538">
        <f t="shared" si="158"/>
        <v>307153.96050126193</v>
      </c>
      <c r="CZ49" s="538">
        <f t="shared" si="158"/>
        <v>382524.99755700002</v>
      </c>
      <c r="DB49" s="578">
        <f>DB171</f>
        <v>203500000</v>
      </c>
      <c r="DC49" s="578">
        <f t="shared" ref="DC49:DZ49" si="164">DC171</f>
        <v>1703500000</v>
      </c>
      <c r="DD49" s="578">
        <f t="shared" si="164"/>
        <v>8850886091</v>
      </c>
      <c r="DE49" s="578">
        <f t="shared" si="164"/>
        <v>50192692599.439995</v>
      </c>
      <c r="DF49" s="578">
        <f t="shared" si="164"/>
        <v>211728262549.72</v>
      </c>
      <c r="DG49" s="578">
        <f t="shared" si="164"/>
        <v>379591140634.59998</v>
      </c>
      <c r="DH49" s="578">
        <f t="shared" si="164"/>
        <v>380629997557</v>
      </c>
      <c r="DI49" s="578">
        <f t="shared" si="164"/>
        <v>381024997557</v>
      </c>
      <c r="DJ49" s="578">
        <f t="shared" si="164"/>
        <v>381824997557</v>
      </c>
      <c r="DK49" s="578">
        <f t="shared" si="164"/>
        <v>382274997557</v>
      </c>
      <c r="DL49" s="578">
        <f t="shared" si="164"/>
        <v>382524997557</v>
      </c>
      <c r="DM49" s="578">
        <f t="shared" si="164"/>
        <v>382524997557</v>
      </c>
      <c r="DN49" s="578"/>
      <c r="DO49" s="578">
        <f t="shared" si="164"/>
        <v>0</v>
      </c>
      <c r="DP49" s="578">
        <f t="shared" si="164"/>
        <v>0</v>
      </c>
      <c r="DQ49" s="578">
        <f t="shared" si="164"/>
        <v>265206636</v>
      </c>
      <c r="DR49" s="578">
        <f t="shared" si="164"/>
        <v>1058684133.8888888</v>
      </c>
      <c r="DS49" s="578">
        <f t="shared" si="164"/>
        <v>8179548234.6869221</v>
      </c>
      <c r="DT49" s="578">
        <f t="shared" si="164"/>
        <v>21587371624.953178</v>
      </c>
      <c r="DU49" s="578">
        <f t="shared" si="164"/>
        <v>59250674863.804428</v>
      </c>
      <c r="DV49" s="578">
        <f t="shared" si="164"/>
        <v>164192909476.77505</v>
      </c>
      <c r="DW49" s="578">
        <f t="shared" si="164"/>
        <v>193693480805.09277</v>
      </c>
      <c r="DX49" s="578">
        <f t="shared" si="164"/>
        <v>264713282485.55695</v>
      </c>
      <c r="DY49" s="578">
        <f t="shared" si="164"/>
        <v>307153960501.2619</v>
      </c>
      <c r="DZ49" s="578">
        <f t="shared" si="164"/>
        <v>382524997557</v>
      </c>
      <c r="EB49" s="541">
        <v>1000000</v>
      </c>
      <c r="EC49" s="544">
        <v>1000000</v>
      </c>
      <c r="ED49" s="544">
        <v>1000000</v>
      </c>
      <c r="EE49" s="544">
        <v>1000000</v>
      </c>
      <c r="EF49" s="544">
        <v>1000000</v>
      </c>
      <c r="EG49" s="544">
        <v>1000000</v>
      </c>
      <c r="EH49" s="544">
        <v>1000000</v>
      </c>
      <c r="EI49" s="544">
        <v>1000000</v>
      </c>
      <c r="EJ49" s="544">
        <v>1000000</v>
      </c>
      <c r="EK49" s="544">
        <v>1000000</v>
      </c>
      <c r="EL49" s="544">
        <v>1000000</v>
      </c>
      <c r="EM49" s="544">
        <v>1000000</v>
      </c>
      <c r="EO49" s="541">
        <v>1000000</v>
      </c>
      <c r="EP49" s="544">
        <v>1000000</v>
      </c>
      <c r="EQ49" s="544">
        <v>1000000</v>
      </c>
      <c r="ER49" s="544">
        <v>1000000</v>
      </c>
      <c r="ES49" s="544">
        <v>1000000</v>
      </c>
      <c r="ET49" s="544">
        <v>1000000</v>
      </c>
      <c r="EU49" s="544">
        <v>1000000</v>
      </c>
      <c r="EV49" s="544">
        <v>1000000</v>
      </c>
      <c r="EW49" s="544">
        <v>1000000</v>
      </c>
      <c r="EX49" s="544">
        <v>1000000</v>
      </c>
      <c r="EY49" s="544">
        <v>1000000</v>
      </c>
      <c r="EZ49" s="544">
        <v>1000000</v>
      </c>
    </row>
    <row r="50" spans="2:156" ht="25.5" customHeight="1">
      <c r="B50" s="165" t="s">
        <v>186</v>
      </c>
      <c r="C50" s="1" t="s">
        <v>296</v>
      </c>
      <c r="D50" s="1" t="s">
        <v>162</v>
      </c>
      <c r="E50" s="1" t="s">
        <v>174</v>
      </c>
      <c r="F50" s="1" t="s">
        <v>162</v>
      </c>
      <c r="G50" s="1" t="s">
        <v>162</v>
      </c>
      <c r="H50" s="1" t="s">
        <v>162</v>
      </c>
      <c r="I50" s="1" t="s">
        <v>162</v>
      </c>
      <c r="J50" s="1" t="s">
        <v>162</v>
      </c>
      <c r="K50" s="1" t="s">
        <v>162</v>
      </c>
      <c r="L50" s="1" t="s">
        <v>162</v>
      </c>
      <c r="M50" s="1" t="s">
        <v>162</v>
      </c>
      <c r="N50" s="1" t="s">
        <v>162</v>
      </c>
      <c r="O50" s="1" t="s">
        <v>162</v>
      </c>
      <c r="T50" s="201" t="s">
        <v>187</v>
      </c>
      <c r="U50" s="403"/>
      <c r="V50" s="202" t="s">
        <v>187</v>
      </c>
      <c r="W50" s="354">
        <f>W192</f>
        <v>156949.70000000001</v>
      </c>
      <c r="X50" s="354">
        <f t="shared" ref="X50:AG50" si="165">X192</f>
        <v>0</v>
      </c>
      <c r="Y50" s="354">
        <f t="shared" si="165"/>
        <v>0</v>
      </c>
      <c r="Z50" s="354">
        <f t="shared" si="165"/>
        <v>0</v>
      </c>
      <c r="AA50" s="354">
        <f t="shared" si="165"/>
        <v>0</v>
      </c>
      <c r="AB50" s="354">
        <f t="shared" si="165"/>
        <v>0</v>
      </c>
      <c r="AC50" s="354">
        <f t="shared" si="165"/>
        <v>0</v>
      </c>
      <c r="AD50" s="424">
        <f t="shared" si="165"/>
        <v>156949.70000000001</v>
      </c>
      <c r="AE50" s="354">
        <f t="shared" si="165"/>
        <v>0</v>
      </c>
      <c r="AF50" s="354">
        <f>AF192</f>
        <v>156949.70000000001</v>
      </c>
      <c r="AG50" s="424">
        <f t="shared" si="165"/>
        <v>42621.191297999998</v>
      </c>
      <c r="AH50" s="175">
        <f t="shared" si="144"/>
        <v>0.27155955887778055</v>
      </c>
      <c r="AI50" s="216">
        <f t="shared" si="145"/>
        <v>0.27155955887778055</v>
      </c>
      <c r="AJ50" s="581">
        <f>AJ192</f>
        <v>38142.508278895031</v>
      </c>
      <c r="AK50" s="421">
        <f>+AG50-AJ50</f>
        <v>4478.6830191049667</v>
      </c>
      <c r="AL50" s="170">
        <f t="shared" si="161"/>
        <v>0.24302377308714213</v>
      </c>
      <c r="AM50" s="422">
        <f>AM192</f>
        <v>8897.0261054099992</v>
      </c>
      <c r="AN50" s="576">
        <f t="shared" si="146"/>
        <v>5.6687117626921225E-2</v>
      </c>
      <c r="AO50" s="577">
        <f t="shared" si="147"/>
        <v>5.6687117626921225E-2</v>
      </c>
      <c r="AP50" s="582">
        <f>AP192</f>
        <v>13321.031198478939</v>
      </c>
      <c r="AQ50" s="583">
        <f>+AM50-AP50</f>
        <v>-4424.0050930689395</v>
      </c>
      <c r="AR50" s="170">
        <f t="shared" si="148"/>
        <v>8.4874524758434947E-2</v>
      </c>
      <c r="AS50" s="422">
        <f>AS192</f>
        <v>5366.4524541699993</v>
      </c>
      <c r="AT50" s="177">
        <f t="shared" si="149"/>
        <v>3.4192180387538164E-2</v>
      </c>
      <c r="AU50" s="422">
        <f t="shared" si="150"/>
        <v>114328.50870200002</v>
      </c>
      <c r="AV50" s="350">
        <f t="shared" si="151"/>
        <v>33724.165192590001</v>
      </c>
      <c r="AW50" s="351">
        <f t="shared" si="152"/>
        <v>148052.67389459</v>
      </c>
      <c r="AX50" s="352">
        <f t="shared" si="153"/>
        <v>114328.50870200002</v>
      </c>
      <c r="AY50" s="178">
        <f t="shared" si="154"/>
        <v>13321.031198478939</v>
      </c>
      <c r="AZ50" s="172">
        <f t="shared" si="155"/>
        <v>0.66789319631845812</v>
      </c>
      <c r="BB50" s="573">
        <f>BB192</f>
        <v>5.2515433834668307E-2</v>
      </c>
      <c r="BC50" s="573">
        <f t="shared" ref="BC50:BZ50" si="166">BC192</f>
        <v>0.1278208145946825</v>
      </c>
      <c r="BD50" s="573">
        <f t="shared" si="166"/>
        <v>0.19320528557171524</v>
      </c>
      <c r="BE50" s="573">
        <f t="shared" si="166"/>
        <v>0.24302377308714213</v>
      </c>
      <c r="BF50" s="573">
        <f t="shared" si="166"/>
        <v>0.30904860844522186</v>
      </c>
      <c r="BG50" s="573">
        <f t="shared" si="166"/>
        <v>0.41178155716191261</v>
      </c>
      <c r="BH50" s="573">
        <f t="shared" si="166"/>
        <v>0.73755491278476504</v>
      </c>
      <c r="BI50" s="573">
        <f t="shared" si="166"/>
        <v>0.78728138415956428</v>
      </c>
      <c r="BJ50" s="573">
        <f t="shared" si="166"/>
        <v>0.83459869846469936</v>
      </c>
      <c r="BK50" s="573">
        <f t="shared" si="166"/>
        <v>0.88346518435348387</v>
      </c>
      <c r="BL50" s="573">
        <f t="shared" si="166"/>
        <v>0.96518281655539295</v>
      </c>
      <c r="BM50" s="573">
        <f t="shared" si="166"/>
        <v>0.99999999999696709</v>
      </c>
      <c r="BN50" s="573"/>
      <c r="BO50" s="573">
        <f t="shared" si="166"/>
        <v>0</v>
      </c>
      <c r="BP50" s="573">
        <f t="shared" si="166"/>
        <v>1.7894323850751629E-2</v>
      </c>
      <c r="BQ50" s="573">
        <f t="shared" si="166"/>
        <v>4.3085458966494516E-2</v>
      </c>
      <c r="BR50" s="573">
        <f t="shared" si="166"/>
        <v>8.4874524758434947E-2</v>
      </c>
      <c r="BS50" s="573">
        <f t="shared" si="166"/>
        <v>0.11852164105955125</v>
      </c>
      <c r="BT50" s="573">
        <f t="shared" si="166"/>
        <v>0.16053192337882496</v>
      </c>
      <c r="BU50" s="573">
        <f t="shared" si="166"/>
        <v>0.5425987174544129</v>
      </c>
      <c r="BV50" s="573">
        <f t="shared" si="166"/>
        <v>0.59840598597850259</v>
      </c>
      <c r="BW50" s="573">
        <f t="shared" si="166"/>
        <v>0.63967588807245568</v>
      </c>
      <c r="BX50" s="573">
        <f t="shared" si="166"/>
        <v>0.74128809209072344</v>
      </c>
      <c r="BY50" s="573">
        <f t="shared" si="166"/>
        <v>0.81808998405786515</v>
      </c>
      <c r="BZ50" s="573">
        <f t="shared" si="166"/>
        <v>0.99999999998727807</v>
      </c>
      <c r="CB50" s="541">
        <f t="shared" si="157"/>
        <v>8242.2815857210389</v>
      </c>
      <c r="CC50" s="541">
        <f t="shared" si="157"/>
        <v>20061.438504391041</v>
      </c>
      <c r="CD50" s="541">
        <f t="shared" si="157"/>
        <v>30323.511608895038</v>
      </c>
      <c r="CE50" s="541">
        <f t="shared" si="157"/>
        <v>38142.508278895031</v>
      </c>
      <c r="CF50" s="541">
        <f t="shared" si="157"/>
        <v>48505.086380895038</v>
      </c>
      <c r="CG50" s="541">
        <f t="shared" si="157"/>
        <v>64628.991862095034</v>
      </c>
      <c r="CH50" s="541">
        <f t="shared" si="157"/>
        <v>115759.02229509503</v>
      </c>
      <c r="CI50" s="541">
        <f t="shared" si="157"/>
        <v>123563.57705942838</v>
      </c>
      <c r="CJ50" s="541">
        <f t="shared" si="157"/>
        <v>130990.01534442503</v>
      </c>
      <c r="CK50" s="541">
        <f t="shared" si="157"/>
        <v>138659.595644724</v>
      </c>
      <c r="CL50" s="541">
        <f t="shared" si="157"/>
        <v>151485.15350352399</v>
      </c>
      <c r="CM50" s="541">
        <f t="shared" si="157"/>
        <v>156949.69999952399</v>
      </c>
      <c r="CO50" s="538">
        <f t="shared" si="158"/>
        <v>0</v>
      </c>
      <c r="CP50" s="538">
        <f t="shared" si="158"/>
        <v>2808.5087600783127</v>
      </c>
      <c r="CQ50" s="538">
        <f t="shared" si="158"/>
        <v>6762.249859153625</v>
      </c>
      <c r="CR50" s="538">
        <f t="shared" si="158"/>
        <v>13321.031198478939</v>
      </c>
      <c r="CS50" s="538">
        <f t="shared" si="158"/>
        <v>18601.936007804252</v>
      </c>
      <c r="CT50" s="538">
        <f t="shared" si="158"/>
        <v>25195.437214729562</v>
      </c>
      <c r="CU50" s="538">
        <f t="shared" si="158"/>
        <v>85160.705924854876</v>
      </c>
      <c r="CV50" s="538">
        <f t="shared" si="158"/>
        <v>93919.639977530198</v>
      </c>
      <c r="CW50" s="538">
        <f t="shared" si="158"/>
        <v>100396.93873020551</v>
      </c>
      <c r="CX50" s="538">
        <f t="shared" si="158"/>
        <v>116344.94366721142</v>
      </c>
      <c r="CY50" s="538">
        <f t="shared" si="158"/>
        <v>128398.97757088674</v>
      </c>
      <c r="CZ50" s="538">
        <f t="shared" si="158"/>
        <v>156949.69999800331</v>
      </c>
      <c r="DB50" s="578">
        <f>DB192</f>
        <v>8242281585.7210398</v>
      </c>
      <c r="DC50" s="578">
        <f t="shared" ref="DC50:DZ50" si="167">DC192</f>
        <v>20061438504.391041</v>
      </c>
      <c r="DD50" s="578">
        <f t="shared" si="167"/>
        <v>30323511608.895039</v>
      </c>
      <c r="DE50" s="578">
        <f t="shared" si="167"/>
        <v>38142508278.895035</v>
      </c>
      <c r="DF50" s="578">
        <f t="shared" si="167"/>
        <v>48505086380.895035</v>
      </c>
      <c r="DG50" s="578">
        <f t="shared" si="167"/>
        <v>64628991862.095032</v>
      </c>
      <c r="DH50" s="578">
        <f t="shared" si="167"/>
        <v>115759022295.09503</v>
      </c>
      <c r="DI50" s="578">
        <f t="shared" si="167"/>
        <v>123563577059.42838</v>
      </c>
      <c r="DJ50" s="578">
        <f t="shared" si="167"/>
        <v>130990015344.42503</v>
      </c>
      <c r="DK50" s="578">
        <f t="shared" si="167"/>
        <v>138659595644.724</v>
      </c>
      <c r="DL50" s="578">
        <f t="shared" si="167"/>
        <v>151485153503.52399</v>
      </c>
      <c r="DM50" s="578">
        <f t="shared" si="167"/>
        <v>156949699999.52399</v>
      </c>
      <c r="DN50" s="578"/>
      <c r="DO50" s="578">
        <f t="shared" si="167"/>
        <v>0</v>
      </c>
      <c r="DP50" s="578">
        <f t="shared" si="167"/>
        <v>2808508760.0783129</v>
      </c>
      <c r="DQ50" s="578">
        <f t="shared" si="167"/>
        <v>6762249859.1536255</v>
      </c>
      <c r="DR50" s="578">
        <f t="shared" si="167"/>
        <v>13321031198.478939</v>
      </c>
      <c r="DS50" s="578">
        <f t="shared" si="167"/>
        <v>18601936007.804253</v>
      </c>
      <c r="DT50" s="578">
        <f t="shared" si="167"/>
        <v>25195437214.729561</v>
      </c>
      <c r="DU50" s="578">
        <f t="shared" si="167"/>
        <v>85160705924.854874</v>
      </c>
      <c r="DV50" s="578">
        <f t="shared" si="167"/>
        <v>93919639977.530197</v>
      </c>
      <c r="DW50" s="578">
        <f t="shared" si="167"/>
        <v>100396938730.20551</v>
      </c>
      <c r="DX50" s="578">
        <f t="shared" si="167"/>
        <v>116344943667.21143</v>
      </c>
      <c r="DY50" s="578">
        <f t="shared" si="167"/>
        <v>128398977570.88673</v>
      </c>
      <c r="DZ50" s="578">
        <f t="shared" si="167"/>
        <v>156949699998.00333</v>
      </c>
      <c r="EB50" s="541">
        <v>1000000</v>
      </c>
      <c r="EC50" s="544">
        <v>1000000</v>
      </c>
      <c r="ED50" s="544">
        <v>1000000</v>
      </c>
      <c r="EE50" s="544">
        <v>1000000</v>
      </c>
      <c r="EF50" s="544">
        <v>1000000</v>
      </c>
      <c r="EG50" s="544">
        <v>1000000</v>
      </c>
      <c r="EH50" s="544">
        <v>1000000</v>
      </c>
      <c r="EI50" s="544">
        <v>1000000</v>
      </c>
      <c r="EJ50" s="544">
        <v>1000000</v>
      </c>
      <c r="EK50" s="544">
        <v>1000000</v>
      </c>
      <c r="EL50" s="544">
        <v>1000000</v>
      </c>
      <c r="EM50" s="544">
        <v>1000000</v>
      </c>
      <c r="EO50" s="541">
        <v>1000000</v>
      </c>
      <c r="EP50" s="544">
        <v>1000000</v>
      </c>
      <c r="EQ50" s="544">
        <v>1000000</v>
      </c>
      <c r="ER50" s="544">
        <v>1000000</v>
      </c>
      <c r="ES50" s="544">
        <v>1000000</v>
      </c>
      <c r="ET50" s="544">
        <v>1000000</v>
      </c>
      <c r="EU50" s="544">
        <v>1000000</v>
      </c>
      <c r="EV50" s="544">
        <v>1000000</v>
      </c>
      <c r="EW50" s="544">
        <v>1000000</v>
      </c>
      <c r="EX50" s="544">
        <v>1000000</v>
      </c>
      <c r="EY50" s="544">
        <v>1000000</v>
      </c>
      <c r="EZ50" s="544">
        <v>1000000</v>
      </c>
    </row>
    <row r="51" spans="2:156" ht="25.5" customHeight="1">
      <c r="B51" s="165" t="s">
        <v>188</v>
      </c>
      <c r="C51" s="1" t="s">
        <v>297</v>
      </c>
      <c r="D51" s="1" t="s">
        <v>162</v>
      </c>
      <c r="E51" s="1" t="s">
        <v>174</v>
      </c>
      <c r="F51" s="1" t="s">
        <v>162</v>
      </c>
      <c r="G51" s="1" t="s">
        <v>162</v>
      </c>
      <c r="H51" s="1" t="s">
        <v>162</v>
      </c>
      <c r="I51" s="1" t="s">
        <v>162</v>
      </c>
      <c r="J51" s="1" t="s">
        <v>162</v>
      </c>
      <c r="K51" s="1" t="s">
        <v>162</v>
      </c>
      <c r="L51" s="1" t="s">
        <v>162</v>
      </c>
      <c r="M51" s="1" t="s">
        <v>162</v>
      </c>
      <c r="N51" s="1" t="s">
        <v>162</v>
      </c>
      <c r="O51" s="1" t="s">
        <v>162</v>
      </c>
      <c r="T51" s="201" t="s">
        <v>189</v>
      </c>
      <c r="U51" s="403"/>
      <c r="V51" s="202" t="s">
        <v>189</v>
      </c>
      <c r="W51" s="350">
        <f>W220</f>
        <v>14770.701333999999</v>
      </c>
      <c r="X51" s="350">
        <f t="shared" ref="X51:AG51" si="168">X220</f>
        <v>0</v>
      </c>
      <c r="Y51" s="350">
        <f t="shared" si="168"/>
        <v>0</v>
      </c>
      <c r="Z51" s="350">
        <f t="shared" si="168"/>
        <v>0</v>
      </c>
      <c r="AA51" s="350">
        <f t="shared" si="168"/>
        <v>0</v>
      </c>
      <c r="AB51" s="350">
        <f t="shared" si="168"/>
        <v>0</v>
      </c>
      <c r="AC51" s="350">
        <f t="shared" si="168"/>
        <v>0</v>
      </c>
      <c r="AD51" s="421">
        <f t="shared" si="168"/>
        <v>14770.701333999999</v>
      </c>
      <c r="AE51" s="350">
        <f t="shared" si="168"/>
        <v>0</v>
      </c>
      <c r="AF51" s="350">
        <f>AF220</f>
        <v>14770.701333999999</v>
      </c>
      <c r="AG51" s="421">
        <f t="shared" si="168"/>
        <v>5926.0018959499994</v>
      </c>
      <c r="AH51" s="175">
        <f t="shared" si="144"/>
        <v>0.40119976444918071</v>
      </c>
      <c r="AI51" s="216">
        <f t="shared" si="145"/>
        <v>0.40119976444918071</v>
      </c>
      <c r="AJ51" s="421">
        <f>AJ220</f>
        <v>7099.990785</v>
      </c>
      <c r="AK51" s="421">
        <f>+AG51-AJ51</f>
        <v>-1173.9888890500006</v>
      </c>
      <c r="AL51" s="170">
        <f t="shared" si="161"/>
        <v>0.48068068160425509</v>
      </c>
      <c r="AM51" s="422">
        <f>AM220</f>
        <v>1029.8547016</v>
      </c>
      <c r="AN51" s="576">
        <f t="shared" si="146"/>
        <v>6.9722803156910679E-2</v>
      </c>
      <c r="AO51" s="577">
        <f t="shared" si="147"/>
        <v>6.9722803156910679E-2</v>
      </c>
      <c r="AP51" s="578">
        <f>AP220</f>
        <v>3158.7731139276998</v>
      </c>
      <c r="AQ51" s="583">
        <f>+AM51-AP51</f>
        <v>-2128.9184123277</v>
      </c>
      <c r="AR51" s="170">
        <f t="shared" si="148"/>
        <v>0.21385396959159042</v>
      </c>
      <c r="AS51" s="422">
        <f>AS220</f>
        <v>1029.8547016</v>
      </c>
      <c r="AT51" s="177">
        <f t="shared" si="149"/>
        <v>6.9722803156910679E-2</v>
      </c>
      <c r="AU51" s="422">
        <f t="shared" si="150"/>
        <v>8844.69943805</v>
      </c>
      <c r="AV51" s="350">
        <f t="shared" si="151"/>
        <v>4896.1471943499992</v>
      </c>
      <c r="AW51" s="351">
        <f t="shared" si="152"/>
        <v>13740.8466324</v>
      </c>
      <c r="AX51" s="352">
        <f t="shared" si="153"/>
        <v>8844.69943805</v>
      </c>
      <c r="AY51" s="178">
        <f t="shared" si="154"/>
        <v>3158.7731139276998</v>
      </c>
      <c r="AZ51" s="172">
        <f t="shared" si="155"/>
        <v>0.32602996937613293</v>
      </c>
      <c r="BB51" s="573">
        <f>BB220</f>
        <v>8.3353124144890378E-2</v>
      </c>
      <c r="BC51" s="573">
        <f t="shared" ref="BC51:BZ51" si="169">BC220</f>
        <v>0.28183384714560911</v>
      </c>
      <c r="BD51" s="573">
        <f t="shared" si="169"/>
        <v>0.30594291244640776</v>
      </c>
      <c r="BE51" s="573">
        <f t="shared" si="169"/>
        <v>0.48068068160425509</v>
      </c>
      <c r="BF51" s="573">
        <f t="shared" si="169"/>
        <v>0.52501704671662541</v>
      </c>
      <c r="BG51" s="573">
        <f t="shared" si="169"/>
        <v>0.57209624636162182</v>
      </c>
      <c r="BH51" s="573">
        <f t="shared" si="169"/>
        <v>0.72100681494356456</v>
      </c>
      <c r="BI51" s="573">
        <f t="shared" si="169"/>
        <v>0.79484297243307189</v>
      </c>
      <c r="BJ51" s="573">
        <f t="shared" si="169"/>
        <v>0.82724029651263264</v>
      </c>
      <c r="BK51" s="573">
        <f t="shared" si="169"/>
        <v>0.88727714580960881</v>
      </c>
      <c r="BL51" s="573">
        <f t="shared" si="169"/>
        <v>0.96473798759364993</v>
      </c>
      <c r="BM51" s="573">
        <f t="shared" si="169"/>
        <v>1</v>
      </c>
      <c r="BN51" s="573"/>
      <c r="BO51" s="573">
        <f t="shared" si="169"/>
        <v>5.3128876635912897E-2</v>
      </c>
      <c r="BP51" s="573">
        <f t="shared" si="169"/>
        <v>5.7775970328207575E-2</v>
      </c>
      <c r="BQ51" s="573">
        <f t="shared" si="169"/>
        <v>7.4836771592933768E-2</v>
      </c>
      <c r="BR51" s="573">
        <f t="shared" si="169"/>
        <v>0.21385396959159042</v>
      </c>
      <c r="BS51" s="573">
        <f t="shared" si="169"/>
        <v>0.30362487331014232</v>
      </c>
      <c r="BT51" s="573">
        <f t="shared" si="169"/>
        <v>0.34738884014102162</v>
      </c>
      <c r="BU51" s="573">
        <f t="shared" si="169"/>
        <v>0.3978389869146684</v>
      </c>
      <c r="BV51" s="573">
        <f t="shared" si="169"/>
        <v>0.4626303212331746</v>
      </c>
      <c r="BW51" s="573">
        <f t="shared" si="169"/>
        <v>0.55977910576292078</v>
      </c>
      <c r="BX51" s="573">
        <f t="shared" si="169"/>
        <v>0.68253636774047166</v>
      </c>
      <c r="BY51" s="573">
        <f t="shared" si="169"/>
        <v>0.81639890246647506</v>
      </c>
      <c r="BZ51" s="573">
        <f t="shared" si="169"/>
        <v>1</v>
      </c>
      <c r="CB51" s="541">
        <f t="shared" si="157"/>
        <v>1231.1841019999999</v>
      </c>
      <c r="CC51" s="541">
        <f t="shared" si="157"/>
        <v>4162.8835820000004</v>
      </c>
      <c r="CD51" s="541">
        <f t="shared" si="157"/>
        <v>4518.9913850000003</v>
      </c>
      <c r="CE51" s="541">
        <f t="shared" si="157"/>
        <v>7099.990785</v>
      </c>
      <c r="CF51" s="541">
        <f t="shared" si="157"/>
        <v>7754.8699923099994</v>
      </c>
      <c r="CG51" s="541">
        <f t="shared" si="157"/>
        <v>8450.2627893099998</v>
      </c>
      <c r="CH51" s="541">
        <f t="shared" si="157"/>
        <v>10649.776323309999</v>
      </c>
      <c r="CI51" s="541">
        <f t="shared" si="157"/>
        <v>11740.3881532377</v>
      </c>
      <c r="CJ51" s="541">
        <f t="shared" si="157"/>
        <v>12218.919351237699</v>
      </c>
      <c r="CK51" s="541">
        <f t="shared" si="157"/>
        <v>13105.7057212377</v>
      </c>
      <c r="CL51" s="541">
        <f t="shared" si="157"/>
        <v>14249.85668031</v>
      </c>
      <c r="CM51" s="541">
        <f t="shared" si="157"/>
        <v>14770.701333999999</v>
      </c>
      <c r="CO51" s="538">
        <f t="shared" si="158"/>
        <v>784.75076899999999</v>
      </c>
      <c r="CP51" s="538">
        <f t="shared" si="158"/>
        <v>853.39160200000003</v>
      </c>
      <c r="CQ51" s="538">
        <f t="shared" si="158"/>
        <v>1105.3916019999999</v>
      </c>
      <c r="CR51" s="538">
        <f t="shared" si="158"/>
        <v>3158.7731139277003</v>
      </c>
      <c r="CS51" s="538">
        <f t="shared" si="158"/>
        <v>4484.7523212376991</v>
      </c>
      <c r="CT51" s="538">
        <f t="shared" si="158"/>
        <v>5131.1768044876999</v>
      </c>
      <c r="CU51" s="538">
        <f t="shared" si="158"/>
        <v>5876.3608547376998</v>
      </c>
      <c r="CV51" s="538">
        <f t="shared" si="158"/>
        <v>6833.3743029876996</v>
      </c>
      <c r="CW51" s="538">
        <f t="shared" si="158"/>
        <v>8268.3299842377</v>
      </c>
      <c r="CX51" s="538">
        <f t="shared" si="158"/>
        <v>10081.540837487699</v>
      </c>
      <c r="CY51" s="538">
        <f t="shared" si="158"/>
        <v>12058.784357737699</v>
      </c>
      <c r="CZ51" s="538">
        <f t="shared" si="158"/>
        <v>14770.701333999999</v>
      </c>
      <c r="DB51" s="578">
        <f>DB220</f>
        <v>1231184102</v>
      </c>
      <c r="DC51" s="578">
        <f t="shared" ref="DC51:DZ51" si="170">DC220</f>
        <v>4162883582</v>
      </c>
      <c r="DD51" s="578">
        <f t="shared" si="170"/>
        <v>4518991385</v>
      </c>
      <c r="DE51" s="578">
        <f t="shared" si="170"/>
        <v>7099990785</v>
      </c>
      <c r="DF51" s="578">
        <f t="shared" si="170"/>
        <v>7754869992.3099995</v>
      </c>
      <c r="DG51" s="578">
        <f t="shared" si="170"/>
        <v>8450262789.3099995</v>
      </c>
      <c r="DH51" s="578">
        <f t="shared" si="170"/>
        <v>10649776323.309999</v>
      </c>
      <c r="DI51" s="578">
        <f t="shared" si="170"/>
        <v>11740388153.2377</v>
      </c>
      <c r="DJ51" s="578">
        <f t="shared" si="170"/>
        <v>12218919351.2377</v>
      </c>
      <c r="DK51" s="578">
        <f t="shared" si="170"/>
        <v>13105705721.2377</v>
      </c>
      <c r="DL51" s="578">
        <f t="shared" si="170"/>
        <v>14249856680.309999</v>
      </c>
      <c r="DM51" s="578">
        <f t="shared" si="170"/>
        <v>14770701334</v>
      </c>
      <c r="DN51" s="578"/>
      <c r="DO51" s="578">
        <f t="shared" si="170"/>
        <v>784750769</v>
      </c>
      <c r="DP51" s="578">
        <f t="shared" si="170"/>
        <v>853391602</v>
      </c>
      <c r="DQ51" s="578">
        <f t="shared" si="170"/>
        <v>1105391602</v>
      </c>
      <c r="DR51" s="578">
        <f t="shared" si="170"/>
        <v>3158773113.9277</v>
      </c>
      <c r="DS51" s="578">
        <f t="shared" si="170"/>
        <v>4484752321.2376995</v>
      </c>
      <c r="DT51" s="578">
        <f t="shared" si="170"/>
        <v>5131176804.4876995</v>
      </c>
      <c r="DU51" s="578">
        <f t="shared" si="170"/>
        <v>5876360854.7376995</v>
      </c>
      <c r="DV51" s="578">
        <f t="shared" si="170"/>
        <v>6833374302.9876995</v>
      </c>
      <c r="DW51" s="578">
        <f t="shared" si="170"/>
        <v>8268329984.2376995</v>
      </c>
      <c r="DX51" s="578">
        <f t="shared" si="170"/>
        <v>10081540837.4877</v>
      </c>
      <c r="DY51" s="578">
        <f t="shared" si="170"/>
        <v>12058784357.7377</v>
      </c>
      <c r="DZ51" s="578">
        <f t="shared" si="170"/>
        <v>14770701334</v>
      </c>
      <c r="EB51" s="541">
        <v>1000000</v>
      </c>
      <c r="EC51" s="544">
        <v>1000000</v>
      </c>
      <c r="ED51" s="544">
        <v>1000000</v>
      </c>
      <c r="EE51" s="544">
        <v>1000000</v>
      </c>
      <c r="EF51" s="544">
        <v>1000000</v>
      </c>
      <c r="EG51" s="544">
        <v>1000000</v>
      </c>
      <c r="EH51" s="544">
        <v>1000000</v>
      </c>
      <c r="EI51" s="544">
        <v>1000000</v>
      </c>
      <c r="EJ51" s="544">
        <v>1000000</v>
      </c>
      <c r="EK51" s="544">
        <v>1000000</v>
      </c>
      <c r="EL51" s="544">
        <v>1000000</v>
      </c>
      <c r="EM51" s="544">
        <v>1000000</v>
      </c>
      <c r="EO51" s="541">
        <v>1000000</v>
      </c>
      <c r="EP51" s="544">
        <v>1000000</v>
      </c>
      <c r="EQ51" s="544">
        <v>1000000</v>
      </c>
      <c r="ER51" s="544">
        <v>1000000</v>
      </c>
      <c r="ES51" s="544">
        <v>1000000</v>
      </c>
      <c r="ET51" s="544">
        <v>1000000</v>
      </c>
      <c r="EU51" s="544">
        <v>1000000</v>
      </c>
      <c r="EV51" s="544">
        <v>1000000</v>
      </c>
      <c r="EW51" s="544">
        <v>1000000</v>
      </c>
      <c r="EX51" s="544">
        <v>1000000</v>
      </c>
      <c r="EY51" s="544">
        <v>1000000</v>
      </c>
      <c r="EZ51" s="544">
        <v>1000000</v>
      </c>
    </row>
    <row r="52" spans="2:156" ht="25.5" customHeight="1">
      <c r="B52" s="165" t="s">
        <v>190</v>
      </c>
      <c r="C52" s="1" t="s">
        <v>298</v>
      </c>
      <c r="D52" s="1" t="s">
        <v>162</v>
      </c>
      <c r="E52" s="1" t="s">
        <v>174</v>
      </c>
      <c r="F52" s="1" t="s">
        <v>162</v>
      </c>
      <c r="G52" s="1" t="s">
        <v>162</v>
      </c>
      <c r="H52" s="1" t="s">
        <v>162</v>
      </c>
      <c r="I52" s="1" t="s">
        <v>162</v>
      </c>
      <c r="J52" s="1" t="s">
        <v>162</v>
      </c>
      <c r="K52" s="1" t="s">
        <v>162</v>
      </c>
      <c r="L52" s="1" t="s">
        <v>162</v>
      </c>
      <c r="M52" s="1" t="s">
        <v>162</v>
      </c>
      <c r="N52" s="1" t="s">
        <v>162</v>
      </c>
      <c r="O52" s="1" t="s">
        <v>162</v>
      </c>
      <c r="T52" s="201" t="s">
        <v>191</v>
      </c>
      <c r="U52" s="403"/>
      <c r="V52" s="202" t="s">
        <v>191</v>
      </c>
      <c r="W52" s="350">
        <f>W243</f>
        <v>256636.11775</v>
      </c>
      <c r="X52" s="350">
        <f t="shared" ref="X52:AG52" si="171">X243</f>
        <v>0</v>
      </c>
      <c r="Y52" s="350">
        <f t="shared" si="171"/>
        <v>0</v>
      </c>
      <c r="Z52" s="350">
        <f t="shared" si="171"/>
        <v>0</v>
      </c>
      <c r="AA52" s="350">
        <f t="shared" si="171"/>
        <v>0</v>
      </c>
      <c r="AB52" s="350">
        <f t="shared" si="171"/>
        <v>0</v>
      </c>
      <c r="AC52" s="350">
        <f t="shared" si="171"/>
        <v>0</v>
      </c>
      <c r="AD52" s="421">
        <f t="shared" si="171"/>
        <v>256636.11775</v>
      </c>
      <c r="AE52" s="350">
        <f t="shared" si="171"/>
        <v>0</v>
      </c>
      <c r="AF52" s="350">
        <f>AF243</f>
        <v>256636.11775</v>
      </c>
      <c r="AG52" s="421">
        <f t="shared" si="171"/>
        <v>10408.788438329999</v>
      </c>
      <c r="AH52" s="175">
        <f t="shared" si="144"/>
        <v>4.0558548537854816E-2</v>
      </c>
      <c r="AI52" s="216">
        <f t="shared" si="145"/>
        <v>4.0558548537854816E-2</v>
      </c>
      <c r="AJ52" s="421">
        <f>AJ243</f>
        <v>13032.068990666667</v>
      </c>
      <c r="AK52" s="421">
        <f t="shared" ref="AK52:AK54" si="172">+AG52-AJ52</f>
        <v>-2623.2805523366678</v>
      </c>
      <c r="AL52" s="170">
        <f t="shared" si="161"/>
        <v>5.0780338733777727E-2</v>
      </c>
      <c r="AM52" s="422">
        <f>AM243</f>
        <v>2184.0596177100001</v>
      </c>
      <c r="AN52" s="576">
        <f t="shared" si="146"/>
        <v>8.5103361010065784E-3</v>
      </c>
      <c r="AO52" s="577">
        <f t="shared" si="147"/>
        <v>8.5103361010065784E-3</v>
      </c>
      <c r="AP52" s="578">
        <f>AP243</f>
        <v>3100.9031536550001</v>
      </c>
      <c r="AQ52" s="583">
        <f t="shared" si="162"/>
        <v>-916.84353594499999</v>
      </c>
      <c r="AR52" s="170">
        <f t="shared" si="148"/>
        <v>1.2082878983837029E-2</v>
      </c>
      <c r="AS52" s="422">
        <f>AS243</f>
        <v>2175.7496177100002</v>
      </c>
      <c r="AT52" s="177">
        <f t="shared" si="149"/>
        <v>8.4779556236487686E-3</v>
      </c>
      <c r="AU52" s="422">
        <f t="shared" si="150"/>
        <v>246227.32931167001</v>
      </c>
      <c r="AV52" s="350">
        <f t="shared" si="151"/>
        <v>8224.7288206199992</v>
      </c>
      <c r="AW52" s="351">
        <f t="shared" si="152"/>
        <v>254452.05813229</v>
      </c>
      <c r="AX52" s="352">
        <f t="shared" si="153"/>
        <v>246227.32931167001</v>
      </c>
      <c r="AY52" s="178">
        <f t="shared" si="154"/>
        <v>3100.9031536550001</v>
      </c>
      <c r="AZ52" s="172">
        <f t="shared" si="155"/>
        <v>0.70433016108086877</v>
      </c>
      <c r="BB52" s="573">
        <f>BB243</f>
        <v>1.9705534272952116E-2</v>
      </c>
      <c r="BC52" s="573">
        <f t="shared" ref="BC52:BZ52" si="173">BC243</f>
        <v>2.9867565115939337E-2</v>
      </c>
      <c r="BD52" s="573">
        <f t="shared" si="173"/>
        <v>3.8416614323180165E-2</v>
      </c>
      <c r="BE52" s="573">
        <f t="shared" si="173"/>
        <v>5.0780338733777727E-2</v>
      </c>
      <c r="BF52" s="573">
        <f t="shared" si="173"/>
        <v>9.969999323033063E-2</v>
      </c>
      <c r="BG52" s="573">
        <f t="shared" si="173"/>
        <v>0.35495273821174117</v>
      </c>
      <c r="BH52" s="573">
        <f t="shared" si="173"/>
        <v>0.53871086068279395</v>
      </c>
      <c r="BI52" s="573">
        <f t="shared" si="173"/>
        <v>0.81947982580126666</v>
      </c>
      <c r="BJ52" s="573">
        <f t="shared" si="173"/>
        <v>0.99749924771874143</v>
      </c>
      <c r="BK52" s="573">
        <f t="shared" si="173"/>
        <v>0.99791210883871528</v>
      </c>
      <c r="BL52" s="573">
        <f t="shared" si="173"/>
        <v>0.99905044663022047</v>
      </c>
      <c r="BM52" s="573">
        <f t="shared" si="173"/>
        <v>1.0000000000003249</v>
      </c>
      <c r="BN52" s="573"/>
      <c r="BO52" s="573">
        <f t="shared" si="173"/>
        <v>1.0131086469024487E-4</v>
      </c>
      <c r="BP52" s="573">
        <f t="shared" si="173"/>
        <v>8.5380510058779527E-4</v>
      </c>
      <c r="BQ52" s="573">
        <f t="shared" si="173"/>
        <v>7.007716093811585E-3</v>
      </c>
      <c r="BR52" s="573">
        <f t="shared" si="173"/>
        <v>1.2082878983837029E-2</v>
      </c>
      <c r="BS52" s="573">
        <f t="shared" si="173"/>
        <v>2.1480797872438201E-2</v>
      </c>
      <c r="BT52" s="573">
        <f t="shared" si="173"/>
        <v>0.12363982690450825</v>
      </c>
      <c r="BU52" s="573">
        <f t="shared" si="173"/>
        <v>0.27065650742978875</v>
      </c>
      <c r="BV52" s="573">
        <f t="shared" si="173"/>
        <v>0.34859746783761109</v>
      </c>
      <c r="BW52" s="573">
        <f t="shared" si="173"/>
        <v>0.56389969435284215</v>
      </c>
      <c r="BX52" s="573">
        <f t="shared" si="173"/>
        <v>0.71178257681052759</v>
      </c>
      <c r="BY52" s="573">
        <f t="shared" si="173"/>
        <v>0.86569504338792536</v>
      </c>
      <c r="BZ52" s="573">
        <f t="shared" si="173"/>
        <v>0.9999999999985778</v>
      </c>
      <c r="CB52" s="541">
        <f>DB52/EB52</f>
        <v>5057.1518139999998</v>
      </c>
      <c r="CC52" s="541">
        <f t="shared" si="157"/>
        <v>7665.0959579999999</v>
      </c>
      <c r="CD52" s="541">
        <f t="shared" si="157"/>
        <v>9859.0907569999999</v>
      </c>
      <c r="CE52" s="541">
        <f t="shared" si="157"/>
        <v>13032.068990666667</v>
      </c>
      <c r="CF52" s="541">
        <f t="shared" si="157"/>
        <v>25586.619202333335</v>
      </c>
      <c r="CG52" s="541">
        <f t="shared" si="157"/>
        <v>91093.692719393337</v>
      </c>
      <c r="CH52" s="541">
        <f t="shared" si="157"/>
        <v>138252.66387539334</v>
      </c>
      <c r="CI52" s="541">
        <f t="shared" si="157"/>
        <v>210308.12106808333</v>
      </c>
      <c r="CJ52" s="541">
        <f t="shared" si="157"/>
        <v>255994.33439308335</v>
      </c>
      <c r="CK52" s="541">
        <f t="shared" si="157"/>
        <v>256100.28946808336</v>
      </c>
      <c r="CL52" s="541">
        <f t="shared" si="157"/>
        <v>256392.42805958336</v>
      </c>
      <c r="CM52" s="541">
        <f t="shared" si="157"/>
        <v>256636.11775008333</v>
      </c>
      <c r="CO52" s="538">
        <f t="shared" si="158"/>
        <v>26.000026999999999</v>
      </c>
      <c r="CP52" s="538">
        <f t="shared" si="158"/>
        <v>219.11722632999999</v>
      </c>
      <c r="CQ52" s="538">
        <f t="shared" si="158"/>
        <v>1798.43305261</v>
      </c>
      <c r="CR52" s="538">
        <f t="shared" si="158"/>
        <v>3100.9031536550001</v>
      </c>
      <c r="CS52" s="538">
        <f t="shared" si="158"/>
        <v>5512.7485721550011</v>
      </c>
      <c r="CT52" s="538">
        <f t="shared" si="158"/>
        <v>31730.445176055</v>
      </c>
      <c r="CU52" s="538">
        <f t="shared" si="158"/>
        <v>69460.235310555014</v>
      </c>
      <c r="CV52" s="538">
        <f t="shared" si="158"/>
        <v>89462.700803325002</v>
      </c>
      <c r="CW52" s="538">
        <f t="shared" si="158"/>
        <v>144717.02835912496</v>
      </c>
      <c r="CX52" s="538">
        <f t="shared" si="158"/>
        <v>182669.11719474499</v>
      </c>
      <c r="CY52" s="538">
        <f t="shared" si="158"/>
        <v>222168.615090495</v>
      </c>
      <c r="CZ52" s="538">
        <f t="shared" si="158"/>
        <v>256636.11774963498</v>
      </c>
      <c r="DB52" s="578">
        <f>DB243</f>
        <v>5057151814</v>
      </c>
      <c r="DC52" s="578">
        <f t="shared" ref="DC52:DZ52" si="174">DC243</f>
        <v>7665095958</v>
      </c>
      <c r="DD52" s="578">
        <f t="shared" si="174"/>
        <v>9859090757</v>
      </c>
      <c r="DE52" s="578">
        <f t="shared" si="174"/>
        <v>13032068990.666666</v>
      </c>
      <c r="DF52" s="578">
        <f t="shared" si="174"/>
        <v>25586619202.333336</v>
      </c>
      <c r="DG52" s="578">
        <f t="shared" si="174"/>
        <v>91093692719.393341</v>
      </c>
      <c r="DH52" s="578">
        <f t="shared" si="174"/>
        <v>138252663875.39334</v>
      </c>
      <c r="DI52" s="578">
        <f t="shared" si="174"/>
        <v>210308121068.08334</v>
      </c>
      <c r="DJ52" s="578">
        <f t="shared" si="174"/>
        <v>255994334393.08334</v>
      </c>
      <c r="DK52" s="578">
        <f t="shared" si="174"/>
        <v>256100289468.08334</v>
      </c>
      <c r="DL52" s="578">
        <f t="shared" si="174"/>
        <v>256392428059.58334</v>
      </c>
      <c r="DM52" s="578">
        <f t="shared" si="174"/>
        <v>256636117750.08334</v>
      </c>
      <c r="DN52" s="578"/>
      <c r="DO52" s="578">
        <f t="shared" si="174"/>
        <v>26000027</v>
      </c>
      <c r="DP52" s="578">
        <f t="shared" si="174"/>
        <v>219117226.32999998</v>
      </c>
      <c r="DQ52" s="578">
        <f t="shared" si="174"/>
        <v>1798433052.6099999</v>
      </c>
      <c r="DR52" s="578">
        <f t="shared" si="174"/>
        <v>3100903153.6550002</v>
      </c>
      <c r="DS52" s="578">
        <f t="shared" si="174"/>
        <v>5512748572.1550007</v>
      </c>
      <c r="DT52" s="578">
        <f t="shared" si="174"/>
        <v>31730445176.055</v>
      </c>
      <c r="DU52" s="578">
        <f t="shared" si="174"/>
        <v>69460235310.555008</v>
      </c>
      <c r="DV52" s="578">
        <f t="shared" si="174"/>
        <v>89462700803.324997</v>
      </c>
      <c r="DW52" s="578">
        <f t="shared" si="174"/>
        <v>144717028359.12497</v>
      </c>
      <c r="DX52" s="578">
        <f t="shared" si="174"/>
        <v>182669117194.745</v>
      </c>
      <c r="DY52" s="578">
        <f t="shared" si="174"/>
        <v>222168615090.495</v>
      </c>
      <c r="DZ52" s="578">
        <f t="shared" si="174"/>
        <v>256636117749.63498</v>
      </c>
      <c r="EB52" s="541">
        <v>1000000</v>
      </c>
      <c r="EC52" s="544">
        <v>1000000</v>
      </c>
      <c r="ED52" s="544">
        <v>1000000</v>
      </c>
      <c r="EE52" s="544">
        <v>1000000</v>
      </c>
      <c r="EF52" s="544">
        <v>1000000</v>
      </c>
      <c r="EG52" s="544">
        <v>1000000</v>
      </c>
      <c r="EH52" s="544">
        <v>1000000</v>
      </c>
      <c r="EI52" s="544">
        <v>1000000</v>
      </c>
      <c r="EJ52" s="544">
        <v>1000000</v>
      </c>
      <c r="EK52" s="544">
        <v>1000000</v>
      </c>
      <c r="EL52" s="544">
        <v>1000000</v>
      </c>
      <c r="EM52" s="544">
        <v>1000000</v>
      </c>
      <c r="EO52" s="541">
        <v>1000000</v>
      </c>
      <c r="EP52" s="544">
        <v>1000000</v>
      </c>
      <c r="EQ52" s="544">
        <v>1000000</v>
      </c>
      <c r="ER52" s="544">
        <v>1000000</v>
      </c>
      <c r="ES52" s="544">
        <v>1000000</v>
      </c>
      <c r="ET52" s="544">
        <v>1000000</v>
      </c>
      <c r="EU52" s="544">
        <v>1000000</v>
      </c>
      <c r="EV52" s="544">
        <v>1000000</v>
      </c>
      <c r="EW52" s="544">
        <v>1000000</v>
      </c>
      <c r="EX52" s="544">
        <v>1000000</v>
      </c>
      <c r="EY52" s="544">
        <v>1000000</v>
      </c>
      <c r="EZ52" s="544">
        <v>1000000</v>
      </c>
    </row>
    <row r="53" spans="2:156" ht="25.5" customHeight="1">
      <c r="B53" s="165" t="s">
        <v>192</v>
      </c>
      <c r="C53" s="1" t="s">
        <v>299</v>
      </c>
      <c r="D53" s="1" t="s">
        <v>162</v>
      </c>
      <c r="E53" s="1" t="s">
        <v>174</v>
      </c>
      <c r="F53" s="1" t="s">
        <v>162</v>
      </c>
      <c r="G53" s="1" t="s">
        <v>162</v>
      </c>
      <c r="H53" s="1" t="s">
        <v>162</v>
      </c>
      <c r="I53" s="1" t="s">
        <v>162</v>
      </c>
      <c r="J53" s="1" t="s">
        <v>162</v>
      </c>
      <c r="K53" s="1" t="s">
        <v>162</v>
      </c>
      <c r="L53" s="1" t="s">
        <v>162</v>
      </c>
      <c r="M53" s="1" t="s">
        <v>162</v>
      </c>
      <c r="N53" s="1" t="s">
        <v>162</v>
      </c>
      <c r="O53" s="1" t="s">
        <v>162</v>
      </c>
      <c r="T53" s="201" t="s">
        <v>193</v>
      </c>
      <c r="U53" s="403"/>
      <c r="V53" s="202" t="s">
        <v>193</v>
      </c>
      <c r="W53" s="350">
        <f>W266</f>
        <v>61421.308034000001</v>
      </c>
      <c r="X53" s="350">
        <f t="shared" ref="X53:AG53" si="175">X266</f>
        <v>0</v>
      </c>
      <c r="Y53" s="350">
        <f t="shared" si="175"/>
        <v>0</v>
      </c>
      <c r="Z53" s="350">
        <f t="shared" si="175"/>
        <v>0</v>
      </c>
      <c r="AA53" s="350">
        <f t="shared" si="175"/>
        <v>0</v>
      </c>
      <c r="AB53" s="350">
        <f t="shared" si="175"/>
        <v>0</v>
      </c>
      <c r="AC53" s="350">
        <f t="shared" si="175"/>
        <v>0</v>
      </c>
      <c r="AD53" s="421">
        <f t="shared" si="175"/>
        <v>61421.308034000001</v>
      </c>
      <c r="AE53" s="350">
        <f t="shared" si="175"/>
        <v>1000</v>
      </c>
      <c r="AF53" s="350">
        <f>AF266</f>
        <v>60421.308034000001</v>
      </c>
      <c r="AG53" s="421">
        <f t="shared" si="175"/>
        <v>16753.035736000002</v>
      </c>
      <c r="AH53" s="175">
        <f t="shared" si="144"/>
        <v>0.27275608859919254</v>
      </c>
      <c r="AI53" s="216">
        <f t="shared" si="145"/>
        <v>0.27727032533908086</v>
      </c>
      <c r="AJ53" s="421">
        <f>AJ266</f>
        <v>14825.768838000002</v>
      </c>
      <c r="AK53" s="421">
        <f t="shared" si="172"/>
        <v>1927.2668979999999</v>
      </c>
      <c r="AL53" s="170">
        <f t="shared" si="161"/>
        <v>0.24137826615143299</v>
      </c>
      <c r="AM53" s="422">
        <f>AM266</f>
        <v>2043.2136074199998</v>
      </c>
      <c r="AN53" s="576">
        <f t="shared" si="146"/>
        <v>3.3265550227112896E-2</v>
      </c>
      <c r="AO53" s="577">
        <f t="shared" si="147"/>
        <v>3.3816110142306947E-2</v>
      </c>
      <c r="AP53" s="578">
        <f>AP266</f>
        <v>1081.8608611200002</v>
      </c>
      <c r="AQ53" s="583">
        <f t="shared" si="162"/>
        <v>961.35274629999958</v>
      </c>
      <c r="AR53" s="170">
        <f t="shared" si="148"/>
        <v>1.7613771112154303E-2</v>
      </c>
      <c r="AS53" s="422">
        <f>AS266</f>
        <v>2027.8226714199996</v>
      </c>
      <c r="AT53" s="177">
        <f t="shared" si="149"/>
        <v>3.301497047730554E-2</v>
      </c>
      <c r="AU53" s="422">
        <f t="shared" si="150"/>
        <v>44668.272297999996</v>
      </c>
      <c r="AV53" s="350">
        <f t="shared" si="151"/>
        <v>14709.822128580003</v>
      </c>
      <c r="AW53" s="351">
        <f t="shared" si="152"/>
        <v>59378.094426579999</v>
      </c>
      <c r="AX53" s="352">
        <f t="shared" si="153"/>
        <v>43668.272297999996</v>
      </c>
      <c r="AY53" s="178">
        <f t="shared" si="154"/>
        <v>1081.8608611200002</v>
      </c>
      <c r="AZ53" s="172">
        <f t="shared" si="155"/>
        <v>1.888610338768292</v>
      </c>
      <c r="BB53" s="573">
        <f>BB266</f>
        <v>4.7743366168247755E-5</v>
      </c>
      <c r="BC53" s="573">
        <f t="shared" ref="BC53:BZ53" si="176">BC266</f>
        <v>4.7694133742290208E-2</v>
      </c>
      <c r="BD53" s="573">
        <f t="shared" si="176"/>
        <v>0.10339207130666558</v>
      </c>
      <c r="BE53" s="573">
        <f t="shared" si="176"/>
        <v>0.24137826615143299</v>
      </c>
      <c r="BF53" s="573">
        <f t="shared" si="176"/>
        <v>0.25619855782441575</v>
      </c>
      <c r="BG53" s="573">
        <f t="shared" si="176"/>
        <v>0.41895782036675988</v>
      </c>
      <c r="BH53" s="573">
        <f t="shared" si="176"/>
        <v>0.57976395306150152</v>
      </c>
      <c r="BI53" s="573">
        <f t="shared" si="176"/>
        <v>0.72851703270842783</v>
      </c>
      <c r="BJ53" s="573">
        <f t="shared" si="176"/>
        <v>0.95056353117196457</v>
      </c>
      <c r="BK53" s="573">
        <f t="shared" si="176"/>
        <v>0.98524205021003075</v>
      </c>
      <c r="BL53" s="573">
        <f t="shared" si="176"/>
        <v>0.99579213487513263</v>
      </c>
      <c r="BM53" s="573">
        <f t="shared" si="176"/>
        <v>1</v>
      </c>
      <c r="BN53" s="573"/>
      <c r="BO53" s="573">
        <f t="shared" si="176"/>
        <v>0</v>
      </c>
      <c r="BP53" s="573">
        <f t="shared" si="176"/>
        <v>5.490511530840773E-5</v>
      </c>
      <c r="BQ53" s="573">
        <f t="shared" si="176"/>
        <v>7.2015055842696938E-3</v>
      </c>
      <c r="BR53" s="573">
        <f t="shared" si="176"/>
        <v>1.7613771112154303E-2</v>
      </c>
      <c r="BS53" s="573">
        <f t="shared" si="176"/>
        <v>5.6367216962939219E-2</v>
      </c>
      <c r="BT53" s="573">
        <f t="shared" si="176"/>
        <v>8.5777819982009409E-2</v>
      </c>
      <c r="BU53" s="573">
        <f t="shared" si="176"/>
        <v>0.14319645695482941</v>
      </c>
      <c r="BV53" s="573">
        <f t="shared" si="176"/>
        <v>0.26844639607305049</v>
      </c>
      <c r="BW53" s="573">
        <f t="shared" si="176"/>
        <v>0.39322121386979386</v>
      </c>
      <c r="BX53" s="573">
        <f t="shared" si="176"/>
        <v>0.55642894696600653</v>
      </c>
      <c r="BY53" s="573">
        <f t="shared" si="176"/>
        <v>0.75514553870607437</v>
      </c>
      <c r="BZ53" s="573">
        <f t="shared" si="176"/>
        <v>1</v>
      </c>
      <c r="CB53" s="541">
        <f t="shared" si="157"/>
        <v>2.9324599999999998</v>
      </c>
      <c r="CC53" s="541">
        <f t="shared" si="157"/>
        <v>2929.4360799999999</v>
      </c>
      <c r="CD53" s="541">
        <f t="shared" si="157"/>
        <v>6350.4762600000004</v>
      </c>
      <c r="CE53" s="541">
        <f t="shared" si="157"/>
        <v>14825.768838</v>
      </c>
      <c r="CF53" s="541">
        <f t="shared" si="157"/>
        <v>15736.050538</v>
      </c>
      <c r="CG53" s="541">
        <f t="shared" si="157"/>
        <v>25732.937338</v>
      </c>
      <c r="CH53" s="541">
        <f t="shared" si="157"/>
        <v>35609.860348000002</v>
      </c>
      <c r="CI53" s="541">
        <f t="shared" si="157"/>
        <v>44746.469074000001</v>
      </c>
      <c r="CJ53" s="541">
        <f t="shared" si="157"/>
        <v>58384.855453999997</v>
      </c>
      <c r="CK53" s="541">
        <f t="shared" si="157"/>
        <v>60514.855453999997</v>
      </c>
      <c r="CL53" s="541">
        <f t="shared" si="157"/>
        <v>61162.855453999997</v>
      </c>
      <c r="CM53" s="541">
        <f t="shared" si="157"/>
        <v>61421.308034000001</v>
      </c>
      <c r="CO53" s="538">
        <f t="shared" si="158"/>
        <v>0</v>
      </c>
      <c r="CP53" s="538">
        <f t="shared" si="158"/>
        <v>3.372344</v>
      </c>
      <c r="CQ53" s="538">
        <f t="shared" si="158"/>
        <v>442.32589280000002</v>
      </c>
      <c r="CR53" s="538">
        <f t="shared" si="158"/>
        <v>1081.8608611200002</v>
      </c>
      <c r="CS53" s="538">
        <f t="shared" si="158"/>
        <v>3462.1481961000004</v>
      </c>
      <c r="CT53" s="538">
        <f t="shared" si="158"/>
        <v>5268.5859036000002</v>
      </c>
      <c r="CU53" s="538">
        <f t="shared" si="158"/>
        <v>8795.3136919999997</v>
      </c>
      <c r="CV53" s="538">
        <f t="shared" si="158"/>
        <v>16488.328783820001</v>
      </c>
      <c r="CW53" s="538">
        <f t="shared" si="158"/>
        <v>24152.161302599998</v>
      </c>
      <c r="CX53" s="538">
        <f t="shared" si="158"/>
        <v>34176.593750633336</v>
      </c>
      <c r="CY53" s="538">
        <f t="shared" si="158"/>
        <v>46382.026743366667</v>
      </c>
      <c r="CZ53" s="538">
        <f t="shared" si="158"/>
        <v>61421.308034000001</v>
      </c>
      <c r="DB53" s="578">
        <f>DB266</f>
        <v>2932460</v>
      </c>
      <c r="DC53" s="578">
        <f t="shared" ref="DC53:DZ53" si="177">DC266</f>
        <v>2929436080</v>
      </c>
      <c r="DD53" s="578">
        <f t="shared" si="177"/>
        <v>6350476260</v>
      </c>
      <c r="DE53" s="578">
        <f t="shared" si="177"/>
        <v>14825768838</v>
      </c>
      <c r="DF53" s="578">
        <f t="shared" si="177"/>
        <v>15736050538</v>
      </c>
      <c r="DG53" s="578">
        <f t="shared" si="177"/>
        <v>25732937338</v>
      </c>
      <c r="DH53" s="578">
        <f t="shared" si="177"/>
        <v>35609860348</v>
      </c>
      <c r="DI53" s="578">
        <f t="shared" si="177"/>
        <v>44746469074</v>
      </c>
      <c r="DJ53" s="578">
        <f t="shared" si="177"/>
        <v>58384855454</v>
      </c>
      <c r="DK53" s="578">
        <f t="shared" si="177"/>
        <v>60514855454</v>
      </c>
      <c r="DL53" s="578">
        <f t="shared" si="177"/>
        <v>61162855454</v>
      </c>
      <c r="DM53" s="578">
        <f t="shared" si="177"/>
        <v>61421308034</v>
      </c>
      <c r="DN53" s="578"/>
      <c r="DO53" s="578">
        <f t="shared" si="177"/>
        <v>0</v>
      </c>
      <c r="DP53" s="578">
        <f t="shared" si="177"/>
        <v>3372344</v>
      </c>
      <c r="DQ53" s="578">
        <f t="shared" si="177"/>
        <v>442325892.80000001</v>
      </c>
      <c r="DR53" s="578">
        <f t="shared" si="177"/>
        <v>1081860861.1200001</v>
      </c>
      <c r="DS53" s="578">
        <f t="shared" si="177"/>
        <v>3462148196.1000004</v>
      </c>
      <c r="DT53" s="578">
        <f t="shared" si="177"/>
        <v>5268585903.6000004</v>
      </c>
      <c r="DU53" s="578">
        <f t="shared" si="177"/>
        <v>8795313692</v>
      </c>
      <c r="DV53" s="578">
        <f t="shared" si="177"/>
        <v>16488328783.82</v>
      </c>
      <c r="DW53" s="578">
        <f t="shared" si="177"/>
        <v>24152161302.599998</v>
      </c>
      <c r="DX53" s="578">
        <f t="shared" si="177"/>
        <v>34176593750.633335</v>
      </c>
      <c r="DY53" s="578">
        <f t="shared" si="177"/>
        <v>46382026743.366669</v>
      </c>
      <c r="DZ53" s="578">
        <f t="shared" si="177"/>
        <v>61421308034</v>
      </c>
      <c r="EB53" s="541">
        <v>1000000</v>
      </c>
      <c r="EC53" s="544">
        <v>1000000</v>
      </c>
      <c r="ED53" s="544">
        <v>1000000</v>
      </c>
      <c r="EE53" s="544">
        <v>1000000</v>
      </c>
      <c r="EF53" s="544">
        <v>1000000</v>
      </c>
      <c r="EG53" s="544">
        <v>1000000</v>
      </c>
      <c r="EH53" s="544">
        <v>1000000</v>
      </c>
      <c r="EI53" s="544">
        <v>1000000</v>
      </c>
      <c r="EJ53" s="544">
        <v>1000000</v>
      </c>
      <c r="EK53" s="544">
        <v>1000000</v>
      </c>
      <c r="EL53" s="544">
        <v>1000000</v>
      </c>
      <c r="EM53" s="544">
        <v>1000000</v>
      </c>
      <c r="EO53" s="541">
        <v>1000000</v>
      </c>
      <c r="EP53" s="544">
        <v>1000000</v>
      </c>
      <c r="EQ53" s="544">
        <v>1000000</v>
      </c>
      <c r="ER53" s="544">
        <v>1000000</v>
      </c>
      <c r="ES53" s="544">
        <v>1000000</v>
      </c>
      <c r="ET53" s="544">
        <v>1000000</v>
      </c>
      <c r="EU53" s="544">
        <v>1000000</v>
      </c>
      <c r="EV53" s="544">
        <v>1000000</v>
      </c>
      <c r="EW53" s="544">
        <v>1000000</v>
      </c>
      <c r="EX53" s="544">
        <v>1000000</v>
      </c>
      <c r="EY53" s="544">
        <v>1000000</v>
      </c>
      <c r="EZ53" s="544">
        <v>1000000</v>
      </c>
    </row>
    <row r="54" spans="2:156" ht="25.5" customHeight="1" thickBot="1">
      <c r="B54" s="165" t="s">
        <v>194</v>
      </c>
      <c r="C54" s="1" t="s">
        <v>300</v>
      </c>
      <c r="D54" s="1" t="s">
        <v>162</v>
      </c>
      <c r="E54" s="1" t="s">
        <v>174</v>
      </c>
      <c r="F54" s="1" t="s">
        <v>162</v>
      </c>
      <c r="G54" s="1" t="s">
        <v>162</v>
      </c>
      <c r="H54" s="1" t="s">
        <v>162</v>
      </c>
      <c r="I54" s="1" t="s">
        <v>162</v>
      </c>
      <c r="J54" s="1" t="s">
        <v>162</v>
      </c>
      <c r="K54" s="1" t="s">
        <v>162</v>
      </c>
      <c r="L54" s="1" t="s">
        <v>162</v>
      </c>
      <c r="M54" s="1" t="s">
        <v>162</v>
      </c>
      <c r="N54" s="1" t="s">
        <v>162</v>
      </c>
      <c r="O54" s="1" t="s">
        <v>162</v>
      </c>
      <c r="T54" s="201" t="s">
        <v>195</v>
      </c>
      <c r="U54" s="403"/>
      <c r="V54" s="202" t="s">
        <v>195</v>
      </c>
      <c r="W54" s="350">
        <f>W297</f>
        <v>27168.241168000004</v>
      </c>
      <c r="X54" s="350">
        <f t="shared" ref="X54:AG54" si="178">X297</f>
        <v>0</v>
      </c>
      <c r="Y54" s="350">
        <f t="shared" si="178"/>
        <v>0</v>
      </c>
      <c r="Z54" s="350">
        <f t="shared" si="178"/>
        <v>0</v>
      </c>
      <c r="AA54" s="350">
        <f t="shared" si="178"/>
        <v>0</v>
      </c>
      <c r="AB54" s="350">
        <f t="shared" si="178"/>
        <v>0</v>
      </c>
      <c r="AC54" s="350">
        <f t="shared" si="178"/>
        <v>0</v>
      </c>
      <c r="AD54" s="421">
        <f t="shared" si="178"/>
        <v>27168.241168000004</v>
      </c>
      <c r="AE54" s="350">
        <f>AE297</f>
        <v>0</v>
      </c>
      <c r="AF54" s="350">
        <f>AF297</f>
        <v>27168.241168000004</v>
      </c>
      <c r="AG54" s="421">
        <f t="shared" si="178"/>
        <v>12007.36590155</v>
      </c>
      <c r="AH54" s="175">
        <f t="shared" si="144"/>
        <v>0.44196331397752842</v>
      </c>
      <c r="AI54" s="216">
        <f t="shared" si="145"/>
        <v>0.44196331397752842</v>
      </c>
      <c r="AJ54" s="421">
        <f>AJ297</f>
        <v>11893.662318000001</v>
      </c>
      <c r="AK54" s="421">
        <f t="shared" si="172"/>
        <v>113.70358354999917</v>
      </c>
      <c r="AL54" s="170">
        <f t="shared" si="161"/>
        <v>0.43777814855416181</v>
      </c>
      <c r="AM54" s="422">
        <f>AM297</f>
        <v>1780.0331402299998</v>
      </c>
      <c r="AN54" s="576">
        <f t="shared" si="146"/>
        <v>6.551889499297453E-2</v>
      </c>
      <c r="AO54" s="577">
        <f t="shared" si="147"/>
        <v>6.551889499297453E-2</v>
      </c>
      <c r="AP54" s="578">
        <f>AP297</f>
        <v>2997.0746450000001</v>
      </c>
      <c r="AQ54" s="583">
        <f t="shared" si="162"/>
        <v>-1217.0415047700003</v>
      </c>
      <c r="AR54" s="170">
        <f t="shared" si="148"/>
        <v>0.11031537251406953</v>
      </c>
      <c r="AS54" s="422">
        <f>AS297</f>
        <v>1780.0331402299998</v>
      </c>
      <c r="AT54" s="177">
        <f t="shared" si="149"/>
        <v>6.551889499297453E-2</v>
      </c>
      <c r="AU54" s="422">
        <f t="shared" si="150"/>
        <v>15160.875266450004</v>
      </c>
      <c r="AV54" s="350">
        <f t="shared" si="151"/>
        <v>10227.33276132</v>
      </c>
      <c r="AW54" s="351">
        <f t="shared" si="152"/>
        <v>25388.208027770004</v>
      </c>
      <c r="AX54" s="352">
        <f t="shared" si="153"/>
        <v>15160.875266450004</v>
      </c>
      <c r="AY54" s="178">
        <f t="shared" si="154"/>
        <v>2997.0746450000001</v>
      </c>
      <c r="AZ54" s="172">
        <f t="shared" si="155"/>
        <v>0.59392352579526753</v>
      </c>
      <c r="BB54" s="573">
        <f>BB297</f>
        <v>0.13023178361532717</v>
      </c>
      <c r="BC54" s="573">
        <f t="shared" ref="BC54:BZ54" si="179">BC297</f>
        <v>0.2315689609826567</v>
      </c>
      <c r="BD54" s="573">
        <f t="shared" si="179"/>
        <v>0.34803778380535028</v>
      </c>
      <c r="BE54" s="573">
        <f t="shared" si="179"/>
        <v>0.43777814855416181</v>
      </c>
      <c r="BF54" s="573">
        <f t="shared" si="179"/>
        <v>0.55722220192270333</v>
      </c>
      <c r="BG54" s="573">
        <f t="shared" si="179"/>
        <v>0.66607733721513307</v>
      </c>
      <c r="BH54" s="573">
        <f t="shared" si="179"/>
        <v>0.78201939152485955</v>
      </c>
      <c r="BI54" s="573">
        <f t="shared" si="179"/>
        <v>0.85007362041538237</v>
      </c>
      <c r="BJ54" s="573">
        <f t="shared" si="179"/>
        <v>0.88111085664226008</v>
      </c>
      <c r="BK54" s="573">
        <f t="shared" si="179"/>
        <v>0.91571145408937127</v>
      </c>
      <c r="BL54" s="573">
        <f t="shared" si="179"/>
        <v>0.96256963733089307</v>
      </c>
      <c r="BM54" s="573">
        <f t="shared" si="179"/>
        <v>1</v>
      </c>
      <c r="BN54" s="573"/>
      <c r="BO54" s="573">
        <f t="shared" si="179"/>
        <v>4.0524297954803838E-4</v>
      </c>
      <c r="BP54" s="573">
        <f t="shared" si="179"/>
        <v>7.8483133921509046E-3</v>
      </c>
      <c r="BQ54" s="573">
        <f t="shared" si="179"/>
        <v>3.7034810048179108E-2</v>
      </c>
      <c r="BR54" s="573">
        <f t="shared" si="179"/>
        <v>0.11031537251406953</v>
      </c>
      <c r="BS54" s="573">
        <f t="shared" si="179"/>
        <v>0.20056027912539026</v>
      </c>
      <c r="BT54" s="573">
        <f t="shared" si="179"/>
        <v>0.2883370660087774</v>
      </c>
      <c r="BU54" s="573">
        <f t="shared" si="179"/>
        <v>0.40151728717163154</v>
      </c>
      <c r="BV54" s="573">
        <f t="shared" si="179"/>
        <v>0.47921939423649623</v>
      </c>
      <c r="BW54" s="573">
        <f t="shared" si="179"/>
        <v>0.56366502282220898</v>
      </c>
      <c r="BX54" s="573">
        <f t="shared" si="179"/>
        <v>0.68887698118802265</v>
      </c>
      <c r="BY54" s="573">
        <f t="shared" si="179"/>
        <v>0.78981164821497407</v>
      </c>
      <c r="BZ54" s="573">
        <f t="shared" si="179"/>
        <v>1</v>
      </c>
      <c r="CB54" s="541">
        <f t="shared" si="157"/>
        <v>3538.1685050000001</v>
      </c>
      <c r="CC54" s="541">
        <f t="shared" si="157"/>
        <v>6291.321379</v>
      </c>
      <c r="CD54" s="541">
        <f t="shared" si="157"/>
        <v>9455.5744460000005</v>
      </c>
      <c r="CE54" s="541">
        <f t="shared" si="157"/>
        <v>11893.662318000001</v>
      </c>
      <c r="CF54" s="541">
        <f t="shared" si="157"/>
        <v>15138.747165999999</v>
      </c>
      <c r="CG54" s="541">
        <f t="shared" si="157"/>
        <v>18096.149733999999</v>
      </c>
      <c r="CH54" s="541">
        <f t="shared" si="157"/>
        <v>21246.091426999999</v>
      </c>
      <c r="CI54" s="541">
        <f t="shared" si="157"/>
        <v>23095.005130000001</v>
      </c>
      <c r="CJ54" s="541">
        <f t="shared" si="157"/>
        <v>23938.232249000001</v>
      </c>
      <c r="CK54" s="541">
        <f t="shared" si="157"/>
        <v>24878.269625000001</v>
      </c>
      <c r="CL54" s="541">
        <f t="shared" si="157"/>
        <v>26151.324047999999</v>
      </c>
      <c r="CM54" s="541">
        <f t="shared" si="157"/>
        <v>27168.241168</v>
      </c>
      <c r="CO54" s="538">
        <f t="shared" si="158"/>
        <v>11.009739</v>
      </c>
      <c r="CP54" s="538">
        <f t="shared" si="158"/>
        <v>213.22487100000001</v>
      </c>
      <c r="CQ54" s="538">
        <f t="shared" si="158"/>
        <v>1006.170651</v>
      </c>
      <c r="CR54" s="538">
        <f t="shared" si="158"/>
        <v>2997.0746450000001</v>
      </c>
      <c r="CS54" s="538">
        <f t="shared" si="158"/>
        <v>5448.8700319999998</v>
      </c>
      <c r="CT54" s="538">
        <f t="shared" si="158"/>
        <v>7833.6109470000001</v>
      </c>
      <c r="CU54" s="538">
        <f t="shared" si="158"/>
        <v>10908.518491000001</v>
      </c>
      <c r="CV54" s="538">
        <f t="shared" si="158"/>
        <v>13019.548075000001</v>
      </c>
      <c r="CW54" s="538">
        <f t="shared" si="158"/>
        <v>15313.787278</v>
      </c>
      <c r="CX54" s="538">
        <f t="shared" si="158"/>
        <v>18715.575959999998</v>
      </c>
      <c r="CY54" s="538">
        <f t="shared" si="158"/>
        <v>21457.793335999999</v>
      </c>
      <c r="CZ54" s="538">
        <f t="shared" si="158"/>
        <v>27168.241168</v>
      </c>
      <c r="DB54" s="578">
        <f>DB297</f>
        <v>3538168505</v>
      </c>
      <c r="DC54" s="578">
        <f t="shared" ref="DC54:DZ54" si="180">DC297</f>
        <v>6291321379</v>
      </c>
      <c r="DD54" s="578">
        <f t="shared" si="180"/>
        <v>9455574446</v>
      </c>
      <c r="DE54" s="578">
        <f t="shared" si="180"/>
        <v>11893662318</v>
      </c>
      <c r="DF54" s="578">
        <f t="shared" si="180"/>
        <v>15138747166</v>
      </c>
      <c r="DG54" s="578">
        <f t="shared" si="180"/>
        <v>18096149734</v>
      </c>
      <c r="DH54" s="578">
        <f t="shared" si="180"/>
        <v>21246091427</v>
      </c>
      <c r="DI54" s="578">
        <f t="shared" si="180"/>
        <v>23095005130</v>
      </c>
      <c r="DJ54" s="578">
        <f t="shared" si="180"/>
        <v>23938232249</v>
      </c>
      <c r="DK54" s="578">
        <f t="shared" si="180"/>
        <v>24878269625</v>
      </c>
      <c r="DL54" s="578">
        <f t="shared" si="180"/>
        <v>26151324048</v>
      </c>
      <c r="DM54" s="578">
        <f t="shared" si="180"/>
        <v>27168241168</v>
      </c>
      <c r="DN54" s="578"/>
      <c r="DO54" s="578">
        <f t="shared" si="180"/>
        <v>11009739</v>
      </c>
      <c r="DP54" s="578">
        <f t="shared" si="180"/>
        <v>213224871</v>
      </c>
      <c r="DQ54" s="578">
        <f t="shared" si="180"/>
        <v>1006170651</v>
      </c>
      <c r="DR54" s="578">
        <f t="shared" si="180"/>
        <v>2997074645</v>
      </c>
      <c r="DS54" s="578">
        <f t="shared" si="180"/>
        <v>5448870032</v>
      </c>
      <c r="DT54" s="578">
        <f t="shared" si="180"/>
        <v>7833610947</v>
      </c>
      <c r="DU54" s="578">
        <f t="shared" si="180"/>
        <v>10908518491</v>
      </c>
      <c r="DV54" s="578">
        <f t="shared" si="180"/>
        <v>13019548075</v>
      </c>
      <c r="DW54" s="578">
        <f t="shared" si="180"/>
        <v>15313787278</v>
      </c>
      <c r="DX54" s="578">
        <f t="shared" si="180"/>
        <v>18715575960</v>
      </c>
      <c r="DY54" s="578">
        <f t="shared" si="180"/>
        <v>21457793336</v>
      </c>
      <c r="DZ54" s="578">
        <f t="shared" si="180"/>
        <v>27168241168</v>
      </c>
      <c r="EB54" s="541">
        <v>1000000</v>
      </c>
      <c r="EC54" s="544">
        <v>1000000</v>
      </c>
      <c r="ED54" s="544">
        <v>1000000</v>
      </c>
      <c r="EE54" s="544">
        <v>1000000</v>
      </c>
      <c r="EF54" s="544">
        <v>1000000</v>
      </c>
      <c r="EG54" s="544">
        <v>1000000</v>
      </c>
      <c r="EH54" s="544">
        <v>1000000</v>
      </c>
      <c r="EI54" s="544">
        <v>1000000</v>
      </c>
      <c r="EJ54" s="544">
        <v>1000000</v>
      </c>
      <c r="EK54" s="544">
        <v>1000000</v>
      </c>
      <c r="EL54" s="544">
        <v>1000000</v>
      </c>
      <c r="EM54" s="544">
        <v>1000000</v>
      </c>
      <c r="EO54" s="541">
        <v>1000000</v>
      </c>
      <c r="EP54" s="544">
        <v>1000000</v>
      </c>
      <c r="EQ54" s="544">
        <v>1000000</v>
      </c>
      <c r="ER54" s="544">
        <v>1000000</v>
      </c>
      <c r="ES54" s="544">
        <v>1000000</v>
      </c>
      <c r="ET54" s="544">
        <v>1000000</v>
      </c>
      <c r="EU54" s="544">
        <v>1000000</v>
      </c>
      <c r="EV54" s="544">
        <v>1000000</v>
      </c>
      <c r="EW54" s="544">
        <v>1000000</v>
      </c>
      <c r="EX54" s="544">
        <v>1000000</v>
      </c>
      <c r="EY54" s="544">
        <v>1000000</v>
      </c>
      <c r="EZ54" s="544">
        <v>1000000</v>
      </c>
    </row>
    <row r="55" spans="2:156" ht="44.25" customHeight="1" thickBot="1">
      <c r="B55" s="192" t="s">
        <v>162</v>
      </c>
      <c r="C55" s="193" t="s">
        <v>162</v>
      </c>
      <c r="D55" s="193" t="s">
        <v>162</v>
      </c>
      <c r="E55" s="193" t="s">
        <v>174</v>
      </c>
      <c r="F55" s="193" t="s">
        <v>162</v>
      </c>
      <c r="G55" s="193" t="s">
        <v>162</v>
      </c>
      <c r="H55" s="193" t="s">
        <v>162</v>
      </c>
      <c r="I55" s="193" t="s">
        <v>162</v>
      </c>
      <c r="J55" s="193" t="s">
        <v>162</v>
      </c>
      <c r="K55" s="193" t="s">
        <v>162</v>
      </c>
      <c r="L55" s="193" t="s">
        <v>162</v>
      </c>
      <c r="M55" s="193" t="s">
        <v>162</v>
      </c>
      <c r="N55" s="193" t="s">
        <v>162</v>
      </c>
      <c r="O55" s="193" t="s">
        <v>162</v>
      </c>
      <c r="P55" s="193"/>
      <c r="Q55" s="193"/>
      <c r="R55" s="193"/>
      <c r="S55" s="193"/>
      <c r="T55" s="166" t="s">
        <v>176</v>
      </c>
      <c r="U55" s="395"/>
      <c r="V55" s="156" t="s">
        <v>176</v>
      </c>
      <c r="W55" s="353">
        <f>SUM(W48:W54)</f>
        <v>8053437.5734060006</v>
      </c>
      <c r="X55" s="353">
        <f t="shared" ref="X55:AG55" si="181">SUM(X48:X54)</f>
        <v>0</v>
      </c>
      <c r="Y55" s="353">
        <f t="shared" si="181"/>
        <v>0</v>
      </c>
      <c r="Z55" s="353">
        <f t="shared" si="181"/>
        <v>0</v>
      </c>
      <c r="AA55" s="353">
        <f t="shared" si="181"/>
        <v>0</v>
      </c>
      <c r="AB55" s="353">
        <f t="shared" si="181"/>
        <v>0</v>
      </c>
      <c r="AC55" s="353">
        <f t="shared" si="181"/>
        <v>0</v>
      </c>
      <c r="AD55" s="423">
        <f t="shared" si="181"/>
        <v>8053437.5734060006</v>
      </c>
      <c r="AE55" s="353">
        <f t="shared" si="181"/>
        <v>1000</v>
      </c>
      <c r="AF55" s="353">
        <f t="shared" si="181"/>
        <v>8052437.5734060006</v>
      </c>
      <c r="AG55" s="423">
        <f t="shared" si="181"/>
        <v>2738692.9427635306</v>
      </c>
      <c r="AH55" s="167">
        <f t="shared" si="144"/>
        <v>0.34006508621948239</v>
      </c>
      <c r="AI55" s="216">
        <f>+AG55/AF55</f>
        <v>0.34010731754175211</v>
      </c>
      <c r="AJ55" s="423">
        <f>SUM(AJ48:AJ54)</f>
        <v>3286011.8167896895</v>
      </c>
      <c r="AK55" s="423">
        <f>SUM(AK48:AK54)</f>
        <v>-547318.87402615836</v>
      </c>
      <c r="AL55" s="170">
        <f t="shared" si="161"/>
        <v>0.40749592417859359</v>
      </c>
      <c r="AM55" s="423">
        <f>SUM(AM48:AM54)</f>
        <v>2429861.6743832501</v>
      </c>
      <c r="AN55" s="183">
        <f t="shared" si="146"/>
        <v>0.30171732905798149</v>
      </c>
      <c r="AO55" s="217">
        <f t="shared" si="147"/>
        <v>0.30175479812573985</v>
      </c>
      <c r="AP55" s="185">
        <f>SUM(AP48:AP54)</f>
        <v>2631153.0737340217</v>
      </c>
      <c r="AQ55" s="185">
        <f>SUM(AQ48:AQ54)</f>
        <v>-201291.39935077206</v>
      </c>
      <c r="AR55" s="170">
        <f t="shared" si="148"/>
        <v>0.32669714637414038</v>
      </c>
      <c r="AS55" s="423">
        <f>SUM(AS48:AS54)</f>
        <v>2426266.0818030103</v>
      </c>
      <c r="AT55" s="183">
        <f t="shared" si="149"/>
        <v>0.30127086224831584</v>
      </c>
      <c r="AU55" s="423">
        <f>SUM(AU48:AU54)</f>
        <v>5314744.63064247</v>
      </c>
      <c r="AV55" s="353">
        <f>SUM(AV48:AV54)</f>
        <v>308831.26838028064</v>
      </c>
      <c r="AW55" s="355">
        <f>SUM(AW48:AW54)</f>
        <v>5623575.8990227496</v>
      </c>
      <c r="AX55" s="353">
        <f t="shared" si="153"/>
        <v>5313744.63064247</v>
      </c>
      <c r="AY55" s="187">
        <f>SUM(AY49:AY54)</f>
        <v>24718.327106070526</v>
      </c>
      <c r="AZ55" s="172">
        <f t="shared" si="155"/>
        <v>98.302027639504175</v>
      </c>
      <c r="BB55" s="568">
        <f>CB55/$AD$55</f>
        <v>6.9138175414158759E-2</v>
      </c>
      <c r="BC55" s="568">
        <f t="shared" ref="BC55:BM55" si="182">CC55/$AD$55</f>
        <v>0.1998695470866737</v>
      </c>
      <c r="BD55" s="568">
        <f t="shared" si="182"/>
        <v>0.36537219655824471</v>
      </c>
      <c r="BE55" s="568">
        <f t="shared" si="182"/>
        <v>0.40749592417859359</v>
      </c>
      <c r="BF55" s="568">
        <f t="shared" si="182"/>
        <v>0.50265284761156215</v>
      </c>
      <c r="BG55" s="568">
        <f t="shared" si="182"/>
        <v>0.63140759759713017</v>
      </c>
      <c r="BH55" s="568">
        <f t="shared" si="182"/>
        <v>0.67514684356224863</v>
      </c>
      <c r="BI55" s="568">
        <f t="shared" si="182"/>
        <v>0.75005259570149962</v>
      </c>
      <c r="BJ55" s="568">
        <f t="shared" si="182"/>
        <v>0.84917028846346521</v>
      </c>
      <c r="BK55" s="568">
        <f t="shared" si="182"/>
        <v>0.91574805750303623</v>
      </c>
      <c r="BL55" s="568">
        <f t="shared" si="182"/>
        <v>0.94936618749015433</v>
      </c>
      <c r="BM55" s="568">
        <f t="shared" si="182"/>
        <v>0.99999999999869205</v>
      </c>
      <c r="BN55" s="569"/>
      <c r="BO55" s="568">
        <f>CO55/$AD$55</f>
        <v>1.3278154306816661E-4</v>
      </c>
      <c r="BP55" s="568">
        <f t="shared" ref="BP55:BZ55" si="183">CP55/$AD$55</f>
        <v>4.1918139540568625E-2</v>
      </c>
      <c r="BQ55" s="568">
        <f t="shared" si="183"/>
        <v>0.27114303402060758</v>
      </c>
      <c r="BR55" s="568">
        <f t="shared" si="183"/>
        <v>0.32669714637414038</v>
      </c>
      <c r="BS55" s="568">
        <f t="shared" si="183"/>
        <v>0.36783493902125691</v>
      </c>
      <c r="BT55" s="568">
        <f t="shared" si="183"/>
        <v>0.48220773830278607</v>
      </c>
      <c r="BU55" s="568">
        <f t="shared" si="183"/>
        <v>0.55237405334775258</v>
      </c>
      <c r="BV55" s="568">
        <f t="shared" si="183"/>
        <v>0.60163774283319627</v>
      </c>
      <c r="BW55" s="568">
        <f t="shared" si="183"/>
        <v>0.74341527636323135</v>
      </c>
      <c r="BX55" s="568">
        <f t="shared" si="183"/>
        <v>0.8134818191227623</v>
      </c>
      <c r="BY55" s="568">
        <f t="shared" si="183"/>
        <v>0.85934505094267799</v>
      </c>
      <c r="BZ55" s="568">
        <f t="shared" si="183"/>
        <v>0.9999999999983894</v>
      </c>
      <c r="CB55" s="185">
        <f t="shared" ref="CB55:CM55" si="184">SUM(CB48:CB54)</f>
        <v>556799.97963712108</v>
      </c>
      <c r="CC55" s="185">
        <f t="shared" si="184"/>
        <v>1609636.9202874578</v>
      </c>
      <c r="CD55" s="185">
        <f t="shared" si="184"/>
        <v>2942502.1760400506</v>
      </c>
      <c r="CE55" s="185">
        <f t="shared" si="184"/>
        <v>3281742.9867896885</v>
      </c>
      <c r="CF55" s="185">
        <f t="shared" si="184"/>
        <v>4048083.3293344751</v>
      </c>
      <c r="CG55" s="185">
        <f t="shared" si="184"/>
        <v>5085001.6706227446</v>
      </c>
      <c r="CH55" s="185">
        <f t="shared" si="184"/>
        <v>5437252.9575106762</v>
      </c>
      <c r="CI55" s="185">
        <f t="shared" si="184"/>
        <v>6040501.7562531568</v>
      </c>
      <c r="CJ55" s="185">
        <f t="shared" si="184"/>
        <v>6838739.9073316827</v>
      </c>
      <c r="CK55" s="185">
        <f t="shared" si="184"/>
        <v>7374919.8140685111</v>
      </c>
      <c r="CL55" s="185">
        <f t="shared" si="184"/>
        <v>7645661.3252544152</v>
      </c>
      <c r="CM55" s="185">
        <f t="shared" si="184"/>
        <v>8053437.5733954674</v>
      </c>
      <c r="CO55" s="185">
        <f t="shared" ref="CO55:CZ55" si="185">SUM(CO48:CO54)</f>
        <v>1069.3478680000001</v>
      </c>
      <c r="CP55" s="185">
        <f t="shared" si="185"/>
        <v>337585.11998329114</v>
      </c>
      <c r="CQ55" s="185">
        <f t="shared" si="185"/>
        <v>2183633.4979488626</v>
      </c>
      <c r="CR55" s="185">
        <f t="shared" si="185"/>
        <v>2631035.0737340222</v>
      </c>
      <c r="CS55" s="185">
        <f t="shared" si="185"/>
        <v>2962335.7187252953</v>
      </c>
      <c r="CT55" s="185">
        <f t="shared" si="185"/>
        <v>3883429.9178347853</v>
      </c>
      <c r="CU55" s="185">
        <f t="shared" si="185"/>
        <v>4448509.9558053613</v>
      </c>
      <c r="CV55" s="185">
        <f t="shared" si="185"/>
        <v>4845252.0037120394</v>
      </c>
      <c r="CW55" s="185">
        <f t="shared" si="185"/>
        <v>5987048.5193076534</v>
      </c>
      <c r="CX55" s="185">
        <f t="shared" si="185"/>
        <v>6551325.0474059181</v>
      </c>
      <c r="CY55" s="185">
        <f t="shared" si="185"/>
        <v>6920681.7217822568</v>
      </c>
      <c r="CZ55" s="185">
        <f t="shared" si="185"/>
        <v>8053437.5733930301</v>
      </c>
      <c r="DB55" s="185">
        <f t="shared" ref="DB55:DM55" si="186">SUM(DB48:DB54)</f>
        <v>556799979637.12109</v>
      </c>
      <c r="DC55" s="185">
        <f t="shared" si="186"/>
        <v>1609636920287.4578</v>
      </c>
      <c r="DD55" s="185">
        <f t="shared" si="186"/>
        <v>2942502176040.0513</v>
      </c>
      <c r="DE55" s="185">
        <f t="shared" si="186"/>
        <v>3281742986789.688</v>
      </c>
      <c r="DF55" s="185">
        <f t="shared" si="186"/>
        <v>4048083329334.4751</v>
      </c>
      <c r="DG55" s="185">
        <f t="shared" si="186"/>
        <v>5085001670622.7441</v>
      </c>
      <c r="DH55" s="185">
        <f t="shared" si="186"/>
        <v>5437252957510.6748</v>
      </c>
      <c r="DI55" s="185">
        <f t="shared" si="186"/>
        <v>6040501756253.1563</v>
      </c>
      <c r="DJ55" s="185">
        <f t="shared" si="186"/>
        <v>6838739907331.6816</v>
      </c>
      <c r="DK55" s="185">
        <f t="shared" si="186"/>
        <v>7374919814068.5107</v>
      </c>
      <c r="DL55" s="185">
        <f t="shared" si="186"/>
        <v>7645661325254.4141</v>
      </c>
      <c r="DM55" s="185">
        <f t="shared" si="186"/>
        <v>8053437573395.4678</v>
      </c>
      <c r="DO55" s="185">
        <f t="shared" ref="DO55:DZ55" si="187">SUM(DO48:DO54)</f>
        <v>1069347868</v>
      </c>
      <c r="DP55" s="185">
        <f t="shared" si="187"/>
        <v>337585119983.29126</v>
      </c>
      <c r="DQ55" s="185">
        <f t="shared" si="187"/>
        <v>2183633497948.8623</v>
      </c>
      <c r="DR55" s="185">
        <f t="shared" si="187"/>
        <v>2631035073734.0225</v>
      </c>
      <c r="DS55" s="185">
        <f t="shared" si="187"/>
        <v>2962335718725.2959</v>
      </c>
      <c r="DT55" s="185">
        <f t="shared" si="187"/>
        <v>3883429917834.7861</v>
      </c>
      <c r="DU55" s="185">
        <f t="shared" si="187"/>
        <v>4448509955805.3613</v>
      </c>
      <c r="DV55" s="185">
        <f t="shared" si="187"/>
        <v>4845252003712.04</v>
      </c>
      <c r="DW55" s="185">
        <f t="shared" si="187"/>
        <v>5987048519307.6523</v>
      </c>
      <c r="DX55" s="185">
        <f t="shared" si="187"/>
        <v>6551325047405.917</v>
      </c>
      <c r="DY55" s="185">
        <f t="shared" si="187"/>
        <v>6920681721782.2559</v>
      </c>
      <c r="DZ55" s="185">
        <f t="shared" si="187"/>
        <v>8053437573393.0293</v>
      </c>
      <c r="EB55" s="535">
        <v>1000000</v>
      </c>
      <c r="EC55" s="535">
        <v>1000000</v>
      </c>
      <c r="ED55" s="535">
        <v>1000000</v>
      </c>
      <c r="EE55" s="535">
        <v>1000000</v>
      </c>
      <c r="EF55" s="535">
        <v>1000000</v>
      </c>
      <c r="EG55" s="535">
        <v>1000000</v>
      </c>
      <c r="EH55" s="535">
        <v>1000000</v>
      </c>
      <c r="EI55" s="535">
        <v>1000000</v>
      </c>
      <c r="EJ55" s="535">
        <v>1000000</v>
      </c>
      <c r="EK55" s="535">
        <v>1000000</v>
      </c>
      <c r="EL55" s="535">
        <v>1000000</v>
      </c>
      <c r="EM55" s="535">
        <v>1000000</v>
      </c>
      <c r="EO55" s="535">
        <v>1000000</v>
      </c>
      <c r="EP55" s="535">
        <v>1000000</v>
      </c>
      <c r="EQ55" s="535">
        <v>1000000</v>
      </c>
      <c r="ER55" s="535">
        <v>1000000</v>
      </c>
      <c r="ES55" s="535">
        <v>1000000</v>
      </c>
      <c r="ET55" s="535">
        <v>1000000</v>
      </c>
      <c r="EU55" s="535">
        <v>1000000</v>
      </c>
      <c r="EV55" s="535">
        <v>1000000</v>
      </c>
      <c r="EW55" s="535">
        <v>1000000</v>
      </c>
      <c r="EX55" s="535">
        <v>1000000</v>
      </c>
      <c r="EY55" s="535">
        <v>1000000</v>
      </c>
      <c r="EZ55" s="535">
        <v>1000000</v>
      </c>
    </row>
    <row r="56" spans="2:156" ht="24.75" customHeight="1">
      <c r="T56" s="147"/>
      <c r="U56" s="398"/>
      <c r="V56" s="208"/>
      <c r="W56" s="141"/>
      <c r="X56" s="141"/>
      <c r="Y56" s="141"/>
      <c r="Z56" s="141"/>
      <c r="AA56" s="141"/>
      <c r="AB56" s="141"/>
      <c r="AC56" s="141"/>
      <c r="AD56" s="391"/>
      <c r="AE56" s="141"/>
      <c r="AF56" s="141"/>
      <c r="AG56" s="391"/>
      <c r="AH56" s="143"/>
      <c r="AI56" s="144"/>
      <c r="AJ56" s="144"/>
      <c r="AK56" s="144"/>
      <c r="AL56" s="138"/>
      <c r="AM56" s="391"/>
      <c r="AN56" s="143"/>
      <c r="AO56" s="144"/>
      <c r="AP56" s="144"/>
      <c r="AQ56" s="144"/>
      <c r="AR56" s="138"/>
      <c r="AS56" s="391"/>
      <c r="AT56" s="143"/>
      <c r="AU56" s="391"/>
      <c r="AV56" s="346"/>
      <c r="AW56" s="346"/>
      <c r="AX56" s="346">
        <f t="shared" si="153"/>
        <v>0</v>
      </c>
      <c r="AY56" s="144"/>
      <c r="AZ56" s="144"/>
      <c r="BB56" s="138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O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B56" s="391"/>
      <c r="CC56" s="391"/>
      <c r="CD56" s="391"/>
      <c r="CE56" s="391"/>
      <c r="CF56" s="391"/>
      <c r="CG56" s="391"/>
      <c r="CH56" s="391"/>
      <c r="CI56" s="391"/>
      <c r="CJ56" s="391"/>
      <c r="CK56" s="391"/>
      <c r="CL56" s="391"/>
      <c r="CM56" s="391"/>
      <c r="CO56" s="391"/>
      <c r="CP56" s="391"/>
      <c r="CQ56" s="391"/>
      <c r="CR56" s="391"/>
      <c r="CS56" s="391"/>
      <c r="CT56" s="391"/>
      <c r="CU56" s="391"/>
      <c r="CV56" s="391"/>
      <c r="CW56" s="391"/>
      <c r="CX56" s="391"/>
      <c r="CY56" s="391"/>
      <c r="CZ56" s="391"/>
      <c r="DB56" s="391"/>
      <c r="DC56" s="391"/>
      <c r="DD56" s="391"/>
      <c r="DE56" s="391"/>
      <c r="DF56" s="391"/>
      <c r="DG56" s="391"/>
      <c r="DH56" s="391"/>
      <c r="DI56" s="391"/>
      <c r="DJ56" s="391"/>
      <c r="DK56" s="391"/>
      <c r="DL56" s="391"/>
      <c r="DM56" s="391"/>
      <c r="DO56" s="391"/>
      <c r="DP56" s="391"/>
      <c r="DQ56" s="391"/>
      <c r="DR56" s="391"/>
      <c r="DS56" s="391"/>
      <c r="DT56" s="391"/>
      <c r="DU56" s="391"/>
      <c r="DV56" s="391"/>
      <c r="DW56" s="391"/>
      <c r="DX56" s="391"/>
      <c r="DY56" s="391"/>
      <c r="DZ56" s="391"/>
      <c r="EB56" s="391"/>
      <c r="EC56" s="391"/>
      <c r="ED56" s="391"/>
      <c r="EE56" s="391"/>
      <c r="EF56" s="391"/>
      <c r="EG56" s="391"/>
      <c r="EH56" s="391"/>
      <c r="EI56" s="391"/>
      <c r="EJ56" s="391"/>
      <c r="EK56" s="391"/>
      <c r="EL56" s="391"/>
      <c r="EM56" s="391"/>
      <c r="EO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</row>
    <row r="57" spans="2:156" ht="18" customHeight="1">
      <c r="T57" s="219" t="s">
        <v>198</v>
      </c>
      <c r="U57" s="404"/>
      <c r="V57" s="220" t="s">
        <v>199</v>
      </c>
      <c r="W57" s="212"/>
      <c r="X57" s="212"/>
      <c r="Y57" s="212"/>
      <c r="Z57" s="212"/>
      <c r="AA57" s="212"/>
      <c r="AB57" s="212"/>
      <c r="AC57" s="212"/>
      <c r="AD57" s="426"/>
      <c r="AE57" s="212"/>
      <c r="AF57" s="221"/>
      <c r="AG57" s="426"/>
      <c r="AH57" s="213"/>
      <c r="AI57" s="214"/>
      <c r="AJ57" s="214"/>
      <c r="AK57" s="214"/>
      <c r="AL57" s="138"/>
      <c r="AM57" s="426"/>
      <c r="AN57" s="213"/>
      <c r="AO57" s="214"/>
      <c r="AP57" s="214"/>
      <c r="AQ57" s="214"/>
      <c r="AR57" s="215"/>
      <c r="AS57" s="426"/>
      <c r="AT57" s="213"/>
      <c r="AU57" s="426"/>
      <c r="AV57" s="357"/>
      <c r="AW57" s="357"/>
      <c r="AX57" s="357">
        <f t="shared" si="153"/>
        <v>0</v>
      </c>
      <c r="AY57" s="214"/>
      <c r="AZ57" s="214"/>
      <c r="BB57" s="138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O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B57" s="391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O57" s="391"/>
      <c r="CP57" s="391"/>
      <c r="CQ57" s="391"/>
      <c r="CR57" s="391"/>
      <c r="CS57" s="391"/>
      <c r="CT57" s="391"/>
      <c r="CU57" s="391"/>
      <c r="CV57" s="391"/>
      <c r="CW57" s="391"/>
      <c r="CX57" s="391"/>
      <c r="CY57" s="391"/>
      <c r="CZ57" s="391"/>
      <c r="DB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O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B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O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</row>
    <row r="58" spans="2:156" ht="18" customHeight="1">
      <c r="T58" s="147"/>
      <c r="U58" s="398"/>
      <c r="V58" s="148"/>
      <c r="W58" s="141"/>
      <c r="X58" s="141"/>
      <c r="Y58" s="141"/>
      <c r="Z58" s="141"/>
      <c r="AA58" s="141"/>
      <c r="AB58" s="141"/>
      <c r="AC58" s="141"/>
      <c r="AD58" s="391"/>
      <c r="AE58" s="141"/>
      <c r="AF58" s="141"/>
      <c r="AG58" s="391"/>
      <c r="AH58" s="143"/>
      <c r="AI58" s="144"/>
      <c r="AJ58" s="144"/>
      <c r="AK58" s="144"/>
      <c r="AL58" s="138"/>
      <c r="AM58" s="391"/>
      <c r="AN58" s="143"/>
      <c r="AO58" s="144"/>
      <c r="AP58" s="144"/>
      <c r="AQ58" s="144"/>
      <c r="AR58" s="138"/>
      <c r="AS58" s="391"/>
      <c r="AT58" s="143"/>
      <c r="AU58" s="391"/>
      <c r="AV58" s="346"/>
      <c r="AW58" s="346"/>
      <c r="AX58" s="346"/>
      <c r="AY58" s="144"/>
      <c r="AZ58" s="144"/>
      <c r="BB58" s="138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O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B58" s="391"/>
      <c r="CC58" s="391"/>
      <c r="CD58" s="391"/>
      <c r="CE58" s="391"/>
      <c r="CF58" s="391"/>
      <c r="CG58" s="391"/>
      <c r="CH58" s="391"/>
      <c r="CI58" s="391"/>
      <c r="CJ58" s="391"/>
      <c r="CK58" s="391"/>
      <c r="CL58" s="391"/>
      <c r="CM58" s="391"/>
      <c r="CO58" s="391"/>
      <c r="CP58" s="391"/>
      <c r="CQ58" s="391"/>
      <c r="CR58" s="391"/>
      <c r="CS58" s="391"/>
      <c r="CT58" s="391"/>
      <c r="CU58" s="391"/>
      <c r="CV58" s="391"/>
      <c r="CW58" s="391"/>
      <c r="CX58" s="391"/>
      <c r="CY58" s="391"/>
      <c r="CZ58" s="391"/>
      <c r="DB58" s="391"/>
      <c r="DC58" s="391"/>
      <c r="DD58" s="391"/>
      <c r="DE58" s="391"/>
      <c r="DF58" s="391"/>
      <c r="DG58" s="391"/>
      <c r="DH58" s="391"/>
      <c r="DI58" s="391"/>
      <c r="DJ58" s="391"/>
      <c r="DK58" s="391"/>
      <c r="DL58" s="391"/>
      <c r="DM58" s="391"/>
      <c r="DO58" s="391"/>
      <c r="DP58" s="391"/>
      <c r="DQ58" s="391"/>
      <c r="DR58" s="391"/>
      <c r="DS58" s="391"/>
      <c r="DT58" s="391"/>
      <c r="DU58" s="391"/>
      <c r="DV58" s="391"/>
      <c r="DW58" s="391"/>
      <c r="DX58" s="391"/>
      <c r="DY58" s="391"/>
      <c r="DZ58" s="391"/>
      <c r="EB58" s="391"/>
      <c r="EC58" s="391"/>
      <c r="ED58" s="391"/>
      <c r="EE58" s="391"/>
      <c r="EF58" s="391"/>
      <c r="EG58" s="391"/>
      <c r="EH58" s="391"/>
      <c r="EI58" s="391"/>
      <c r="EJ58" s="391"/>
      <c r="EK58" s="391"/>
      <c r="EL58" s="391"/>
      <c r="EM58" s="391"/>
      <c r="EO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</row>
    <row r="59" spans="2:156" ht="83.5" customHeight="1">
      <c r="T59" s="147"/>
      <c r="U59" s="398"/>
      <c r="V59" s="155" t="s">
        <v>179</v>
      </c>
      <c r="W59" s="156" t="s">
        <v>430</v>
      </c>
      <c r="X59" s="156" t="s">
        <v>127</v>
      </c>
      <c r="Y59" s="156" t="s">
        <v>128</v>
      </c>
      <c r="Z59" s="156" t="s">
        <v>129</v>
      </c>
      <c r="AA59" s="156" t="s">
        <v>130</v>
      </c>
      <c r="AB59" s="156" t="s">
        <v>131</v>
      </c>
      <c r="AC59" s="155" t="s">
        <v>132</v>
      </c>
      <c r="AD59" s="419" t="s">
        <v>431</v>
      </c>
      <c r="AE59" s="155" t="s">
        <v>432</v>
      </c>
      <c r="AF59" s="155" t="s">
        <v>135</v>
      </c>
      <c r="AG59" s="419" t="s">
        <v>0</v>
      </c>
      <c r="AH59" s="157" t="s">
        <v>136</v>
      </c>
      <c r="AI59" s="158" t="s">
        <v>137</v>
      </c>
      <c r="AJ59" s="158" t="s">
        <v>433</v>
      </c>
      <c r="AK59" s="158" t="s">
        <v>138</v>
      </c>
      <c r="AL59" s="159" t="s">
        <v>139</v>
      </c>
      <c r="AM59" s="419" t="s">
        <v>140</v>
      </c>
      <c r="AN59" s="157" t="s">
        <v>141</v>
      </c>
      <c r="AO59" s="158" t="s">
        <v>142</v>
      </c>
      <c r="AP59" s="158" t="s">
        <v>434</v>
      </c>
      <c r="AQ59" s="158" t="s">
        <v>143</v>
      </c>
      <c r="AR59" s="159" t="s">
        <v>144</v>
      </c>
      <c r="AS59" s="419" t="s">
        <v>293</v>
      </c>
      <c r="AT59" s="157" t="s">
        <v>294</v>
      </c>
      <c r="AU59" s="419" t="s">
        <v>145</v>
      </c>
      <c r="AV59" s="347" t="s">
        <v>146</v>
      </c>
      <c r="AW59" s="346"/>
      <c r="AX59" s="346"/>
      <c r="AY59" s="144"/>
      <c r="AZ59" s="144"/>
      <c r="BB59" s="162" t="s">
        <v>151</v>
      </c>
      <c r="BC59" s="162" t="s">
        <v>152</v>
      </c>
      <c r="BD59" s="162" t="s">
        <v>107</v>
      </c>
      <c r="BE59" s="162" t="s">
        <v>153</v>
      </c>
      <c r="BF59" s="162" t="s">
        <v>154</v>
      </c>
      <c r="BG59" s="162" t="s">
        <v>155</v>
      </c>
      <c r="BH59" s="162" t="s">
        <v>156</v>
      </c>
      <c r="BI59" s="162" t="s">
        <v>157</v>
      </c>
      <c r="BJ59" s="162" t="s">
        <v>158</v>
      </c>
      <c r="BK59" s="162" t="s">
        <v>159</v>
      </c>
      <c r="BL59" s="162" t="s">
        <v>160</v>
      </c>
      <c r="BM59" s="162" t="s">
        <v>161</v>
      </c>
      <c r="BO59" s="162" t="s">
        <v>151</v>
      </c>
      <c r="BP59" s="162" t="s">
        <v>152</v>
      </c>
      <c r="BQ59" s="162" t="s">
        <v>107</v>
      </c>
      <c r="BR59" s="162" t="s">
        <v>153</v>
      </c>
      <c r="BS59" s="162" t="s">
        <v>154</v>
      </c>
      <c r="BT59" s="162" t="s">
        <v>155</v>
      </c>
      <c r="BU59" s="162" t="s">
        <v>156</v>
      </c>
      <c r="BV59" s="162" t="s">
        <v>157</v>
      </c>
      <c r="BW59" s="162" t="s">
        <v>158</v>
      </c>
      <c r="BX59" s="162" t="s">
        <v>159</v>
      </c>
      <c r="BY59" s="162" t="s">
        <v>160</v>
      </c>
      <c r="BZ59" s="162" t="s">
        <v>161</v>
      </c>
      <c r="CB59" s="531" t="s">
        <v>151</v>
      </c>
      <c r="CC59" s="531" t="s">
        <v>152</v>
      </c>
      <c r="CD59" s="531" t="s">
        <v>107</v>
      </c>
      <c r="CE59" s="531" t="s">
        <v>153</v>
      </c>
      <c r="CF59" s="531" t="s">
        <v>154</v>
      </c>
      <c r="CG59" s="531" t="s">
        <v>155</v>
      </c>
      <c r="CH59" s="531" t="s">
        <v>156</v>
      </c>
      <c r="CI59" s="531" t="s">
        <v>157</v>
      </c>
      <c r="CJ59" s="531" t="s">
        <v>158</v>
      </c>
      <c r="CK59" s="531" t="s">
        <v>159</v>
      </c>
      <c r="CL59" s="531" t="s">
        <v>160</v>
      </c>
      <c r="CM59" s="531" t="s">
        <v>161</v>
      </c>
      <c r="CO59" s="531" t="s">
        <v>151</v>
      </c>
      <c r="CP59" s="531" t="s">
        <v>152</v>
      </c>
      <c r="CQ59" s="531" t="s">
        <v>107</v>
      </c>
      <c r="CR59" s="531" t="s">
        <v>153</v>
      </c>
      <c r="CS59" s="531" t="s">
        <v>154</v>
      </c>
      <c r="CT59" s="531" t="s">
        <v>155</v>
      </c>
      <c r="CU59" s="531" t="s">
        <v>156</v>
      </c>
      <c r="CV59" s="531" t="s">
        <v>157</v>
      </c>
      <c r="CW59" s="531" t="s">
        <v>158</v>
      </c>
      <c r="CX59" s="531" t="s">
        <v>159</v>
      </c>
      <c r="CY59" s="531" t="s">
        <v>160</v>
      </c>
      <c r="CZ59" s="531" t="s">
        <v>161</v>
      </c>
      <c r="DB59" s="531" t="s">
        <v>151</v>
      </c>
      <c r="DC59" s="531" t="s">
        <v>152</v>
      </c>
      <c r="DD59" s="531" t="s">
        <v>107</v>
      </c>
      <c r="DE59" s="531" t="s">
        <v>153</v>
      </c>
      <c r="DF59" s="531" t="s">
        <v>154</v>
      </c>
      <c r="DG59" s="531" t="s">
        <v>155</v>
      </c>
      <c r="DH59" s="531" t="s">
        <v>156</v>
      </c>
      <c r="DI59" s="531" t="s">
        <v>157</v>
      </c>
      <c r="DJ59" s="531" t="s">
        <v>158</v>
      </c>
      <c r="DK59" s="531" t="s">
        <v>159</v>
      </c>
      <c r="DL59" s="531" t="s">
        <v>160</v>
      </c>
      <c r="DM59" s="531" t="s">
        <v>161</v>
      </c>
      <c r="DO59" s="531" t="s">
        <v>151</v>
      </c>
      <c r="DP59" s="531" t="s">
        <v>152</v>
      </c>
      <c r="DQ59" s="531" t="s">
        <v>107</v>
      </c>
      <c r="DR59" s="531" t="s">
        <v>153</v>
      </c>
      <c r="DS59" s="531" t="s">
        <v>154</v>
      </c>
      <c r="DT59" s="531" t="s">
        <v>155</v>
      </c>
      <c r="DU59" s="531" t="s">
        <v>156</v>
      </c>
      <c r="DV59" s="531" t="s">
        <v>157</v>
      </c>
      <c r="DW59" s="531" t="s">
        <v>158</v>
      </c>
      <c r="DX59" s="531" t="s">
        <v>159</v>
      </c>
      <c r="DY59" s="531" t="s">
        <v>160</v>
      </c>
      <c r="DZ59" s="531" t="s">
        <v>161</v>
      </c>
      <c r="EB59" s="531" t="s">
        <v>151</v>
      </c>
      <c r="EC59" s="531" t="s">
        <v>152</v>
      </c>
      <c r="ED59" s="531" t="s">
        <v>107</v>
      </c>
      <c r="EE59" s="531" t="s">
        <v>153</v>
      </c>
      <c r="EF59" s="531" t="s">
        <v>154</v>
      </c>
      <c r="EG59" s="531" t="s">
        <v>155</v>
      </c>
      <c r="EH59" s="531" t="s">
        <v>156</v>
      </c>
      <c r="EI59" s="531" t="s">
        <v>157</v>
      </c>
      <c r="EJ59" s="531" t="s">
        <v>158</v>
      </c>
      <c r="EK59" s="531" t="s">
        <v>159</v>
      </c>
      <c r="EL59" s="531" t="s">
        <v>160</v>
      </c>
      <c r="EM59" s="531" t="s">
        <v>161</v>
      </c>
      <c r="EO59" s="531" t="s">
        <v>151</v>
      </c>
      <c r="EP59" s="531" t="s">
        <v>152</v>
      </c>
      <c r="EQ59" s="531" t="s">
        <v>107</v>
      </c>
      <c r="ER59" s="531" t="s">
        <v>153</v>
      </c>
      <c r="ES59" s="531" t="s">
        <v>154</v>
      </c>
      <c r="ET59" s="531" t="s">
        <v>155</v>
      </c>
      <c r="EU59" s="531" t="s">
        <v>156</v>
      </c>
      <c r="EV59" s="531" t="s">
        <v>157</v>
      </c>
      <c r="EW59" s="531" t="s">
        <v>158</v>
      </c>
      <c r="EX59" s="531" t="s">
        <v>159</v>
      </c>
      <c r="EY59" s="531" t="s">
        <v>160</v>
      </c>
      <c r="EZ59" s="531" t="s">
        <v>161</v>
      </c>
    </row>
    <row r="60" spans="2:156" ht="21" customHeight="1">
      <c r="T60" s="147"/>
      <c r="U60" s="398"/>
      <c r="V60" s="202" t="s">
        <v>182</v>
      </c>
      <c r="W60" s="350">
        <f>+W79</f>
        <v>3459.7012829999999</v>
      </c>
      <c r="X60" s="350">
        <f t="shared" ref="X60:AC60" si="188">X93</f>
        <v>0</v>
      </c>
      <c r="Y60" s="350">
        <f>Y93</f>
        <v>0</v>
      </c>
      <c r="Z60" s="350">
        <f t="shared" si="188"/>
        <v>0</v>
      </c>
      <c r="AA60" s="350">
        <f t="shared" si="188"/>
        <v>0</v>
      </c>
      <c r="AB60" s="350">
        <f t="shared" si="188"/>
        <v>0</v>
      </c>
      <c r="AC60" s="350">
        <f t="shared" si="188"/>
        <v>0</v>
      </c>
      <c r="AD60" s="421">
        <f>+AD79</f>
        <v>3459.7012829999999</v>
      </c>
      <c r="AE60" s="350">
        <f>+AE79</f>
        <v>0</v>
      </c>
      <c r="AF60" s="350">
        <f>+AF79</f>
        <v>3459.7012829999999</v>
      </c>
      <c r="AG60" s="421">
        <f>AG79</f>
        <v>0</v>
      </c>
      <c r="AH60" s="175">
        <f t="shared" ref="AH60:AH67" si="189">+AG60/AD60</f>
        <v>0</v>
      </c>
      <c r="AI60" s="216">
        <f t="shared" ref="AI60:AI66" si="190">+AG60/AF60</f>
        <v>0</v>
      </c>
      <c r="AJ60" s="571">
        <f>AJ79</f>
        <v>0</v>
      </c>
      <c r="AK60" s="421">
        <f>+AG60-AJ60</f>
        <v>0</v>
      </c>
      <c r="AL60" s="170">
        <f t="shared" ref="AL60:AL67" si="191">INDEX(BB60:BM60,MATCH($W$1,$BB$86:$BM$86,0))</f>
        <v>0</v>
      </c>
      <c r="AM60" s="421">
        <f>AM79</f>
        <v>0</v>
      </c>
      <c r="AN60" s="177">
        <f t="shared" ref="AN60:AN67" si="192">+AM60/AD60</f>
        <v>0</v>
      </c>
      <c r="AO60" s="217">
        <f t="shared" ref="AO60:AO67" si="193">+AM60/AF60</f>
        <v>0</v>
      </c>
      <c r="AP60" s="571">
        <f>AP79</f>
        <v>0</v>
      </c>
      <c r="AQ60" s="579">
        <f>+AM60-AP60</f>
        <v>0</v>
      </c>
      <c r="AR60" s="170">
        <f t="shared" ref="AR60:AR67" si="194">INDEX(BO60:BZ60,MATCH($W$1,$BO$86:$BZ$86,0))</f>
        <v>0</v>
      </c>
      <c r="AS60" s="421">
        <f>AS79</f>
        <v>0</v>
      </c>
      <c r="AT60" s="177">
        <f>+AS60/AD60</f>
        <v>0</v>
      </c>
      <c r="AU60" s="422">
        <f>+AD60-AG60</f>
        <v>3459.7012829999999</v>
      </c>
      <c r="AV60" s="350">
        <f t="shared" ref="AV60:AV66" si="195">+AG60-AM60</f>
        <v>0</v>
      </c>
      <c r="AW60" s="346"/>
      <c r="AX60" s="346"/>
      <c r="AY60" s="144"/>
      <c r="AZ60" s="144"/>
      <c r="BB60" s="143">
        <f>BB79</f>
        <v>0</v>
      </c>
      <c r="BC60" s="143">
        <f t="shared" ref="BC60:BZ60" si="196">BC79</f>
        <v>0</v>
      </c>
      <c r="BD60" s="143">
        <f t="shared" si="196"/>
        <v>0</v>
      </c>
      <c r="BE60" s="143">
        <f t="shared" si="196"/>
        <v>0</v>
      </c>
      <c r="BF60" s="143">
        <f t="shared" si="196"/>
        <v>0</v>
      </c>
      <c r="BG60" s="143">
        <f t="shared" si="196"/>
        <v>0</v>
      </c>
      <c r="BH60" s="143">
        <f t="shared" si="196"/>
        <v>0</v>
      </c>
      <c r="BI60" s="143">
        <f t="shared" si="196"/>
        <v>0</v>
      </c>
      <c r="BJ60" s="143">
        <f t="shared" si="196"/>
        <v>0</v>
      </c>
      <c r="BK60" s="143">
        <f t="shared" si="196"/>
        <v>0</v>
      </c>
      <c r="BL60" s="143">
        <f t="shared" si="196"/>
        <v>1</v>
      </c>
      <c r="BM60" s="143">
        <f t="shared" si="196"/>
        <v>1</v>
      </c>
      <c r="BN60" s="143"/>
      <c r="BO60" s="143">
        <f t="shared" si="196"/>
        <v>0</v>
      </c>
      <c r="BP60" s="143">
        <f t="shared" si="196"/>
        <v>0</v>
      </c>
      <c r="BQ60" s="143">
        <f t="shared" si="196"/>
        <v>0</v>
      </c>
      <c r="BR60" s="143">
        <f t="shared" si="196"/>
        <v>0</v>
      </c>
      <c r="BS60" s="143">
        <f t="shared" si="196"/>
        <v>0</v>
      </c>
      <c r="BT60" s="143">
        <f t="shared" si="196"/>
        <v>0</v>
      </c>
      <c r="BU60" s="143">
        <f t="shared" si="196"/>
        <v>0</v>
      </c>
      <c r="BV60" s="143">
        <f t="shared" si="196"/>
        <v>0</v>
      </c>
      <c r="BW60" s="143">
        <f t="shared" si="196"/>
        <v>0</v>
      </c>
      <c r="BX60" s="143">
        <f t="shared" si="196"/>
        <v>0</v>
      </c>
      <c r="BY60" s="143">
        <f t="shared" si="196"/>
        <v>0</v>
      </c>
      <c r="BZ60" s="143">
        <f t="shared" si="196"/>
        <v>1</v>
      </c>
      <c r="CB60" s="541">
        <f t="shared" ref="CB60:CM66" si="197">DB60/EB60</f>
        <v>0</v>
      </c>
      <c r="CC60" s="541">
        <f t="shared" si="197"/>
        <v>0</v>
      </c>
      <c r="CD60" s="541">
        <f t="shared" si="197"/>
        <v>0</v>
      </c>
      <c r="CE60" s="541">
        <f t="shared" si="197"/>
        <v>0</v>
      </c>
      <c r="CF60" s="541">
        <f t="shared" si="197"/>
        <v>0</v>
      </c>
      <c r="CG60" s="541">
        <f t="shared" si="197"/>
        <v>0</v>
      </c>
      <c r="CH60" s="541">
        <f t="shared" si="197"/>
        <v>0</v>
      </c>
      <c r="CI60" s="541">
        <f t="shared" si="197"/>
        <v>0</v>
      </c>
      <c r="CJ60" s="541">
        <f t="shared" si="197"/>
        <v>0</v>
      </c>
      <c r="CK60" s="541">
        <f t="shared" si="197"/>
        <v>0</v>
      </c>
      <c r="CL60" s="541">
        <f t="shared" si="197"/>
        <v>3459.7012829999999</v>
      </c>
      <c r="CM60" s="541">
        <f t="shared" si="197"/>
        <v>3459.7012829999999</v>
      </c>
      <c r="CO60" s="538">
        <f>DO60/EO60</f>
        <v>0</v>
      </c>
      <c r="CP60" s="538">
        <f t="shared" ref="CP60:CZ66" si="198">DP60/EP60</f>
        <v>0</v>
      </c>
      <c r="CQ60" s="538">
        <f t="shared" si="198"/>
        <v>0</v>
      </c>
      <c r="CR60" s="538">
        <f t="shared" si="198"/>
        <v>0</v>
      </c>
      <c r="CS60" s="538">
        <f t="shared" si="198"/>
        <v>0</v>
      </c>
      <c r="CT60" s="538">
        <f t="shared" si="198"/>
        <v>0</v>
      </c>
      <c r="CU60" s="538">
        <f t="shared" si="198"/>
        <v>0</v>
      </c>
      <c r="CV60" s="538">
        <f t="shared" si="198"/>
        <v>0</v>
      </c>
      <c r="CW60" s="538">
        <f t="shared" si="198"/>
        <v>0</v>
      </c>
      <c r="CX60" s="538">
        <f t="shared" si="198"/>
        <v>0</v>
      </c>
      <c r="CY60" s="538">
        <f t="shared" si="198"/>
        <v>0</v>
      </c>
      <c r="CZ60" s="538">
        <f t="shared" si="198"/>
        <v>3459.7012829999999</v>
      </c>
      <c r="DB60" s="571">
        <f>DB79</f>
        <v>0</v>
      </c>
      <c r="DC60" s="571">
        <f t="shared" ref="DC60:DZ60" si="199">DC79</f>
        <v>0</v>
      </c>
      <c r="DD60" s="571">
        <f t="shared" si="199"/>
        <v>0</v>
      </c>
      <c r="DE60" s="571">
        <f t="shared" si="199"/>
        <v>0</v>
      </c>
      <c r="DF60" s="571">
        <f t="shared" si="199"/>
        <v>0</v>
      </c>
      <c r="DG60" s="571">
        <f t="shared" si="199"/>
        <v>0</v>
      </c>
      <c r="DH60" s="571">
        <f t="shared" si="199"/>
        <v>0</v>
      </c>
      <c r="DI60" s="571">
        <f t="shared" si="199"/>
        <v>0</v>
      </c>
      <c r="DJ60" s="571">
        <f t="shared" si="199"/>
        <v>0</v>
      </c>
      <c r="DK60" s="571">
        <f t="shared" si="199"/>
        <v>0</v>
      </c>
      <c r="DL60" s="571">
        <f t="shared" si="199"/>
        <v>3459701283</v>
      </c>
      <c r="DM60" s="571">
        <f t="shared" si="199"/>
        <v>3459701283</v>
      </c>
      <c r="DN60" s="571"/>
      <c r="DO60" s="571">
        <f t="shared" si="199"/>
        <v>0</v>
      </c>
      <c r="DP60" s="571">
        <f t="shared" si="199"/>
        <v>0</v>
      </c>
      <c r="DQ60" s="571">
        <f t="shared" si="199"/>
        <v>0</v>
      </c>
      <c r="DR60" s="571">
        <f t="shared" si="199"/>
        <v>0</v>
      </c>
      <c r="DS60" s="571">
        <f t="shared" si="199"/>
        <v>0</v>
      </c>
      <c r="DT60" s="571">
        <f t="shared" si="199"/>
        <v>0</v>
      </c>
      <c r="DU60" s="571">
        <f t="shared" si="199"/>
        <v>0</v>
      </c>
      <c r="DV60" s="571">
        <f t="shared" si="199"/>
        <v>0</v>
      </c>
      <c r="DW60" s="571">
        <f t="shared" si="199"/>
        <v>0</v>
      </c>
      <c r="DX60" s="571">
        <f t="shared" si="199"/>
        <v>0</v>
      </c>
      <c r="DY60" s="571">
        <f t="shared" si="199"/>
        <v>0</v>
      </c>
      <c r="DZ60" s="571">
        <f t="shared" si="199"/>
        <v>3459701283</v>
      </c>
      <c r="EB60" s="532">
        <v>1000000</v>
      </c>
      <c r="EC60" s="532">
        <v>1000000</v>
      </c>
      <c r="ED60" s="532">
        <v>1000000</v>
      </c>
      <c r="EE60" s="532">
        <v>1000000</v>
      </c>
      <c r="EF60" s="532">
        <v>1000000</v>
      </c>
      <c r="EG60" s="532">
        <v>1000000</v>
      </c>
      <c r="EH60" s="532">
        <v>1000000</v>
      </c>
      <c r="EI60" s="532">
        <v>1000000</v>
      </c>
      <c r="EJ60" s="532">
        <v>1000000</v>
      </c>
      <c r="EK60" s="532">
        <v>1000000</v>
      </c>
      <c r="EL60" s="532">
        <v>1000000</v>
      </c>
      <c r="EM60" s="532">
        <v>1000000</v>
      </c>
      <c r="EO60" s="532">
        <v>1000000</v>
      </c>
      <c r="EP60" s="532">
        <v>1000000</v>
      </c>
      <c r="EQ60" s="532">
        <v>1000000</v>
      </c>
      <c r="ER60" s="532">
        <v>1000000</v>
      </c>
      <c r="ES60" s="532">
        <v>1000000</v>
      </c>
      <c r="ET60" s="532">
        <v>1000000</v>
      </c>
      <c r="EU60" s="532">
        <v>1000000</v>
      </c>
      <c r="EV60" s="532">
        <v>1000000</v>
      </c>
      <c r="EW60" s="532">
        <v>1000000</v>
      </c>
      <c r="EX60" s="532">
        <v>1000000</v>
      </c>
      <c r="EY60" s="532">
        <v>1000000</v>
      </c>
      <c r="EZ60" s="532">
        <v>1000000</v>
      </c>
    </row>
    <row r="61" spans="2:156" ht="21" customHeight="1">
      <c r="T61" s="147"/>
      <c r="U61" s="398"/>
      <c r="V61" s="202" t="s">
        <v>185</v>
      </c>
      <c r="W61" s="350">
        <f>+W168</f>
        <v>0</v>
      </c>
      <c r="X61" s="350">
        <f t="shared" ref="X61:AC61" si="200">X182</f>
        <v>0</v>
      </c>
      <c r="Y61" s="350">
        <f t="shared" si="200"/>
        <v>0</v>
      </c>
      <c r="Z61" s="350">
        <f t="shared" si="200"/>
        <v>0</v>
      </c>
      <c r="AA61" s="350">
        <f t="shared" si="200"/>
        <v>0</v>
      </c>
      <c r="AB61" s="350">
        <f t="shared" si="200"/>
        <v>0</v>
      </c>
      <c r="AC61" s="350">
        <f t="shared" si="200"/>
        <v>0</v>
      </c>
      <c r="AD61" s="421">
        <f>AD168</f>
        <v>0</v>
      </c>
      <c r="AE61" s="350">
        <f>AE168</f>
        <v>0</v>
      </c>
      <c r="AF61" s="350">
        <f>AF168</f>
        <v>0</v>
      </c>
      <c r="AG61" s="421">
        <f>AG168</f>
        <v>0</v>
      </c>
      <c r="AH61" s="175">
        <f>IFERROR(AG61/AD61,0)</f>
        <v>0</v>
      </c>
      <c r="AI61" s="506">
        <f>IFERROR(AH61/AE61,0)</f>
        <v>0</v>
      </c>
      <c r="AJ61" s="571">
        <v>0</v>
      </c>
      <c r="AK61" s="421">
        <f t="shared" ref="AK61:AK66" si="201">+AG61-AJ61</f>
        <v>0</v>
      </c>
      <c r="AL61" s="170">
        <f t="shared" si="191"/>
        <v>0</v>
      </c>
      <c r="AM61" s="422">
        <f>+AM168</f>
        <v>0</v>
      </c>
      <c r="AN61" s="177">
        <f>IFERROR(AM61/AD61,0)</f>
        <v>0</v>
      </c>
      <c r="AO61" s="217" t="e">
        <f t="shared" si="193"/>
        <v>#DIV/0!</v>
      </c>
      <c r="AP61" s="571">
        <v>0</v>
      </c>
      <c r="AQ61" s="579">
        <f t="shared" ref="AQ61:AQ66" si="202">+AM61-AP61</f>
        <v>0</v>
      </c>
      <c r="AR61" s="170">
        <f t="shared" si="194"/>
        <v>0</v>
      </c>
      <c r="AS61" s="422">
        <f>+AS168</f>
        <v>0</v>
      </c>
      <c r="AT61" s="177">
        <f>IFERROR(AS61/AD61,0)</f>
        <v>0</v>
      </c>
      <c r="AU61" s="422">
        <f t="shared" ref="AU61:AU66" si="203">+AD61-AG61</f>
        <v>0</v>
      </c>
      <c r="AV61" s="350">
        <f t="shared" si="195"/>
        <v>0</v>
      </c>
      <c r="AW61" s="346"/>
      <c r="AX61" s="346"/>
      <c r="AY61" s="144"/>
      <c r="AZ61" s="144"/>
      <c r="BB61" s="143">
        <f>BB182</f>
        <v>0</v>
      </c>
      <c r="BC61" s="143">
        <f t="shared" ref="BC61:BZ61" si="204">BC182</f>
        <v>0</v>
      </c>
      <c r="BD61" s="143">
        <f t="shared" si="204"/>
        <v>0</v>
      </c>
      <c r="BE61" s="143">
        <f t="shared" si="204"/>
        <v>0</v>
      </c>
      <c r="BF61" s="143">
        <f t="shared" si="204"/>
        <v>0</v>
      </c>
      <c r="BG61" s="143">
        <f t="shared" si="204"/>
        <v>0</v>
      </c>
      <c r="BH61" s="143">
        <f t="shared" si="204"/>
        <v>0</v>
      </c>
      <c r="BI61" s="143">
        <f t="shared" si="204"/>
        <v>0</v>
      </c>
      <c r="BJ61" s="143">
        <f t="shared" si="204"/>
        <v>0</v>
      </c>
      <c r="BK61" s="143">
        <f t="shared" si="204"/>
        <v>0</v>
      </c>
      <c r="BL61" s="143">
        <f t="shared" si="204"/>
        <v>0</v>
      </c>
      <c r="BM61" s="143">
        <f t="shared" si="204"/>
        <v>0</v>
      </c>
      <c r="BO61" s="143">
        <f t="shared" si="204"/>
        <v>0</v>
      </c>
      <c r="BP61" s="143">
        <f t="shared" si="204"/>
        <v>0</v>
      </c>
      <c r="BQ61" s="143">
        <f t="shared" si="204"/>
        <v>0</v>
      </c>
      <c r="BR61" s="143">
        <f t="shared" si="204"/>
        <v>0</v>
      </c>
      <c r="BS61" s="143">
        <f t="shared" si="204"/>
        <v>0</v>
      </c>
      <c r="BT61" s="143">
        <f t="shared" si="204"/>
        <v>0</v>
      </c>
      <c r="BU61" s="143">
        <f t="shared" si="204"/>
        <v>0</v>
      </c>
      <c r="BV61" s="143">
        <f t="shared" si="204"/>
        <v>0</v>
      </c>
      <c r="BW61" s="143">
        <f t="shared" si="204"/>
        <v>0</v>
      </c>
      <c r="BX61" s="143">
        <f t="shared" si="204"/>
        <v>0</v>
      </c>
      <c r="BY61" s="143">
        <f t="shared" si="204"/>
        <v>0</v>
      </c>
      <c r="BZ61" s="143">
        <f t="shared" si="204"/>
        <v>0</v>
      </c>
      <c r="CB61" s="541">
        <f t="shared" si="197"/>
        <v>0</v>
      </c>
      <c r="CC61" s="541">
        <f t="shared" si="197"/>
        <v>0</v>
      </c>
      <c r="CD61" s="541">
        <f t="shared" si="197"/>
        <v>0</v>
      </c>
      <c r="CE61" s="541">
        <f t="shared" si="197"/>
        <v>0</v>
      </c>
      <c r="CF61" s="541">
        <f t="shared" si="197"/>
        <v>0</v>
      </c>
      <c r="CG61" s="541">
        <f t="shared" si="197"/>
        <v>0</v>
      </c>
      <c r="CH61" s="541">
        <f t="shared" si="197"/>
        <v>0</v>
      </c>
      <c r="CI61" s="541">
        <f t="shared" si="197"/>
        <v>0</v>
      </c>
      <c r="CJ61" s="541">
        <f t="shared" si="197"/>
        <v>0</v>
      </c>
      <c r="CK61" s="541">
        <f t="shared" si="197"/>
        <v>0</v>
      </c>
      <c r="CL61" s="541">
        <f t="shared" si="197"/>
        <v>0</v>
      </c>
      <c r="CM61" s="541">
        <f t="shared" si="197"/>
        <v>0</v>
      </c>
      <c r="CO61" s="538">
        <f t="shared" ref="CO61:CO66" si="205">DO61/EO61</f>
        <v>0</v>
      </c>
      <c r="CP61" s="538">
        <f t="shared" si="198"/>
        <v>0</v>
      </c>
      <c r="CQ61" s="538">
        <f t="shared" si="198"/>
        <v>0</v>
      </c>
      <c r="CR61" s="538">
        <f t="shared" si="198"/>
        <v>0</v>
      </c>
      <c r="CS61" s="538">
        <f t="shared" si="198"/>
        <v>0</v>
      </c>
      <c r="CT61" s="538">
        <f t="shared" si="198"/>
        <v>0</v>
      </c>
      <c r="CU61" s="538">
        <f t="shared" si="198"/>
        <v>0</v>
      </c>
      <c r="CV61" s="538">
        <f t="shared" si="198"/>
        <v>0</v>
      </c>
      <c r="CW61" s="538">
        <f t="shared" si="198"/>
        <v>0</v>
      </c>
      <c r="CX61" s="538">
        <f t="shared" si="198"/>
        <v>0</v>
      </c>
      <c r="CY61" s="538">
        <f t="shared" si="198"/>
        <v>0</v>
      </c>
      <c r="CZ61" s="538">
        <f t="shared" si="198"/>
        <v>0</v>
      </c>
      <c r="DB61" s="571">
        <f t="shared" ref="DB61:DZ62" si="206">DB182</f>
        <v>0</v>
      </c>
      <c r="DC61" s="571">
        <f t="shared" si="206"/>
        <v>0</v>
      </c>
      <c r="DD61" s="571">
        <f t="shared" si="206"/>
        <v>0</v>
      </c>
      <c r="DE61" s="571">
        <f t="shared" si="206"/>
        <v>0</v>
      </c>
      <c r="DF61" s="571">
        <f t="shared" si="206"/>
        <v>0</v>
      </c>
      <c r="DG61" s="571">
        <f t="shared" si="206"/>
        <v>0</v>
      </c>
      <c r="DH61" s="571">
        <f t="shared" si="206"/>
        <v>0</v>
      </c>
      <c r="DI61" s="571">
        <f t="shared" si="206"/>
        <v>0</v>
      </c>
      <c r="DJ61" s="571">
        <f t="shared" si="206"/>
        <v>0</v>
      </c>
      <c r="DK61" s="571">
        <f t="shared" si="206"/>
        <v>0</v>
      </c>
      <c r="DL61" s="571">
        <f t="shared" si="206"/>
        <v>0</v>
      </c>
      <c r="DM61" s="571">
        <f t="shared" si="206"/>
        <v>0</v>
      </c>
      <c r="DO61" s="571">
        <f t="shared" si="206"/>
        <v>0</v>
      </c>
      <c r="DP61" s="571">
        <f t="shared" si="206"/>
        <v>0</v>
      </c>
      <c r="DQ61" s="571">
        <f t="shared" si="206"/>
        <v>0</v>
      </c>
      <c r="DR61" s="571">
        <f t="shared" si="206"/>
        <v>0</v>
      </c>
      <c r="DS61" s="571">
        <f t="shared" si="206"/>
        <v>0</v>
      </c>
      <c r="DT61" s="571">
        <f t="shared" si="206"/>
        <v>0</v>
      </c>
      <c r="DU61" s="571">
        <f t="shared" si="206"/>
        <v>0</v>
      </c>
      <c r="DV61" s="571">
        <f t="shared" si="206"/>
        <v>0</v>
      </c>
      <c r="DW61" s="571">
        <f t="shared" si="206"/>
        <v>0</v>
      </c>
      <c r="DX61" s="571">
        <f t="shared" si="206"/>
        <v>0</v>
      </c>
      <c r="DY61" s="571">
        <f t="shared" si="206"/>
        <v>0</v>
      </c>
      <c r="DZ61" s="571">
        <f t="shared" si="206"/>
        <v>0</v>
      </c>
      <c r="EB61" s="541">
        <v>1000000</v>
      </c>
      <c r="EC61" s="544">
        <v>1000000</v>
      </c>
      <c r="ED61" s="544">
        <v>1000000</v>
      </c>
      <c r="EE61" s="544">
        <v>1000000</v>
      </c>
      <c r="EF61" s="544">
        <v>1000000</v>
      </c>
      <c r="EG61" s="544">
        <v>1000000</v>
      </c>
      <c r="EH61" s="544">
        <v>1000000</v>
      </c>
      <c r="EI61" s="544">
        <v>1000000</v>
      </c>
      <c r="EJ61" s="544">
        <v>1000000</v>
      </c>
      <c r="EK61" s="544">
        <v>1000000</v>
      </c>
      <c r="EL61" s="544">
        <v>1000000</v>
      </c>
      <c r="EM61" s="544">
        <v>1000000</v>
      </c>
      <c r="EO61" s="541">
        <v>1000000</v>
      </c>
      <c r="EP61" s="544">
        <v>1000000</v>
      </c>
      <c r="EQ61" s="544">
        <v>1000000</v>
      </c>
      <c r="ER61" s="544">
        <v>1000000</v>
      </c>
      <c r="ES61" s="544">
        <v>1000000</v>
      </c>
      <c r="ET61" s="544">
        <v>1000000</v>
      </c>
      <c r="EU61" s="544">
        <v>1000000</v>
      </c>
      <c r="EV61" s="544">
        <v>1000000</v>
      </c>
      <c r="EW61" s="544">
        <v>1000000</v>
      </c>
      <c r="EX61" s="544">
        <v>1000000</v>
      </c>
      <c r="EY61" s="544">
        <v>1000000</v>
      </c>
      <c r="EZ61" s="544">
        <v>1000000</v>
      </c>
    </row>
    <row r="62" spans="2:156" ht="21" customHeight="1">
      <c r="T62" s="147"/>
      <c r="U62" s="398"/>
      <c r="V62" s="202" t="s">
        <v>187</v>
      </c>
      <c r="W62" s="354">
        <v>0</v>
      </c>
      <c r="X62" s="354">
        <f t="shared" ref="X62:AC62" si="207">X201</f>
        <v>0</v>
      </c>
      <c r="Y62" s="354">
        <f t="shared" si="207"/>
        <v>0</v>
      </c>
      <c r="Z62" s="354">
        <f t="shared" si="207"/>
        <v>0</v>
      </c>
      <c r="AA62" s="354">
        <f t="shared" si="207"/>
        <v>0</v>
      </c>
      <c r="AB62" s="354">
        <f t="shared" si="207"/>
        <v>0</v>
      </c>
      <c r="AC62" s="354">
        <f t="shared" si="207"/>
        <v>0</v>
      </c>
      <c r="AD62" s="424">
        <v>0</v>
      </c>
      <c r="AE62" s="354">
        <v>0</v>
      </c>
      <c r="AF62" s="354">
        <v>0</v>
      </c>
      <c r="AG62" s="424">
        <v>0</v>
      </c>
      <c r="AH62" s="175">
        <f t="shared" ref="AH62:AH66" si="208">IFERROR(AG62/AD62,0)</f>
        <v>0</v>
      </c>
      <c r="AI62" s="216" t="e">
        <f t="shared" si="190"/>
        <v>#DIV/0!</v>
      </c>
      <c r="AJ62" s="584">
        <v>0</v>
      </c>
      <c r="AK62" s="421">
        <v>0</v>
      </c>
      <c r="AL62" s="170">
        <f t="shared" si="191"/>
        <v>0</v>
      </c>
      <c r="AM62" s="422">
        <v>0</v>
      </c>
      <c r="AN62" s="177">
        <f t="shared" ref="AN62:AN66" si="209">IFERROR(AM62/AD62,0)</f>
        <v>0</v>
      </c>
      <c r="AO62" s="217" t="e">
        <f t="shared" si="193"/>
        <v>#DIV/0!</v>
      </c>
      <c r="AP62" s="584">
        <v>0</v>
      </c>
      <c r="AQ62" s="579">
        <f t="shared" si="202"/>
        <v>0</v>
      </c>
      <c r="AR62" s="170">
        <f t="shared" si="194"/>
        <v>0</v>
      </c>
      <c r="AS62" s="422">
        <v>0</v>
      </c>
      <c r="AT62" s="177">
        <f t="shared" ref="AT62:AT66" si="210">IFERROR(AS62/AD62,0)</f>
        <v>0</v>
      </c>
      <c r="AU62" s="422">
        <f t="shared" si="203"/>
        <v>0</v>
      </c>
      <c r="AV62" s="350">
        <v>0</v>
      </c>
      <c r="AW62" s="346"/>
      <c r="AX62" s="346"/>
      <c r="AY62" s="144"/>
      <c r="AZ62" s="144"/>
      <c r="BB62" s="143">
        <v>0</v>
      </c>
      <c r="BC62" s="143">
        <v>0</v>
      </c>
      <c r="BD62" s="143">
        <v>0</v>
      </c>
      <c r="BE62" s="143">
        <v>0</v>
      </c>
      <c r="BF62" s="143">
        <v>0</v>
      </c>
      <c r="BG62" s="143">
        <v>0</v>
      </c>
      <c r="BH62" s="143">
        <v>0</v>
      </c>
      <c r="BI62" s="143">
        <v>0</v>
      </c>
      <c r="BJ62" s="143">
        <v>0</v>
      </c>
      <c r="BK62" s="143">
        <v>0</v>
      </c>
      <c r="BL62" s="143">
        <v>0</v>
      </c>
      <c r="BM62" s="143">
        <v>0</v>
      </c>
      <c r="BO62" s="143">
        <v>0</v>
      </c>
      <c r="BP62" s="143">
        <v>0</v>
      </c>
      <c r="BQ62" s="143">
        <v>0</v>
      </c>
      <c r="BR62" s="143">
        <v>0</v>
      </c>
      <c r="BS62" s="143">
        <v>0</v>
      </c>
      <c r="BT62" s="143">
        <v>0</v>
      </c>
      <c r="BU62" s="143">
        <v>0</v>
      </c>
      <c r="BV62" s="143">
        <v>0</v>
      </c>
      <c r="BW62" s="143">
        <v>0</v>
      </c>
      <c r="BX62" s="143">
        <v>0</v>
      </c>
      <c r="BY62" s="143">
        <v>0</v>
      </c>
      <c r="BZ62" s="143">
        <v>0</v>
      </c>
      <c r="CB62" s="541">
        <f t="shared" si="197"/>
        <v>0</v>
      </c>
      <c r="CC62" s="541">
        <f t="shared" si="197"/>
        <v>0</v>
      </c>
      <c r="CD62" s="541">
        <f t="shared" si="197"/>
        <v>0</v>
      </c>
      <c r="CE62" s="541">
        <f t="shared" si="197"/>
        <v>0</v>
      </c>
      <c r="CF62" s="541">
        <f t="shared" si="197"/>
        <v>0</v>
      </c>
      <c r="CG62" s="541">
        <f t="shared" si="197"/>
        <v>0</v>
      </c>
      <c r="CH62" s="541">
        <f t="shared" si="197"/>
        <v>0</v>
      </c>
      <c r="CI62" s="541">
        <f t="shared" si="197"/>
        <v>0</v>
      </c>
      <c r="CJ62" s="541">
        <f t="shared" si="197"/>
        <v>0</v>
      </c>
      <c r="CK62" s="541">
        <f t="shared" si="197"/>
        <v>0</v>
      </c>
      <c r="CL62" s="541">
        <f t="shared" si="197"/>
        <v>0</v>
      </c>
      <c r="CM62" s="541">
        <f t="shared" si="197"/>
        <v>0</v>
      </c>
      <c r="CO62" s="538">
        <f t="shared" si="205"/>
        <v>0</v>
      </c>
      <c r="CP62" s="538">
        <f t="shared" si="198"/>
        <v>0</v>
      </c>
      <c r="CQ62" s="538">
        <f t="shared" si="198"/>
        <v>0</v>
      </c>
      <c r="CR62" s="538">
        <f t="shared" si="198"/>
        <v>0</v>
      </c>
      <c r="CS62" s="538">
        <f t="shared" si="198"/>
        <v>0</v>
      </c>
      <c r="CT62" s="538">
        <f t="shared" si="198"/>
        <v>0</v>
      </c>
      <c r="CU62" s="538">
        <f t="shared" si="198"/>
        <v>0</v>
      </c>
      <c r="CV62" s="538">
        <f t="shared" si="198"/>
        <v>0</v>
      </c>
      <c r="CW62" s="538">
        <f t="shared" si="198"/>
        <v>0</v>
      </c>
      <c r="CX62" s="538">
        <f t="shared" si="198"/>
        <v>0</v>
      </c>
      <c r="CY62" s="538">
        <f t="shared" si="198"/>
        <v>0</v>
      </c>
      <c r="CZ62" s="538">
        <f t="shared" si="198"/>
        <v>0</v>
      </c>
      <c r="DB62" s="571">
        <v>0</v>
      </c>
      <c r="DC62" s="391">
        <v>0</v>
      </c>
      <c r="DD62" s="391">
        <v>0</v>
      </c>
      <c r="DE62" s="391">
        <v>0</v>
      </c>
      <c r="DF62" s="391">
        <v>0</v>
      </c>
      <c r="DG62" s="391">
        <v>0</v>
      </c>
      <c r="DH62" s="391">
        <v>0</v>
      </c>
      <c r="DI62" s="391">
        <v>0</v>
      </c>
      <c r="DJ62" s="391">
        <v>0</v>
      </c>
      <c r="DK62" s="391">
        <v>0</v>
      </c>
      <c r="DL62" s="391">
        <v>0</v>
      </c>
      <c r="DM62" s="391">
        <v>0</v>
      </c>
      <c r="DO62" s="571">
        <f t="shared" si="206"/>
        <v>0</v>
      </c>
      <c r="DP62" s="571">
        <f t="shared" si="206"/>
        <v>0</v>
      </c>
      <c r="DQ62" s="571">
        <f t="shared" si="206"/>
        <v>0</v>
      </c>
      <c r="DR62" s="571">
        <f t="shared" si="206"/>
        <v>0</v>
      </c>
      <c r="DS62" s="571">
        <f t="shared" si="206"/>
        <v>0</v>
      </c>
      <c r="DT62" s="571">
        <f t="shared" si="206"/>
        <v>0</v>
      </c>
      <c r="DU62" s="571">
        <f t="shared" si="206"/>
        <v>0</v>
      </c>
      <c r="DV62" s="571">
        <f t="shared" si="206"/>
        <v>0</v>
      </c>
      <c r="DW62" s="571">
        <f t="shared" si="206"/>
        <v>0</v>
      </c>
      <c r="DX62" s="571">
        <f t="shared" si="206"/>
        <v>0</v>
      </c>
      <c r="DY62" s="571">
        <f t="shared" si="206"/>
        <v>0</v>
      </c>
      <c r="DZ62" s="571">
        <f t="shared" si="206"/>
        <v>0</v>
      </c>
      <c r="EB62" s="541">
        <v>1000000</v>
      </c>
      <c r="EC62" s="544">
        <v>1000000</v>
      </c>
      <c r="ED62" s="544">
        <v>1000000</v>
      </c>
      <c r="EE62" s="544">
        <v>1000000</v>
      </c>
      <c r="EF62" s="544">
        <v>1000000</v>
      </c>
      <c r="EG62" s="544">
        <v>1000000</v>
      </c>
      <c r="EH62" s="544">
        <v>1000000</v>
      </c>
      <c r="EI62" s="544">
        <v>1000000</v>
      </c>
      <c r="EJ62" s="544">
        <v>1000000</v>
      </c>
      <c r="EK62" s="544">
        <v>1000000</v>
      </c>
      <c r="EL62" s="544">
        <v>1000000</v>
      </c>
      <c r="EM62" s="544">
        <v>1000000</v>
      </c>
      <c r="EO62" s="541">
        <v>1000000</v>
      </c>
      <c r="EP62" s="544">
        <v>1000000</v>
      </c>
      <c r="EQ62" s="544">
        <v>1000000</v>
      </c>
      <c r="ER62" s="544">
        <v>1000000</v>
      </c>
      <c r="ES62" s="544">
        <v>1000000</v>
      </c>
      <c r="ET62" s="544">
        <v>1000000</v>
      </c>
      <c r="EU62" s="544">
        <v>1000000</v>
      </c>
      <c r="EV62" s="544">
        <v>1000000</v>
      </c>
      <c r="EW62" s="544">
        <v>1000000</v>
      </c>
      <c r="EX62" s="544">
        <v>1000000</v>
      </c>
      <c r="EY62" s="544">
        <v>1000000</v>
      </c>
      <c r="EZ62" s="544">
        <v>1000000</v>
      </c>
    </row>
    <row r="63" spans="2:156" ht="21" customHeight="1">
      <c r="T63" s="147"/>
      <c r="U63" s="398"/>
      <c r="V63" s="202" t="s">
        <v>189</v>
      </c>
      <c r="W63" s="350">
        <f>+W217</f>
        <v>0</v>
      </c>
      <c r="X63" s="350">
        <f t="shared" ref="X63:AC63" si="211">X230</f>
        <v>0</v>
      </c>
      <c r="Y63" s="350">
        <f t="shared" si="211"/>
        <v>0</v>
      </c>
      <c r="Z63" s="350">
        <f t="shared" si="211"/>
        <v>0</v>
      </c>
      <c r="AA63" s="350">
        <f t="shared" si="211"/>
        <v>0</v>
      </c>
      <c r="AB63" s="350">
        <f t="shared" si="211"/>
        <v>0</v>
      </c>
      <c r="AC63" s="350">
        <f t="shared" si="211"/>
        <v>0</v>
      </c>
      <c r="AD63" s="421">
        <f>AD217</f>
        <v>0</v>
      </c>
      <c r="AE63" s="350">
        <f>AE217</f>
        <v>0</v>
      </c>
      <c r="AF63" s="350">
        <f>AF217</f>
        <v>0</v>
      </c>
      <c r="AG63" s="421">
        <f>AG217</f>
        <v>0</v>
      </c>
      <c r="AH63" s="175">
        <f t="shared" si="208"/>
        <v>0</v>
      </c>
      <c r="AI63" s="216" t="e">
        <f t="shared" si="190"/>
        <v>#DIV/0!</v>
      </c>
      <c r="AJ63" s="571">
        <f>AJ217</f>
        <v>0</v>
      </c>
      <c r="AK63" s="421">
        <f t="shared" si="201"/>
        <v>0</v>
      </c>
      <c r="AL63" s="170">
        <f t="shared" si="191"/>
        <v>0</v>
      </c>
      <c r="AM63" s="422">
        <f>+AM217</f>
        <v>0</v>
      </c>
      <c r="AN63" s="177">
        <f t="shared" si="209"/>
        <v>0</v>
      </c>
      <c r="AO63" s="217" t="e">
        <f t="shared" si="193"/>
        <v>#DIV/0!</v>
      </c>
      <c r="AP63" s="571">
        <f>AP217</f>
        <v>0</v>
      </c>
      <c r="AQ63" s="579">
        <f t="shared" si="202"/>
        <v>0</v>
      </c>
      <c r="AR63" s="170">
        <f t="shared" si="194"/>
        <v>0</v>
      </c>
      <c r="AS63" s="422">
        <f>+AS217</f>
        <v>0</v>
      </c>
      <c r="AT63" s="177">
        <f t="shared" si="210"/>
        <v>0</v>
      </c>
      <c r="AU63" s="422">
        <f t="shared" si="203"/>
        <v>0</v>
      </c>
      <c r="AV63" s="350">
        <f t="shared" si="195"/>
        <v>0</v>
      </c>
      <c r="AW63" s="346"/>
      <c r="AX63" s="346"/>
      <c r="AY63" s="144"/>
      <c r="AZ63" s="144"/>
      <c r="BB63" s="143">
        <f>BB219</f>
        <v>0</v>
      </c>
      <c r="BC63" s="143">
        <f t="shared" ref="BC63:BZ63" si="212">BC219</f>
        <v>0</v>
      </c>
      <c r="BD63" s="143">
        <f t="shared" si="212"/>
        <v>0</v>
      </c>
      <c r="BE63" s="143">
        <f t="shared" si="212"/>
        <v>0</v>
      </c>
      <c r="BF63" s="143">
        <f t="shared" si="212"/>
        <v>0</v>
      </c>
      <c r="BG63" s="143">
        <f t="shared" si="212"/>
        <v>0</v>
      </c>
      <c r="BH63" s="143">
        <f t="shared" si="212"/>
        <v>0</v>
      </c>
      <c r="BI63" s="143">
        <f t="shared" si="212"/>
        <v>0</v>
      </c>
      <c r="BJ63" s="143">
        <f t="shared" si="212"/>
        <v>0</v>
      </c>
      <c r="BK63" s="143">
        <f t="shared" si="212"/>
        <v>0</v>
      </c>
      <c r="BL63" s="143">
        <f t="shared" si="212"/>
        <v>0</v>
      </c>
      <c r="BM63" s="143">
        <f t="shared" si="212"/>
        <v>0</v>
      </c>
      <c r="BN63" s="143"/>
      <c r="BO63" s="143">
        <f t="shared" si="212"/>
        <v>0</v>
      </c>
      <c r="BP63" s="143">
        <f t="shared" si="212"/>
        <v>0</v>
      </c>
      <c r="BQ63" s="143">
        <f t="shared" si="212"/>
        <v>0</v>
      </c>
      <c r="BR63" s="143">
        <f t="shared" si="212"/>
        <v>0</v>
      </c>
      <c r="BS63" s="143">
        <f t="shared" si="212"/>
        <v>0</v>
      </c>
      <c r="BT63" s="143">
        <f t="shared" si="212"/>
        <v>0</v>
      </c>
      <c r="BU63" s="143">
        <f t="shared" si="212"/>
        <v>0</v>
      </c>
      <c r="BV63" s="143">
        <f t="shared" si="212"/>
        <v>0</v>
      </c>
      <c r="BW63" s="143">
        <f t="shared" si="212"/>
        <v>0</v>
      </c>
      <c r="BX63" s="143">
        <f t="shared" si="212"/>
        <v>0</v>
      </c>
      <c r="BY63" s="143">
        <f t="shared" si="212"/>
        <v>0</v>
      </c>
      <c r="BZ63" s="143">
        <f t="shared" si="212"/>
        <v>0</v>
      </c>
      <c r="CB63" s="541">
        <f t="shared" si="197"/>
        <v>0</v>
      </c>
      <c r="CC63" s="541">
        <f t="shared" si="197"/>
        <v>0</v>
      </c>
      <c r="CD63" s="541">
        <f t="shared" si="197"/>
        <v>0</v>
      </c>
      <c r="CE63" s="541">
        <f t="shared" si="197"/>
        <v>0</v>
      </c>
      <c r="CF63" s="541">
        <f t="shared" si="197"/>
        <v>0</v>
      </c>
      <c r="CG63" s="541">
        <f t="shared" si="197"/>
        <v>0</v>
      </c>
      <c r="CH63" s="541">
        <f t="shared" si="197"/>
        <v>0</v>
      </c>
      <c r="CI63" s="541">
        <f t="shared" si="197"/>
        <v>0</v>
      </c>
      <c r="CJ63" s="541">
        <f t="shared" si="197"/>
        <v>0</v>
      </c>
      <c r="CK63" s="541">
        <f t="shared" si="197"/>
        <v>0</v>
      </c>
      <c r="CL63" s="541">
        <f t="shared" si="197"/>
        <v>0</v>
      </c>
      <c r="CM63" s="541">
        <f t="shared" si="197"/>
        <v>0</v>
      </c>
      <c r="CO63" s="538">
        <f t="shared" si="205"/>
        <v>0</v>
      </c>
      <c r="CP63" s="538">
        <f t="shared" si="198"/>
        <v>0</v>
      </c>
      <c r="CQ63" s="538">
        <f t="shared" si="198"/>
        <v>0</v>
      </c>
      <c r="CR63" s="538">
        <f t="shared" si="198"/>
        <v>0</v>
      </c>
      <c r="CS63" s="538">
        <f t="shared" si="198"/>
        <v>0</v>
      </c>
      <c r="CT63" s="538">
        <f t="shared" si="198"/>
        <v>0</v>
      </c>
      <c r="CU63" s="538">
        <f t="shared" si="198"/>
        <v>0</v>
      </c>
      <c r="CV63" s="538">
        <f t="shared" si="198"/>
        <v>0</v>
      </c>
      <c r="CW63" s="538">
        <f t="shared" si="198"/>
        <v>0</v>
      </c>
      <c r="CX63" s="538">
        <f t="shared" si="198"/>
        <v>0</v>
      </c>
      <c r="CY63" s="538">
        <f t="shared" si="198"/>
        <v>0</v>
      </c>
      <c r="CZ63" s="538">
        <f t="shared" si="198"/>
        <v>0</v>
      </c>
      <c r="DB63" s="571">
        <f>DB217</f>
        <v>0</v>
      </c>
      <c r="DC63" s="571">
        <f t="shared" ref="DC63:DZ63" si="213">DC217</f>
        <v>0</v>
      </c>
      <c r="DD63" s="571">
        <f t="shared" si="213"/>
        <v>0</v>
      </c>
      <c r="DE63" s="571">
        <f t="shared" si="213"/>
        <v>0</v>
      </c>
      <c r="DF63" s="571">
        <f t="shared" si="213"/>
        <v>0</v>
      </c>
      <c r="DG63" s="571">
        <f t="shared" si="213"/>
        <v>0</v>
      </c>
      <c r="DH63" s="571">
        <f t="shared" si="213"/>
        <v>0</v>
      </c>
      <c r="DI63" s="571">
        <f t="shared" si="213"/>
        <v>0</v>
      </c>
      <c r="DJ63" s="571">
        <f t="shared" si="213"/>
        <v>0</v>
      </c>
      <c r="DK63" s="571">
        <f t="shared" si="213"/>
        <v>0</v>
      </c>
      <c r="DL63" s="571">
        <f t="shared" si="213"/>
        <v>0</v>
      </c>
      <c r="DM63" s="571">
        <f t="shared" si="213"/>
        <v>0</v>
      </c>
      <c r="DN63" s="571"/>
      <c r="DO63" s="571">
        <f t="shared" si="213"/>
        <v>0</v>
      </c>
      <c r="DP63" s="571">
        <f t="shared" si="213"/>
        <v>0</v>
      </c>
      <c r="DQ63" s="571">
        <f t="shared" si="213"/>
        <v>0</v>
      </c>
      <c r="DR63" s="571">
        <f t="shared" si="213"/>
        <v>0</v>
      </c>
      <c r="DS63" s="571">
        <f t="shared" si="213"/>
        <v>0</v>
      </c>
      <c r="DT63" s="571">
        <f t="shared" si="213"/>
        <v>0</v>
      </c>
      <c r="DU63" s="571">
        <f t="shared" si="213"/>
        <v>0</v>
      </c>
      <c r="DV63" s="571">
        <f t="shared" si="213"/>
        <v>0</v>
      </c>
      <c r="DW63" s="571">
        <f t="shared" si="213"/>
        <v>0</v>
      </c>
      <c r="DX63" s="571">
        <f t="shared" si="213"/>
        <v>0</v>
      </c>
      <c r="DY63" s="571">
        <f t="shared" si="213"/>
        <v>0</v>
      </c>
      <c r="DZ63" s="571">
        <f t="shared" si="213"/>
        <v>0</v>
      </c>
      <c r="EB63" s="541">
        <v>1000000</v>
      </c>
      <c r="EC63" s="544">
        <v>1000000</v>
      </c>
      <c r="ED63" s="544">
        <v>1000000</v>
      </c>
      <c r="EE63" s="544">
        <v>1000000</v>
      </c>
      <c r="EF63" s="544">
        <v>1000000</v>
      </c>
      <c r="EG63" s="544">
        <v>1000000</v>
      </c>
      <c r="EH63" s="544">
        <v>1000000</v>
      </c>
      <c r="EI63" s="544">
        <v>1000000</v>
      </c>
      <c r="EJ63" s="544">
        <v>1000000</v>
      </c>
      <c r="EK63" s="544">
        <v>1000000</v>
      </c>
      <c r="EL63" s="544">
        <v>1000000</v>
      </c>
      <c r="EM63" s="544">
        <v>1000000</v>
      </c>
      <c r="EO63" s="541">
        <v>1000000</v>
      </c>
      <c r="EP63" s="544">
        <v>1000000</v>
      </c>
      <c r="EQ63" s="544">
        <v>1000000</v>
      </c>
      <c r="ER63" s="544">
        <v>1000000</v>
      </c>
      <c r="ES63" s="544">
        <v>1000000</v>
      </c>
      <c r="ET63" s="544">
        <v>1000000</v>
      </c>
      <c r="EU63" s="544">
        <v>1000000</v>
      </c>
      <c r="EV63" s="544">
        <v>1000000</v>
      </c>
      <c r="EW63" s="544">
        <v>1000000</v>
      </c>
      <c r="EX63" s="544">
        <v>1000000</v>
      </c>
      <c r="EY63" s="544">
        <v>1000000</v>
      </c>
      <c r="EZ63" s="544">
        <v>1000000</v>
      </c>
    </row>
    <row r="64" spans="2:156" ht="21" customHeight="1">
      <c r="T64" s="147"/>
      <c r="U64" s="398"/>
      <c r="V64" s="202" t="s">
        <v>191</v>
      </c>
      <c r="W64" s="350">
        <f>+W240</f>
        <v>0</v>
      </c>
      <c r="X64" s="350">
        <f t="shared" ref="X64:AC64" si="214">X250</f>
        <v>0</v>
      </c>
      <c r="Y64" s="350">
        <f t="shared" si="214"/>
        <v>0</v>
      </c>
      <c r="Z64" s="350">
        <f t="shared" si="214"/>
        <v>0</v>
      </c>
      <c r="AA64" s="350">
        <f t="shared" si="214"/>
        <v>0</v>
      </c>
      <c r="AB64" s="350">
        <f t="shared" si="214"/>
        <v>0</v>
      </c>
      <c r="AC64" s="350">
        <f t="shared" si="214"/>
        <v>0</v>
      </c>
      <c r="AD64" s="421">
        <f>AD240</f>
        <v>0</v>
      </c>
      <c r="AE64" s="350">
        <f>AE240</f>
        <v>0</v>
      </c>
      <c r="AF64" s="350">
        <f>AF240</f>
        <v>0</v>
      </c>
      <c r="AG64" s="421">
        <f>AG240</f>
        <v>0</v>
      </c>
      <c r="AH64" s="175">
        <f t="shared" si="208"/>
        <v>0</v>
      </c>
      <c r="AI64" s="216" t="e">
        <f t="shared" si="190"/>
        <v>#DIV/0!</v>
      </c>
      <c r="AJ64" s="571">
        <f>AJ240</f>
        <v>0</v>
      </c>
      <c r="AK64" s="421">
        <f t="shared" si="201"/>
        <v>0</v>
      </c>
      <c r="AL64" s="170">
        <f t="shared" si="191"/>
        <v>0</v>
      </c>
      <c r="AM64" s="422">
        <f>AM240</f>
        <v>0</v>
      </c>
      <c r="AN64" s="177">
        <f t="shared" si="209"/>
        <v>0</v>
      </c>
      <c r="AO64" s="217" t="e">
        <f t="shared" si="193"/>
        <v>#DIV/0!</v>
      </c>
      <c r="AP64" s="571">
        <f>AP240</f>
        <v>0</v>
      </c>
      <c r="AQ64" s="579">
        <f t="shared" si="202"/>
        <v>0</v>
      </c>
      <c r="AR64" s="170">
        <f t="shared" si="194"/>
        <v>0</v>
      </c>
      <c r="AS64" s="422">
        <f>AS240</f>
        <v>0</v>
      </c>
      <c r="AT64" s="177">
        <f t="shared" si="210"/>
        <v>0</v>
      </c>
      <c r="AU64" s="422">
        <f t="shared" si="203"/>
        <v>0</v>
      </c>
      <c r="AV64" s="350">
        <f t="shared" si="195"/>
        <v>0</v>
      </c>
      <c r="AW64" s="346"/>
      <c r="AX64" s="346"/>
      <c r="AY64" s="144"/>
      <c r="AZ64" s="144"/>
      <c r="BB64" s="143">
        <v>0</v>
      </c>
      <c r="BC64" s="143">
        <v>0</v>
      </c>
      <c r="BD64" s="143">
        <v>0</v>
      </c>
      <c r="BE64" s="143">
        <v>0</v>
      </c>
      <c r="BF64" s="143">
        <v>0</v>
      </c>
      <c r="BG64" s="143">
        <v>0</v>
      </c>
      <c r="BH64" s="143">
        <v>0</v>
      </c>
      <c r="BI64" s="143">
        <v>0</v>
      </c>
      <c r="BJ64" s="143">
        <v>0</v>
      </c>
      <c r="BK64" s="143">
        <v>0</v>
      </c>
      <c r="BL64" s="143">
        <v>0</v>
      </c>
      <c r="BM64" s="143">
        <v>0</v>
      </c>
      <c r="BN64" s="143"/>
      <c r="BO64" s="143">
        <v>0</v>
      </c>
      <c r="BP64" s="143">
        <v>0</v>
      </c>
      <c r="BQ64" s="143">
        <v>0</v>
      </c>
      <c r="BR64" s="143">
        <v>0</v>
      </c>
      <c r="BS64" s="143">
        <v>0</v>
      </c>
      <c r="BT64" s="143">
        <v>0</v>
      </c>
      <c r="BU64" s="143">
        <v>0</v>
      </c>
      <c r="BV64" s="143">
        <v>0</v>
      </c>
      <c r="BW64" s="143">
        <v>0</v>
      </c>
      <c r="BX64" s="143">
        <v>0</v>
      </c>
      <c r="BY64" s="143">
        <v>0</v>
      </c>
      <c r="BZ64" s="143">
        <v>0</v>
      </c>
      <c r="CB64" s="541">
        <f t="shared" si="197"/>
        <v>0</v>
      </c>
      <c r="CC64" s="541">
        <f t="shared" si="197"/>
        <v>0</v>
      </c>
      <c r="CD64" s="541">
        <f t="shared" si="197"/>
        <v>0</v>
      </c>
      <c r="CE64" s="541">
        <f t="shared" si="197"/>
        <v>0</v>
      </c>
      <c r="CF64" s="541">
        <f t="shared" si="197"/>
        <v>0</v>
      </c>
      <c r="CG64" s="541">
        <f t="shared" si="197"/>
        <v>0</v>
      </c>
      <c r="CH64" s="541">
        <f t="shared" si="197"/>
        <v>0</v>
      </c>
      <c r="CI64" s="541">
        <f t="shared" si="197"/>
        <v>0</v>
      </c>
      <c r="CJ64" s="541">
        <f t="shared" si="197"/>
        <v>0</v>
      </c>
      <c r="CK64" s="541">
        <f t="shared" si="197"/>
        <v>0</v>
      </c>
      <c r="CL64" s="541">
        <f t="shared" si="197"/>
        <v>0</v>
      </c>
      <c r="CM64" s="541">
        <f t="shared" si="197"/>
        <v>0</v>
      </c>
      <c r="CO64" s="538">
        <f t="shared" si="205"/>
        <v>0</v>
      </c>
      <c r="CP64" s="538">
        <f t="shared" si="198"/>
        <v>0</v>
      </c>
      <c r="CQ64" s="538">
        <f t="shared" si="198"/>
        <v>0</v>
      </c>
      <c r="CR64" s="538">
        <f t="shared" si="198"/>
        <v>0</v>
      </c>
      <c r="CS64" s="538">
        <f t="shared" si="198"/>
        <v>0</v>
      </c>
      <c r="CT64" s="538">
        <f t="shared" si="198"/>
        <v>0</v>
      </c>
      <c r="CU64" s="538">
        <f t="shared" si="198"/>
        <v>0</v>
      </c>
      <c r="CV64" s="538">
        <f t="shared" si="198"/>
        <v>0</v>
      </c>
      <c r="CW64" s="538">
        <f t="shared" si="198"/>
        <v>0</v>
      </c>
      <c r="CX64" s="538">
        <f t="shared" si="198"/>
        <v>0</v>
      </c>
      <c r="CY64" s="538">
        <f t="shared" si="198"/>
        <v>0</v>
      </c>
      <c r="CZ64" s="538">
        <f t="shared" si="198"/>
        <v>0</v>
      </c>
      <c r="DB64" s="571">
        <f>DB240</f>
        <v>0</v>
      </c>
      <c r="DC64" s="571">
        <f t="shared" ref="DC64:DZ64" si="215">DC240</f>
        <v>0</v>
      </c>
      <c r="DD64" s="571">
        <f t="shared" si="215"/>
        <v>0</v>
      </c>
      <c r="DE64" s="571">
        <f t="shared" si="215"/>
        <v>0</v>
      </c>
      <c r="DF64" s="571">
        <f t="shared" si="215"/>
        <v>0</v>
      </c>
      <c r="DG64" s="571">
        <f t="shared" si="215"/>
        <v>0</v>
      </c>
      <c r="DH64" s="571">
        <f t="shared" si="215"/>
        <v>0</v>
      </c>
      <c r="DI64" s="571">
        <f t="shared" si="215"/>
        <v>0</v>
      </c>
      <c r="DJ64" s="571">
        <f t="shared" si="215"/>
        <v>0</v>
      </c>
      <c r="DK64" s="571">
        <f t="shared" si="215"/>
        <v>0</v>
      </c>
      <c r="DL64" s="571">
        <f t="shared" si="215"/>
        <v>0</v>
      </c>
      <c r="DM64" s="571">
        <f t="shared" si="215"/>
        <v>0</v>
      </c>
      <c r="DN64" s="571"/>
      <c r="DO64" s="571">
        <f t="shared" si="215"/>
        <v>0</v>
      </c>
      <c r="DP64" s="571">
        <f t="shared" si="215"/>
        <v>0</v>
      </c>
      <c r="DQ64" s="571">
        <f t="shared" si="215"/>
        <v>0</v>
      </c>
      <c r="DR64" s="571">
        <f t="shared" si="215"/>
        <v>0</v>
      </c>
      <c r="DS64" s="571">
        <f t="shared" si="215"/>
        <v>0</v>
      </c>
      <c r="DT64" s="571">
        <f t="shared" si="215"/>
        <v>0</v>
      </c>
      <c r="DU64" s="571">
        <f t="shared" si="215"/>
        <v>0</v>
      </c>
      <c r="DV64" s="571">
        <f t="shared" si="215"/>
        <v>0</v>
      </c>
      <c r="DW64" s="571">
        <f t="shared" si="215"/>
        <v>0</v>
      </c>
      <c r="DX64" s="571">
        <f t="shared" si="215"/>
        <v>0</v>
      </c>
      <c r="DY64" s="571">
        <f t="shared" si="215"/>
        <v>0</v>
      </c>
      <c r="DZ64" s="571">
        <f t="shared" si="215"/>
        <v>0</v>
      </c>
      <c r="EB64" s="541">
        <v>1000000</v>
      </c>
      <c r="EC64" s="544">
        <v>1000000</v>
      </c>
      <c r="ED64" s="544">
        <v>1000000</v>
      </c>
      <c r="EE64" s="544">
        <v>1000000</v>
      </c>
      <c r="EF64" s="544">
        <v>1000000</v>
      </c>
      <c r="EG64" s="544">
        <v>1000000</v>
      </c>
      <c r="EH64" s="544">
        <v>1000000</v>
      </c>
      <c r="EI64" s="544">
        <v>1000000</v>
      </c>
      <c r="EJ64" s="544">
        <v>1000000</v>
      </c>
      <c r="EK64" s="544">
        <v>1000000</v>
      </c>
      <c r="EL64" s="544">
        <v>1000000</v>
      </c>
      <c r="EM64" s="544">
        <v>1000000</v>
      </c>
      <c r="EO64" s="541">
        <v>1000000</v>
      </c>
      <c r="EP64" s="544">
        <v>1000000</v>
      </c>
      <c r="EQ64" s="544">
        <v>1000000</v>
      </c>
      <c r="ER64" s="544">
        <v>1000000</v>
      </c>
      <c r="ES64" s="544">
        <v>1000000</v>
      </c>
      <c r="ET64" s="544">
        <v>1000000</v>
      </c>
      <c r="EU64" s="544">
        <v>1000000</v>
      </c>
      <c r="EV64" s="544">
        <v>1000000</v>
      </c>
      <c r="EW64" s="544">
        <v>1000000</v>
      </c>
      <c r="EX64" s="544">
        <v>1000000</v>
      </c>
      <c r="EY64" s="544">
        <v>1000000</v>
      </c>
      <c r="EZ64" s="544">
        <v>1000000</v>
      </c>
    </row>
    <row r="65" spans="1:156" ht="21" customHeight="1">
      <c r="T65" s="147"/>
      <c r="U65" s="398"/>
      <c r="V65" s="202" t="s">
        <v>193</v>
      </c>
      <c r="W65" s="350">
        <f>+W263</f>
        <v>0</v>
      </c>
      <c r="X65" s="350">
        <f t="shared" ref="X65:AC65" si="216">X282</f>
        <v>0</v>
      </c>
      <c r="Y65" s="350">
        <f t="shared" si="216"/>
        <v>0</v>
      </c>
      <c r="Z65" s="350">
        <f t="shared" si="216"/>
        <v>0</v>
      </c>
      <c r="AA65" s="350">
        <f t="shared" si="216"/>
        <v>0</v>
      </c>
      <c r="AB65" s="350">
        <f t="shared" si="216"/>
        <v>0</v>
      </c>
      <c r="AC65" s="350">
        <f t="shared" si="216"/>
        <v>0</v>
      </c>
      <c r="AD65" s="421">
        <f>AD263</f>
        <v>0</v>
      </c>
      <c r="AE65" s="350">
        <f>AE263</f>
        <v>0</v>
      </c>
      <c r="AF65" s="350">
        <f>AF263</f>
        <v>0</v>
      </c>
      <c r="AG65" s="421">
        <f>AG263</f>
        <v>0</v>
      </c>
      <c r="AH65" s="175">
        <f t="shared" si="208"/>
        <v>0</v>
      </c>
      <c r="AI65" s="216" t="e">
        <f t="shared" si="190"/>
        <v>#DIV/0!</v>
      </c>
      <c r="AJ65" s="571">
        <f>AJ263</f>
        <v>0</v>
      </c>
      <c r="AK65" s="421">
        <f t="shared" si="201"/>
        <v>0</v>
      </c>
      <c r="AL65" s="170">
        <f t="shared" si="191"/>
        <v>0</v>
      </c>
      <c r="AM65" s="422">
        <f>AM263</f>
        <v>0</v>
      </c>
      <c r="AN65" s="177">
        <f t="shared" si="209"/>
        <v>0</v>
      </c>
      <c r="AO65" s="217" t="e">
        <f t="shared" si="193"/>
        <v>#DIV/0!</v>
      </c>
      <c r="AP65" s="571">
        <f>AP263</f>
        <v>0</v>
      </c>
      <c r="AQ65" s="579">
        <f t="shared" si="202"/>
        <v>0</v>
      </c>
      <c r="AR65" s="170">
        <f t="shared" si="194"/>
        <v>0</v>
      </c>
      <c r="AS65" s="422">
        <f>AS263</f>
        <v>0</v>
      </c>
      <c r="AT65" s="177">
        <f t="shared" si="210"/>
        <v>0</v>
      </c>
      <c r="AU65" s="422">
        <f t="shared" si="203"/>
        <v>0</v>
      </c>
      <c r="AV65" s="350">
        <f t="shared" si="195"/>
        <v>0</v>
      </c>
      <c r="AW65" s="346"/>
      <c r="AX65" s="346"/>
      <c r="AY65" s="144"/>
      <c r="AZ65" s="144"/>
      <c r="BB65" s="143">
        <f>BB263</f>
        <v>0</v>
      </c>
      <c r="BC65" s="143">
        <f t="shared" ref="BC65:BZ65" si="217">BC263</f>
        <v>0</v>
      </c>
      <c r="BD65" s="143">
        <f t="shared" si="217"/>
        <v>0</v>
      </c>
      <c r="BE65" s="143">
        <f t="shared" si="217"/>
        <v>0</v>
      </c>
      <c r="BF65" s="143">
        <f t="shared" si="217"/>
        <v>0</v>
      </c>
      <c r="BG65" s="143">
        <f t="shared" si="217"/>
        <v>0</v>
      </c>
      <c r="BH65" s="143">
        <f t="shared" si="217"/>
        <v>0</v>
      </c>
      <c r="BI65" s="143">
        <f t="shared" si="217"/>
        <v>0</v>
      </c>
      <c r="BJ65" s="143">
        <f t="shared" si="217"/>
        <v>0</v>
      </c>
      <c r="BK65" s="143">
        <f t="shared" si="217"/>
        <v>0</v>
      </c>
      <c r="BL65" s="143">
        <f t="shared" si="217"/>
        <v>0</v>
      </c>
      <c r="BM65" s="143">
        <f t="shared" si="217"/>
        <v>0</v>
      </c>
      <c r="BN65" s="143"/>
      <c r="BO65" s="143">
        <f t="shared" si="217"/>
        <v>0</v>
      </c>
      <c r="BP65" s="143">
        <f t="shared" si="217"/>
        <v>0</v>
      </c>
      <c r="BQ65" s="143">
        <f t="shared" si="217"/>
        <v>0</v>
      </c>
      <c r="BR65" s="143">
        <f t="shared" si="217"/>
        <v>0</v>
      </c>
      <c r="BS65" s="143">
        <f t="shared" si="217"/>
        <v>0</v>
      </c>
      <c r="BT65" s="143">
        <f t="shared" si="217"/>
        <v>0</v>
      </c>
      <c r="BU65" s="143">
        <f t="shared" si="217"/>
        <v>0</v>
      </c>
      <c r="BV65" s="143">
        <f t="shared" si="217"/>
        <v>0</v>
      </c>
      <c r="BW65" s="143">
        <f t="shared" si="217"/>
        <v>0</v>
      </c>
      <c r="BX65" s="143">
        <f t="shared" si="217"/>
        <v>0</v>
      </c>
      <c r="BY65" s="143">
        <f t="shared" si="217"/>
        <v>0</v>
      </c>
      <c r="BZ65" s="143">
        <f t="shared" si="217"/>
        <v>0</v>
      </c>
      <c r="CB65" s="541">
        <f t="shared" si="197"/>
        <v>0</v>
      </c>
      <c r="CC65" s="541">
        <f t="shared" si="197"/>
        <v>0</v>
      </c>
      <c r="CD65" s="541">
        <f t="shared" si="197"/>
        <v>0</v>
      </c>
      <c r="CE65" s="541">
        <f t="shared" si="197"/>
        <v>0</v>
      </c>
      <c r="CF65" s="541">
        <f t="shared" si="197"/>
        <v>0</v>
      </c>
      <c r="CG65" s="541">
        <f t="shared" si="197"/>
        <v>0</v>
      </c>
      <c r="CH65" s="541">
        <f t="shared" si="197"/>
        <v>0</v>
      </c>
      <c r="CI65" s="541">
        <f t="shared" si="197"/>
        <v>0</v>
      </c>
      <c r="CJ65" s="541">
        <f t="shared" si="197"/>
        <v>0</v>
      </c>
      <c r="CK65" s="541">
        <f t="shared" si="197"/>
        <v>0</v>
      </c>
      <c r="CL65" s="541">
        <f t="shared" si="197"/>
        <v>0</v>
      </c>
      <c r="CM65" s="541">
        <f t="shared" si="197"/>
        <v>0</v>
      </c>
      <c r="CO65" s="538">
        <f t="shared" si="205"/>
        <v>0</v>
      </c>
      <c r="CP65" s="538">
        <f t="shared" si="198"/>
        <v>0</v>
      </c>
      <c r="CQ65" s="538">
        <f t="shared" si="198"/>
        <v>0</v>
      </c>
      <c r="CR65" s="538">
        <f t="shared" si="198"/>
        <v>0</v>
      </c>
      <c r="CS65" s="538">
        <f t="shared" si="198"/>
        <v>0</v>
      </c>
      <c r="CT65" s="538">
        <f t="shared" si="198"/>
        <v>0</v>
      </c>
      <c r="CU65" s="538">
        <f t="shared" si="198"/>
        <v>0</v>
      </c>
      <c r="CV65" s="538">
        <f t="shared" si="198"/>
        <v>0</v>
      </c>
      <c r="CW65" s="538">
        <f t="shared" si="198"/>
        <v>0</v>
      </c>
      <c r="CX65" s="538">
        <f t="shared" si="198"/>
        <v>0</v>
      </c>
      <c r="CY65" s="538">
        <f t="shared" si="198"/>
        <v>0</v>
      </c>
      <c r="CZ65" s="538">
        <f t="shared" si="198"/>
        <v>0</v>
      </c>
      <c r="DB65" s="571">
        <f>DB263</f>
        <v>0</v>
      </c>
      <c r="DC65" s="571">
        <f t="shared" ref="DC65:DZ65" si="218">DC263</f>
        <v>0</v>
      </c>
      <c r="DD65" s="571">
        <f t="shared" si="218"/>
        <v>0</v>
      </c>
      <c r="DE65" s="571">
        <f t="shared" si="218"/>
        <v>0</v>
      </c>
      <c r="DF65" s="571">
        <f t="shared" si="218"/>
        <v>0</v>
      </c>
      <c r="DG65" s="571">
        <f t="shared" si="218"/>
        <v>0</v>
      </c>
      <c r="DH65" s="571">
        <f t="shared" si="218"/>
        <v>0</v>
      </c>
      <c r="DI65" s="571">
        <f t="shared" si="218"/>
        <v>0</v>
      </c>
      <c r="DJ65" s="571">
        <f t="shared" si="218"/>
        <v>0</v>
      </c>
      <c r="DK65" s="571">
        <f t="shared" si="218"/>
        <v>0</v>
      </c>
      <c r="DL65" s="571">
        <f t="shared" si="218"/>
        <v>0</v>
      </c>
      <c r="DM65" s="571">
        <f t="shared" si="218"/>
        <v>0</v>
      </c>
      <c r="DN65" s="571"/>
      <c r="DO65" s="571">
        <f t="shared" si="218"/>
        <v>0</v>
      </c>
      <c r="DP65" s="571">
        <f t="shared" si="218"/>
        <v>0</v>
      </c>
      <c r="DQ65" s="571">
        <f t="shared" si="218"/>
        <v>0</v>
      </c>
      <c r="DR65" s="571">
        <f t="shared" si="218"/>
        <v>0</v>
      </c>
      <c r="DS65" s="571">
        <f t="shared" si="218"/>
        <v>0</v>
      </c>
      <c r="DT65" s="571">
        <f t="shared" si="218"/>
        <v>0</v>
      </c>
      <c r="DU65" s="571">
        <f t="shared" si="218"/>
        <v>0</v>
      </c>
      <c r="DV65" s="571">
        <f t="shared" si="218"/>
        <v>0</v>
      </c>
      <c r="DW65" s="571">
        <f t="shared" si="218"/>
        <v>0</v>
      </c>
      <c r="DX65" s="571">
        <f t="shared" si="218"/>
        <v>0</v>
      </c>
      <c r="DY65" s="571">
        <f t="shared" si="218"/>
        <v>0</v>
      </c>
      <c r="DZ65" s="571">
        <f t="shared" si="218"/>
        <v>0</v>
      </c>
      <c r="EB65" s="541">
        <v>1000000</v>
      </c>
      <c r="EC65" s="544">
        <v>1000000</v>
      </c>
      <c r="ED65" s="544">
        <v>1000000</v>
      </c>
      <c r="EE65" s="544">
        <v>1000000</v>
      </c>
      <c r="EF65" s="544">
        <v>1000000</v>
      </c>
      <c r="EG65" s="544">
        <v>1000000</v>
      </c>
      <c r="EH65" s="544">
        <v>1000000</v>
      </c>
      <c r="EI65" s="544">
        <v>1000000</v>
      </c>
      <c r="EJ65" s="544">
        <v>1000000</v>
      </c>
      <c r="EK65" s="544">
        <v>1000000</v>
      </c>
      <c r="EL65" s="544">
        <v>1000000</v>
      </c>
      <c r="EM65" s="544">
        <v>1000000</v>
      </c>
      <c r="EO65" s="541">
        <v>1000000</v>
      </c>
      <c r="EP65" s="544">
        <v>1000000</v>
      </c>
      <c r="EQ65" s="544">
        <v>1000000</v>
      </c>
      <c r="ER65" s="544">
        <v>1000000</v>
      </c>
      <c r="ES65" s="544">
        <v>1000000</v>
      </c>
      <c r="ET65" s="544">
        <v>1000000</v>
      </c>
      <c r="EU65" s="544">
        <v>1000000</v>
      </c>
      <c r="EV65" s="544">
        <v>1000000</v>
      </c>
      <c r="EW65" s="544">
        <v>1000000</v>
      </c>
      <c r="EX65" s="544">
        <v>1000000</v>
      </c>
      <c r="EY65" s="544">
        <v>1000000</v>
      </c>
      <c r="EZ65" s="544">
        <v>1000000</v>
      </c>
    </row>
    <row r="66" spans="1:156" ht="21" customHeight="1">
      <c r="T66" s="147"/>
      <c r="U66" s="398"/>
      <c r="V66" s="202" t="s">
        <v>195</v>
      </c>
      <c r="W66" s="350">
        <f>+W294</f>
        <v>0</v>
      </c>
      <c r="X66" s="350">
        <f t="shared" ref="X66:AC66" si="219">X302</f>
        <v>0</v>
      </c>
      <c r="Y66" s="350">
        <f t="shared" si="219"/>
        <v>0</v>
      </c>
      <c r="Z66" s="350">
        <f t="shared" si="219"/>
        <v>0</v>
      </c>
      <c r="AA66" s="350">
        <f t="shared" si="219"/>
        <v>0</v>
      </c>
      <c r="AB66" s="350">
        <f t="shared" si="219"/>
        <v>0</v>
      </c>
      <c r="AC66" s="350">
        <f t="shared" si="219"/>
        <v>0</v>
      </c>
      <c r="AD66" s="421">
        <f>AD294</f>
        <v>0</v>
      </c>
      <c r="AE66" s="350">
        <f>AE294</f>
        <v>0</v>
      </c>
      <c r="AF66" s="350">
        <f>AF294</f>
        <v>0</v>
      </c>
      <c r="AG66" s="421">
        <f>AG294</f>
        <v>0</v>
      </c>
      <c r="AH66" s="175">
        <f t="shared" si="208"/>
        <v>0</v>
      </c>
      <c r="AI66" s="216" t="e">
        <f t="shared" si="190"/>
        <v>#DIV/0!</v>
      </c>
      <c r="AJ66" s="571">
        <f>AJ294</f>
        <v>0</v>
      </c>
      <c r="AK66" s="421">
        <f t="shared" si="201"/>
        <v>0</v>
      </c>
      <c r="AL66" s="170">
        <f>INDEX(BB66:BM66,MATCH($W$1,$BB$86:$BM$86,0))</f>
        <v>0</v>
      </c>
      <c r="AM66" s="422">
        <f>AM294</f>
        <v>0</v>
      </c>
      <c r="AN66" s="177">
        <f t="shared" si="209"/>
        <v>0</v>
      </c>
      <c r="AO66" s="217" t="e">
        <f t="shared" si="193"/>
        <v>#DIV/0!</v>
      </c>
      <c r="AP66" s="571">
        <f>AP294</f>
        <v>0</v>
      </c>
      <c r="AQ66" s="579">
        <f t="shared" si="202"/>
        <v>0</v>
      </c>
      <c r="AR66" s="170">
        <f t="shared" si="194"/>
        <v>0</v>
      </c>
      <c r="AS66" s="422">
        <f>AS294</f>
        <v>0</v>
      </c>
      <c r="AT66" s="177">
        <f t="shared" si="210"/>
        <v>0</v>
      </c>
      <c r="AU66" s="422">
        <f t="shared" si="203"/>
        <v>0</v>
      </c>
      <c r="AV66" s="350">
        <f t="shared" si="195"/>
        <v>0</v>
      </c>
      <c r="AW66" s="346"/>
      <c r="AX66" s="346"/>
      <c r="AY66" s="144"/>
      <c r="AZ66" s="144"/>
      <c r="BB66" s="143">
        <f>BB294</f>
        <v>0</v>
      </c>
      <c r="BC66" s="143">
        <f t="shared" ref="BC66:BZ66" si="220">BC294</f>
        <v>0</v>
      </c>
      <c r="BD66" s="143">
        <f t="shared" si="220"/>
        <v>0</v>
      </c>
      <c r="BE66" s="143">
        <f t="shared" si="220"/>
        <v>0</v>
      </c>
      <c r="BF66" s="143">
        <f t="shared" si="220"/>
        <v>0</v>
      </c>
      <c r="BG66" s="143">
        <f t="shared" si="220"/>
        <v>0</v>
      </c>
      <c r="BH66" s="143">
        <f t="shared" si="220"/>
        <v>0</v>
      </c>
      <c r="BI66" s="143">
        <f t="shared" si="220"/>
        <v>0</v>
      </c>
      <c r="BJ66" s="143">
        <f t="shared" si="220"/>
        <v>0</v>
      </c>
      <c r="BK66" s="143">
        <f t="shared" si="220"/>
        <v>0</v>
      </c>
      <c r="BL66" s="143">
        <f t="shared" si="220"/>
        <v>0</v>
      </c>
      <c r="BM66" s="143">
        <f t="shared" si="220"/>
        <v>0</v>
      </c>
      <c r="BN66" s="143"/>
      <c r="BO66" s="143">
        <f t="shared" si="220"/>
        <v>0</v>
      </c>
      <c r="BP66" s="143">
        <f t="shared" si="220"/>
        <v>0</v>
      </c>
      <c r="BQ66" s="143">
        <f t="shared" si="220"/>
        <v>0</v>
      </c>
      <c r="BR66" s="143">
        <f t="shared" si="220"/>
        <v>0</v>
      </c>
      <c r="BS66" s="143">
        <f t="shared" si="220"/>
        <v>0</v>
      </c>
      <c r="BT66" s="143">
        <f t="shared" si="220"/>
        <v>0</v>
      </c>
      <c r="BU66" s="143">
        <f t="shared" si="220"/>
        <v>0</v>
      </c>
      <c r="BV66" s="143">
        <f t="shared" si="220"/>
        <v>0</v>
      </c>
      <c r="BW66" s="143">
        <f t="shared" si="220"/>
        <v>0</v>
      </c>
      <c r="BX66" s="143">
        <f t="shared" si="220"/>
        <v>0</v>
      </c>
      <c r="BY66" s="143">
        <f t="shared" si="220"/>
        <v>0</v>
      </c>
      <c r="BZ66" s="143">
        <f t="shared" si="220"/>
        <v>0</v>
      </c>
      <c r="CB66" s="541">
        <f t="shared" si="197"/>
        <v>0</v>
      </c>
      <c r="CC66" s="541">
        <f t="shared" si="197"/>
        <v>0</v>
      </c>
      <c r="CD66" s="541">
        <f t="shared" si="197"/>
        <v>0</v>
      </c>
      <c r="CE66" s="541">
        <f t="shared" si="197"/>
        <v>0</v>
      </c>
      <c r="CF66" s="541">
        <f t="shared" si="197"/>
        <v>0</v>
      </c>
      <c r="CG66" s="541">
        <f t="shared" si="197"/>
        <v>0</v>
      </c>
      <c r="CH66" s="541">
        <f t="shared" si="197"/>
        <v>0</v>
      </c>
      <c r="CI66" s="541">
        <f t="shared" si="197"/>
        <v>0</v>
      </c>
      <c r="CJ66" s="541">
        <f t="shared" si="197"/>
        <v>0</v>
      </c>
      <c r="CK66" s="541">
        <f t="shared" si="197"/>
        <v>0</v>
      </c>
      <c r="CL66" s="541">
        <f t="shared" si="197"/>
        <v>0</v>
      </c>
      <c r="CM66" s="541">
        <f t="shared" si="197"/>
        <v>0</v>
      </c>
      <c r="CO66" s="538">
        <f t="shared" si="205"/>
        <v>0</v>
      </c>
      <c r="CP66" s="538">
        <f t="shared" si="198"/>
        <v>0</v>
      </c>
      <c r="CQ66" s="538">
        <f t="shared" si="198"/>
        <v>0</v>
      </c>
      <c r="CR66" s="538">
        <f t="shared" si="198"/>
        <v>0</v>
      </c>
      <c r="CS66" s="538">
        <f t="shared" si="198"/>
        <v>0</v>
      </c>
      <c r="CT66" s="538">
        <f t="shared" si="198"/>
        <v>0</v>
      </c>
      <c r="CU66" s="538">
        <f t="shared" si="198"/>
        <v>0</v>
      </c>
      <c r="CV66" s="538">
        <f t="shared" si="198"/>
        <v>0</v>
      </c>
      <c r="CW66" s="538">
        <f t="shared" si="198"/>
        <v>0</v>
      </c>
      <c r="CX66" s="538">
        <f t="shared" si="198"/>
        <v>0</v>
      </c>
      <c r="CY66" s="538">
        <f t="shared" si="198"/>
        <v>0</v>
      </c>
      <c r="CZ66" s="538">
        <f t="shared" si="198"/>
        <v>0</v>
      </c>
      <c r="DB66" s="571">
        <f>DB294</f>
        <v>0</v>
      </c>
      <c r="DC66" s="571">
        <f t="shared" ref="DC66:DZ66" si="221">DC294</f>
        <v>0</v>
      </c>
      <c r="DD66" s="571">
        <f t="shared" si="221"/>
        <v>0</v>
      </c>
      <c r="DE66" s="571">
        <f t="shared" si="221"/>
        <v>0</v>
      </c>
      <c r="DF66" s="571">
        <f t="shared" si="221"/>
        <v>0</v>
      </c>
      <c r="DG66" s="571">
        <f t="shared" si="221"/>
        <v>0</v>
      </c>
      <c r="DH66" s="571">
        <f t="shared" si="221"/>
        <v>0</v>
      </c>
      <c r="DI66" s="571">
        <f t="shared" si="221"/>
        <v>0</v>
      </c>
      <c r="DJ66" s="571">
        <f t="shared" si="221"/>
        <v>0</v>
      </c>
      <c r="DK66" s="571">
        <f t="shared" si="221"/>
        <v>0</v>
      </c>
      <c r="DL66" s="571">
        <f t="shared" si="221"/>
        <v>0</v>
      </c>
      <c r="DM66" s="571">
        <f t="shared" si="221"/>
        <v>0</v>
      </c>
      <c r="DN66" s="571"/>
      <c r="DO66" s="571">
        <f t="shared" si="221"/>
        <v>0</v>
      </c>
      <c r="DP66" s="571">
        <f t="shared" si="221"/>
        <v>0</v>
      </c>
      <c r="DQ66" s="571">
        <f t="shared" si="221"/>
        <v>0</v>
      </c>
      <c r="DR66" s="571">
        <f t="shared" si="221"/>
        <v>0</v>
      </c>
      <c r="DS66" s="571">
        <f t="shared" si="221"/>
        <v>0</v>
      </c>
      <c r="DT66" s="571">
        <f t="shared" si="221"/>
        <v>0</v>
      </c>
      <c r="DU66" s="571">
        <f t="shared" si="221"/>
        <v>0</v>
      </c>
      <c r="DV66" s="571">
        <f t="shared" si="221"/>
        <v>0</v>
      </c>
      <c r="DW66" s="571">
        <f t="shared" si="221"/>
        <v>0</v>
      </c>
      <c r="DX66" s="571">
        <f t="shared" si="221"/>
        <v>0</v>
      </c>
      <c r="DY66" s="571">
        <f t="shared" si="221"/>
        <v>0</v>
      </c>
      <c r="DZ66" s="571">
        <f t="shared" si="221"/>
        <v>0</v>
      </c>
      <c r="EB66" s="541">
        <v>1000000</v>
      </c>
      <c r="EC66" s="544">
        <v>1000000</v>
      </c>
      <c r="ED66" s="544">
        <v>1000000</v>
      </c>
      <c r="EE66" s="544">
        <v>1000000</v>
      </c>
      <c r="EF66" s="544">
        <v>1000000</v>
      </c>
      <c r="EG66" s="544">
        <v>1000000</v>
      </c>
      <c r="EH66" s="544">
        <v>1000000</v>
      </c>
      <c r="EI66" s="544">
        <v>1000000</v>
      </c>
      <c r="EJ66" s="544">
        <v>1000000</v>
      </c>
      <c r="EK66" s="544">
        <v>1000000</v>
      </c>
      <c r="EL66" s="544">
        <v>1000000</v>
      </c>
      <c r="EM66" s="544">
        <v>1000000</v>
      </c>
      <c r="EO66" s="541">
        <v>1000000</v>
      </c>
      <c r="EP66" s="544">
        <v>1000000</v>
      </c>
      <c r="EQ66" s="544">
        <v>1000000</v>
      </c>
      <c r="ER66" s="544">
        <v>1000000</v>
      </c>
      <c r="ES66" s="544">
        <v>1000000</v>
      </c>
      <c r="ET66" s="544">
        <v>1000000</v>
      </c>
      <c r="EU66" s="544">
        <v>1000000</v>
      </c>
      <c r="EV66" s="544">
        <v>1000000</v>
      </c>
      <c r="EW66" s="544">
        <v>1000000</v>
      </c>
      <c r="EX66" s="544">
        <v>1000000</v>
      </c>
      <c r="EY66" s="544">
        <v>1000000</v>
      </c>
      <c r="EZ66" s="544">
        <v>1000000</v>
      </c>
    </row>
    <row r="67" spans="1:156" ht="21" customHeight="1">
      <c r="T67" s="147"/>
      <c r="U67" s="398"/>
      <c r="V67" s="156" t="s">
        <v>176</v>
      </c>
      <c r="W67" s="353">
        <f t="shared" ref="W67:AG67" si="222">SUM(W60:W66)</f>
        <v>3459.7012829999999</v>
      </c>
      <c r="X67" s="353">
        <f t="shared" si="222"/>
        <v>0</v>
      </c>
      <c r="Y67" s="353">
        <f>SUM(Y60:Y66)</f>
        <v>0</v>
      </c>
      <c r="Z67" s="353">
        <f t="shared" si="222"/>
        <v>0</v>
      </c>
      <c r="AA67" s="353">
        <f t="shared" si="222"/>
        <v>0</v>
      </c>
      <c r="AB67" s="353">
        <f t="shared" si="222"/>
        <v>0</v>
      </c>
      <c r="AC67" s="353">
        <f t="shared" si="222"/>
        <v>0</v>
      </c>
      <c r="AD67" s="423">
        <f t="shared" si="222"/>
        <v>3459.7012829999999</v>
      </c>
      <c r="AE67" s="353">
        <f t="shared" si="222"/>
        <v>0</v>
      </c>
      <c r="AF67" s="353">
        <f>SUM(AF60:AF66)</f>
        <v>3459.7012829999999</v>
      </c>
      <c r="AG67" s="423">
        <f t="shared" si="222"/>
        <v>0</v>
      </c>
      <c r="AH67" s="167">
        <f t="shared" si="189"/>
        <v>0</v>
      </c>
      <c r="AI67" s="216">
        <f>+AG67/AF67</f>
        <v>0</v>
      </c>
      <c r="AJ67" s="585">
        <f>SUM(AJ60:AJ66)</f>
        <v>0</v>
      </c>
      <c r="AK67" s="585">
        <f>SUM(AK60:AK66)</f>
        <v>0</v>
      </c>
      <c r="AL67" s="170">
        <f t="shared" si="191"/>
        <v>0</v>
      </c>
      <c r="AM67" s="423">
        <f>SUM(AM60:AM66)</f>
        <v>0</v>
      </c>
      <c r="AN67" s="183">
        <f t="shared" si="192"/>
        <v>0</v>
      </c>
      <c r="AO67" s="217">
        <f t="shared" si="193"/>
        <v>0</v>
      </c>
      <c r="AP67" s="185">
        <f>SUM(AP60:AP66)</f>
        <v>0</v>
      </c>
      <c r="AQ67" s="185">
        <f>SUM(AQ60:AQ66)</f>
        <v>0</v>
      </c>
      <c r="AR67" s="170">
        <f t="shared" si="194"/>
        <v>0</v>
      </c>
      <c r="AS67" s="423">
        <f>SUM(AS60:AS66)</f>
        <v>0</v>
      </c>
      <c r="AT67" s="183">
        <f>+AS67/AD67</f>
        <v>0</v>
      </c>
      <c r="AU67" s="423">
        <f>SUM(AU60:AU66)</f>
        <v>3459.7012829999999</v>
      </c>
      <c r="AV67" s="353">
        <f>SUM(AV60:AV66)</f>
        <v>0</v>
      </c>
      <c r="AW67" s="346"/>
      <c r="AX67" s="346"/>
      <c r="AY67" s="144"/>
      <c r="AZ67" s="144"/>
      <c r="BB67" s="586">
        <f>CB67/$AD$67</f>
        <v>0</v>
      </c>
      <c r="BC67" s="551">
        <f t="shared" ref="BC67:BM67" si="223">CC67/$AD$67</f>
        <v>0</v>
      </c>
      <c r="BD67" s="551">
        <f t="shared" si="223"/>
        <v>0</v>
      </c>
      <c r="BE67" s="551">
        <f t="shared" si="223"/>
        <v>0</v>
      </c>
      <c r="BF67" s="551">
        <f t="shared" si="223"/>
        <v>0</v>
      </c>
      <c r="BG67" s="551">
        <f t="shared" si="223"/>
        <v>0</v>
      </c>
      <c r="BH67" s="551">
        <f t="shared" si="223"/>
        <v>0</v>
      </c>
      <c r="BI67" s="551">
        <f t="shared" si="223"/>
        <v>0</v>
      </c>
      <c r="BJ67" s="551">
        <f t="shared" si="223"/>
        <v>0</v>
      </c>
      <c r="BK67" s="551">
        <f t="shared" si="223"/>
        <v>0</v>
      </c>
      <c r="BL67" s="551">
        <f t="shared" si="223"/>
        <v>1</v>
      </c>
      <c r="BM67" s="551">
        <f t="shared" si="223"/>
        <v>1</v>
      </c>
      <c r="BO67" s="551">
        <f>CO67/$AD$67</f>
        <v>0</v>
      </c>
      <c r="BP67" s="551">
        <f t="shared" ref="BP67:BZ67" si="224">CP67/$AD$67</f>
        <v>0</v>
      </c>
      <c r="BQ67" s="551">
        <f t="shared" si="224"/>
        <v>0</v>
      </c>
      <c r="BR67" s="551">
        <f t="shared" si="224"/>
        <v>0</v>
      </c>
      <c r="BS67" s="551">
        <f t="shared" si="224"/>
        <v>0</v>
      </c>
      <c r="BT67" s="551">
        <f t="shared" si="224"/>
        <v>0</v>
      </c>
      <c r="BU67" s="551">
        <f t="shared" si="224"/>
        <v>0</v>
      </c>
      <c r="BV67" s="551">
        <f t="shared" si="224"/>
        <v>0</v>
      </c>
      <c r="BW67" s="551">
        <f t="shared" si="224"/>
        <v>0</v>
      </c>
      <c r="BX67" s="551">
        <f t="shared" si="224"/>
        <v>0</v>
      </c>
      <c r="BY67" s="551">
        <f t="shared" si="224"/>
        <v>0</v>
      </c>
      <c r="BZ67" s="551">
        <f t="shared" si="224"/>
        <v>1</v>
      </c>
      <c r="CB67" s="185">
        <f t="shared" ref="CB67:CM67" si="225">SUM(CB60:CB66)</f>
        <v>0</v>
      </c>
      <c r="CC67" s="185">
        <f t="shared" si="225"/>
        <v>0</v>
      </c>
      <c r="CD67" s="185">
        <f t="shared" si="225"/>
        <v>0</v>
      </c>
      <c r="CE67" s="185">
        <f t="shared" si="225"/>
        <v>0</v>
      </c>
      <c r="CF67" s="185">
        <f t="shared" si="225"/>
        <v>0</v>
      </c>
      <c r="CG67" s="185">
        <f t="shared" si="225"/>
        <v>0</v>
      </c>
      <c r="CH67" s="185">
        <f t="shared" si="225"/>
        <v>0</v>
      </c>
      <c r="CI67" s="185">
        <f t="shared" si="225"/>
        <v>0</v>
      </c>
      <c r="CJ67" s="185">
        <f t="shared" si="225"/>
        <v>0</v>
      </c>
      <c r="CK67" s="185">
        <f t="shared" si="225"/>
        <v>0</v>
      </c>
      <c r="CL67" s="185">
        <f t="shared" si="225"/>
        <v>3459.7012829999999</v>
      </c>
      <c r="CM67" s="185">
        <f t="shared" si="225"/>
        <v>3459.7012829999999</v>
      </c>
      <c r="CO67" s="185">
        <f t="shared" ref="CO67:CZ67" si="226">SUM(CO60:CO66)</f>
        <v>0</v>
      </c>
      <c r="CP67" s="185">
        <f t="shared" si="226"/>
        <v>0</v>
      </c>
      <c r="CQ67" s="185">
        <f t="shared" si="226"/>
        <v>0</v>
      </c>
      <c r="CR67" s="185">
        <f t="shared" si="226"/>
        <v>0</v>
      </c>
      <c r="CS67" s="185">
        <f t="shared" si="226"/>
        <v>0</v>
      </c>
      <c r="CT67" s="185">
        <f t="shared" si="226"/>
        <v>0</v>
      </c>
      <c r="CU67" s="185">
        <f t="shared" si="226"/>
        <v>0</v>
      </c>
      <c r="CV67" s="185">
        <f t="shared" si="226"/>
        <v>0</v>
      </c>
      <c r="CW67" s="185">
        <f t="shared" si="226"/>
        <v>0</v>
      </c>
      <c r="CX67" s="185">
        <f t="shared" si="226"/>
        <v>0</v>
      </c>
      <c r="CY67" s="185">
        <f t="shared" si="226"/>
        <v>0</v>
      </c>
      <c r="CZ67" s="185">
        <f t="shared" si="226"/>
        <v>3459.7012829999999</v>
      </c>
      <c r="DB67" s="185">
        <f t="shared" ref="DB67:DM67" si="227">SUM(DB60:DB66)</f>
        <v>0</v>
      </c>
      <c r="DC67" s="185">
        <f t="shared" si="227"/>
        <v>0</v>
      </c>
      <c r="DD67" s="185">
        <f t="shared" si="227"/>
        <v>0</v>
      </c>
      <c r="DE67" s="185">
        <f t="shared" si="227"/>
        <v>0</v>
      </c>
      <c r="DF67" s="185">
        <f t="shared" si="227"/>
        <v>0</v>
      </c>
      <c r="DG67" s="185">
        <f t="shared" si="227"/>
        <v>0</v>
      </c>
      <c r="DH67" s="185">
        <f t="shared" si="227"/>
        <v>0</v>
      </c>
      <c r="DI67" s="185">
        <f t="shared" si="227"/>
        <v>0</v>
      </c>
      <c r="DJ67" s="185">
        <f t="shared" si="227"/>
        <v>0</v>
      </c>
      <c r="DK67" s="185">
        <f t="shared" si="227"/>
        <v>0</v>
      </c>
      <c r="DL67" s="185">
        <f t="shared" si="227"/>
        <v>3459701283</v>
      </c>
      <c r="DM67" s="185">
        <f t="shared" si="227"/>
        <v>3459701283</v>
      </c>
      <c r="DO67" s="185">
        <f t="shared" ref="DO67:DZ67" si="228">SUM(DO60:DO66)</f>
        <v>0</v>
      </c>
      <c r="DP67" s="185">
        <f t="shared" si="228"/>
        <v>0</v>
      </c>
      <c r="DQ67" s="185">
        <f t="shared" si="228"/>
        <v>0</v>
      </c>
      <c r="DR67" s="185">
        <f t="shared" si="228"/>
        <v>0</v>
      </c>
      <c r="DS67" s="185">
        <f t="shared" si="228"/>
        <v>0</v>
      </c>
      <c r="DT67" s="185">
        <f t="shared" si="228"/>
        <v>0</v>
      </c>
      <c r="DU67" s="185">
        <f t="shared" si="228"/>
        <v>0</v>
      </c>
      <c r="DV67" s="185">
        <f t="shared" si="228"/>
        <v>0</v>
      </c>
      <c r="DW67" s="185">
        <f t="shared" si="228"/>
        <v>0</v>
      </c>
      <c r="DX67" s="185">
        <f t="shared" si="228"/>
        <v>0</v>
      </c>
      <c r="DY67" s="185">
        <f t="shared" si="228"/>
        <v>0</v>
      </c>
      <c r="DZ67" s="185">
        <f t="shared" si="228"/>
        <v>3459701283</v>
      </c>
      <c r="EB67" s="541">
        <v>1000000</v>
      </c>
      <c r="EC67" s="544">
        <v>1000000</v>
      </c>
      <c r="ED67" s="544">
        <v>1000000</v>
      </c>
      <c r="EE67" s="544">
        <v>1000000</v>
      </c>
      <c r="EF67" s="544">
        <v>1000000</v>
      </c>
      <c r="EG67" s="544">
        <v>1000000</v>
      </c>
      <c r="EH67" s="544">
        <v>1000000</v>
      </c>
      <c r="EI67" s="544">
        <v>1000000</v>
      </c>
      <c r="EJ67" s="544">
        <v>1000000</v>
      </c>
      <c r="EK67" s="544">
        <v>1000000</v>
      </c>
      <c r="EL67" s="544">
        <v>1000000</v>
      </c>
      <c r="EM67" s="544">
        <v>1000000</v>
      </c>
      <c r="EO67" s="541">
        <v>1000000</v>
      </c>
      <c r="EP67" s="544">
        <v>1000000</v>
      </c>
      <c r="EQ67" s="544">
        <v>1000000</v>
      </c>
      <c r="ER67" s="544">
        <v>1000000</v>
      </c>
      <c r="ES67" s="544">
        <v>1000000</v>
      </c>
      <c r="ET67" s="544">
        <v>1000000</v>
      </c>
      <c r="EU67" s="544">
        <v>1000000</v>
      </c>
      <c r="EV67" s="544">
        <v>1000000</v>
      </c>
      <c r="EW67" s="544">
        <v>1000000</v>
      </c>
      <c r="EX67" s="544">
        <v>1000000</v>
      </c>
      <c r="EY67" s="544">
        <v>1000000</v>
      </c>
      <c r="EZ67" s="544">
        <v>1000000</v>
      </c>
    </row>
    <row r="68" spans="1:156" ht="21" customHeight="1">
      <c r="T68" s="147"/>
      <c r="U68" s="398"/>
      <c r="V68" s="148"/>
      <c r="W68" s="141"/>
      <c r="X68" s="141"/>
      <c r="Y68" s="141"/>
      <c r="Z68" s="141"/>
      <c r="AA68" s="141"/>
      <c r="AB68" s="141"/>
      <c r="AC68" s="141"/>
      <c r="AD68" s="391"/>
      <c r="AE68" s="141"/>
      <c r="AF68" s="141"/>
      <c r="AG68" s="391"/>
      <c r="AH68" s="143"/>
      <c r="AI68" s="144"/>
      <c r="AJ68" s="144"/>
      <c r="AK68" s="144"/>
      <c r="AL68" s="138"/>
      <c r="AM68" s="391"/>
      <c r="AN68" s="143"/>
      <c r="AO68" s="144"/>
      <c r="AP68" s="144"/>
      <c r="AQ68" s="144"/>
      <c r="AR68" s="138"/>
      <c r="AS68" s="391"/>
      <c r="AT68" s="143"/>
      <c r="AU68" s="391"/>
      <c r="AV68" s="346"/>
      <c r="AW68" s="346"/>
      <c r="AX68" s="346"/>
      <c r="AY68" s="144"/>
      <c r="AZ68" s="144"/>
      <c r="BB68" s="138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O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B68" s="391"/>
      <c r="CC68" s="391"/>
      <c r="CD68" s="391"/>
      <c r="CE68" s="391"/>
      <c r="CF68" s="391"/>
      <c r="CG68" s="391"/>
      <c r="CH68" s="391"/>
      <c r="CI68" s="391"/>
      <c r="CJ68" s="391"/>
      <c r="CK68" s="391"/>
      <c r="CL68" s="391"/>
      <c r="CM68" s="391"/>
      <c r="CO68" s="391"/>
      <c r="CP68" s="391"/>
      <c r="CQ68" s="391"/>
      <c r="CR68" s="391"/>
      <c r="CS68" s="391"/>
      <c r="CT68" s="391"/>
      <c r="CU68" s="391"/>
      <c r="CV68" s="391"/>
      <c r="CW68" s="391"/>
      <c r="CX68" s="391"/>
      <c r="CY68" s="391"/>
      <c r="CZ68" s="391"/>
      <c r="DB68" s="391"/>
      <c r="DC68" s="391"/>
      <c r="DD68" s="391"/>
      <c r="DE68" s="391"/>
      <c r="DF68" s="391"/>
      <c r="DG68" s="391"/>
      <c r="DH68" s="391"/>
      <c r="DI68" s="391"/>
      <c r="DJ68" s="391"/>
      <c r="DK68" s="391"/>
      <c r="DL68" s="391"/>
      <c r="DM68" s="391"/>
      <c r="DO68" s="391"/>
      <c r="DP68" s="391"/>
      <c r="DQ68" s="391"/>
      <c r="DR68" s="391"/>
      <c r="DS68" s="391"/>
      <c r="DT68" s="391"/>
      <c r="DU68" s="391"/>
      <c r="DV68" s="391"/>
      <c r="DW68" s="391"/>
      <c r="DX68" s="391"/>
      <c r="DY68" s="391"/>
      <c r="DZ68" s="391"/>
      <c r="EB68" s="391"/>
      <c r="EC68" s="391"/>
      <c r="ED68" s="391"/>
      <c r="EE68" s="391"/>
      <c r="EF68" s="391"/>
      <c r="EG68" s="391"/>
      <c r="EH68" s="391"/>
      <c r="EI68" s="391"/>
      <c r="EJ68" s="391"/>
      <c r="EK68" s="391"/>
      <c r="EL68" s="391"/>
      <c r="EM68" s="391"/>
      <c r="EO68" s="391"/>
      <c r="EP68" s="391"/>
      <c r="EQ68" s="391"/>
      <c r="ER68" s="391"/>
      <c r="ES68" s="391"/>
      <c r="ET68" s="391"/>
      <c r="EU68" s="391"/>
      <c r="EV68" s="391"/>
      <c r="EW68" s="391"/>
      <c r="EX68" s="391"/>
      <c r="EY68" s="391"/>
      <c r="EZ68" s="391"/>
    </row>
    <row r="69" spans="1:156" ht="21" customHeight="1">
      <c r="T69" s="147"/>
      <c r="U69" s="398"/>
      <c r="V69" s="148"/>
      <c r="W69" s="141"/>
      <c r="X69" s="141"/>
      <c r="Y69" s="141"/>
      <c r="Z69" s="141"/>
      <c r="AA69" s="141"/>
      <c r="AB69" s="141"/>
      <c r="AC69" s="141"/>
      <c r="AD69" s="391"/>
      <c r="AE69" s="141"/>
      <c r="AF69" s="141"/>
      <c r="AG69" s="391"/>
      <c r="AH69" s="143"/>
      <c r="AI69" s="144"/>
      <c r="AJ69" s="144"/>
      <c r="AK69" s="144"/>
      <c r="AL69" s="138"/>
      <c r="AM69" s="391"/>
      <c r="AN69" s="143"/>
      <c r="AO69" s="144"/>
      <c r="AP69" s="144"/>
      <c r="AQ69" s="144"/>
      <c r="AR69" s="138"/>
      <c r="AS69" s="391"/>
      <c r="AT69" s="143"/>
      <c r="AU69" s="391"/>
      <c r="AV69" s="346"/>
      <c r="AW69" s="346"/>
      <c r="AX69" s="346"/>
      <c r="AY69" s="144"/>
      <c r="AZ69" s="144"/>
      <c r="BB69" s="138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O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B69" s="391"/>
      <c r="CC69" s="391"/>
      <c r="CD69" s="391"/>
      <c r="CE69" s="391"/>
      <c r="CF69" s="391"/>
      <c r="CG69" s="391"/>
      <c r="CH69" s="391"/>
      <c r="CI69" s="391"/>
      <c r="CJ69" s="391"/>
      <c r="CK69" s="391"/>
      <c r="CL69" s="391"/>
      <c r="CM69" s="391"/>
      <c r="CO69" s="391"/>
      <c r="CP69" s="391"/>
      <c r="CQ69" s="391"/>
      <c r="CR69" s="391"/>
      <c r="CS69" s="391"/>
      <c r="CT69" s="391"/>
      <c r="CU69" s="391"/>
      <c r="CV69" s="391"/>
      <c r="CW69" s="391"/>
      <c r="CX69" s="391"/>
      <c r="CY69" s="391"/>
      <c r="CZ69" s="391"/>
      <c r="DB69" s="391"/>
      <c r="DC69" s="391"/>
      <c r="DD69" s="391"/>
      <c r="DE69" s="391"/>
      <c r="DF69" s="391"/>
      <c r="DG69" s="391"/>
      <c r="DH69" s="391"/>
      <c r="DI69" s="391"/>
      <c r="DJ69" s="391"/>
      <c r="DK69" s="391"/>
      <c r="DL69" s="391"/>
      <c r="DM69" s="391"/>
      <c r="DO69" s="391"/>
      <c r="DP69" s="391"/>
      <c r="DQ69" s="391"/>
      <c r="DR69" s="391"/>
      <c r="DS69" s="391"/>
      <c r="DT69" s="391"/>
      <c r="DU69" s="391"/>
      <c r="DV69" s="391"/>
      <c r="DW69" s="391"/>
      <c r="DX69" s="391"/>
      <c r="DY69" s="391"/>
      <c r="DZ69" s="391"/>
      <c r="EB69" s="391"/>
      <c r="EC69" s="391"/>
      <c r="ED69" s="391"/>
      <c r="EE69" s="391"/>
      <c r="EF69" s="391"/>
      <c r="EG69" s="391"/>
      <c r="EH69" s="391"/>
      <c r="EI69" s="391"/>
      <c r="EJ69" s="391"/>
      <c r="EK69" s="391"/>
      <c r="EL69" s="391"/>
      <c r="EM69" s="391"/>
      <c r="EO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</row>
    <row r="70" spans="1:156" ht="21" customHeight="1">
      <c r="T70" s="487" t="s">
        <v>200</v>
      </c>
      <c r="U70" s="487"/>
      <c r="V70" s="487"/>
      <c r="W70" s="487"/>
      <c r="X70" s="487"/>
      <c r="Y70" s="487"/>
      <c r="Z70" s="487"/>
      <c r="AA70" s="487"/>
      <c r="AB70" s="487"/>
      <c r="AC70" s="487"/>
      <c r="AD70" s="487"/>
      <c r="AE70" s="487"/>
      <c r="AF70" s="487"/>
      <c r="AG70" s="487"/>
      <c r="AH70" s="487"/>
      <c r="AI70" s="487"/>
      <c r="AJ70" s="487"/>
      <c r="AK70" s="487"/>
      <c r="AL70" s="487"/>
      <c r="AM70" s="487"/>
      <c r="AN70" s="487"/>
      <c r="AO70" s="487"/>
      <c r="AP70" s="487"/>
      <c r="AQ70" s="487"/>
      <c r="AR70" s="487"/>
      <c r="AS70" s="223"/>
      <c r="AT70" s="223"/>
      <c r="AU70" s="391"/>
      <c r="AV70" s="346"/>
      <c r="AW70" s="346"/>
      <c r="AX70" s="346">
        <f>+AF70-AG70</f>
        <v>0</v>
      </c>
      <c r="AY70" s="141"/>
      <c r="AZ70" s="141"/>
      <c r="BB70" s="138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O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B70" s="391"/>
      <c r="CC70" s="391"/>
      <c r="CD70" s="391"/>
      <c r="CE70" s="391"/>
      <c r="CF70" s="391"/>
      <c r="CG70" s="391"/>
      <c r="CH70" s="391"/>
      <c r="CI70" s="391"/>
      <c r="CJ70" s="391"/>
      <c r="CK70" s="391"/>
      <c r="CL70" s="391"/>
      <c r="CM70" s="391"/>
      <c r="CO70" s="391"/>
      <c r="CP70" s="391"/>
      <c r="CQ70" s="391"/>
      <c r="CR70" s="391"/>
      <c r="CS70" s="391"/>
      <c r="CT70" s="391"/>
      <c r="CU70" s="391"/>
      <c r="CV70" s="391"/>
      <c r="CW70" s="391"/>
      <c r="CX70" s="391"/>
      <c r="CY70" s="391"/>
      <c r="CZ70" s="391"/>
      <c r="DB70" s="391"/>
      <c r="DC70" s="391"/>
      <c r="DD70" s="391"/>
      <c r="DE70" s="391"/>
      <c r="DF70" s="391"/>
      <c r="DG70" s="391"/>
      <c r="DH70" s="391"/>
      <c r="DI70" s="391"/>
      <c r="DJ70" s="391"/>
      <c r="DK70" s="391"/>
      <c r="DL70" s="391"/>
      <c r="DM70" s="391"/>
      <c r="DO70" s="391"/>
      <c r="DP70" s="391"/>
      <c r="DQ70" s="391"/>
      <c r="DR70" s="391"/>
      <c r="DS70" s="391"/>
      <c r="DT70" s="391"/>
      <c r="DU70" s="391"/>
      <c r="DV70" s="391"/>
      <c r="DW70" s="391"/>
      <c r="DX70" s="391"/>
      <c r="DY70" s="391"/>
      <c r="DZ70" s="391"/>
      <c r="EB70" s="391"/>
      <c r="EC70" s="391"/>
      <c r="ED70" s="391"/>
      <c r="EE70" s="391"/>
      <c r="EF70" s="391"/>
      <c r="EG70" s="391"/>
      <c r="EH70" s="391"/>
      <c r="EI70" s="391"/>
      <c r="EJ70" s="391"/>
      <c r="EK70" s="391"/>
      <c r="EL70" s="391"/>
      <c r="EM70" s="391"/>
      <c r="EO70" s="391"/>
      <c r="EP70" s="391"/>
      <c r="EQ70" s="391"/>
      <c r="ER70" s="391"/>
      <c r="ES70" s="391"/>
      <c r="ET70" s="391"/>
      <c r="EU70" s="391"/>
      <c r="EV70" s="391"/>
      <c r="EW70" s="391"/>
      <c r="EX70" s="391"/>
      <c r="EY70" s="391"/>
      <c r="EZ70" s="391"/>
    </row>
    <row r="71" spans="1:156" ht="41.25" customHeight="1" thickBot="1">
      <c r="T71" s="141"/>
      <c r="U71" s="397"/>
      <c r="V71" s="142"/>
      <c r="W71" s="141">
        <v>2</v>
      </c>
      <c r="X71" s="141">
        <v>3</v>
      </c>
      <c r="Y71" s="141">
        <v>4</v>
      </c>
      <c r="Z71" s="141">
        <v>5</v>
      </c>
      <c r="AA71" s="141">
        <v>6</v>
      </c>
      <c r="AB71" s="141">
        <v>7</v>
      </c>
      <c r="AC71" s="141">
        <v>8</v>
      </c>
      <c r="AD71" s="391">
        <v>9</v>
      </c>
      <c r="AE71" s="141">
        <v>10</v>
      </c>
      <c r="AF71" s="141">
        <v>11</v>
      </c>
      <c r="AG71" s="391">
        <v>13</v>
      </c>
      <c r="AH71" s="143">
        <v>14</v>
      </c>
      <c r="AI71" s="141">
        <v>15</v>
      </c>
      <c r="AJ71" s="141">
        <v>16</v>
      </c>
      <c r="AK71" s="141">
        <v>17</v>
      </c>
      <c r="AL71" s="138">
        <v>18</v>
      </c>
      <c r="AM71" s="391">
        <v>19</v>
      </c>
      <c r="AN71" s="143">
        <v>20</v>
      </c>
      <c r="AO71" s="141">
        <v>21</v>
      </c>
      <c r="AP71" s="141">
        <v>22</v>
      </c>
      <c r="AQ71" s="141">
        <v>23</v>
      </c>
      <c r="AR71" s="138">
        <v>24</v>
      </c>
      <c r="AS71" s="391">
        <v>19</v>
      </c>
      <c r="AT71" s="143">
        <v>20</v>
      </c>
      <c r="AU71" s="391">
        <v>25</v>
      </c>
      <c r="AV71" s="141">
        <v>26</v>
      </c>
      <c r="AW71" s="141">
        <v>27</v>
      </c>
      <c r="AX71" s="141">
        <v>28</v>
      </c>
      <c r="AY71" s="144"/>
      <c r="AZ71" s="144"/>
      <c r="BB71" s="138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O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B71" s="391"/>
      <c r="CC71" s="391"/>
      <c r="CD71" s="391"/>
      <c r="CE71" s="391"/>
      <c r="CF71" s="391"/>
      <c r="CG71" s="391"/>
      <c r="CH71" s="391"/>
      <c r="CI71" s="391"/>
      <c r="CJ71" s="391"/>
      <c r="CK71" s="391"/>
      <c r="CL71" s="391"/>
      <c r="CM71" s="391"/>
      <c r="CO71" s="391"/>
      <c r="CP71" s="391"/>
      <c r="CQ71" s="391"/>
      <c r="CR71" s="391"/>
      <c r="CS71" s="391"/>
      <c r="CT71" s="391"/>
      <c r="CU71" s="391"/>
      <c r="CV71" s="391"/>
      <c r="CW71" s="391"/>
      <c r="CX71" s="391"/>
      <c r="CY71" s="391"/>
      <c r="CZ71" s="391"/>
      <c r="DB71" s="391"/>
      <c r="DC71" s="391"/>
      <c r="DD71" s="391"/>
      <c r="DE71" s="391"/>
      <c r="DF71" s="391"/>
      <c r="DG71" s="391"/>
      <c r="DH71" s="391"/>
      <c r="DI71" s="391"/>
      <c r="DJ71" s="391"/>
      <c r="DK71" s="391"/>
      <c r="DL71" s="391"/>
      <c r="DM71" s="391"/>
      <c r="DO71" s="391"/>
      <c r="DP71" s="391"/>
      <c r="DQ71" s="391"/>
      <c r="DR71" s="391"/>
      <c r="DS71" s="391"/>
      <c r="DT71" s="391"/>
      <c r="DU71" s="391"/>
      <c r="DV71" s="391"/>
      <c r="DW71" s="391"/>
      <c r="DX71" s="391"/>
      <c r="DY71" s="391"/>
      <c r="DZ71" s="391"/>
      <c r="EB71" s="391"/>
      <c r="EC71" s="391"/>
      <c r="ED71" s="391"/>
      <c r="EE71" s="391"/>
      <c r="EF71" s="391"/>
      <c r="EG71" s="391"/>
      <c r="EH71" s="391"/>
      <c r="EI71" s="391"/>
      <c r="EJ71" s="391"/>
      <c r="EK71" s="391"/>
      <c r="EL71" s="391"/>
      <c r="EM71" s="391"/>
      <c r="EO71" s="391"/>
      <c r="EP71" s="391"/>
      <c r="EQ71" s="391"/>
      <c r="ER71" s="391"/>
      <c r="ES71" s="391"/>
      <c r="ET71" s="391"/>
      <c r="EU71" s="391"/>
      <c r="EV71" s="391"/>
      <c r="EW71" s="391"/>
      <c r="EX71" s="391"/>
      <c r="EY71" s="391"/>
      <c r="EZ71" s="391"/>
    </row>
    <row r="72" spans="1:156" ht="99.75" customHeight="1" thickBot="1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54" t="s">
        <v>125</v>
      </c>
      <c r="U72" s="399"/>
      <c r="V72" s="155" t="s">
        <v>125</v>
      </c>
      <c r="W72" s="156" t="s">
        <v>430</v>
      </c>
      <c r="X72" s="156" t="s">
        <v>127</v>
      </c>
      <c r="Y72" s="156" t="s">
        <v>128</v>
      </c>
      <c r="Z72" s="156" t="s">
        <v>129</v>
      </c>
      <c r="AA72" s="156" t="s">
        <v>130</v>
      </c>
      <c r="AB72" s="156" t="s">
        <v>131</v>
      </c>
      <c r="AC72" s="155" t="s">
        <v>132</v>
      </c>
      <c r="AD72" s="419" t="s">
        <v>431</v>
      </c>
      <c r="AE72" s="155" t="s">
        <v>432</v>
      </c>
      <c r="AF72" s="155" t="s">
        <v>135</v>
      </c>
      <c r="AG72" s="419" t="s">
        <v>0</v>
      </c>
      <c r="AH72" s="157" t="s">
        <v>136</v>
      </c>
      <c r="AI72" s="158" t="s">
        <v>137</v>
      </c>
      <c r="AJ72" s="158" t="s">
        <v>433</v>
      </c>
      <c r="AK72" s="158" t="s">
        <v>138</v>
      </c>
      <c r="AL72" s="159" t="s">
        <v>139</v>
      </c>
      <c r="AM72" s="419" t="s">
        <v>140</v>
      </c>
      <c r="AN72" s="157" t="s">
        <v>141</v>
      </c>
      <c r="AO72" s="158" t="s">
        <v>142</v>
      </c>
      <c r="AP72" s="158" t="s">
        <v>434</v>
      </c>
      <c r="AQ72" s="158" t="s">
        <v>143</v>
      </c>
      <c r="AR72" s="159" t="s">
        <v>144</v>
      </c>
      <c r="AS72" s="419" t="s">
        <v>293</v>
      </c>
      <c r="AT72" s="157" t="s">
        <v>294</v>
      </c>
      <c r="AU72" s="419" t="s">
        <v>145</v>
      </c>
      <c r="AV72" s="347" t="s">
        <v>146</v>
      </c>
      <c r="AW72" s="347" t="s">
        <v>147</v>
      </c>
      <c r="AX72" s="347" t="s">
        <v>148</v>
      </c>
      <c r="AY72" s="160" t="s">
        <v>149</v>
      </c>
      <c r="AZ72" s="161" t="s">
        <v>150</v>
      </c>
      <c r="BB72" s="162" t="s">
        <v>151</v>
      </c>
      <c r="BC72" s="162" t="s">
        <v>152</v>
      </c>
      <c r="BD72" s="162" t="s">
        <v>107</v>
      </c>
      <c r="BE72" s="162" t="s">
        <v>153</v>
      </c>
      <c r="BF72" s="162" t="s">
        <v>154</v>
      </c>
      <c r="BG72" s="162" t="s">
        <v>155</v>
      </c>
      <c r="BH72" s="162" t="s">
        <v>156</v>
      </c>
      <c r="BI72" s="162" t="s">
        <v>157</v>
      </c>
      <c r="BJ72" s="162" t="s">
        <v>158</v>
      </c>
      <c r="BK72" s="162" t="s">
        <v>159</v>
      </c>
      <c r="BL72" s="162" t="s">
        <v>160</v>
      </c>
      <c r="BM72" s="162" t="s">
        <v>161</v>
      </c>
      <c r="BO72" s="162" t="s">
        <v>151</v>
      </c>
      <c r="BP72" s="162" t="s">
        <v>152</v>
      </c>
      <c r="BQ72" s="162" t="s">
        <v>107</v>
      </c>
      <c r="BR72" s="162" t="s">
        <v>153</v>
      </c>
      <c r="BS72" s="162" t="s">
        <v>154</v>
      </c>
      <c r="BT72" s="162" t="s">
        <v>155</v>
      </c>
      <c r="BU72" s="162" t="s">
        <v>156</v>
      </c>
      <c r="BV72" s="162" t="s">
        <v>157</v>
      </c>
      <c r="BW72" s="162" t="s">
        <v>158</v>
      </c>
      <c r="BX72" s="162" t="s">
        <v>159</v>
      </c>
      <c r="BY72" s="162" t="s">
        <v>160</v>
      </c>
      <c r="BZ72" s="162" t="s">
        <v>161</v>
      </c>
      <c r="CB72" s="531" t="s">
        <v>151</v>
      </c>
      <c r="CC72" s="531" t="s">
        <v>152</v>
      </c>
      <c r="CD72" s="531" t="s">
        <v>107</v>
      </c>
      <c r="CE72" s="531" t="s">
        <v>153</v>
      </c>
      <c r="CF72" s="531" t="s">
        <v>154</v>
      </c>
      <c r="CG72" s="531" t="s">
        <v>155</v>
      </c>
      <c r="CH72" s="531" t="s">
        <v>156</v>
      </c>
      <c r="CI72" s="531" t="s">
        <v>157</v>
      </c>
      <c r="CJ72" s="531" t="s">
        <v>158</v>
      </c>
      <c r="CK72" s="531" t="s">
        <v>159</v>
      </c>
      <c r="CL72" s="531" t="s">
        <v>160</v>
      </c>
      <c r="CM72" s="531" t="s">
        <v>161</v>
      </c>
      <c r="CO72" s="531" t="s">
        <v>151</v>
      </c>
      <c r="CP72" s="531" t="s">
        <v>152</v>
      </c>
      <c r="CQ72" s="531" t="s">
        <v>107</v>
      </c>
      <c r="CR72" s="531" t="s">
        <v>153</v>
      </c>
      <c r="CS72" s="531" t="s">
        <v>154</v>
      </c>
      <c r="CT72" s="531" t="s">
        <v>155</v>
      </c>
      <c r="CU72" s="531" t="s">
        <v>156</v>
      </c>
      <c r="CV72" s="531" t="s">
        <v>157</v>
      </c>
      <c r="CW72" s="531" t="s">
        <v>158</v>
      </c>
      <c r="CX72" s="531" t="s">
        <v>159</v>
      </c>
      <c r="CY72" s="531" t="s">
        <v>160</v>
      </c>
      <c r="CZ72" s="531" t="s">
        <v>161</v>
      </c>
      <c r="DB72" s="531" t="s">
        <v>151</v>
      </c>
      <c r="DC72" s="531" t="s">
        <v>152</v>
      </c>
      <c r="DD72" s="531" t="s">
        <v>107</v>
      </c>
      <c r="DE72" s="531" t="s">
        <v>153</v>
      </c>
      <c r="DF72" s="531" t="s">
        <v>154</v>
      </c>
      <c r="DG72" s="531" t="s">
        <v>155</v>
      </c>
      <c r="DH72" s="531" t="s">
        <v>156</v>
      </c>
      <c r="DI72" s="531" t="s">
        <v>157</v>
      </c>
      <c r="DJ72" s="531" t="s">
        <v>158</v>
      </c>
      <c r="DK72" s="531" t="s">
        <v>159</v>
      </c>
      <c r="DL72" s="531" t="s">
        <v>160</v>
      </c>
      <c r="DM72" s="531" t="s">
        <v>161</v>
      </c>
      <c r="DO72" s="531" t="s">
        <v>151</v>
      </c>
      <c r="DP72" s="531" t="s">
        <v>152</v>
      </c>
      <c r="DQ72" s="531" t="s">
        <v>107</v>
      </c>
      <c r="DR72" s="531" t="s">
        <v>153</v>
      </c>
      <c r="DS72" s="531" t="s">
        <v>154</v>
      </c>
      <c r="DT72" s="531" t="s">
        <v>155</v>
      </c>
      <c r="DU72" s="531" t="s">
        <v>156</v>
      </c>
      <c r="DV72" s="531" t="s">
        <v>157</v>
      </c>
      <c r="DW72" s="531" t="s">
        <v>158</v>
      </c>
      <c r="DX72" s="531" t="s">
        <v>159</v>
      </c>
      <c r="DY72" s="531" t="s">
        <v>160</v>
      </c>
      <c r="DZ72" s="531" t="s">
        <v>161</v>
      </c>
      <c r="EB72" s="531" t="s">
        <v>151</v>
      </c>
      <c r="EC72" s="531" t="s">
        <v>152</v>
      </c>
      <c r="ED72" s="531" t="s">
        <v>107</v>
      </c>
      <c r="EE72" s="531" t="s">
        <v>153</v>
      </c>
      <c r="EF72" s="531" t="s">
        <v>154</v>
      </c>
      <c r="EG72" s="531" t="s">
        <v>155</v>
      </c>
      <c r="EH72" s="531" t="s">
        <v>156</v>
      </c>
      <c r="EI72" s="531" t="s">
        <v>157</v>
      </c>
      <c r="EJ72" s="531" t="s">
        <v>158</v>
      </c>
      <c r="EK72" s="531" t="s">
        <v>159</v>
      </c>
      <c r="EL72" s="531" t="s">
        <v>160</v>
      </c>
      <c r="EM72" s="531" t="s">
        <v>161</v>
      </c>
      <c r="EO72" s="531" t="s">
        <v>151</v>
      </c>
      <c r="EP72" s="531" t="s">
        <v>152</v>
      </c>
      <c r="EQ72" s="531" t="s">
        <v>107</v>
      </c>
      <c r="ER72" s="531" t="s">
        <v>153</v>
      </c>
      <c r="ES72" s="531" t="s">
        <v>154</v>
      </c>
      <c r="ET72" s="531" t="s">
        <v>155</v>
      </c>
      <c r="EU72" s="531" t="s">
        <v>156</v>
      </c>
      <c r="EV72" s="531" t="s">
        <v>157</v>
      </c>
      <c r="EW72" s="531" t="s">
        <v>158</v>
      </c>
      <c r="EX72" s="531" t="s">
        <v>159</v>
      </c>
      <c r="EY72" s="531" t="s">
        <v>160</v>
      </c>
      <c r="EZ72" s="531" t="s">
        <v>161</v>
      </c>
    </row>
    <row r="73" spans="1:156" ht="23.25" customHeight="1" thickBot="1">
      <c r="A73" s="181"/>
      <c r="B73" s="181" t="s">
        <v>181</v>
      </c>
      <c r="C73" s="224" t="s">
        <v>295</v>
      </c>
      <c r="D73" s="181" t="s">
        <v>162</v>
      </c>
      <c r="E73" s="181" t="s">
        <v>163</v>
      </c>
      <c r="F73" s="181" t="s">
        <v>162</v>
      </c>
      <c r="G73" s="181" t="s">
        <v>162</v>
      </c>
      <c r="H73" s="181" t="s">
        <v>162</v>
      </c>
      <c r="I73" s="181" t="s">
        <v>162</v>
      </c>
      <c r="J73" s="181" t="s">
        <v>162</v>
      </c>
      <c r="K73" s="181" t="s">
        <v>162</v>
      </c>
      <c r="L73" s="181" t="s">
        <v>162</v>
      </c>
      <c r="M73" s="181" t="s">
        <v>162</v>
      </c>
      <c r="N73" s="181" t="s">
        <v>162</v>
      </c>
      <c r="O73" s="181" t="s">
        <v>162</v>
      </c>
      <c r="P73" s="181"/>
      <c r="Q73" s="181"/>
      <c r="R73" s="181"/>
      <c r="S73" s="181"/>
      <c r="T73" s="166" t="s">
        <v>164</v>
      </c>
      <c r="U73" s="395"/>
      <c r="V73" s="156" t="s">
        <v>164</v>
      </c>
      <c r="W73" s="353">
        <f>SUM(W74:W78)</f>
        <v>179649.80000000002</v>
      </c>
      <c r="X73" s="353">
        <f>SUM(X74:X78)</f>
        <v>0</v>
      </c>
      <c r="Y73" s="353">
        <f>SUM(Y74:Y78)</f>
        <v>0</v>
      </c>
      <c r="Z73" s="353"/>
      <c r="AA73" s="353">
        <f>SUM(AA74:AA78)</f>
        <v>0</v>
      </c>
      <c r="AB73" s="353">
        <f>SUM(AB74:AB78)</f>
        <v>0</v>
      </c>
      <c r="AC73" s="353"/>
      <c r="AD73" s="423">
        <f>SUM(AD74:AD78)</f>
        <v>179649.80000000002</v>
      </c>
      <c r="AE73" s="353">
        <f>SUM(AE74:AE78)</f>
        <v>2473.0038030000001</v>
      </c>
      <c r="AF73" s="353">
        <f>SUM(AF74:AF78)</f>
        <v>177176.79619699999</v>
      </c>
      <c r="AG73" s="423">
        <f>SUM(AG74:AG78)</f>
        <v>49868.29051151999</v>
      </c>
      <c r="AH73" s="183">
        <f t="shared" ref="AH73:AH82" si="229">+AG73/AD73</f>
        <v>0.27758611761059565</v>
      </c>
      <c r="AI73" s="184">
        <f t="shared" ref="AI73:AI83" si="230">+AG73/AF73</f>
        <v>0.28146061776663039</v>
      </c>
      <c r="AJ73" s="353">
        <f>SUM(AJ74:AJ78)</f>
        <v>73068.329524339992</v>
      </c>
      <c r="AK73" s="353">
        <f>SUM(AK74:AK78)</f>
        <v>-23200.039012819998</v>
      </c>
      <c r="AL73" s="170">
        <f>INDEX(BB73:BM73,MATCH($W$1,$BB$86:$BM$86,0))</f>
        <v>0.40672647297319553</v>
      </c>
      <c r="AM73" s="423">
        <f>SUM(AM74:AM78)</f>
        <v>46530.563571459992</v>
      </c>
      <c r="AN73" s="183">
        <f t="shared" ref="AN73:AN78" si="231">+AM73/AD73</f>
        <v>0.25900704354505261</v>
      </c>
      <c r="AO73" s="186">
        <f t="shared" ref="AO73:AO83" si="232">+AM73/AF73</f>
        <v>0.26262222012256853</v>
      </c>
      <c r="AP73" s="353">
        <f>SUM(AP74:AP78)</f>
        <v>59024.179904979996</v>
      </c>
      <c r="AQ73" s="353">
        <f>SUM(AQ74:AQ78)</f>
        <v>-12493.61633352</v>
      </c>
      <c r="AR73" s="170">
        <f>INDEX(BO73:BZ73,MATCH($W$1,$BO$86:$BZ$86,0))</f>
        <v>0.32855132543971655</v>
      </c>
      <c r="AS73" s="423">
        <f>SUM(AS74:AS78)</f>
        <v>46512.68046145999</v>
      </c>
      <c r="AT73" s="183">
        <f t="shared" ref="AT73:AT83" si="233">+AS73/AD73</f>
        <v>0.25890749926501438</v>
      </c>
      <c r="AU73" s="423">
        <f>SUM(AU74:AU78)</f>
        <v>129781.50948848001</v>
      </c>
      <c r="AV73" s="353">
        <f>SUM(AV74:AV78)</f>
        <v>3337.7269400600007</v>
      </c>
      <c r="AW73" s="358">
        <f>SUM(AW74:AW78)</f>
        <v>133119.23642854</v>
      </c>
      <c r="AX73" s="353">
        <f t="shared" ref="AX73:AX83" si="234">+AF73-AG73</f>
        <v>127308.50568547999</v>
      </c>
      <c r="AY73" s="187">
        <f>SUM(AY74:AY77)</f>
        <v>59004.179905150297</v>
      </c>
      <c r="AZ73" s="172">
        <f>IF(AND(AY73=0,AM73&gt;AY73),1,IFERROR(AM73/AY73,1))</f>
        <v>0.78859775097727403</v>
      </c>
      <c r="BB73" s="568">
        <f>CB73/$AD$73</f>
        <v>7.396363708626448E-2</v>
      </c>
      <c r="BC73" s="568">
        <f t="shared" ref="BC73:BM73" si="235">CC73/$AD$73</f>
        <v>0.20626816103786366</v>
      </c>
      <c r="BD73" s="568">
        <f t="shared" si="235"/>
        <v>0.27662317201477538</v>
      </c>
      <c r="BE73" s="568">
        <f t="shared" si="235"/>
        <v>0.40672647297319553</v>
      </c>
      <c r="BF73" s="568">
        <f t="shared" si="235"/>
        <v>0.47323311230148873</v>
      </c>
      <c r="BG73" s="568">
        <f t="shared" si="235"/>
        <v>0.54591060462266028</v>
      </c>
      <c r="BH73" s="568">
        <f t="shared" si="235"/>
        <v>0.6164024695175836</v>
      </c>
      <c r="BI73" s="568">
        <f t="shared" si="235"/>
        <v>0.69368755099276469</v>
      </c>
      <c r="BJ73" s="568">
        <f t="shared" si="235"/>
        <v>0.75972630767381855</v>
      </c>
      <c r="BK73" s="568">
        <f t="shared" si="235"/>
        <v>0.83254563963054784</v>
      </c>
      <c r="BL73" s="568">
        <f t="shared" si="235"/>
        <v>0.96989313310396108</v>
      </c>
      <c r="BM73" s="568">
        <f t="shared" si="235"/>
        <v>0.99999999999721678</v>
      </c>
      <c r="BN73" s="227"/>
      <c r="BO73" s="568">
        <f>CO73/$AD$73</f>
        <v>5.6072690283095215E-2</v>
      </c>
      <c r="BP73" s="568">
        <f t="shared" ref="BP73:BZ73" si="236">CP73/$AD$73</f>
        <v>0.18649498876959503</v>
      </c>
      <c r="BQ73" s="568">
        <f t="shared" si="236"/>
        <v>0.25483516742829654</v>
      </c>
      <c r="BR73" s="568">
        <f t="shared" si="236"/>
        <v>0.32855132543971655</v>
      </c>
      <c r="BS73" s="568">
        <f t="shared" si="236"/>
        <v>0.40355421690967641</v>
      </c>
      <c r="BT73" s="568">
        <f t="shared" si="236"/>
        <v>0.48461545654289617</v>
      </c>
      <c r="BU73" s="568">
        <f t="shared" si="236"/>
        <v>0.56465504459804572</v>
      </c>
      <c r="BV73" s="568">
        <f t="shared" si="236"/>
        <v>0.65072291657001557</v>
      </c>
      <c r="BW73" s="568">
        <f t="shared" si="236"/>
        <v>0.7257715722667657</v>
      </c>
      <c r="BX73" s="568">
        <f t="shared" si="236"/>
        <v>0.80748724897973712</v>
      </c>
      <c r="BY73" s="568">
        <f t="shared" si="236"/>
        <v>0.95373108720939292</v>
      </c>
      <c r="BZ73" s="568">
        <f t="shared" si="236"/>
        <v>0.99999999999972167</v>
      </c>
      <c r="CB73" s="353">
        <f t="shared" ref="CB73:CM73" si="237">SUM(CB74:CB78)</f>
        <v>13287.552609819999</v>
      </c>
      <c r="CC73" s="353">
        <f t="shared" si="237"/>
        <v>37056.033876820002</v>
      </c>
      <c r="CD73" s="353">
        <f t="shared" si="237"/>
        <v>49695.297527820003</v>
      </c>
      <c r="CE73" s="353">
        <f t="shared" si="237"/>
        <v>73068.329524339992</v>
      </c>
      <c r="CF73" s="353">
        <f t="shared" si="237"/>
        <v>85016.233978339995</v>
      </c>
      <c r="CG73" s="353">
        <f t="shared" si="237"/>
        <v>98072.730938339999</v>
      </c>
      <c r="CH73" s="353">
        <f t="shared" si="237"/>
        <v>110736.58036834</v>
      </c>
      <c r="CI73" s="353">
        <f t="shared" si="237"/>
        <v>124620.82979834</v>
      </c>
      <c r="CJ73" s="353">
        <f t="shared" si="237"/>
        <v>136484.67922833998</v>
      </c>
      <c r="CK73" s="353">
        <f t="shared" si="237"/>
        <v>149566.65765050001</v>
      </c>
      <c r="CL73" s="353">
        <f t="shared" si="237"/>
        <v>174241.1073835</v>
      </c>
      <c r="CM73" s="353">
        <f t="shared" si="237"/>
        <v>179649.79999950001</v>
      </c>
      <c r="CO73" s="353">
        <f t="shared" ref="CO73:CZ73" si="238">SUM(CO74:CO78)</f>
        <v>10073.44759482</v>
      </c>
      <c r="CP73" s="353">
        <f t="shared" si="238"/>
        <v>33503.787433459998</v>
      </c>
      <c r="CQ73" s="353">
        <f t="shared" si="238"/>
        <v>45781.086861459997</v>
      </c>
      <c r="CR73" s="353">
        <f t="shared" si="238"/>
        <v>59024.179904979996</v>
      </c>
      <c r="CS73" s="353">
        <f t="shared" si="238"/>
        <v>72498.434356979997</v>
      </c>
      <c r="CT73" s="353">
        <f t="shared" si="238"/>
        <v>87061.069844839993</v>
      </c>
      <c r="CU73" s="353">
        <f t="shared" si="238"/>
        <v>101440.16583103</v>
      </c>
      <c r="CV73" s="353">
        <f t="shared" si="238"/>
        <v>116902.24181722</v>
      </c>
      <c r="CW73" s="353">
        <f t="shared" si="238"/>
        <v>130384.71780341001</v>
      </c>
      <c r="CX73" s="353">
        <f t="shared" si="238"/>
        <v>145064.92278175999</v>
      </c>
      <c r="CY73" s="353">
        <f t="shared" si="238"/>
        <v>171337.59907095</v>
      </c>
      <c r="CZ73" s="353">
        <f t="shared" si="238"/>
        <v>179649.79999995002</v>
      </c>
      <c r="DB73" s="353">
        <f t="shared" ref="DB73:DM73" si="239">SUM(DB74:DB78)</f>
        <v>13287552609.82</v>
      </c>
      <c r="DC73" s="353">
        <f t="shared" si="239"/>
        <v>37056033876.82</v>
      </c>
      <c r="DD73" s="353">
        <f t="shared" si="239"/>
        <v>49695297527.82</v>
      </c>
      <c r="DE73" s="353">
        <f t="shared" si="239"/>
        <v>73068329524.339996</v>
      </c>
      <c r="DF73" s="353">
        <f t="shared" si="239"/>
        <v>85016233978.339996</v>
      </c>
      <c r="DG73" s="353">
        <f t="shared" si="239"/>
        <v>98072730938.339996</v>
      </c>
      <c r="DH73" s="353">
        <f t="shared" si="239"/>
        <v>110736580368.34</v>
      </c>
      <c r="DI73" s="353">
        <f t="shared" si="239"/>
        <v>124620829798.34</v>
      </c>
      <c r="DJ73" s="353">
        <f t="shared" si="239"/>
        <v>136484679228.34</v>
      </c>
      <c r="DK73" s="353">
        <f t="shared" si="239"/>
        <v>149566657650.5</v>
      </c>
      <c r="DL73" s="353">
        <f t="shared" si="239"/>
        <v>174241107383.5</v>
      </c>
      <c r="DM73" s="353">
        <f t="shared" si="239"/>
        <v>179649799999.5</v>
      </c>
      <c r="DO73" s="353">
        <f t="shared" ref="DO73:DZ73" si="240">SUM(DO74:DO78)</f>
        <v>10073447594.82</v>
      </c>
      <c r="DP73" s="353">
        <f t="shared" si="240"/>
        <v>33503787433.459999</v>
      </c>
      <c r="DQ73" s="353">
        <f t="shared" si="240"/>
        <v>45781086861.459999</v>
      </c>
      <c r="DR73" s="353">
        <f t="shared" si="240"/>
        <v>59024179904.979996</v>
      </c>
      <c r="DS73" s="353">
        <f t="shared" si="240"/>
        <v>72498434356.979996</v>
      </c>
      <c r="DT73" s="353">
        <f t="shared" si="240"/>
        <v>87061069844.839996</v>
      </c>
      <c r="DU73" s="353">
        <f t="shared" si="240"/>
        <v>101440165831.03</v>
      </c>
      <c r="DV73" s="353">
        <f t="shared" si="240"/>
        <v>116902241817.22</v>
      </c>
      <c r="DW73" s="353">
        <f t="shared" si="240"/>
        <v>130384717803.41</v>
      </c>
      <c r="DX73" s="353">
        <f t="shared" si="240"/>
        <v>145064922781.76001</v>
      </c>
      <c r="DY73" s="353">
        <f t="shared" si="240"/>
        <v>171337599070.95001</v>
      </c>
      <c r="DZ73" s="353">
        <f t="shared" si="240"/>
        <v>179649799999.95001</v>
      </c>
      <c r="EB73" s="532">
        <v>1000000</v>
      </c>
      <c r="EC73" s="532">
        <v>1000000</v>
      </c>
      <c r="ED73" s="532">
        <v>1000000</v>
      </c>
      <c r="EE73" s="532">
        <v>1000000</v>
      </c>
      <c r="EF73" s="532">
        <v>1000000</v>
      </c>
      <c r="EG73" s="532">
        <v>1000000</v>
      </c>
      <c r="EH73" s="532">
        <v>1000000</v>
      </c>
      <c r="EI73" s="532">
        <v>1000000</v>
      </c>
      <c r="EJ73" s="532">
        <v>1000000</v>
      </c>
      <c r="EK73" s="532">
        <v>1000000</v>
      </c>
      <c r="EL73" s="532">
        <v>1000000</v>
      </c>
      <c r="EM73" s="532">
        <v>1000000</v>
      </c>
      <c r="EO73" s="532">
        <v>1000000</v>
      </c>
      <c r="EP73" s="532">
        <v>1000000</v>
      </c>
      <c r="EQ73" s="532">
        <v>1000000</v>
      </c>
      <c r="ER73" s="532">
        <v>1000000</v>
      </c>
      <c r="ES73" s="532">
        <v>1000000</v>
      </c>
      <c r="ET73" s="532">
        <v>1000000</v>
      </c>
      <c r="EU73" s="532">
        <v>1000000</v>
      </c>
      <c r="EV73" s="532">
        <v>1000000</v>
      </c>
      <c r="EW73" s="532">
        <v>1000000</v>
      </c>
      <c r="EX73" s="532">
        <v>1000000</v>
      </c>
      <c r="EY73" s="532">
        <v>1000000</v>
      </c>
      <c r="EZ73" s="532">
        <v>1000000</v>
      </c>
    </row>
    <row r="74" spans="1:156" ht="21.75" customHeight="1">
      <c r="A74" s="181"/>
      <c r="B74" s="181" t="s">
        <v>181</v>
      </c>
      <c r="C74" s="224" t="s">
        <v>295</v>
      </c>
      <c r="D74" s="181" t="s">
        <v>162</v>
      </c>
      <c r="E74" s="181" t="s">
        <v>163</v>
      </c>
      <c r="F74" s="181">
        <v>1</v>
      </c>
      <c r="G74" s="181" t="s">
        <v>162</v>
      </c>
      <c r="H74" s="181" t="s">
        <v>162</v>
      </c>
      <c r="I74" s="181" t="s">
        <v>162</v>
      </c>
      <c r="J74" s="181" t="s">
        <v>162</v>
      </c>
      <c r="K74" s="181" t="s">
        <v>162</v>
      </c>
      <c r="L74" s="181" t="s">
        <v>162</v>
      </c>
      <c r="M74" s="181" t="s">
        <v>162</v>
      </c>
      <c r="N74" s="181" t="s">
        <v>162</v>
      </c>
      <c r="O74" s="181" t="s">
        <v>162</v>
      </c>
      <c r="P74" s="181"/>
      <c r="Q74" s="181"/>
      <c r="R74" s="181"/>
      <c r="S74" s="181"/>
      <c r="T74" s="173" t="s">
        <v>201</v>
      </c>
      <c r="U74" s="400"/>
      <c r="V74" s="174" t="s">
        <v>201</v>
      </c>
      <c r="W74" s="354">
        <f>(+SUMIFS('[1]SIIF Cierre 31 de Abril de 2024'!$P$4:$P$749,'[1]SIIF Cierre 31 de Abril de 2024'!$A$4:$A$749,$B74,'[1]SIIF Cierre 31 de Abril de 2024'!$B$4:$B$749,$C74,'[1]SIIF Cierre 31 de Abril de 2024'!$C$4:$C$749,$D74,'[1]SIIF Cierre 31 de Abril de 2024'!$D$4:$D$749,$E74,'[1]SIIF Cierre 31 de Abril de 2024'!$E$4:$E$749,$F74,'[1]SIIF Cierre 31 de Abril de 2024'!$F$4:$F$749,$G74,'[1]SIIF Cierre 31 de Abril de 2024'!$G$4:$G$749,$H74,'[1]SIIF Cierre 31 de Abril de 2024'!$H$4:$H$749,$I74,'[1]SIIF Cierre 31 de Abril de 2024'!$I$4:$I$749,$J74,'[1]SIIF Cierre 31 de Abril de 2024'!$J$4:$J$749,$K74,'[1]SIIF Cierre 31 de Abril de 2024'!$K$4:$K$749,$L74,'[1]SIIF Cierre 31 de Abril de 2024'!$L$4:$L$749,$M74,'[1]SIIF Cierre 31 de Abril de 2024'!$M$4:$M$749,$N74,'[1]SIIF Cierre 31 de Abril de 2024'!$N$4:$N$749,$O74)/1000000)</f>
        <v>37780.199999999997</v>
      </c>
      <c r="X74" s="354">
        <v>0</v>
      </c>
      <c r="Y74" s="352">
        <f>(+SUMIFS('[1]SIIF Cierre 31 de Abril de 2024'!$R$4:$R$749,'[1]SIIF Cierre 31 de Abril de 2024'!$A$4:$A$749,$B74,'[1]SIIF Cierre 31 de Abril de 2024'!$B$4:$B$749,$C74,'[1]SIIF Cierre 31 de Abril de 2024'!$C$4:$C$749,$D74,'[1]SIIF Cierre 31 de Abril de 2024'!$D$4:$D$749,$E74,'[1]SIIF Cierre 31 de Abril de 2024'!$E$4:$E$749,$F74,'[1]SIIF Cierre 31 de Abril de 2024'!$F$4:$F$749,$G74,'[1]SIIF Cierre 31 de Abril de 2024'!$G$4:$G$749,$H74,'[1]SIIF Cierre 31 de Abril de 2024'!$H$4:$H$749,$I74,'[1]SIIF Cierre 31 de Abril de 2024'!$I$4:$I$749,$J74,'[1]SIIF Cierre 31 de Abril de 2024'!$J$4:$J$749,$K74,'[1]SIIF Cierre 31 de Abril de 2024'!$K$4:$K$749,$L74,'[1]SIIF Cierre 31 de Abril de 2024'!$L$4:$L$749,$M74,'[1]SIIF Cierre 31 de Abril de 2024'!$M$4:$M$749,$N74,'[1]SIIF Cierre 31 de Abril de 2024'!$N$4:$N$749,$O74)/1000000)</f>
        <v>0</v>
      </c>
      <c r="Z74" s="350"/>
      <c r="AA74" s="352">
        <f>(+SUMIFS('[1]SIIF Cierre 31 de Abril de 2024'!$Q$4:$Q$749,'[1]SIIF Cierre 31 de Abril de 2024'!$A$4:$A$749,$B74,'[1]SIIF Cierre 31 de Abril de 2024'!$B$4:$B$749,$C74,'[1]SIIF Cierre 31 de Abril de 2024'!$C$4:$C$749,$D74,'[1]SIIF Cierre 31 de Abril de 2024'!$D$4:$D$749,$E74,'[1]SIIF Cierre 31 de Abril de 2024'!$E$4:$E$749,$F74,'[1]SIIF Cierre 31 de Abril de 2024'!$F$4:$F$749,$G74,'[1]SIIF Cierre 31 de Abril de 2024'!$G$4:$G$749,$H74,'[1]SIIF Cierre 31 de Abril de 2024'!$H$4:$H$749,$I74,'[1]SIIF Cierre 31 de Abril de 2024'!$I$4:$I$749,$J74,'[1]SIIF Cierre 31 de Abril de 2024'!$J$4:$J$749,$K74,'[1]SIIF Cierre 31 de Abril de 2024'!$K$4:$K$749,$L74,'[1]SIIF Cierre 31 de Abril de 2024'!$L$4:$L$749,$M74,'[1]SIIF Cierre 31 de Abril de 2024'!$M$4:$M$749,$N74,'[1]SIIF Cierre 31 de Abril de 2024'!$N$4:$N$749,$O74)/1000000)</f>
        <v>0</v>
      </c>
      <c r="AB74" s="352"/>
      <c r="AC74" s="350"/>
      <c r="AD74" s="422">
        <f>W74-Y74+AA74</f>
        <v>37780.199999999997</v>
      </c>
      <c r="AE74" s="354">
        <f>(+SUMIFS('[1]SIIF Cierre 31 de Abril de 2024'!$T$4:$T$749,'[1]SIIF Cierre 31 de Abril de 2024'!$A$4:$A$749,$B74,'[1]SIIF Cierre 31 de Abril de 2024'!$B$4:$B$749,$C74,'[1]SIIF Cierre 31 de Abril de 2024'!$C$4:$C$749,$D74,'[1]SIIF Cierre 31 de Abril de 2024'!$D$4:$D$749,$E74,'[1]SIIF Cierre 31 de Abril de 2024'!$E$4:$E$749,$F74,'[1]SIIF Cierre 31 de Abril de 2024'!$F$4:$F$749,$G74,'[1]SIIF Cierre 31 de Abril de 2024'!$G$4:$G$749,$H74,'[1]SIIF Cierre 31 de Abril de 2024'!$H$4:$H$749,$I74,'[1]SIIF Cierre 31 de Abril de 2024'!$I$4:$I$749,$J74,'[1]SIIF Cierre 31 de Abril de 2024'!$J$4:$J$749,$K74,'[1]SIIF Cierre 31 de Abril de 2024'!$K$4:$K$749,$L74,'[1]SIIF Cierre 31 de Abril de 2024'!$L$4:$L$749,$M74,'[1]SIIF Cierre 31 de Abril de 2024'!$M$4:$M$749,$N74,'[1]SIIF Cierre 31 de Abril de 2024'!$N$4:$N$749,$O74)/1000000)</f>
        <v>0</v>
      </c>
      <c r="AF74" s="352">
        <f>AD74-AE74</f>
        <v>37780.199999999997</v>
      </c>
      <c r="AG74" s="424">
        <f>+SUMIFS('[1]SIIF Cierre 31 de Abril de 2024'!$W$4:$W$749,'[1]SIIF Cierre 31 de Abril de 2024'!$A$4:$A$749,$B74,'[1]SIIF Cierre 31 de Abril de 2024'!$B$4:$B$749,$C74,'[1]SIIF Cierre 31 de Abril de 2024'!$C$4:$C$749,$D74,'[1]SIIF Cierre 31 de Abril de 2024'!$D$4:$D$749,$E74,'[1]SIIF Cierre 31 de Abril de 2024'!$E$4:$E$749,$F74,'[1]SIIF Cierre 31 de Abril de 2024'!$F$4:$F$749,$G74,'[1]SIIF Cierre 31 de Abril de 2024'!$G$4:$G$749,$H74,'[1]SIIF Cierre 31 de Abril de 2024'!$H$4:$H$749,$I74,'[1]SIIF Cierre 31 de Abril de 2024'!$I$4:$I$749,$J74,'[1]SIIF Cierre 31 de Abril de 2024'!$J$4:$J$749,$K74,'[1]SIIF Cierre 31 de Abril de 2024'!$K$4:$K$749,$L74,'[1]SIIF Cierre 31 de Abril de 2024'!$L$4:$L$749,$M74,'[1]SIIF Cierre 31 de Abril de 2024'!$M$4:$M$749,$N74,'[1]SIIF Cierre 31 de Abril de 2024'!$N$4:$N$749,$O74)/1000000</f>
        <v>11781.95766923</v>
      </c>
      <c r="AH74" s="175">
        <f t="shared" si="229"/>
        <v>0.31185535463629099</v>
      </c>
      <c r="AI74" s="184">
        <f t="shared" si="230"/>
        <v>0.31185535463629099</v>
      </c>
      <c r="AJ74" s="246">
        <f t="shared" ref="AJ74:AJ81" si="241">INDEX(CB74:CM74,MATCH($W$1,$CB$86:$CM$86,0))</f>
        <v>11587</v>
      </c>
      <c r="AK74" s="246">
        <f>+AG74-AJ74</f>
        <v>194.95766922999974</v>
      </c>
      <c r="AL74" s="170">
        <f>INDEX(BB74:BM74,MATCH($W$1,$BB$86:$BM$86,0))</f>
        <v>0.30669504131793901</v>
      </c>
      <c r="AM74" s="422">
        <f>+SUMIFS('[1]SIIF Cierre 31 de Abril de 2024'!$X$4:$X$749,'[1]SIIF Cierre 31 de Abril de 2024'!$A$4:$A$749,$B74,'[1]SIIF Cierre 31 de Abril de 2024'!$B$4:$B$749,$C74,'[1]SIIF Cierre 31 de Abril de 2024'!$C$4:$C$749,$D74,'[1]SIIF Cierre 31 de Abril de 2024'!$D$4:$D$749,$E74,'[1]SIIF Cierre 31 de Abril de 2024'!$E$4:$E$749,$F74,'[1]SIIF Cierre 31 de Abril de 2024'!$F$4:$F$749,$G74,'[1]SIIF Cierre 31 de Abril de 2024'!$G$4:$G$749,$H74,'[1]SIIF Cierre 31 de Abril de 2024'!$H$4:$H$749,$I74,'[1]SIIF Cierre 31 de Abril de 2024'!$I$4:$I$749,$J74,'[1]SIIF Cierre 31 de Abril de 2024'!$J$4:$J$749,$K74,'[1]SIIF Cierre 31 de Abril de 2024'!$K$4:$K$749,$L74,'[1]SIIF Cierre 31 de Abril de 2024'!$L$4:$L$749,$M74,'[1]SIIF Cierre 31 de Abril de 2024'!$M$4:$M$749,$N74,'[1]SIIF Cierre 31 de Abril de 2024'!$N$4:$N$749,$O74)/1000000</f>
        <v>11781.95766923</v>
      </c>
      <c r="AN74" s="177">
        <f t="shared" si="231"/>
        <v>0.31185535463629099</v>
      </c>
      <c r="AO74" s="186">
        <f t="shared" si="232"/>
        <v>0.31185535463629099</v>
      </c>
      <c r="AP74" s="246">
        <f>INDEX(CO74:CZ74,MATCH($W$1,$CO$86:$CZ$86,0))</f>
        <v>11587</v>
      </c>
      <c r="AQ74" s="246">
        <f>+AM74-AP74</f>
        <v>194.95766922999974</v>
      </c>
      <c r="AR74" s="170">
        <f t="shared" ref="AR74:AR83" si="242">INDEX(BO74:BZ74,MATCH($W$1,$BO$86:$BZ$86,0))</f>
        <v>0.30669504131793901</v>
      </c>
      <c r="AS74" s="422">
        <f>+SUMIFS('[1]SIIF Cierre 31 de Abril de 2024'!$Z$4:$Z$749,'[1]SIIF Cierre 31 de Abril de 2024'!$A$4:$A$749,$B74,'[1]SIIF Cierre 31 de Abril de 2024'!$B$4:$B$749,$C74,'[1]SIIF Cierre 31 de Abril de 2024'!$C$4:$C$749,$D74,'[1]SIIF Cierre 31 de Abril de 2024'!$D$4:$D$749,$E74,'[1]SIIF Cierre 31 de Abril de 2024'!$E$4:$E$749,$F74,'[1]SIIF Cierre 31 de Abril de 2024'!$F$4:$F$749,$G74,'[1]SIIF Cierre 31 de Abril de 2024'!$G$4:$G$749,$H74,'[1]SIIF Cierre 31 de Abril de 2024'!$H$4:$H$749,$I74,'[1]SIIF Cierre 31 de Abril de 2024'!$I$4:$I$749,$J74,'[1]SIIF Cierre 31 de Abril de 2024'!$J$4:$J$749,$K74,'[1]SIIF Cierre 31 de Abril de 2024'!$K$4:$K$749,$L74,'[1]SIIF Cierre 31 de Abril de 2024'!$L$4:$L$749,$M74,'[1]SIIF Cierre 31 de Abril de 2024'!$M$4:$M$749,$N74,'[1]SIIF Cierre 31 de Abril de 2024'!$N$4:$N$749,$O74)/1000000</f>
        <v>11781.95766923</v>
      </c>
      <c r="AT74" s="177">
        <f t="shared" si="233"/>
        <v>0.31185535463629099</v>
      </c>
      <c r="AU74" s="422">
        <f>+AD74-AG74</f>
        <v>25998.242330769997</v>
      </c>
      <c r="AV74" s="350">
        <f t="shared" ref="AV74:AV82" si="243">+AG74-AM74</f>
        <v>0</v>
      </c>
      <c r="AW74" s="351">
        <f t="shared" ref="AW74:AW82" si="244">+AD74-AM74</f>
        <v>25998.242330769997</v>
      </c>
      <c r="AX74" s="352">
        <f>+AF74-AG74</f>
        <v>25998.242330769997</v>
      </c>
      <c r="AY74" s="190">
        <f>AD74*AR74</f>
        <v>11586.999999999998</v>
      </c>
      <c r="AZ74" s="172">
        <f>IF(AND(AY74=0,AM74&gt;AY74),1,IFERROR(AM74/AY74,1))</f>
        <v>1.0168255518451714</v>
      </c>
      <c r="BB74" s="177">
        <v>6.6172227780689361E-2</v>
      </c>
      <c r="BC74" s="177">
        <v>0.14581712113752707</v>
      </c>
      <c r="BD74" s="177">
        <v>0.22625608122773305</v>
      </c>
      <c r="BE74" s="177">
        <v>0.30669504131793901</v>
      </c>
      <c r="BF74" s="177">
        <v>0.38713400140814502</v>
      </c>
      <c r="BG74" s="177">
        <v>0.47340141132127411</v>
      </c>
      <c r="BH74" s="177">
        <v>0.57501548430130067</v>
      </c>
      <c r="BI74" s="177">
        <v>0.65545444439150669</v>
      </c>
      <c r="BJ74" s="177">
        <v>0.7358934044817127</v>
      </c>
      <c r="BK74" s="177">
        <v>0.8163323645719186</v>
      </c>
      <c r="BL74" s="177">
        <v>0.89809476921773834</v>
      </c>
      <c r="BM74" s="177">
        <v>1</v>
      </c>
      <c r="BN74" s="227"/>
      <c r="BO74" s="177">
        <v>6.6172227780689361E-2</v>
      </c>
      <c r="BP74" s="177">
        <v>0.14581712113752707</v>
      </c>
      <c r="BQ74" s="177">
        <v>0.22625608122773305</v>
      </c>
      <c r="BR74" s="177">
        <v>0.30669504131793901</v>
      </c>
      <c r="BS74" s="177">
        <v>0.38713400140814502</v>
      </c>
      <c r="BT74" s="177">
        <v>0.47340141132127411</v>
      </c>
      <c r="BU74" s="177">
        <v>0.57501548430130067</v>
      </c>
      <c r="BV74" s="177">
        <v>0.65545444439150669</v>
      </c>
      <c r="BW74" s="177">
        <v>0.7358934044817127</v>
      </c>
      <c r="BX74" s="177">
        <v>0.8163323645719186</v>
      </c>
      <c r="BY74" s="177">
        <v>0.89809476921773834</v>
      </c>
      <c r="BZ74" s="177">
        <v>1</v>
      </c>
      <c r="CB74" s="541">
        <f>DB74/EB74</f>
        <v>2500</v>
      </c>
      <c r="CC74" s="541">
        <f t="shared" ref="CC74:CM76" si="245">DC74/EC74</f>
        <v>5509</v>
      </c>
      <c r="CD74" s="541">
        <f t="shared" si="245"/>
        <v>8548</v>
      </c>
      <c r="CE74" s="541">
        <f t="shared" si="245"/>
        <v>11587</v>
      </c>
      <c r="CF74" s="541">
        <f t="shared" si="245"/>
        <v>14626</v>
      </c>
      <c r="CG74" s="541">
        <f t="shared" si="245"/>
        <v>17885.2</v>
      </c>
      <c r="CH74" s="541">
        <f t="shared" si="245"/>
        <v>21724.2</v>
      </c>
      <c r="CI74" s="541">
        <f t="shared" si="245"/>
        <v>24763.200000000001</v>
      </c>
      <c r="CJ74" s="541">
        <f t="shared" si="245"/>
        <v>27802.2</v>
      </c>
      <c r="CK74" s="541">
        <f t="shared" si="245"/>
        <v>30841.200000000001</v>
      </c>
      <c r="CL74" s="541">
        <f t="shared" si="245"/>
        <v>33930.199999999997</v>
      </c>
      <c r="CM74" s="541">
        <f t="shared" si="245"/>
        <v>37780.199999999997</v>
      </c>
      <c r="CO74" s="538">
        <f>DO74/EO74</f>
        <v>2500</v>
      </c>
      <c r="CP74" s="538">
        <f t="shared" ref="CP74:CZ76" si="246">DP74/EP74</f>
        <v>5509</v>
      </c>
      <c r="CQ74" s="538">
        <f t="shared" si="246"/>
        <v>8548</v>
      </c>
      <c r="CR74" s="538">
        <f t="shared" si="246"/>
        <v>11587</v>
      </c>
      <c r="CS74" s="538">
        <f t="shared" si="246"/>
        <v>14626</v>
      </c>
      <c r="CT74" s="538">
        <f t="shared" si="246"/>
        <v>17885.2</v>
      </c>
      <c r="CU74" s="538">
        <f t="shared" si="246"/>
        <v>21724.2</v>
      </c>
      <c r="CV74" s="538">
        <f t="shared" si="246"/>
        <v>24763.200000000001</v>
      </c>
      <c r="CW74" s="538">
        <f t="shared" si="246"/>
        <v>27802.2</v>
      </c>
      <c r="CX74" s="538">
        <f t="shared" si="246"/>
        <v>30841.200000000001</v>
      </c>
      <c r="CY74" s="538">
        <f t="shared" si="246"/>
        <v>33930.199999999997</v>
      </c>
      <c r="CZ74" s="538">
        <f t="shared" si="246"/>
        <v>37780.199999999997</v>
      </c>
      <c r="DB74" s="422">
        <v>2500000000</v>
      </c>
      <c r="DC74" s="422">
        <v>5509000000</v>
      </c>
      <c r="DD74" s="422">
        <v>8548000000</v>
      </c>
      <c r="DE74" s="422">
        <v>11587000000</v>
      </c>
      <c r="DF74" s="422">
        <v>14626000000</v>
      </c>
      <c r="DG74" s="422">
        <v>17885200000</v>
      </c>
      <c r="DH74" s="422">
        <v>21724200000</v>
      </c>
      <c r="DI74" s="422">
        <v>24763200000</v>
      </c>
      <c r="DJ74" s="422">
        <v>27802200000</v>
      </c>
      <c r="DK74" s="422">
        <v>30841200000</v>
      </c>
      <c r="DL74" s="422">
        <v>33930200000</v>
      </c>
      <c r="DM74" s="422">
        <v>37780200000</v>
      </c>
      <c r="DO74" s="422">
        <v>2500000000</v>
      </c>
      <c r="DP74" s="422">
        <v>5509000000</v>
      </c>
      <c r="DQ74" s="422">
        <v>8548000000</v>
      </c>
      <c r="DR74" s="422">
        <v>11587000000</v>
      </c>
      <c r="DS74" s="422">
        <v>14626000000</v>
      </c>
      <c r="DT74" s="422">
        <v>17885200000</v>
      </c>
      <c r="DU74" s="422">
        <v>21724200000</v>
      </c>
      <c r="DV74" s="422">
        <v>24763200000</v>
      </c>
      <c r="DW74" s="422">
        <v>27802200000</v>
      </c>
      <c r="DX74" s="422">
        <v>30841200000</v>
      </c>
      <c r="DY74" s="422">
        <v>33930200000</v>
      </c>
      <c r="DZ74" s="422">
        <v>37780200000</v>
      </c>
      <c r="EB74" s="541">
        <v>1000000</v>
      </c>
      <c r="EC74" s="544">
        <v>1000000</v>
      </c>
      <c r="ED74" s="544">
        <v>1000000</v>
      </c>
      <c r="EE74" s="544">
        <v>1000000</v>
      </c>
      <c r="EF74" s="544">
        <v>1000000</v>
      </c>
      <c r="EG74" s="544">
        <v>1000000</v>
      </c>
      <c r="EH74" s="544">
        <v>1000000</v>
      </c>
      <c r="EI74" s="544">
        <v>1000000</v>
      </c>
      <c r="EJ74" s="544">
        <v>1000000</v>
      </c>
      <c r="EK74" s="544">
        <v>1000000</v>
      </c>
      <c r="EL74" s="544">
        <v>1000000</v>
      </c>
      <c r="EM74" s="544">
        <v>1000000</v>
      </c>
      <c r="EO74" s="541">
        <v>1000000</v>
      </c>
      <c r="EP74" s="544">
        <v>1000000</v>
      </c>
      <c r="EQ74" s="544">
        <v>1000000</v>
      </c>
      <c r="ER74" s="544">
        <v>1000000</v>
      </c>
      <c r="ES74" s="544">
        <v>1000000</v>
      </c>
      <c r="ET74" s="544">
        <v>1000000</v>
      </c>
      <c r="EU74" s="544">
        <v>1000000</v>
      </c>
      <c r="EV74" s="544">
        <v>1000000</v>
      </c>
      <c r="EW74" s="544">
        <v>1000000</v>
      </c>
      <c r="EX74" s="544">
        <v>1000000</v>
      </c>
      <c r="EY74" s="544">
        <v>1000000</v>
      </c>
      <c r="EZ74" s="544">
        <v>1000000</v>
      </c>
    </row>
    <row r="75" spans="1:156" ht="21.75" customHeight="1">
      <c r="A75" s="181"/>
      <c r="B75" s="181" t="s">
        <v>181</v>
      </c>
      <c r="C75" s="224" t="s">
        <v>295</v>
      </c>
      <c r="D75" s="181" t="s">
        <v>162</v>
      </c>
      <c r="E75" s="181" t="s">
        <v>163</v>
      </c>
      <c r="F75" s="181">
        <v>2</v>
      </c>
      <c r="G75" s="181" t="s">
        <v>162</v>
      </c>
      <c r="H75" s="181" t="s">
        <v>162</v>
      </c>
      <c r="I75" s="181" t="s">
        <v>162</v>
      </c>
      <c r="J75" s="181" t="s">
        <v>162</v>
      </c>
      <c r="K75" s="181" t="s">
        <v>162</v>
      </c>
      <c r="L75" s="181" t="s">
        <v>162</v>
      </c>
      <c r="M75" s="181" t="s">
        <v>162</v>
      </c>
      <c r="N75" s="181" t="s">
        <v>162</v>
      </c>
      <c r="O75" s="181" t="s">
        <v>162</v>
      </c>
      <c r="P75" s="181"/>
      <c r="Q75" s="181"/>
      <c r="R75" s="181"/>
      <c r="S75" s="181"/>
      <c r="T75" s="173" t="s">
        <v>166</v>
      </c>
      <c r="U75" s="400"/>
      <c r="V75" s="174" t="s">
        <v>166</v>
      </c>
      <c r="W75" s="354">
        <f>(+SUMIFS('[1]SIIF Cierre 31 de Abril de 2024'!$P$4:$P$749,'[1]SIIF Cierre 31 de Abril de 2024'!$A$4:$A$749,$B75,'[1]SIIF Cierre 31 de Abril de 2024'!$B$4:$B$749,$C75,'[1]SIIF Cierre 31 de Abril de 2024'!$C$4:$C$749,$D75,'[1]SIIF Cierre 31 de Abril de 2024'!$D$4:$D$749,$E75,'[1]SIIF Cierre 31 de Abril de 2024'!$E$4:$E$749,$F75,'[1]SIIF Cierre 31 de Abril de 2024'!$F$4:$F$749,$G75,'[1]SIIF Cierre 31 de Abril de 2024'!$G$4:$G$749,$H75,'[1]SIIF Cierre 31 de Abril de 2024'!$H$4:$H$749,$I75,'[1]SIIF Cierre 31 de Abril de 2024'!$I$4:$I$749,$J75,'[1]SIIF Cierre 31 de Abril de 2024'!$J$4:$J$749,$K75,'[1]SIIF Cierre 31 de Abril de 2024'!$K$4:$K$749,$L75,'[1]SIIF Cierre 31 de Abril de 2024'!$L$4:$L$749,$M75,'[1]SIIF Cierre 31 de Abril de 2024'!$M$4:$M$749,$N75,'[1]SIIF Cierre 31 de Abril de 2024'!$N$4:$N$749,$O75)/1000000)</f>
        <v>15491.067924999999</v>
      </c>
      <c r="X75" s="354">
        <v>0</v>
      </c>
      <c r="Y75" s="352">
        <f>(+SUMIFS('[1]SIIF Cierre 31 de Abril de 2024'!$R$4:$R$749,'[1]SIIF Cierre 31 de Abril de 2024'!$A$4:$A$749,$B75,'[1]SIIF Cierre 31 de Abril de 2024'!$B$4:$B$749,$C75,'[1]SIIF Cierre 31 de Abril de 2024'!$C$4:$C$749,$D75,'[1]SIIF Cierre 31 de Abril de 2024'!$D$4:$D$749,$E75,'[1]SIIF Cierre 31 de Abril de 2024'!$E$4:$E$749,$F75,'[1]SIIF Cierre 31 de Abril de 2024'!$F$4:$F$749,$G75,'[1]SIIF Cierre 31 de Abril de 2024'!$G$4:$G$749,$H75,'[1]SIIF Cierre 31 de Abril de 2024'!$H$4:$H$749,$I75,'[1]SIIF Cierre 31 de Abril de 2024'!$I$4:$I$749,$J75,'[1]SIIF Cierre 31 de Abril de 2024'!$J$4:$J$749,$K75,'[1]SIIF Cierre 31 de Abril de 2024'!$K$4:$K$749,$L75,'[1]SIIF Cierre 31 de Abril de 2024'!$L$4:$L$749,$M75,'[1]SIIF Cierre 31 de Abril de 2024'!$M$4:$M$749,$N75,'[1]SIIF Cierre 31 de Abril de 2024'!$N$4:$N$749,$O75)/1000000)</f>
        <v>0</v>
      </c>
      <c r="Z75" s="350"/>
      <c r="AA75" s="352">
        <f>(+SUMIFS('[1]SIIF Cierre 31 de Abril de 2024'!$Q$4:$Q$749,'[1]SIIF Cierre 31 de Abril de 2024'!$A$4:$A$749,$B75,'[1]SIIF Cierre 31 de Abril de 2024'!$B$4:$B$749,$C75,'[1]SIIF Cierre 31 de Abril de 2024'!$C$4:$C$749,$D75,'[1]SIIF Cierre 31 de Abril de 2024'!$D$4:$D$749,$E75,'[1]SIIF Cierre 31 de Abril de 2024'!$E$4:$E$749,$F75,'[1]SIIF Cierre 31 de Abril de 2024'!$F$4:$F$749,$G75,'[1]SIIF Cierre 31 de Abril de 2024'!$G$4:$G$749,$H75,'[1]SIIF Cierre 31 de Abril de 2024'!$H$4:$H$749,$I75,'[1]SIIF Cierre 31 de Abril de 2024'!$I$4:$I$749,$J75,'[1]SIIF Cierre 31 de Abril de 2024'!$J$4:$J$749,$K75,'[1]SIIF Cierre 31 de Abril de 2024'!$K$4:$K$749,$L75,'[1]SIIF Cierre 31 de Abril de 2024'!$L$4:$L$749,$M75,'[1]SIIF Cierre 31 de Abril de 2024'!$M$4:$M$749,$N75,'[1]SIIF Cierre 31 de Abril de 2024'!$N$4:$N$749,$O75)/1000000)</f>
        <v>0</v>
      </c>
      <c r="AB75" s="354"/>
      <c r="AC75" s="350"/>
      <c r="AD75" s="422">
        <f>W75-Y75+AA75</f>
        <v>15491.067924999999</v>
      </c>
      <c r="AE75" s="354">
        <f>(+SUMIFS('[1]SIIF Cierre 31 de Abril de 2024'!$T$4:$T$749,'[1]SIIF Cierre 31 de Abril de 2024'!$A$4:$A$749,$B75,'[1]SIIF Cierre 31 de Abril de 2024'!$B$4:$B$749,$C75,'[1]SIIF Cierre 31 de Abril de 2024'!$C$4:$C$749,$D75,'[1]SIIF Cierre 31 de Abril de 2024'!$D$4:$D$749,$E75,'[1]SIIF Cierre 31 de Abril de 2024'!$E$4:$E$749,$F75,'[1]SIIF Cierre 31 de Abril de 2024'!$F$4:$F$749,$G75,'[1]SIIF Cierre 31 de Abril de 2024'!$G$4:$G$749,$H75,'[1]SIIF Cierre 31 de Abril de 2024'!$H$4:$H$749,$I75,'[1]SIIF Cierre 31 de Abril de 2024'!$I$4:$I$749,$J75,'[1]SIIF Cierre 31 de Abril de 2024'!$J$4:$J$749,$K75,'[1]SIIF Cierre 31 de Abril de 2024'!$K$4:$K$749,$L75,'[1]SIIF Cierre 31 de Abril de 2024'!$L$4:$L$749,$M75,'[1]SIIF Cierre 31 de Abril de 2024'!$M$4:$M$749,$N75,'[1]SIIF Cierre 31 de Abril de 2024'!$N$4:$N$749,$O75)/1000000)</f>
        <v>0</v>
      </c>
      <c r="AF75" s="352">
        <f>AD75-AE75</f>
        <v>15491.067924999999</v>
      </c>
      <c r="AG75" s="424">
        <f>+SUMIFS('[1]SIIF Cierre 31 de Abril de 2024'!$W$4:$W$749,'[1]SIIF Cierre 31 de Abril de 2024'!$A$4:$A$749,$B75,'[1]SIIF Cierre 31 de Abril de 2024'!$B$4:$B$749,$C75,'[1]SIIF Cierre 31 de Abril de 2024'!$C$4:$C$749,$D75,'[1]SIIF Cierre 31 de Abril de 2024'!$D$4:$D$749,$E75,'[1]SIIF Cierre 31 de Abril de 2024'!$E$4:$E$749,$F75,'[1]SIIF Cierre 31 de Abril de 2024'!$F$4:$F$749,$G75,'[1]SIIF Cierre 31 de Abril de 2024'!$G$4:$G$749,$H75,'[1]SIIF Cierre 31 de Abril de 2024'!$H$4:$H$749,$I75,'[1]SIIF Cierre 31 de Abril de 2024'!$I$4:$I$749,$J75,'[1]SIIF Cierre 31 de Abril de 2024'!$J$4:$J$749,$K75,'[1]SIIF Cierre 31 de Abril de 2024'!$K$4:$K$749,$L75,'[1]SIIF Cierre 31 de Abril de 2024'!$L$4:$L$749,$M75,'[1]SIIF Cierre 31 de Abril de 2024'!$M$4:$M$749,$N75,'[1]SIIF Cierre 31 de Abril de 2024'!$N$4:$N$749,$O75)/1000000</f>
        <v>4622.0377070600007</v>
      </c>
      <c r="AH75" s="175">
        <f t="shared" si="229"/>
        <v>0.29836791946414509</v>
      </c>
      <c r="AI75" s="184">
        <f t="shared" si="230"/>
        <v>0.29836791946414509</v>
      </c>
      <c r="AJ75" s="246">
        <f t="shared" si="241"/>
        <v>15196.763462999999</v>
      </c>
      <c r="AK75" s="246">
        <f t="shared" ref="AK75:AK78" si="247">+AG75-AJ75</f>
        <v>-10574.725755939999</v>
      </c>
      <c r="AL75" s="170">
        <f>INDEX(BB75:BM75,MATCH($W$1,$BB$86:$BM$86,0))</f>
        <v>0.98100166732049232</v>
      </c>
      <c r="AM75" s="422">
        <f>+SUMIFS('[1]SIIF Cierre 31 de Abril de 2024'!$X$4:$X$749,'[1]SIIF Cierre 31 de Abril de 2024'!$A$4:$A$749,$B75,'[1]SIIF Cierre 31 de Abril de 2024'!$B$4:$B$749,$C75,'[1]SIIF Cierre 31 de Abril de 2024'!$C$4:$C$749,$D75,'[1]SIIF Cierre 31 de Abril de 2024'!$D$4:$D$749,$E75,'[1]SIIF Cierre 31 de Abril de 2024'!$E$4:$E$749,$F75,'[1]SIIF Cierre 31 de Abril de 2024'!$F$4:$F$749,$G75,'[1]SIIF Cierre 31 de Abril de 2024'!$G$4:$G$749,$H75,'[1]SIIF Cierre 31 de Abril de 2024'!$H$4:$H$749,$I75,'[1]SIIF Cierre 31 de Abril de 2024'!$I$4:$I$749,$J75,'[1]SIIF Cierre 31 de Abril de 2024'!$J$4:$J$749,$K75,'[1]SIIF Cierre 31 de Abril de 2024'!$K$4:$K$749,$L75,'[1]SIIF Cierre 31 de Abril de 2024'!$L$4:$L$749,$M75,'[1]SIIF Cierre 31 de Abril de 2024'!$M$4:$M$749,$N75,'[1]SIIF Cierre 31 de Abril de 2024'!$N$4:$N$749,$O75)/1000000</f>
        <v>1284.3107669999999</v>
      </c>
      <c r="AN75" s="177">
        <f t="shared" si="231"/>
        <v>8.2906535121916064E-2</v>
      </c>
      <c r="AO75" s="186">
        <f t="shared" si="232"/>
        <v>8.2906535121916064E-2</v>
      </c>
      <c r="AP75" s="246">
        <f t="shared" ref="AP75:AP81" si="248">INDEX(CO75:CZ75,MATCH($W$1,$CO$86:$CZ$86,0))</f>
        <v>1152.6138436399999</v>
      </c>
      <c r="AQ75" s="246">
        <f t="shared" ref="AQ75:AQ81" si="249">+AM75-AP75</f>
        <v>131.69692336000003</v>
      </c>
      <c r="AR75" s="170">
        <f t="shared" si="242"/>
        <v>7.4405060334568077E-2</v>
      </c>
      <c r="AS75" s="422">
        <f>+SUMIFS('[1]SIIF Cierre 31 de Abril de 2024'!$Z$4:$Z$749,'[1]SIIF Cierre 31 de Abril de 2024'!$A$4:$A$749,$B75,'[1]SIIF Cierre 31 de Abril de 2024'!$B$4:$B$749,$C75,'[1]SIIF Cierre 31 de Abril de 2024'!$C$4:$C$749,$D75,'[1]SIIF Cierre 31 de Abril de 2024'!$D$4:$D$749,$E75,'[1]SIIF Cierre 31 de Abril de 2024'!$E$4:$E$749,$F75,'[1]SIIF Cierre 31 de Abril de 2024'!$F$4:$F$749,$G75,'[1]SIIF Cierre 31 de Abril de 2024'!$G$4:$G$749,$H75,'[1]SIIF Cierre 31 de Abril de 2024'!$H$4:$H$749,$I75,'[1]SIIF Cierre 31 de Abril de 2024'!$I$4:$I$749,$J75,'[1]SIIF Cierre 31 de Abril de 2024'!$J$4:$J$749,$K75,'[1]SIIF Cierre 31 de Abril de 2024'!$K$4:$K$749,$L75,'[1]SIIF Cierre 31 de Abril de 2024'!$L$4:$L$749,$M75,'[1]SIIF Cierre 31 de Abril de 2024'!$M$4:$M$749,$N75,'[1]SIIF Cierre 31 de Abril de 2024'!$N$4:$N$749,$O75)/1000000</f>
        <v>1266.427657</v>
      </c>
      <c r="AT75" s="177">
        <f t="shared" si="233"/>
        <v>8.175212084353442E-2</v>
      </c>
      <c r="AU75" s="422">
        <f>+AD75-AG75</f>
        <v>10869.030217939999</v>
      </c>
      <c r="AV75" s="350">
        <f t="shared" si="243"/>
        <v>3337.7269400600007</v>
      </c>
      <c r="AW75" s="351">
        <f t="shared" si="244"/>
        <v>14206.757158</v>
      </c>
      <c r="AX75" s="352">
        <f t="shared" si="234"/>
        <v>10869.030217939999</v>
      </c>
      <c r="AY75" s="190">
        <f>AD75*AR75</f>
        <v>1152.6138436065173</v>
      </c>
      <c r="AZ75" s="172">
        <f>IF(AND(AY75=0,AM75&gt;AY75),1,IFERROR(AM75/AY75,1))</f>
        <v>1.1142593628594675</v>
      </c>
      <c r="BB75" s="177">
        <v>0.20748117757672283</v>
      </c>
      <c r="BC75" s="177">
        <v>0.24784842921021535</v>
      </c>
      <c r="BD75" s="177">
        <v>0.29727912209125507</v>
      </c>
      <c r="BE75" s="177">
        <v>0.98100166732049232</v>
      </c>
      <c r="BF75" s="177">
        <v>0.98110204929593325</v>
      </c>
      <c r="BG75" s="177">
        <v>0.98614495533560831</v>
      </c>
      <c r="BH75" s="177">
        <v>0.98614495533560831</v>
      </c>
      <c r="BI75" s="177">
        <v>0.98746184324151431</v>
      </c>
      <c r="BJ75" s="177">
        <v>0.98746184324151431</v>
      </c>
      <c r="BK75" s="177">
        <v>0.98746184324151431</v>
      </c>
      <c r="BL75" s="177">
        <v>0.98746184324151431</v>
      </c>
      <c r="BM75" s="177">
        <v>1</v>
      </c>
      <c r="BN75" s="227"/>
      <c r="BO75" s="177">
        <v>0</v>
      </c>
      <c r="BP75" s="177">
        <v>1.8539096853883129E-2</v>
      </c>
      <c r="BQ75" s="177">
        <v>4.5894860836028978E-2</v>
      </c>
      <c r="BR75" s="177">
        <v>7.4405060334568077E-2</v>
      </c>
      <c r="BS75" s="177">
        <v>0.17836206509046965</v>
      </c>
      <c r="BT75" s="177">
        <v>0.28104436791910387</v>
      </c>
      <c r="BU75" s="177">
        <v>0.3860304517718578</v>
      </c>
      <c r="BV75" s="177">
        <v>0.48920129602103329</v>
      </c>
      <c r="BW75" s="177">
        <v>0.59368902817607649</v>
      </c>
      <c r="BX75" s="177">
        <v>0.69685987242525205</v>
      </c>
      <c r="BY75" s="177">
        <v>0.80003071667442749</v>
      </c>
      <c r="BZ75" s="177">
        <v>1</v>
      </c>
      <c r="CB75" s="541">
        <f>DB75/EB75</f>
        <v>3214.1050150000001</v>
      </c>
      <c r="CC75" s="541">
        <f t="shared" si="245"/>
        <v>3839.4368519999998</v>
      </c>
      <c r="CD75" s="541">
        <f t="shared" si="245"/>
        <v>4605.1710730000004</v>
      </c>
      <c r="CE75" s="541">
        <f t="shared" si="245"/>
        <v>15196.763462999999</v>
      </c>
      <c r="CF75" s="541">
        <f t="shared" si="245"/>
        <v>15198.318487</v>
      </c>
      <c r="CG75" s="541">
        <f t="shared" si="245"/>
        <v>15276.438486999999</v>
      </c>
      <c r="CH75" s="541">
        <f t="shared" si="245"/>
        <v>15276.438486999999</v>
      </c>
      <c r="CI75" s="541">
        <f t="shared" si="245"/>
        <v>15296.838487000001</v>
      </c>
      <c r="CJ75" s="541">
        <f t="shared" si="245"/>
        <v>15296.838487000001</v>
      </c>
      <c r="CK75" s="541">
        <f t="shared" si="245"/>
        <v>15296.838487000001</v>
      </c>
      <c r="CL75" s="541">
        <f t="shared" si="245"/>
        <v>15296.838487000001</v>
      </c>
      <c r="CM75" s="541">
        <f t="shared" si="245"/>
        <v>15491.067924999999</v>
      </c>
      <c r="CO75" s="538">
        <f t="shared" ref="CO75:CO76" si="250">DO75/EO75</f>
        <v>0</v>
      </c>
      <c r="CP75" s="538">
        <f t="shared" si="246"/>
        <v>287.19040863999999</v>
      </c>
      <c r="CQ75" s="538">
        <f t="shared" si="246"/>
        <v>710.96040663999997</v>
      </c>
      <c r="CR75" s="538">
        <f t="shared" si="246"/>
        <v>1152.6138436399999</v>
      </c>
      <c r="CS75" s="538">
        <f t="shared" si="246"/>
        <v>2763.0188656400001</v>
      </c>
      <c r="CT75" s="538">
        <f t="shared" si="246"/>
        <v>4353.6773935000001</v>
      </c>
      <c r="CU75" s="538">
        <f t="shared" si="246"/>
        <v>5980.0239496900003</v>
      </c>
      <c r="CV75" s="538">
        <f t="shared" si="246"/>
        <v>7578.2505058800007</v>
      </c>
      <c r="CW75" s="538">
        <f t="shared" si="246"/>
        <v>9196.8770620700016</v>
      </c>
      <c r="CX75" s="538">
        <f t="shared" si="246"/>
        <v>10795.103618260002</v>
      </c>
      <c r="CY75" s="538">
        <f t="shared" si="246"/>
        <v>12393.330174450002</v>
      </c>
      <c r="CZ75" s="538">
        <f t="shared" si="246"/>
        <v>15491.067925450003</v>
      </c>
      <c r="DB75" s="422">
        <v>3214105015</v>
      </c>
      <c r="DC75" s="422">
        <v>3839436852</v>
      </c>
      <c r="DD75" s="422">
        <v>4605171073</v>
      </c>
      <c r="DE75" s="422">
        <v>15196763463</v>
      </c>
      <c r="DF75" s="422">
        <v>15198318487</v>
      </c>
      <c r="DG75" s="422">
        <v>15276438487</v>
      </c>
      <c r="DH75" s="422">
        <v>15276438487</v>
      </c>
      <c r="DI75" s="422">
        <v>15296838487</v>
      </c>
      <c r="DJ75" s="422">
        <v>15296838487</v>
      </c>
      <c r="DK75" s="422">
        <v>15296838487</v>
      </c>
      <c r="DL75" s="422">
        <v>15296838487</v>
      </c>
      <c r="DM75" s="422">
        <v>15491067925</v>
      </c>
      <c r="DO75" s="422">
        <v>0</v>
      </c>
      <c r="DP75" s="422">
        <v>287190408.63999999</v>
      </c>
      <c r="DQ75" s="422">
        <v>710960406.63999999</v>
      </c>
      <c r="DR75" s="422">
        <v>1152613843.6399999</v>
      </c>
      <c r="DS75" s="422">
        <v>2763018865.6399999</v>
      </c>
      <c r="DT75" s="422">
        <v>4353677393.5</v>
      </c>
      <c r="DU75" s="422">
        <v>5980023949.6900005</v>
      </c>
      <c r="DV75" s="422">
        <v>7578250505.8800011</v>
      </c>
      <c r="DW75" s="422">
        <v>9196877062.0700016</v>
      </c>
      <c r="DX75" s="422">
        <v>10795103618.260002</v>
      </c>
      <c r="DY75" s="422">
        <v>12393330174.450003</v>
      </c>
      <c r="DZ75" s="422">
        <v>15491067925.450003</v>
      </c>
      <c r="EB75" s="541">
        <v>1000000</v>
      </c>
      <c r="EC75" s="544">
        <v>1000000</v>
      </c>
      <c r="ED75" s="544">
        <v>1000000</v>
      </c>
      <c r="EE75" s="544">
        <v>1000000</v>
      </c>
      <c r="EF75" s="544">
        <v>1000000</v>
      </c>
      <c r="EG75" s="544">
        <v>1000000</v>
      </c>
      <c r="EH75" s="544">
        <v>1000000</v>
      </c>
      <c r="EI75" s="544">
        <v>1000000</v>
      </c>
      <c r="EJ75" s="544">
        <v>1000000</v>
      </c>
      <c r="EK75" s="544">
        <v>1000000</v>
      </c>
      <c r="EL75" s="544">
        <v>1000000</v>
      </c>
      <c r="EM75" s="544">
        <v>1000000</v>
      </c>
      <c r="EO75" s="541">
        <v>1000000</v>
      </c>
      <c r="EP75" s="544">
        <v>1000000</v>
      </c>
      <c r="EQ75" s="544">
        <v>1000000</v>
      </c>
      <c r="ER75" s="544">
        <v>1000000</v>
      </c>
      <c r="ES75" s="544">
        <v>1000000</v>
      </c>
      <c r="ET75" s="544">
        <v>1000000</v>
      </c>
      <c r="EU75" s="544">
        <v>1000000</v>
      </c>
      <c r="EV75" s="544">
        <v>1000000</v>
      </c>
      <c r="EW75" s="544">
        <v>1000000</v>
      </c>
      <c r="EX75" s="544">
        <v>1000000</v>
      </c>
      <c r="EY75" s="544">
        <v>1000000</v>
      </c>
      <c r="EZ75" s="544">
        <v>1000000</v>
      </c>
    </row>
    <row r="76" spans="1:156" ht="18.75" customHeight="1">
      <c r="A76" s="181"/>
      <c r="B76" s="181" t="s">
        <v>181</v>
      </c>
      <c r="C76" s="224" t="s">
        <v>295</v>
      </c>
      <c r="D76" s="181" t="s">
        <v>162</v>
      </c>
      <c r="E76" s="181" t="s">
        <v>163</v>
      </c>
      <c r="F76" s="181">
        <v>3</v>
      </c>
      <c r="G76" s="181" t="s">
        <v>162</v>
      </c>
      <c r="H76" s="181" t="s">
        <v>162</v>
      </c>
      <c r="I76" s="181" t="s">
        <v>162</v>
      </c>
      <c r="J76" s="181" t="s">
        <v>162</v>
      </c>
      <c r="K76" s="181" t="s">
        <v>162</v>
      </c>
      <c r="L76" s="181" t="s">
        <v>162</v>
      </c>
      <c r="M76" s="181" t="s">
        <v>162</v>
      </c>
      <c r="N76" s="181" t="s">
        <v>162</v>
      </c>
      <c r="O76" s="181" t="s">
        <v>162</v>
      </c>
      <c r="P76" s="181"/>
      <c r="Q76" s="181"/>
      <c r="R76" s="181"/>
      <c r="S76" s="181"/>
      <c r="T76" s="173" t="s">
        <v>167</v>
      </c>
      <c r="U76" s="400"/>
      <c r="V76" s="174" t="s">
        <v>167</v>
      </c>
      <c r="W76" s="354">
        <f>(+SUMIFS('[1]SIIF Cierre 31 de Abril de 2024'!$P$4:$P$749,'[1]SIIF Cierre 31 de Abril de 2024'!$A$4:$A$749,$B76,'[1]SIIF Cierre 31 de Abril de 2024'!$B$4:$B$749,$C76,'[1]SIIF Cierre 31 de Abril de 2024'!$C$4:$C$749,$D76,'[1]SIIF Cierre 31 de Abril de 2024'!$D$4:$D$749,$E76,'[1]SIIF Cierre 31 de Abril de 2024'!$E$4:$E$749,$F76,'[1]SIIF Cierre 31 de Abril de 2024'!$F$4:$F$749,$G76,'[1]SIIF Cierre 31 de Abril de 2024'!$G$4:$G$749,$H76,'[1]SIIF Cierre 31 de Abril de 2024'!$H$4:$H$749,$I76,'[1]SIIF Cierre 31 de Abril de 2024'!$I$4:$I$749,$J76,'[1]SIIF Cierre 31 de Abril de 2024'!$J$4:$J$749,$K76,'[1]SIIF Cierre 31 de Abril de 2024'!$K$4:$K$749,$L76,'[1]SIIF Cierre 31 de Abril de 2024'!$L$4:$L$749,$M76,'[1]SIIF Cierre 31 de Abril de 2024'!$M$4:$M$749,$N76,'[1]SIIF Cierre 31 de Abril de 2024'!$N$4:$N$749,$O76)/1000000)</f>
        <v>113515.432075</v>
      </c>
      <c r="X76" s="354">
        <v>0</v>
      </c>
      <c r="Y76" s="352">
        <f>(+SUMIFS('[1]SIIF Cierre 31 de Abril de 2024'!$R$4:$R$749,'[1]SIIF Cierre 31 de Abril de 2024'!$A$4:$A$749,$B76,'[1]SIIF Cierre 31 de Abril de 2024'!$B$4:$B$749,$C76,'[1]SIIF Cierre 31 de Abril de 2024'!$C$4:$C$749,$D76,'[1]SIIF Cierre 31 de Abril de 2024'!$D$4:$D$749,$E76,'[1]SIIF Cierre 31 de Abril de 2024'!$E$4:$E$749,$F76,'[1]SIIF Cierre 31 de Abril de 2024'!$F$4:$F$749,$G76,'[1]SIIF Cierre 31 de Abril de 2024'!$G$4:$G$749,$H76,'[1]SIIF Cierre 31 de Abril de 2024'!$H$4:$H$749,$I76,'[1]SIIF Cierre 31 de Abril de 2024'!$I$4:$I$749,$J76,'[1]SIIF Cierre 31 de Abril de 2024'!$J$4:$J$749,$K76,'[1]SIIF Cierre 31 de Abril de 2024'!$K$4:$K$749,$L76,'[1]SIIF Cierre 31 de Abril de 2024'!$L$4:$L$749,$M76,'[1]SIIF Cierre 31 de Abril de 2024'!$M$4:$M$749,$N76,'[1]SIIF Cierre 31 de Abril de 2024'!$N$4:$N$749,$O76)/1000000)</f>
        <v>0</v>
      </c>
      <c r="Z76" s="350"/>
      <c r="AA76" s="352">
        <f>(+SUMIFS('[1]SIIF Cierre 31 de Abril de 2024'!$Q$4:$Q$749,'[1]SIIF Cierre 31 de Abril de 2024'!$A$4:$A$749,$B76,'[1]SIIF Cierre 31 de Abril de 2024'!$B$4:$B$749,$C76,'[1]SIIF Cierre 31 de Abril de 2024'!$C$4:$C$749,$D76,'[1]SIIF Cierre 31 de Abril de 2024'!$D$4:$D$749,$E76,'[1]SIIF Cierre 31 de Abril de 2024'!$E$4:$E$749,$F76,'[1]SIIF Cierre 31 de Abril de 2024'!$F$4:$F$749,$G76,'[1]SIIF Cierre 31 de Abril de 2024'!$G$4:$G$749,$H76,'[1]SIIF Cierre 31 de Abril de 2024'!$H$4:$H$749,$I76,'[1]SIIF Cierre 31 de Abril de 2024'!$I$4:$I$749,$J76,'[1]SIIF Cierre 31 de Abril de 2024'!$J$4:$J$749,$K76,'[1]SIIF Cierre 31 de Abril de 2024'!$K$4:$K$749,$L76,'[1]SIIF Cierre 31 de Abril de 2024'!$L$4:$L$749,$M76,'[1]SIIF Cierre 31 de Abril de 2024'!$M$4:$M$749,$N76,'[1]SIIF Cierre 31 de Abril de 2024'!$N$4:$N$749,$O76)/1000000)</f>
        <v>0</v>
      </c>
      <c r="AB76" s="354"/>
      <c r="AC76" s="350"/>
      <c r="AD76" s="422">
        <f>W76-Y76+AA76</f>
        <v>113515.432075</v>
      </c>
      <c r="AE76" s="354">
        <f>(+SUMIFS('[1]SIIF Cierre 31 de Abril de 2024'!$T$4:$T$749,'[1]SIIF Cierre 31 de Abril de 2024'!$A$4:$A$749,$B76,'[1]SIIF Cierre 31 de Abril de 2024'!$B$4:$B$749,$C76,'[1]SIIF Cierre 31 de Abril de 2024'!$C$4:$C$749,$D76,'[1]SIIF Cierre 31 de Abril de 2024'!$D$4:$D$749,$E76,'[1]SIIF Cierre 31 de Abril de 2024'!$E$4:$E$749,$F76,'[1]SIIF Cierre 31 de Abril de 2024'!$F$4:$F$749,$G76,'[1]SIIF Cierre 31 de Abril de 2024'!$G$4:$G$749,$H76,'[1]SIIF Cierre 31 de Abril de 2024'!$H$4:$H$749,$I76,'[1]SIIF Cierre 31 de Abril de 2024'!$I$4:$I$749,$J76,'[1]SIIF Cierre 31 de Abril de 2024'!$J$4:$J$749,$K76,'[1]SIIF Cierre 31 de Abril de 2024'!$K$4:$K$749,$L76,'[1]SIIF Cierre 31 de Abril de 2024'!$L$4:$L$749,$M76,'[1]SIIF Cierre 31 de Abril de 2024'!$M$4:$M$749,$N76,'[1]SIIF Cierre 31 de Abril de 2024'!$N$4:$N$749,$O76)/1000000)</f>
        <v>2473.0038030000001</v>
      </c>
      <c r="AF76" s="352">
        <f>AD76-AE76</f>
        <v>111042.428272</v>
      </c>
      <c r="AG76" s="424">
        <f>+SUMIFS('[1]SIIF Cierre 31 de Abril de 2024'!$W$4:$W$749,'[1]SIIF Cierre 31 de Abril de 2024'!$A$4:$A$749,$B76,'[1]SIIF Cierre 31 de Abril de 2024'!$B$4:$B$749,$C76,'[1]SIIF Cierre 31 de Abril de 2024'!$C$4:$C$749,$D76,'[1]SIIF Cierre 31 de Abril de 2024'!$D$4:$D$749,$E76,'[1]SIIF Cierre 31 de Abril de 2024'!$E$4:$E$749,$F76,'[1]SIIF Cierre 31 de Abril de 2024'!$F$4:$F$749,$G76,'[1]SIIF Cierre 31 de Abril de 2024'!$G$4:$G$749,$H76,'[1]SIIF Cierre 31 de Abril de 2024'!$H$4:$H$749,$I76,'[1]SIIF Cierre 31 de Abril de 2024'!$I$4:$I$749,$J76,'[1]SIIF Cierre 31 de Abril de 2024'!$J$4:$J$749,$K76,'[1]SIIF Cierre 31 de Abril de 2024'!$K$4:$K$749,$L76,'[1]SIIF Cierre 31 de Abril de 2024'!$L$4:$L$749,$M76,'[1]SIIF Cierre 31 de Abril de 2024'!$M$4:$M$749,$N76,'[1]SIIF Cierre 31 de Abril de 2024'!$N$4:$N$749,$O76)/1000000</f>
        <v>33369.604615229997</v>
      </c>
      <c r="AH76" s="175">
        <f t="shared" si="229"/>
        <v>0.2939653578835219</v>
      </c>
      <c r="AI76" s="184">
        <f t="shared" si="230"/>
        <v>0.30051220181794547</v>
      </c>
      <c r="AJ76" s="246">
        <f t="shared" si="241"/>
        <v>46264.566061339996</v>
      </c>
      <c r="AK76" s="246">
        <f t="shared" si="247"/>
        <v>-12894.961446109999</v>
      </c>
      <c r="AL76" s="170">
        <f>INDEX(BB76:BM76,MATCH($W$1,$BB$86:$BM$86,0))</f>
        <v>0.40756190780277907</v>
      </c>
      <c r="AM76" s="422">
        <f>+SUMIFS('[1]SIIF Cierre 31 de Abril de 2024'!$X$4:$X$749,'[1]SIIF Cierre 31 de Abril de 2024'!$A$4:$A$749,$B76,'[1]SIIF Cierre 31 de Abril de 2024'!$B$4:$B$749,$C76,'[1]SIIF Cierre 31 de Abril de 2024'!$C$4:$C$749,$D76,'[1]SIIF Cierre 31 de Abril de 2024'!$D$4:$D$749,$E76,'[1]SIIF Cierre 31 de Abril de 2024'!$E$4:$E$749,$F76,'[1]SIIF Cierre 31 de Abril de 2024'!$F$4:$F$749,$G76,'[1]SIIF Cierre 31 de Abril de 2024'!$G$4:$G$749,$H76,'[1]SIIF Cierre 31 de Abril de 2024'!$H$4:$H$749,$I76,'[1]SIIF Cierre 31 de Abril de 2024'!$I$4:$I$749,$J76,'[1]SIIF Cierre 31 de Abril de 2024'!$J$4:$J$749,$K76,'[1]SIIF Cierre 31 de Abril de 2024'!$K$4:$K$749,$L76,'[1]SIIF Cierre 31 de Abril de 2024'!$L$4:$L$749,$M76,'[1]SIIF Cierre 31 de Abril de 2024'!$M$4:$M$749,$N76,'[1]SIIF Cierre 31 de Abril de 2024'!$N$4:$N$749,$O76)/1000000</f>
        <v>33369.604615229997</v>
      </c>
      <c r="AN76" s="177">
        <f t="shared" si="231"/>
        <v>0.2939653578835219</v>
      </c>
      <c r="AO76" s="186">
        <f t="shared" si="232"/>
        <v>0.30051220181794547</v>
      </c>
      <c r="AP76" s="246">
        <f t="shared" si="248"/>
        <v>46264.566061339996</v>
      </c>
      <c r="AQ76" s="246">
        <f t="shared" si="249"/>
        <v>-12894.961446109999</v>
      </c>
      <c r="AR76" s="170">
        <f t="shared" si="242"/>
        <v>0.40756190780277907</v>
      </c>
      <c r="AS76" s="422">
        <f>+SUMIFS('[1]SIIF Cierre 31 de Abril de 2024'!$Z$4:$Z$749,'[1]SIIF Cierre 31 de Abril de 2024'!$A$4:$A$749,$B76,'[1]SIIF Cierre 31 de Abril de 2024'!$B$4:$B$749,$C76,'[1]SIIF Cierre 31 de Abril de 2024'!$C$4:$C$749,$D76,'[1]SIIF Cierre 31 de Abril de 2024'!$D$4:$D$749,$E76,'[1]SIIF Cierre 31 de Abril de 2024'!$E$4:$E$749,$F76,'[1]SIIF Cierre 31 de Abril de 2024'!$F$4:$F$749,$G76,'[1]SIIF Cierre 31 de Abril de 2024'!$G$4:$G$749,$H76,'[1]SIIF Cierre 31 de Abril de 2024'!$H$4:$H$749,$I76,'[1]SIIF Cierre 31 de Abril de 2024'!$I$4:$I$749,$J76,'[1]SIIF Cierre 31 de Abril de 2024'!$J$4:$J$749,$K76,'[1]SIIF Cierre 31 de Abril de 2024'!$K$4:$K$749,$L76,'[1]SIIF Cierre 31 de Abril de 2024'!$L$4:$L$749,$M76,'[1]SIIF Cierre 31 de Abril de 2024'!$M$4:$M$749,$N76,'[1]SIIF Cierre 31 de Abril de 2024'!$N$4:$N$749,$O76)/1000000</f>
        <v>33369.604615229997</v>
      </c>
      <c r="AT76" s="177">
        <f t="shared" si="233"/>
        <v>0.2939653578835219</v>
      </c>
      <c r="AU76" s="422">
        <f>+AD76-AG76</f>
        <v>80145.827459770007</v>
      </c>
      <c r="AV76" s="350">
        <f t="shared" si="243"/>
        <v>0</v>
      </c>
      <c r="AW76" s="351">
        <f t="shared" si="244"/>
        <v>80145.827459770007</v>
      </c>
      <c r="AX76" s="352">
        <f t="shared" si="234"/>
        <v>77672.823656770008</v>
      </c>
      <c r="AY76" s="190">
        <f>AD76*AR76</f>
        <v>46264.566061543781</v>
      </c>
      <c r="AZ76" s="172">
        <f>IF(AND(AY76=0,AM76&gt;AY76),1,IFERROR(AM76/AY76,1))</f>
        <v>0.72127780407233977</v>
      </c>
      <c r="BB76" s="177">
        <v>6.6717339276386303E-2</v>
      </c>
      <c r="BC76" s="177">
        <v>0.24408661023847003</v>
      </c>
      <c r="BD76" s="177">
        <v>0.32173710470353128</v>
      </c>
      <c r="BE76" s="177">
        <v>0.40756190780277907</v>
      </c>
      <c r="BF76" s="177">
        <v>0.48530331501698287</v>
      </c>
      <c r="BG76" s="177">
        <v>0.5709231887414763</v>
      </c>
      <c r="BH76" s="177">
        <v>0.64866459595568016</v>
      </c>
      <c r="BI76" s="177">
        <v>0.74402475300371629</v>
      </c>
      <c r="BJ76" s="177">
        <v>0.82176616021792015</v>
      </c>
      <c r="BK76" s="177">
        <v>0.9102385224212266</v>
      </c>
      <c r="BL76" s="177">
        <v>0.98797993230467107</v>
      </c>
      <c r="BM76" s="177">
        <v>1</v>
      </c>
      <c r="BN76" s="227"/>
      <c r="BO76" s="177">
        <v>6.6717339276386303E-2</v>
      </c>
      <c r="BP76" s="177">
        <v>0.24408661023847003</v>
      </c>
      <c r="BQ76" s="177">
        <v>0.32173710470353128</v>
      </c>
      <c r="BR76" s="177">
        <v>0.40756190780277907</v>
      </c>
      <c r="BS76" s="177">
        <v>0.48530331501698287</v>
      </c>
      <c r="BT76" s="177">
        <v>0.57014003531136248</v>
      </c>
      <c r="BU76" s="177">
        <v>0.64866459595568016</v>
      </c>
      <c r="BV76" s="177">
        <v>0.74402475300371629</v>
      </c>
      <c r="BW76" s="177">
        <v>0.82176616021792015</v>
      </c>
      <c r="BX76" s="177">
        <v>0.9102385224212266</v>
      </c>
      <c r="BY76" s="177">
        <v>0.98797993230467107</v>
      </c>
      <c r="BZ76" s="177">
        <v>1</v>
      </c>
      <c r="CB76" s="541">
        <f>DB76/EB76</f>
        <v>7573.4475948199997</v>
      </c>
      <c r="CC76" s="541">
        <f t="shared" si="245"/>
        <v>27707.597024819999</v>
      </c>
      <c r="CD76" s="541">
        <f t="shared" si="245"/>
        <v>36522.126454819998</v>
      </c>
      <c r="CE76" s="541">
        <f t="shared" si="245"/>
        <v>46264.566061339996</v>
      </c>
      <c r="CF76" s="541">
        <f t="shared" si="245"/>
        <v>55089.415491339998</v>
      </c>
      <c r="CG76" s="541">
        <f t="shared" si="245"/>
        <v>64808.592451339995</v>
      </c>
      <c r="CH76" s="541">
        <f t="shared" si="245"/>
        <v>73633.441881339997</v>
      </c>
      <c r="CI76" s="541">
        <f t="shared" si="245"/>
        <v>84458.291311339999</v>
      </c>
      <c r="CJ76" s="541">
        <f t="shared" si="245"/>
        <v>93283.140741340001</v>
      </c>
      <c r="CK76" s="541">
        <f t="shared" si="245"/>
        <v>103326.1191635</v>
      </c>
      <c r="CL76" s="541">
        <f t="shared" si="245"/>
        <v>112150.9688965</v>
      </c>
      <c r="CM76" s="541">
        <f t="shared" si="245"/>
        <v>113515.4320745</v>
      </c>
      <c r="CO76" s="538">
        <f t="shared" si="250"/>
        <v>7573.4475948199997</v>
      </c>
      <c r="CP76" s="538">
        <f t="shared" si="246"/>
        <v>27707.597024819999</v>
      </c>
      <c r="CQ76" s="538">
        <f t="shared" si="246"/>
        <v>36522.126454819998</v>
      </c>
      <c r="CR76" s="538">
        <f t="shared" si="246"/>
        <v>46264.566061339996</v>
      </c>
      <c r="CS76" s="538">
        <f t="shared" si="246"/>
        <v>55089.415491339998</v>
      </c>
      <c r="CT76" s="538">
        <f t="shared" si="246"/>
        <v>64719.692451339994</v>
      </c>
      <c r="CU76" s="538">
        <f t="shared" si="246"/>
        <v>73633.441881339997</v>
      </c>
      <c r="CV76" s="538">
        <f t="shared" si="246"/>
        <v>84458.291311339999</v>
      </c>
      <c r="CW76" s="538">
        <f t="shared" si="246"/>
        <v>93283.140741340001</v>
      </c>
      <c r="CX76" s="538">
        <f t="shared" si="246"/>
        <v>103326.1191635</v>
      </c>
      <c r="CY76" s="538">
        <f t="shared" si="246"/>
        <v>112150.9688965</v>
      </c>
      <c r="CZ76" s="538">
        <f t="shared" si="246"/>
        <v>113515.4320745</v>
      </c>
      <c r="DB76" s="422">
        <v>7573447594.8199997</v>
      </c>
      <c r="DC76" s="422">
        <v>27707597024.82</v>
      </c>
      <c r="DD76" s="422">
        <v>36522126454.82</v>
      </c>
      <c r="DE76" s="422">
        <v>46264566061.339996</v>
      </c>
      <c r="DF76" s="422">
        <v>55089415491.339996</v>
      </c>
      <c r="DG76" s="422">
        <v>64808592451.339996</v>
      </c>
      <c r="DH76" s="422">
        <v>73633441881.339996</v>
      </c>
      <c r="DI76" s="422">
        <v>84458291311.339996</v>
      </c>
      <c r="DJ76" s="422">
        <v>93283140741.339996</v>
      </c>
      <c r="DK76" s="422">
        <v>103326119163.5</v>
      </c>
      <c r="DL76" s="422">
        <v>112150968896.5</v>
      </c>
      <c r="DM76" s="422">
        <v>113515432074.5</v>
      </c>
      <c r="DO76" s="422">
        <v>7573447594.8199997</v>
      </c>
      <c r="DP76" s="422">
        <v>27707597024.82</v>
      </c>
      <c r="DQ76" s="422">
        <v>36522126454.82</v>
      </c>
      <c r="DR76" s="422">
        <v>46264566061.339996</v>
      </c>
      <c r="DS76" s="422">
        <v>55089415491.339996</v>
      </c>
      <c r="DT76" s="422">
        <v>64719692451.339996</v>
      </c>
      <c r="DU76" s="422">
        <v>73633441881.339996</v>
      </c>
      <c r="DV76" s="422">
        <v>84458291311.339996</v>
      </c>
      <c r="DW76" s="422">
        <v>93283140741.339996</v>
      </c>
      <c r="DX76" s="422">
        <v>103326119163.5</v>
      </c>
      <c r="DY76" s="422">
        <v>112150968896.5</v>
      </c>
      <c r="DZ76" s="422">
        <v>113515432074.5</v>
      </c>
      <c r="EB76" s="541">
        <v>1000000</v>
      </c>
      <c r="EC76" s="544">
        <v>1000000</v>
      </c>
      <c r="ED76" s="544">
        <v>1000000</v>
      </c>
      <c r="EE76" s="544">
        <v>1000000</v>
      </c>
      <c r="EF76" s="544">
        <v>1000000</v>
      </c>
      <c r="EG76" s="544">
        <v>1000000</v>
      </c>
      <c r="EH76" s="544">
        <v>1000000</v>
      </c>
      <c r="EI76" s="544">
        <v>1000000</v>
      </c>
      <c r="EJ76" s="544">
        <v>1000000</v>
      </c>
      <c r="EK76" s="544">
        <v>1000000</v>
      </c>
      <c r="EL76" s="544">
        <v>1000000</v>
      </c>
      <c r="EM76" s="544">
        <v>1000000</v>
      </c>
      <c r="EO76" s="541">
        <v>1000000</v>
      </c>
      <c r="EP76" s="544">
        <v>1000000</v>
      </c>
      <c r="EQ76" s="544">
        <v>1000000</v>
      </c>
      <c r="ER76" s="544">
        <v>1000000</v>
      </c>
      <c r="ES76" s="544">
        <v>1000000</v>
      </c>
      <c r="ET76" s="544">
        <v>1000000</v>
      </c>
      <c r="EU76" s="544">
        <v>1000000</v>
      </c>
      <c r="EV76" s="544">
        <v>1000000</v>
      </c>
      <c r="EW76" s="544">
        <v>1000000</v>
      </c>
      <c r="EX76" s="544">
        <v>1000000</v>
      </c>
      <c r="EY76" s="544">
        <v>1000000</v>
      </c>
      <c r="EZ76" s="544">
        <v>1000000</v>
      </c>
    </row>
    <row r="77" spans="1:156" ht="21" customHeight="1">
      <c r="A77" s="181"/>
      <c r="B77" s="181" t="s">
        <v>181</v>
      </c>
      <c r="C77" s="181" t="s">
        <v>295</v>
      </c>
      <c r="D77" s="181" t="s">
        <v>162</v>
      </c>
      <c r="E77" s="181" t="s">
        <v>163</v>
      </c>
      <c r="F77" s="181">
        <v>5</v>
      </c>
      <c r="G77" s="181" t="s">
        <v>162</v>
      </c>
      <c r="H77" s="181" t="s">
        <v>162</v>
      </c>
      <c r="I77" s="181" t="s">
        <v>162</v>
      </c>
      <c r="J77" s="181" t="s">
        <v>162</v>
      </c>
      <c r="K77" s="181" t="s">
        <v>162</v>
      </c>
      <c r="L77" s="181" t="s">
        <v>162</v>
      </c>
      <c r="M77" s="181" t="s">
        <v>162</v>
      </c>
      <c r="N77" s="181" t="s">
        <v>162</v>
      </c>
      <c r="O77" s="181" t="s">
        <v>162</v>
      </c>
      <c r="P77" s="181"/>
      <c r="Q77" s="181"/>
      <c r="R77" s="181"/>
      <c r="S77" s="181"/>
      <c r="T77" s="173" t="s">
        <v>168</v>
      </c>
      <c r="U77" s="400"/>
      <c r="V77" s="174" t="s">
        <v>168</v>
      </c>
      <c r="W77" s="354">
        <f>(+SUMIFS('[1]SIIF Cierre 31 de Abril de 2024'!$S$4:$S$749,'[1]SIIF Cierre 31 de Abril de 2024'!$A$4:$A$749,$B77,'[1]SIIF Cierre 31 de Abril de 2024'!$B$4:$B$749,$C77,'[1]SIIF Cierre 31 de Abril de 2024'!$C$4:$C$749,$D77,'[1]SIIF Cierre 31 de Abril de 2024'!$D$4:$D$749,$E77,'[1]SIIF Cierre 31 de Abril de 2024'!$E$4:$E$749,$F77,'[1]SIIF Cierre 31 de Abril de 2024'!$F$4:$F$749,$G77,'[1]SIIF Cierre 31 de Abril de 2024'!$G$4:$G$749,$H77,'[1]SIIF Cierre 31 de Abril de 2024'!$H$4:$H$749,$I77,'[1]SIIF Cierre 31 de Abril de 2024'!$I$4:$I$749,$J77,'[1]SIIF Cierre 31 de Abril de 2024'!$J$4:$J$749,$K77,'[1]SIIF Cierre 31 de Abril de 2024'!$K$4:$K$749,$L77,'[1]SIIF Cierre 31 de Abril de 2024'!$L$4:$L$749,$M77,'[1]SIIF Cierre 31 de Abril de 2024'!$M$4:$M$749,$N77,'[1]SIIF Cierre 31 de Abril de 2024'!$N$4:$N$749,$O77)/1000000)-(SUMIFS('[1]SIIF Cierre 31 de Abril de 2024'!$T$4:$T$749,'[1]SIIF Cierre 31 de Abril de 2024'!$A$4:$A$749,$B77,'[1]SIIF Cierre 31 de Abril de 2024'!$B$4:$B$749,$C77,'[1]SIIF Cierre 31 de Abril de 2024'!$C$4:$C$749,$D77,'[1]SIIF Cierre 31 de Abril de 2024'!$D$4:$D$749,$E77,'[1]SIIF Cierre 31 de Abril de 2024'!$E$4:$E$749,$F77,'[1]SIIF Cierre 31 de Abril de 2024'!$F$4:$F$749,$G77,'[1]SIIF Cierre 31 de Abril de 2024'!$G$4:$G$749,$H77,'[1]SIIF Cierre 31 de Abril de 2024'!$H$4:$H$749,$I77,'[1]SIIF Cierre 31 de Abril de 2024'!$I$4:$I$749,$J77,'[1]SIIF Cierre 31 de Abril de 2024'!$J$4:$J$749,$K77,'[1]SIIF Cierre 31 de Abril de 2024'!$K$4:$K$749,$L77,'[1]SIIF Cierre 31 de Abril de 2024'!$L$4:$L$749,$M77,'[1]SIIF Cierre 31 de Abril de 2024'!$M$4:$M$749,$N77,'[1]SIIF Cierre 31 de Abril de 2024'!$N$4:$N$749,$O77)/1000000)</f>
        <v>0</v>
      </c>
      <c r="X77" s="354">
        <v>0</v>
      </c>
      <c r="Y77" s="352">
        <f>(+SUMIFS('[1]SIIF Cierre 31 de Abril de 2024'!$R$4:$R$749,'[1]SIIF Cierre 31 de Abril de 2024'!$A$4:$A$749,$B77,'[1]SIIF Cierre 31 de Abril de 2024'!$B$4:$B$749,$C77,'[1]SIIF Cierre 31 de Abril de 2024'!$C$4:$C$749,$D77,'[1]SIIF Cierre 31 de Abril de 2024'!$D$4:$D$749,$E77,'[1]SIIF Cierre 31 de Abril de 2024'!$E$4:$E$749,$F77,'[1]SIIF Cierre 31 de Abril de 2024'!$F$4:$F$749,$G77,'[1]SIIF Cierre 31 de Abril de 2024'!$G$4:$G$749,$H77,'[1]SIIF Cierre 31 de Abril de 2024'!$H$4:$H$749,$I77,'[1]SIIF Cierre 31 de Abril de 2024'!$I$4:$I$749,$J77,'[1]SIIF Cierre 31 de Abril de 2024'!$J$4:$J$749,$K77,'[1]SIIF Cierre 31 de Abril de 2024'!$K$4:$K$749,$L77,'[1]SIIF Cierre 31 de Abril de 2024'!$L$4:$L$749,$M77,'[1]SIIF Cierre 31 de Abril de 2024'!$M$4:$M$749,$N77,'[1]SIIF Cierre 31 de Abril de 2024'!$N$4:$N$749,$O77)/1000000)</f>
        <v>0</v>
      </c>
      <c r="Z77" s="350"/>
      <c r="AA77" s="352">
        <f>(+SUMIFS('[1]SIIF Cierre 31 de Abril de 2024'!$Q$4:$Q$749,'[1]SIIF Cierre 31 de Abril de 2024'!$A$4:$A$749,$B77,'[1]SIIF Cierre 31 de Abril de 2024'!$B$4:$B$749,$C77,'[1]SIIF Cierre 31 de Abril de 2024'!$C$4:$C$749,$D77,'[1]SIIF Cierre 31 de Abril de 2024'!$D$4:$D$749,$E77,'[1]SIIF Cierre 31 de Abril de 2024'!$E$4:$E$749,$F77,'[1]SIIF Cierre 31 de Abril de 2024'!$F$4:$F$749,$G77,'[1]SIIF Cierre 31 de Abril de 2024'!$G$4:$G$749,$H77,'[1]SIIF Cierre 31 de Abril de 2024'!$H$4:$H$749,$I77,'[1]SIIF Cierre 31 de Abril de 2024'!$I$4:$I$749,$J77,'[1]SIIF Cierre 31 de Abril de 2024'!$J$4:$J$749,$K77,'[1]SIIF Cierre 31 de Abril de 2024'!$K$4:$K$749,$L77,'[1]SIIF Cierre 31 de Abril de 2024'!$L$4:$L$749,$M77,'[1]SIIF Cierre 31 de Abril de 2024'!$M$4:$M$749,$N77,'[1]SIIF Cierre 31 de Abril de 2024'!$N$4:$N$749,$O77)/1000000)</f>
        <v>0</v>
      </c>
      <c r="AB77" s="354"/>
      <c r="AC77" s="350"/>
      <c r="AD77" s="422">
        <f>W77-Y77+AA77</f>
        <v>0</v>
      </c>
      <c r="AE77" s="354">
        <f>(+SUMIFS('[1]SIIF Cierre 31 de Abril de 2024'!$T$4:$T$749,'[1]SIIF Cierre 31 de Abril de 2024'!$A$4:$A$749,$B77,'[1]SIIF Cierre 31 de Abril de 2024'!$B$4:$B$749,$C77,'[1]SIIF Cierre 31 de Abril de 2024'!$C$4:$C$749,$D77,'[1]SIIF Cierre 31 de Abril de 2024'!$D$4:$D$749,$E77,'[1]SIIF Cierre 31 de Abril de 2024'!$E$4:$E$749,$F77,'[1]SIIF Cierre 31 de Abril de 2024'!$F$4:$F$749,$G77,'[1]SIIF Cierre 31 de Abril de 2024'!$G$4:$G$749,$H77,'[1]SIIF Cierre 31 de Abril de 2024'!$H$4:$H$749,$I77,'[1]SIIF Cierre 31 de Abril de 2024'!$I$4:$I$749,$J77,'[1]SIIF Cierre 31 de Abril de 2024'!$J$4:$J$749,$K77,'[1]SIIF Cierre 31 de Abril de 2024'!$K$4:$K$749,$L77,'[1]SIIF Cierre 31 de Abril de 2024'!$L$4:$L$749,$M77,'[1]SIIF Cierre 31 de Abril de 2024'!$M$4:$M$749,$N77,'[1]SIIF Cierre 31 de Abril de 2024'!$N$4:$N$749,$O77)/1000000)</f>
        <v>0</v>
      </c>
      <c r="AF77" s="352">
        <f>AD77-AE77</f>
        <v>0</v>
      </c>
      <c r="AG77" s="424">
        <f>+SUMIFS('[1]SIIF Cierre 31 de Abril de 2024'!$W$4:$W$749,'[1]SIIF Cierre 31 de Abril de 2024'!$A$4:$A$749,$B77,'[1]SIIF Cierre 31 de Abril de 2024'!$B$4:$B$749,$C77,'[1]SIIF Cierre 31 de Abril de 2024'!$C$4:$C$749,$D77,'[1]SIIF Cierre 31 de Abril de 2024'!$D$4:$D$749,$E77,'[1]SIIF Cierre 31 de Abril de 2024'!$E$4:$E$749,$F77,'[1]SIIF Cierre 31 de Abril de 2024'!$F$4:$F$749,$G77,'[1]SIIF Cierre 31 de Abril de 2024'!$G$4:$G$749,$H77,'[1]SIIF Cierre 31 de Abril de 2024'!$H$4:$H$749,$I77,'[1]SIIF Cierre 31 de Abril de 2024'!$I$4:$I$749,$J77,'[1]SIIF Cierre 31 de Abril de 2024'!$J$4:$J$749,$K77,'[1]SIIF Cierre 31 de Abril de 2024'!$K$4:$K$749,$L77,'[1]SIIF Cierre 31 de Abril de 2024'!$L$4:$L$749,$M77,'[1]SIIF Cierre 31 de Abril de 2024'!$M$4:$M$749,$N77,'[1]SIIF Cierre 31 de Abril de 2024'!$N$4:$N$749,$O77)/1000000</f>
        <v>0</v>
      </c>
      <c r="AH77" s="175">
        <f>IFERROR(AG77/AD77,0)</f>
        <v>0</v>
      </c>
      <c r="AI77" s="225" t="e">
        <f t="shared" si="230"/>
        <v>#DIV/0!</v>
      </c>
      <c r="AJ77" s="246">
        <f t="shared" si="241"/>
        <v>0</v>
      </c>
      <c r="AK77" s="246">
        <f t="shared" si="247"/>
        <v>0</v>
      </c>
      <c r="AL77" s="170">
        <f>INDEX(BB77:BM77,MATCH($W$1,$BB$86:$BM$86,0))</f>
        <v>0</v>
      </c>
      <c r="AM77" s="422">
        <f>+SUMIFS('[1]SIIF Cierre 31 de Abril de 2024'!$X$4:$X$749,'[1]SIIF Cierre 31 de Abril de 2024'!$A$4:$A$749,$B77,'[1]SIIF Cierre 31 de Abril de 2024'!$B$4:$B$749,$C77,'[1]SIIF Cierre 31 de Abril de 2024'!$C$4:$C$749,$D77,'[1]SIIF Cierre 31 de Abril de 2024'!$D$4:$D$749,$E77,'[1]SIIF Cierre 31 de Abril de 2024'!$E$4:$E$749,$F77,'[1]SIIF Cierre 31 de Abril de 2024'!$F$4:$F$749,$G77,'[1]SIIF Cierre 31 de Abril de 2024'!$G$4:$G$749,$H77,'[1]SIIF Cierre 31 de Abril de 2024'!$H$4:$H$749,$I77,'[1]SIIF Cierre 31 de Abril de 2024'!$I$4:$I$749,$J77,'[1]SIIF Cierre 31 de Abril de 2024'!$J$4:$J$749,$K77,'[1]SIIF Cierre 31 de Abril de 2024'!$K$4:$K$749,$L77,'[1]SIIF Cierre 31 de Abril de 2024'!$L$4:$L$749,$M77,'[1]SIIF Cierre 31 de Abril de 2024'!$M$4:$M$749,$N77,'[1]SIIF Cierre 31 de Abril de 2024'!$N$4:$N$749,$O77)/1000000</f>
        <v>0</v>
      </c>
      <c r="AN77" s="177">
        <f>IFERROR(AM77/AD77,0)</f>
        <v>0</v>
      </c>
      <c r="AO77" s="186" t="e">
        <f t="shared" si="232"/>
        <v>#DIV/0!</v>
      </c>
      <c r="AP77" s="246">
        <f t="shared" si="248"/>
        <v>0</v>
      </c>
      <c r="AQ77" s="246">
        <f t="shared" si="249"/>
        <v>0</v>
      </c>
      <c r="AR77" s="170">
        <f t="shared" si="242"/>
        <v>0</v>
      </c>
      <c r="AS77" s="422">
        <f>+SUMIFS('[1]SIIF Cierre 31 de Abril de 2024'!$Z$4:$Z$749,'[1]SIIF Cierre 31 de Abril de 2024'!$A$4:$A$749,$B77,'[1]SIIF Cierre 31 de Abril de 2024'!$B$4:$B$749,$C77,'[1]SIIF Cierre 31 de Abril de 2024'!$C$4:$C$749,$D77,'[1]SIIF Cierre 31 de Abril de 2024'!$D$4:$D$749,$E77,'[1]SIIF Cierre 31 de Abril de 2024'!$E$4:$E$749,$F77,'[1]SIIF Cierre 31 de Abril de 2024'!$F$4:$F$749,$G77,'[1]SIIF Cierre 31 de Abril de 2024'!$G$4:$G$749,$H77,'[1]SIIF Cierre 31 de Abril de 2024'!$H$4:$H$749,$I77,'[1]SIIF Cierre 31 de Abril de 2024'!$I$4:$I$749,$J77,'[1]SIIF Cierre 31 de Abril de 2024'!$J$4:$J$749,$K77,'[1]SIIF Cierre 31 de Abril de 2024'!$K$4:$K$749,$L77,'[1]SIIF Cierre 31 de Abril de 2024'!$L$4:$L$749,$M77,'[1]SIIF Cierre 31 de Abril de 2024'!$M$4:$M$749,$N77,'[1]SIIF Cierre 31 de Abril de 2024'!$N$4:$N$749,$O77)/1000000</f>
        <v>0</v>
      </c>
      <c r="AT77" s="177">
        <f>IFERROR(AS77/AD77,0)</f>
        <v>0</v>
      </c>
      <c r="AU77" s="422">
        <f>+AD77-AG77</f>
        <v>0</v>
      </c>
      <c r="AV77" s="350">
        <f t="shared" si="243"/>
        <v>0</v>
      </c>
      <c r="AW77" s="351">
        <f t="shared" si="244"/>
        <v>0</v>
      </c>
      <c r="AX77" s="352">
        <f t="shared" si="234"/>
        <v>0</v>
      </c>
      <c r="AY77" s="190">
        <f>AD77*AR77</f>
        <v>0</v>
      </c>
      <c r="AZ77" s="172" t="e">
        <f>+AM77/AY77</f>
        <v>#DIV/0!</v>
      </c>
      <c r="BB77" s="177">
        <v>0</v>
      </c>
      <c r="BC77" s="177">
        <v>0</v>
      </c>
      <c r="BD77" s="177">
        <v>0</v>
      </c>
      <c r="BE77" s="177">
        <v>0</v>
      </c>
      <c r="BF77" s="177">
        <v>0</v>
      </c>
      <c r="BG77" s="177">
        <v>0</v>
      </c>
      <c r="BH77" s="177">
        <v>0</v>
      </c>
      <c r="BI77" s="177">
        <v>0</v>
      </c>
      <c r="BJ77" s="177">
        <v>0</v>
      </c>
      <c r="BK77" s="177">
        <v>0</v>
      </c>
      <c r="BL77" s="177">
        <v>0</v>
      </c>
      <c r="BM77" s="177">
        <v>0</v>
      </c>
      <c r="BN77" s="227"/>
      <c r="BO77" s="177">
        <v>0</v>
      </c>
      <c r="BP77" s="177">
        <v>0</v>
      </c>
      <c r="BQ77" s="177">
        <v>0</v>
      </c>
      <c r="BR77" s="177">
        <v>0</v>
      </c>
      <c r="BS77" s="177">
        <v>0</v>
      </c>
      <c r="BT77" s="177">
        <v>0</v>
      </c>
      <c r="BU77" s="177">
        <v>0</v>
      </c>
      <c r="BV77" s="177">
        <v>0</v>
      </c>
      <c r="BW77" s="177">
        <v>0</v>
      </c>
      <c r="BX77" s="177">
        <v>0</v>
      </c>
      <c r="BY77" s="177">
        <v>0</v>
      </c>
      <c r="BZ77" s="177">
        <v>0</v>
      </c>
      <c r="CB77" s="446"/>
      <c r="CC77" s="446"/>
      <c r="CD77" s="446"/>
      <c r="CE77" s="446"/>
      <c r="CF77" s="446"/>
      <c r="CG77" s="446"/>
      <c r="CH77" s="446"/>
      <c r="CI77" s="446"/>
      <c r="CJ77" s="446"/>
      <c r="CK77" s="446"/>
      <c r="CL77" s="446"/>
      <c r="CM77" s="446"/>
      <c r="CO77" s="446"/>
      <c r="CP77" s="446"/>
      <c r="CQ77" s="446"/>
      <c r="CR77" s="446"/>
      <c r="CS77" s="446"/>
      <c r="CT77" s="446"/>
      <c r="CU77" s="446"/>
      <c r="CV77" s="446"/>
      <c r="CW77" s="446"/>
      <c r="CX77" s="446"/>
      <c r="CY77" s="446"/>
      <c r="CZ77" s="446"/>
      <c r="DB77" s="422">
        <v>0</v>
      </c>
      <c r="DC77" s="422">
        <v>0</v>
      </c>
      <c r="DD77" s="422">
        <v>0</v>
      </c>
      <c r="DE77" s="422">
        <v>0</v>
      </c>
      <c r="DF77" s="422">
        <v>0</v>
      </c>
      <c r="DG77" s="422">
        <v>0</v>
      </c>
      <c r="DH77" s="422">
        <v>0</v>
      </c>
      <c r="DI77" s="422">
        <v>0</v>
      </c>
      <c r="DJ77" s="422">
        <v>0</v>
      </c>
      <c r="DK77" s="422">
        <v>0</v>
      </c>
      <c r="DL77" s="422">
        <v>0</v>
      </c>
      <c r="DM77" s="422">
        <v>0</v>
      </c>
      <c r="DO77" s="422">
        <v>0</v>
      </c>
      <c r="DP77" s="422">
        <v>0</v>
      </c>
      <c r="DQ77" s="422">
        <v>0</v>
      </c>
      <c r="DR77" s="422">
        <v>0</v>
      </c>
      <c r="DS77" s="422">
        <v>0</v>
      </c>
      <c r="DT77" s="422">
        <v>0</v>
      </c>
      <c r="DU77" s="422">
        <v>0</v>
      </c>
      <c r="DV77" s="422">
        <v>0</v>
      </c>
      <c r="DW77" s="422">
        <v>0</v>
      </c>
      <c r="DX77" s="422">
        <v>0</v>
      </c>
      <c r="DY77" s="422">
        <v>0</v>
      </c>
      <c r="DZ77" s="422">
        <v>0</v>
      </c>
      <c r="EB77" s="541">
        <v>1000000</v>
      </c>
      <c r="EC77" s="544">
        <v>1000000</v>
      </c>
      <c r="ED77" s="544">
        <v>1000000</v>
      </c>
      <c r="EE77" s="544">
        <v>1000000</v>
      </c>
      <c r="EF77" s="544">
        <v>1000000</v>
      </c>
      <c r="EG77" s="544">
        <v>1000000</v>
      </c>
      <c r="EH77" s="544">
        <v>1000000</v>
      </c>
      <c r="EI77" s="544">
        <v>1000000</v>
      </c>
      <c r="EJ77" s="544">
        <v>1000000</v>
      </c>
      <c r="EK77" s="544">
        <v>1000000</v>
      </c>
      <c r="EL77" s="544">
        <v>1000000</v>
      </c>
      <c r="EM77" s="544">
        <v>1000000</v>
      </c>
      <c r="EO77" s="541">
        <v>1000000</v>
      </c>
      <c r="EP77" s="544">
        <v>1000000</v>
      </c>
      <c r="EQ77" s="544">
        <v>1000000</v>
      </c>
      <c r="ER77" s="544">
        <v>1000000</v>
      </c>
      <c r="ES77" s="544">
        <v>1000000</v>
      </c>
      <c r="ET77" s="544">
        <v>1000000</v>
      </c>
      <c r="EU77" s="544">
        <v>1000000</v>
      </c>
      <c r="EV77" s="544">
        <v>1000000</v>
      </c>
      <c r="EW77" s="544">
        <v>1000000</v>
      </c>
      <c r="EX77" s="544">
        <v>1000000</v>
      </c>
      <c r="EY77" s="544">
        <v>1000000</v>
      </c>
      <c r="EZ77" s="544">
        <v>1000000</v>
      </c>
    </row>
    <row r="78" spans="1:156" ht="41.25" customHeight="1" thickBot="1">
      <c r="A78" s="181"/>
      <c r="B78" s="181" t="s">
        <v>181</v>
      </c>
      <c r="C78" s="224" t="s">
        <v>295</v>
      </c>
      <c r="D78" s="181" t="s">
        <v>162</v>
      </c>
      <c r="E78" s="181" t="s">
        <v>163</v>
      </c>
      <c r="F78" s="181">
        <v>8</v>
      </c>
      <c r="G78" s="181" t="s">
        <v>162</v>
      </c>
      <c r="H78" s="181" t="s">
        <v>162</v>
      </c>
      <c r="I78" s="181" t="s">
        <v>162</v>
      </c>
      <c r="J78" s="181" t="s">
        <v>162</v>
      </c>
      <c r="K78" s="181" t="s">
        <v>162</v>
      </c>
      <c r="L78" s="181" t="s">
        <v>162</v>
      </c>
      <c r="M78" s="181" t="s">
        <v>162</v>
      </c>
      <c r="N78" s="181" t="s">
        <v>162</v>
      </c>
      <c r="O78" s="181" t="s">
        <v>162</v>
      </c>
      <c r="P78" s="181"/>
      <c r="Q78" s="181"/>
      <c r="R78" s="181"/>
      <c r="S78" s="181"/>
      <c r="T78" s="180" t="s">
        <v>169</v>
      </c>
      <c r="U78" s="401"/>
      <c r="V78" s="174" t="s">
        <v>169</v>
      </c>
      <c r="W78" s="354">
        <f>(+SUMIFS('[1]SIIF Cierre 31 de Abril de 2024'!$P$4:$P$749,'[1]SIIF Cierre 31 de Abril de 2024'!$A$4:$A$749,$B78,'[1]SIIF Cierre 31 de Abril de 2024'!$B$4:$B$749,$C78,'[1]SIIF Cierre 31 de Abril de 2024'!$C$4:$C$749,$D78,'[1]SIIF Cierre 31 de Abril de 2024'!$D$4:$D$749,$E78,'[1]SIIF Cierre 31 de Abril de 2024'!$E$4:$E$749,$F78,'[1]SIIF Cierre 31 de Abril de 2024'!$F$4:$F$749,$G78,'[1]SIIF Cierre 31 de Abril de 2024'!$G$4:$G$749,$H78,'[1]SIIF Cierre 31 de Abril de 2024'!$H$4:$H$749,$I78,'[1]SIIF Cierre 31 de Abril de 2024'!$I$4:$I$749,$J78,'[1]SIIF Cierre 31 de Abril de 2024'!$J$4:$J$749,$K78,'[1]SIIF Cierre 31 de Abril de 2024'!$K$4:$K$749,$L78,'[1]SIIF Cierre 31 de Abril de 2024'!$L$4:$L$749,$M78,'[1]SIIF Cierre 31 de Abril de 2024'!$M$4:$M$749,$N78,'[1]SIIF Cierre 31 de Abril de 2024'!$N$4:$N$749,$O78)/1000000)</f>
        <v>12863.1</v>
      </c>
      <c r="X78" s="354">
        <v>0</v>
      </c>
      <c r="Y78" s="352">
        <f>(+SUMIFS('[1]SIIF Cierre 31 de Abril de 2024'!$R$4:$R$749,'[1]SIIF Cierre 31 de Abril de 2024'!$A$4:$A$749,$B78,'[1]SIIF Cierre 31 de Abril de 2024'!$B$4:$B$749,$C78,'[1]SIIF Cierre 31 de Abril de 2024'!$C$4:$C$749,$D78,'[1]SIIF Cierre 31 de Abril de 2024'!$D$4:$D$749,$E78,'[1]SIIF Cierre 31 de Abril de 2024'!$E$4:$E$749,$F78,'[1]SIIF Cierre 31 de Abril de 2024'!$F$4:$F$749,$G78,'[1]SIIF Cierre 31 de Abril de 2024'!$G$4:$G$749,$H78,'[1]SIIF Cierre 31 de Abril de 2024'!$H$4:$H$749,$I78,'[1]SIIF Cierre 31 de Abril de 2024'!$I$4:$I$749,$J78,'[1]SIIF Cierre 31 de Abril de 2024'!$J$4:$J$749,$K78,'[1]SIIF Cierre 31 de Abril de 2024'!$K$4:$K$749,$L78,'[1]SIIF Cierre 31 de Abril de 2024'!$L$4:$L$749,$M78,'[1]SIIF Cierre 31 de Abril de 2024'!$M$4:$M$749,$N78,'[1]SIIF Cierre 31 de Abril de 2024'!$N$4:$N$749,$O78)/1000000)</f>
        <v>0</v>
      </c>
      <c r="Z78" s="350"/>
      <c r="AA78" s="352">
        <f>(+SUMIFS('[1]SIIF Cierre 31 de Abril de 2024'!$Q$4:$Q$749,'[1]SIIF Cierre 31 de Abril de 2024'!$A$4:$A$749,$B78,'[1]SIIF Cierre 31 de Abril de 2024'!$B$4:$B$749,$C78,'[1]SIIF Cierre 31 de Abril de 2024'!$C$4:$C$749,$D78,'[1]SIIF Cierre 31 de Abril de 2024'!$D$4:$D$749,$E78,'[1]SIIF Cierre 31 de Abril de 2024'!$E$4:$E$749,$F78,'[1]SIIF Cierre 31 de Abril de 2024'!$F$4:$F$749,$G78,'[1]SIIF Cierre 31 de Abril de 2024'!$G$4:$G$749,$H78,'[1]SIIF Cierre 31 de Abril de 2024'!$H$4:$H$749,$I78,'[1]SIIF Cierre 31 de Abril de 2024'!$I$4:$I$749,$J78,'[1]SIIF Cierre 31 de Abril de 2024'!$J$4:$J$749,$K78,'[1]SIIF Cierre 31 de Abril de 2024'!$K$4:$K$749,$L78,'[1]SIIF Cierre 31 de Abril de 2024'!$L$4:$L$749,$M78,'[1]SIIF Cierre 31 de Abril de 2024'!$M$4:$M$749,$N78,'[1]SIIF Cierre 31 de Abril de 2024'!$N$4:$N$749,$O78)/1000000)</f>
        <v>0</v>
      </c>
      <c r="AB78" s="354"/>
      <c r="AC78" s="350"/>
      <c r="AD78" s="422">
        <f>W78-Y78+AA78</f>
        <v>12863.1</v>
      </c>
      <c r="AE78" s="354">
        <f>(+SUMIFS('[1]SIIF Cierre 31 de Abril de 2024'!$T$4:$T$749,'[1]SIIF Cierre 31 de Abril de 2024'!$A$4:$A$749,$B78,'[1]SIIF Cierre 31 de Abril de 2024'!$B$4:$B$749,$C78,'[1]SIIF Cierre 31 de Abril de 2024'!$C$4:$C$749,$D78,'[1]SIIF Cierre 31 de Abril de 2024'!$D$4:$D$749,$E78,'[1]SIIF Cierre 31 de Abril de 2024'!$E$4:$E$749,$F78,'[1]SIIF Cierre 31 de Abril de 2024'!$F$4:$F$749,$G78,'[1]SIIF Cierre 31 de Abril de 2024'!$G$4:$G$749,$H78,'[1]SIIF Cierre 31 de Abril de 2024'!$H$4:$H$749,$I78,'[1]SIIF Cierre 31 de Abril de 2024'!$I$4:$I$749,$J78,'[1]SIIF Cierre 31 de Abril de 2024'!$J$4:$J$749,$K78,'[1]SIIF Cierre 31 de Abril de 2024'!$K$4:$K$749,$L78,'[1]SIIF Cierre 31 de Abril de 2024'!$L$4:$L$749,$M78,'[1]SIIF Cierre 31 de Abril de 2024'!$M$4:$M$749,$N78,'[1]SIIF Cierre 31 de Abril de 2024'!$N$4:$N$749,$O78)/1000000)</f>
        <v>0</v>
      </c>
      <c r="AF78" s="352">
        <f>AD78-AE78</f>
        <v>12863.1</v>
      </c>
      <c r="AG78" s="424">
        <f>+SUMIFS('[1]SIIF Cierre 31 de Abril de 2024'!$W$4:$W$749,'[1]SIIF Cierre 31 de Abril de 2024'!$A$4:$A$749,$B78,'[1]SIIF Cierre 31 de Abril de 2024'!$B$4:$B$749,$C78,'[1]SIIF Cierre 31 de Abril de 2024'!$C$4:$C$749,$D78,'[1]SIIF Cierre 31 de Abril de 2024'!$D$4:$D$749,$E78,'[1]SIIF Cierre 31 de Abril de 2024'!$E$4:$E$749,$F78,'[1]SIIF Cierre 31 de Abril de 2024'!$F$4:$F$749,$G78,'[1]SIIF Cierre 31 de Abril de 2024'!$G$4:$G$749,$H78,'[1]SIIF Cierre 31 de Abril de 2024'!$H$4:$H$749,$I78,'[1]SIIF Cierre 31 de Abril de 2024'!$I$4:$I$749,$J78,'[1]SIIF Cierre 31 de Abril de 2024'!$J$4:$J$749,$K78,'[1]SIIF Cierre 31 de Abril de 2024'!$K$4:$K$749,$L78,'[1]SIIF Cierre 31 de Abril de 2024'!$L$4:$L$749,$M78,'[1]SIIF Cierre 31 de Abril de 2024'!$M$4:$M$749,$N78,'[1]SIIF Cierre 31 de Abril de 2024'!$N$4:$N$749,$O78)/1000000</f>
        <v>94.690520000000006</v>
      </c>
      <c r="AH78" s="175">
        <f t="shared" si="229"/>
        <v>7.3614074367765164E-3</v>
      </c>
      <c r="AI78" s="184">
        <f t="shared" si="230"/>
        <v>7.3614074367765164E-3</v>
      </c>
      <c r="AJ78" s="246">
        <f t="shared" si="241"/>
        <v>20</v>
      </c>
      <c r="AK78" s="246">
        <f t="shared" si="247"/>
        <v>74.690520000000006</v>
      </c>
      <c r="AL78" s="170">
        <f>INDEX(BB77:BM77,MATCH($W$1,$BB$86:$BM$86,0))</f>
        <v>0</v>
      </c>
      <c r="AM78" s="422">
        <f>+SUMIFS('[1]SIIF Cierre 31 de Abril de 2024'!$X$4:$X$749,'[1]SIIF Cierre 31 de Abril de 2024'!$A$4:$A$749,$B78,'[1]SIIF Cierre 31 de Abril de 2024'!$B$4:$B$749,$C78,'[1]SIIF Cierre 31 de Abril de 2024'!$C$4:$C$749,$D78,'[1]SIIF Cierre 31 de Abril de 2024'!$D$4:$D$749,$E78,'[1]SIIF Cierre 31 de Abril de 2024'!$E$4:$E$749,$F78,'[1]SIIF Cierre 31 de Abril de 2024'!$F$4:$F$749,$G78,'[1]SIIF Cierre 31 de Abril de 2024'!$G$4:$G$749,$H78,'[1]SIIF Cierre 31 de Abril de 2024'!$H$4:$H$749,$I78,'[1]SIIF Cierre 31 de Abril de 2024'!$I$4:$I$749,$J78,'[1]SIIF Cierre 31 de Abril de 2024'!$J$4:$J$749,$K78,'[1]SIIF Cierre 31 de Abril de 2024'!$K$4:$K$749,$L78,'[1]SIIF Cierre 31 de Abril de 2024'!$L$4:$L$749,$M78,'[1]SIIF Cierre 31 de Abril de 2024'!$M$4:$M$749,$N78,'[1]SIIF Cierre 31 de Abril de 2024'!$N$4:$N$749,$O78)/1000000</f>
        <v>94.690520000000006</v>
      </c>
      <c r="AN78" s="177">
        <f t="shared" si="231"/>
        <v>7.3614074367765164E-3</v>
      </c>
      <c r="AO78" s="186">
        <f t="shared" si="232"/>
        <v>7.3614074367765164E-3</v>
      </c>
      <c r="AP78" s="246">
        <f t="shared" si="248"/>
        <v>20</v>
      </c>
      <c r="AQ78" s="246">
        <f t="shared" si="249"/>
        <v>74.690520000000006</v>
      </c>
      <c r="AR78" s="170">
        <f t="shared" si="242"/>
        <v>1.5548351486033693E-3</v>
      </c>
      <c r="AS78" s="422">
        <f>+SUMIFS('[1]SIIF Cierre 31 de Abril de 2024'!$Z$4:$Z$749,'[1]SIIF Cierre 31 de Abril de 2024'!$A$4:$A$749,$B78,'[1]SIIF Cierre 31 de Abril de 2024'!$B$4:$B$749,$C78,'[1]SIIF Cierre 31 de Abril de 2024'!$C$4:$C$749,$D78,'[1]SIIF Cierre 31 de Abril de 2024'!$D$4:$D$749,$E78,'[1]SIIF Cierre 31 de Abril de 2024'!$E$4:$E$749,$F78,'[1]SIIF Cierre 31 de Abril de 2024'!$F$4:$F$749,$G78,'[1]SIIF Cierre 31 de Abril de 2024'!$G$4:$G$749,$H78,'[1]SIIF Cierre 31 de Abril de 2024'!$H$4:$H$749,$I78,'[1]SIIF Cierre 31 de Abril de 2024'!$I$4:$I$749,$J78,'[1]SIIF Cierre 31 de Abril de 2024'!$J$4:$J$749,$K78,'[1]SIIF Cierre 31 de Abril de 2024'!$K$4:$K$749,$L78,'[1]SIIF Cierre 31 de Abril de 2024'!$L$4:$L$749,$M78,'[1]SIIF Cierre 31 de Abril de 2024'!$M$4:$M$749,$N78,'[1]SIIF Cierre 31 de Abril de 2024'!$N$4:$N$749,$O78)/1000000</f>
        <v>94.690520000000006</v>
      </c>
      <c r="AT78" s="177">
        <f t="shared" si="233"/>
        <v>7.3614074367765164E-3</v>
      </c>
      <c r="AU78" s="422">
        <f>+AD78-AG78</f>
        <v>12768.40948</v>
      </c>
      <c r="AV78" s="350">
        <f t="shared" si="243"/>
        <v>0</v>
      </c>
      <c r="AW78" s="351">
        <f t="shared" si="244"/>
        <v>12768.40948</v>
      </c>
      <c r="AX78" s="352">
        <f t="shared" si="234"/>
        <v>12768.40948</v>
      </c>
      <c r="AY78" s="190">
        <f>AD78*AR78</f>
        <v>20</v>
      </c>
      <c r="AZ78" s="172">
        <f>+AM78/AY78</f>
        <v>4.7345260000000007</v>
      </c>
      <c r="BB78" s="177">
        <v>0</v>
      </c>
      <c r="BC78" s="177">
        <v>0</v>
      </c>
      <c r="BD78" s="177">
        <v>1.5548351486033693E-3</v>
      </c>
      <c r="BE78" s="177">
        <v>1.5548351486033693E-3</v>
      </c>
      <c r="BF78" s="177">
        <v>7.9685301365922685E-3</v>
      </c>
      <c r="BG78" s="177">
        <v>7.9685301365922685E-3</v>
      </c>
      <c r="BH78" s="177">
        <v>7.9685301365922685E-3</v>
      </c>
      <c r="BI78" s="177">
        <v>7.9685301365922685E-3</v>
      </c>
      <c r="BJ78" s="177">
        <v>7.9685301365922685E-3</v>
      </c>
      <c r="BK78" s="177">
        <v>7.9685301365922685E-3</v>
      </c>
      <c r="BL78" s="177">
        <v>1</v>
      </c>
      <c r="BM78" s="177">
        <v>1</v>
      </c>
      <c r="BN78" s="227"/>
      <c r="BO78" s="177">
        <v>0</v>
      </c>
      <c r="BP78" s="177">
        <v>0</v>
      </c>
      <c r="BQ78" s="177">
        <v>0</v>
      </c>
      <c r="BR78" s="177">
        <v>1.5548351486033693E-3</v>
      </c>
      <c r="BS78" s="177">
        <v>1.5548351486033693E-3</v>
      </c>
      <c r="BT78" s="177">
        <v>7.9685301365922685E-3</v>
      </c>
      <c r="BU78" s="177">
        <v>7.9685301365922685E-3</v>
      </c>
      <c r="BV78" s="177">
        <v>7.9685301365922685E-3</v>
      </c>
      <c r="BW78" s="177">
        <v>7.9685301365922685E-3</v>
      </c>
      <c r="BX78" s="177">
        <v>7.9685301365922685E-3</v>
      </c>
      <c r="BY78" s="177">
        <v>1</v>
      </c>
      <c r="BZ78" s="177">
        <v>1</v>
      </c>
      <c r="CB78" s="541">
        <f>DB78/EB78</f>
        <v>0</v>
      </c>
      <c r="CC78" s="541">
        <f t="shared" ref="CC78:CM78" si="251">DC78/EC78</f>
        <v>0</v>
      </c>
      <c r="CD78" s="541">
        <f t="shared" si="251"/>
        <v>20</v>
      </c>
      <c r="CE78" s="541">
        <f t="shared" si="251"/>
        <v>20</v>
      </c>
      <c r="CF78" s="541">
        <f t="shared" si="251"/>
        <v>102.5</v>
      </c>
      <c r="CG78" s="541">
        <f t="shared" si="251"/>
        <v>102.5</v>
      </c>
      <c r="CH78" s="541">
        <f t="shared" si="251"/>
        <v>102.5</v>
      </c>
      <c r="CI78" s="541">
        <f t="shared" si="251"/>
        <v>102.5</v>
      </c>
      <c r="CJ78" s="541">
        <f t="shared" si="251"/>
        <v>102.5</v>
      </c>
      <c r="CK78" s="541">
        <f t="shared" si="251"/>
        <v>102.5</v>
      </c>
      <c r="CL78" s="541">
        <f t="shared" si="251"/>
        <v>12863.1</v>
      </c>
      <c r="CM78" s="541">
        <f t="shared" si="251"/>
        <v>12863.1</v>
      </c>
      <c r="CO78" s="538">
        <f t="shared" ref="CO78:CZ78" si="252">DO78/EO78</f>
        <v>0</v>
      </c>
      <c r="CP78" s="538">
        <f t="shared" si="252"/>
        <v>0</v>
      </c>
      <c r="CQ78" s="538">
        <f t="shared" si="252"/>
        <v>0</v>
      </c>
      <c r="CR78" s="538">
        <f t="shared" si="252"/>
        <v>20</v>
      </c>
      <c r="CS78" s="538">
        <f t="shared" si="252"/>
        <v>20</v>
      </c>
      <c r="CT78" s="538">
        <f t="shared" si="252"/>
        <v>102.5</v>
      </c>
      <c r="CU78" s="538">
        <f t="shared" si="252"/>
        <v>102.5</v>
      </c>
      <c r="CV78" s="538">
        <f t="shared" si="252"/>
        <v>102.5</v>
      </c>
      <c r="CW78" s="538">
        <f t="shared" si="252"/>
        <v>102.5</v>
      </c>
      <c r="CX78" s="538">
        <f t="shared" si="252"/>
        <v>102.5</v>
      </c>
      <c r="CY78" s="538">
        <f t="shared" si="252"/>
        <v>12863.1</v>
      </c>
      <c r="CZ78" s="538">
        <f t="shared" si="252"/>
        <v>12863.1</v>
      </c>
      <c r="DB78" s="422">
        <v>0</v>
      </c>
      <c r="DC78" s="422">
        <v>0</v>
      </c>
      <c r="DD78" s="422">
        <v>20000000</v>
      </c>
      <c r="DE78" s="422">
        <v>20000000</v>
      </c>
      <c r="DF78" s="422">
        <v>102500000</v>
      </c>
      <c r="DG78" s="422">
        <v>102500000</v>
      </c>
      <c r="DH78" s="422">
        <v>102500000</v>
      </c>
      <c r="DI78" s="422">
        <v>102500000</v>
      </c>
      <c r="DJ78" s="422">
        <v>102500000</v>
      </c>
      <c r="DK78" s="422">
        <v>102500000</v>
      </c>
      <c r="DL78" s="422">
        <v>12863100000</v>
      </c>
      <c r="DM78" s="422">
        <v>12863100000</v>
      </c>
      <c r="DO78" s="422">
        <v>0</v>
      </c>
      <c r="DP78" s="422">
        <v>0</v>
      </c>
      <c r="DQ78" s="422">
        <v>0</v>
      </c>
      <c r="DR78" s="422">
        <v>20000000</v>
      </c>
      <c r="DS78" s="422">
        <v>20000000</v>
      </c>
      <c r="DT78" s="422">
        <v>102500000</v>
      </c>
      <c r="DU78" s="422">
        <v>102500000</v>
      </c>
      <c r="DV78" s="422">
        <v>102500000</v>
      </c>
      <c r="DW78" s="422">
        <v>102500000</v>
      </c>
      <c r="DX78" s="422">
        <v>102500000</v>
      </c>
      <c r="DY78" s="422">
        <v>12863100000</v>
      </c>
      <c r="DZ78" s="422">
        <v>12863100000</v>
      </c>
      <c r="EB78" s="541">
        <v>1000000</v>
      </c>
      <c r="EC78" s="544">
        <v>1000000</v>
      </c>
      <c r="ED78" s="544">
        <v>1000000</v>
      </c>
      <c r="EE78" s="544">
        <v>1000000</v>
      </c>
      <c r="EF78" s="544">
        <v>1000000</v>
      </c>
      <c r="EG78" s="544">
        <v>1000000</v>
      </c>
      <c r="EH78" s="544">
        <v>1000000</v>
      </c>
      <c r="EI78" s="544">
        <v>1000000</v>
      </c>
      <c r="EJ78" s="544">
        <v>1000000</v>
      </c>
      <c r="EK78" s="544">
        <v>1000000</v>
      </c>
      <c r="EL78" s="544">
        <v>1000000</v>
      </c>
      <c r="EM78" s="544">
        <v>1000000</v>
      </c>
      <c r="EO78" s="541">
        <v>1000000</v>
      </c>
      <c r="EP78" s="544">
        <v>1000000</v>
      </c>
      <c r="EQ78" s="544">
        <v>1000000</v>
      </c>
      <c r="ER78" s="544">
        <v>1000000</v>
      </c>
      <c r="ES78" s="544">
        <v>1000000</v>
      </c>
      <c r="ET78" s="544">
        <v>1000000</v>
      </c>
      <c r="EU78" s="544">
        <v>1000000</v>
      </c>
      <c r="EV78" s="544">
        <v>1000000</v>
      </c>
      <c r="EW78" s="544">
        <v>1000000</v>
      </c>
      <c r="EX78" s="544">
        <v>1000000</v>
      </c>
      <c r="EY78" s="544">
        <v>1000000</v>
      </c>
      <c r="EZ78" s="544">
        <v>1000000</v>
      </c>
    </row>
    <row r="79" spans="1:156" ht="27.75" customHeight="1" thickBot="1">
      <c r="A79" s="181"/>
      <c r="B79" s="181" t="s">
        <v>181</v>
      </c>
      <c r="C79" s="224" t="s">
        <v>295</v>
      </c>
      <c r="D79" s="181" t="s">
        <v>162</v>
      </c>
      <c r="E79" s="181" t="s">
        <v>170</v>
      </c>
      <c r="F79" s="181" t="s">
        <v>162</v>
      </c>
      <c r="G79" s="181" t="s">
        <v>162</v>
      </c>
      <c r="H79" s="181" t="s">
        <v>162</v>
      </c>
      <c r="I79" s="181" t="s">
        <v>162</v>
      </c>
      <c r="J79" s="181" t="s">
        <v>162</v>
      </c>
      <c r="K79" s="181" t="s">
        <v>162</v>
      </c>
      <c r="L79" s="181" t="s">
        <v>162</v>
      </c>
      <c r="M79" s="181" t="s">
        <v>162</v>
      </c>
      <c r="N79" s="181" t="s">
        <v>162</v>
      </c>
      <c r="O79" s="181" t="s">
        <v>162</v>
      </c>
      <c r="P79" s="181"/>
      <c r="Q79" s="181"/>
      <c r="R79" s="181"/>
      <c r="S79" s="181"/>
      <c r="T79" s="182" t="s">
        <v>171</v>
      </c>
      <c r="U79" s="395"/>
      <c r="V79" s="156" t="s">
        <v>171</v>
      </c>
      <c r="W79" s="353">
        <f>SUM(W80:W81)</f>
        <v>3459.7012829999999</v>
      </c>
      <c r="X79" s="353">
        <f>SUM(X80:X81)</f>
        <v>0</v>
      </c>
      <c r="Y79" s="353">
        <f>SUM(Y80:Y81)</f>
        <v>0</v>
      </c>
      <c r="Z79" s="353"/>
      <c r="AA79" s="353">
        <f>SUM(AA80:AA81)</f>
        <v>0</v>
      </c>
      <c r="AB79" s="353">
        <f>SUM(AB80:AB81)</f>
        <v>0</v>
      </c>
      <c r="AC79" s="353"/>
      <c r="AD79" s="423">
        <f>SUM(AD80:AD81)</f>
        <v>3459.7012829999999</v>
      </c>
      <c r="AE79" s="353">
        <f>SUM(AE80:AE81)</f>
        <v>0</v>
      </c>
      <c r="AF79" s="353">
        <f>SUM(AF80:AF81)</f>
        <v>3459.7012829999999</v>
      </c>
      <c r="AG79" s="423">
        <f>SUM(AG80:AG81)</f>
        <v>0</v>
      </c>
      <c r="AH79" s="183">
        <f>+AG79/AD79</f>
        <v>0</v>
      </c>
      <c r="AI79" s="184">
        <f>+AG79/AF79</f>
        <v>0</v>
      </c>
      <c r="AJ79" s="185">
        <f>SUM(AJ80:AJ81)</f>
        <v>0</v>
      </c>
      <c r="AK79" s="185">
        <f>SUM(AK80:AK81)</f>
        <v>0</v>
      </c>
      <c r="AL79" s="170">
        <f>INDEX(BB78:BM78,MATCH($W$1,$BB$86:$BM$86,0))</f>
        <v>1.5548351486033693E-3</v>
      </c>
      <c r="AM79" s="423">
        <f>SUM(AM80:AM81)</f>
        <v>0</v>
      </c>
      <c r="AN79" s="183">
        <f>+AM79/AD79</f>
        <v>0</v>
      </c>
      <c r="AO79" s="186">
        <f>+AM79/AF79</f>
        <v>0</v>
      </c>
      <c r="AP79" s="185">
        <f>SUM(AP80:AP81)</f>
        <v>0</v>
      </c>
      <c r="AQ79" s="185">
        <f>SUM(AQ80:AQ81)</f>
        <v>0</v>
      </c>
      <c r="AR79" s="170">
        <f t="shared" si="242"/>
        <v>0</v>
      </c>
      <c r="AS79" s="423">
        <f>SUM(AS80:AS81)</f>
        <v>0</v>
      </c>
      <c r="AT79" s="183">
        <f t="shared" si="233"/>
        <v>0</v>
      </c>
      <c r="AU79" s="423">
        <f>SUM(AU80:AU81)</f>
        <v>3459.7012829999999</v>
      </c>
      <c r="AV79" s="353">
        <f>SUM(AV80:AV81)</f>
        <v>0</v>
      </c>
      <c r="AW79" s="353">
        <f>+AD79-AM79</f>
        <v>3459.7012829999999</v>
      </c>
      <c r="AX79" s="353">
        <f>+AF79-AG79</f>
        <v>3459.7012829999999</v>
      </c>
      <c r="AY79" s="187">
        <f>AY156</f>
        <v>216.863888</v>
      </c>
      <c r="AZ79" s="172">
        <f>IF(AND(AY79=0,AM79&gt;AY79),1,IFERROR(AM79/AY79,1))</f>
        <v>0</v>
      </c>
      <c r="BB79" s="568">
        <f>CB79/$AD$79</f>
        <v>0</v>
      </c>
      <c r="BC79" s="568">
        <f t="shared" ref="BC79:BM79" si="253">CC79/$AD$79</f>
        <v>0</v>
      </c>
      <c r="BD79" s="568">
        <f t="shared" si="253"/>
        <v>0</v>
      </c>
      <c r="BE79" s="568">
        <f t="shared" si="253"/>
        <v>0</v>
      </c>
      <c r="BF79" s="568">
        <f t="shared" si="253"/>
        <v>0</v>
      </c>
      <c r="BG79" s="568">
        <f t="shared" si="253"/>
        <v>0</v>
      </c>
      <c r="BH79" s="568">
        <f t="shared" si="253"/>
        <v>0</v>
      </c>
      <c r="BI79" s="568">
        <f t="shared" si="253"/>
        <v>0</v>
      </c>
      <c r="BJ79" s="568">
        <f t="shared" si="253"/>
        <v>0</v>
      </c>
      <c r="BK79" s="568">
        <f t="shared" si="253"/>
        <v>0</v>
      </c>
      <c r="BL79" s="568">
        <f t="shared" si="253"/>
        <v>1</v>
      </c>
      <c r="BM79" s="568">
        <f t="shared" si="253"/>
        <v>1</v>
      </c>
      <c r="BN79" s="227"/>
      <c r="BO79" s="568">
        <f>CO79/$AD$79</f>
        <v>0</v>
      </c>
      <c r="BP79" s="568">
        <f t="shared" ref="BP79:BZ79" si="254">CP79/$AD$79</f>
        <v>0</v>
      </c>
      <c r="BQ79" s="568">
        <f t="shared" si="254"/>
        <v>0</v>
      </c>
      <c r="BR79" s="568">
        <f t="shared" si="254"/>
        <v>0</v>
      </c>
      <c r="BS79" s="568">
        <f t="shared" si="254"/>
        <v>0</v>
      </c>
      <c r="BT79" s="568">
        <f t="shared" si="254"/>
        <v>0</v>
      </c>
      <c r="BU79" s="568">
        <f t="shared" si="254"/>
        <v>0</v>
      </c>
      <c r="BV79" s="568">
        <f>CV79/$AD$79</f>
        <v>0</v>
      </c>
      <c r="BW79" s="568">
        <f t="shared" si="254"/>
        <v>0</v>
      </c>
      <c r="BX79" s="568">
        <f t="shared" si="254"/>
        <v>0</v>
      </c>
      <c r="BY79" s="568">
        <f t="shared" si="254"/>
        <v>0</v>
      </c>
      <c r="BZ79" s="568">
        <f t="shared" si="254"/>
        <v>1</v>
      </c>
      <c r="CB79" s="185">
        <f t="shared" ref="CB79:CM79" si="255">SUM(CB80:CB81)</f>
        <v>0</v>
      </c>
      <c r="CC79" s="185">
        <f t="shared" si="255"/>
        <v>0</v>
      </c>
      <c r="CD79" s="185">
        <f t="shared" si="255"/>
        <v>0</v>
      </c>
      <c r="CE79" s="185">
        <f t="shared" si="255"/>
        <v>0</v>
      </c>
      <c r="CF79" s="185">
        <f t="shared" si="255"/>
        <v>0</v>
      </c>
      <c r="CG79" s="185">
        <f t="shared" si="255"/>
        <v>0</v>
      </c>
      <c r="CH79" s="185">
        <f t="shared" si="255"/>
        <v>0</v>
      </c>
      <c r="CI79" s="185">
        <f t="shared" si="255"/>
        <v>0</v>
      </c>
      <c r="CJ79" s="185">
        <f t="shared" si="255"/>
        <v>0</v>
      </c>
      <c r="CK79" s="185">
        <f t="shared" si="255"/>
        <v>0</v>
      </c>
      <c r="CL79" s="185">
        <f t="shared" si="255"/>
        <v>3459.7012829999999</v>
      </c>
      <c r="CM79" s="185">
        <f t="shared" si="255"/>
        <v>3459.7012829999999</v>
      </c>
      <c r="CO79" s="353">
        <f t="shared" ref="CO79:CZ79" si="256">SUM(CO80:CO81)</f>
        <v>0</v>
      </c>
      <c r="CP79" s="353">
        <f t="shared" si="256"/>
        <v>0</v>
      </c>
      <c r="CQ79" s="353">
        <f t="shared" si="256"/>
        <v>0</v>
      </c>
      <c r="CR79" s="353">
        <f t="shared" si="256"/>
        <v>0</v>
      </c>
      <c r="CS79" s="353">
        <f t="shared" si="256"/>
        <v>0</v>
      </c>
      <c r="CT79" s="353">
        <f t="shared" si="256"/>
        <v>0</v>
      </c>
      <c r="CU79" s="353">
        <f t="shared" si="256"/>
        <v>0</v>
      </c>
      <c r="CV79" s="353">
        <f t="shared" si="256"/>
        <v>0</v>
      </c>
      <c r="CW79" s="353">
        <f t="shared" si="256"/>
        <v>0</v>
      </c>
      <c r="CX79" s="353">
        <f t="shared" si="256"/>
        <v>0</v>
      </c>
      <c r="CY79" s="353">
        <f t="shared" si="256"/>
        <v>0</v>
      </c>
      <c r="CZ79" s="353">
        <f t="shared" si="256"/>
        <v>3459.7012829999999</v>
      </c>
      <c r="DB79" s="353">
        <f t="shared" ref="DB79:DM79" si="257">SUM(DB80:DB81)</f>
        <v>0</v>
      </c>
      <c r="DC79" s="353">
        <f t="shared" si="257"/>
        <v>0</v>
      </c>
      <c r="DD79" s="353">
        <f t="shared" si="257"/>
        <v>0</v>
      </c>
      <c r="DE79" s="353">
        <f t="shared" si="257"/>
        <v>0</v>
      </c>
      <c r="DF79" s="353">
        <f t="shared" si="257"/>
        <v>0</v>
      </c>
      <c r="DG79" s="353">
        <f t="shared" si="257"/>
        <v>0</v>
      </c>
      <c r="DH79" s="353">
        <f t="shared" si="257"/>
        <v>0</v>
      </c>
      <c r="DI79" s="353">
        <f t="shared" si="257"/>
        <v>0</v>
      </c>
      <c r="DJ79" s="353">
        <f t="shared" si="257"/>
        <v>0</v>
      </c>
      <c r="DK79" s="353">
        <f t="shared" si="257"/>
        <v>0</v>
      </c>
      <c r="DL79" s="353">
        <f t="shared" si="257"/>
        <v>3459701283</v>
      </c>
      <c r="DM79" s="353">
        <f t="shared" si="257"/>
        <v>3459701283</v>
      </c>
      <c r="DO79" s="353">
        <f t="shared" ref="DO79:DZ79" si="258">SUM(DO80:DO81)</f>
        <v>0</v>
      </c>
      <c r="DP79" s="353">
        <f t="shared" si="258"/>
        <v>0</v>
      </c>
      <c r="DQ79" s="353">
        <f t="shared" si="258"/>
        <v>0</v>
      </c>
      <c r="DR79" s="353">
        <f t="shared" si="258"/>
        <v>0</v>
      </c>
      <c r="DS79" s="353">
        <f t="shared" si="258"/>
        <v>0</v>
      </c>
      <c r="DT79" s="353">
        <f t="shared" si="258"/>
        <v>0</v>
      </c>
      <c r="DU79" s="353">
        <f t="shared" si="258"/>
        <v>0</v>
      </c>
      <c r="DV79" s="353">
        <f t="shared" si="258"/>
        <v>0</v>
      </c>
      <c r="DW79" s="353">
        <f t="shared" si="258"/>
        <v>0</v>
      </c>
      <c r="DX79" s="353">
        <f t="shared" si="258"/>
        <v>0</v>
      </c>
      <c r="DY79" s="353">
        <f t="shared" si="258"/>
        <v>0</v>
      </c>
      <c r="DZ79" s="353">
        <f t="shared" si="258"/>
        <v>3459701283</v>
      </c>
      <c r="EB79" s="532">
        <v>1000000</v>
      </c>
      <c r="EC79" s="532">
        <v>1000000</v>
      </c>
      <c r="ED79" s="532">
        <v>1000000</v>
      </c>
      <c r="EE79" s="532">
        <v>1000000</v>
      </c>
      <c r="EF79" s="532">
        <v>1000000</v>
      </c>
      <c r="EG79" s="532">
        <v>1000000</v>
      </c>
      <c r="EH79" s="532">
        <v>1000000</v>
      </c>
      <c r="EI79" s="532">
        <v>1000000</v>
      </c>
      <c r="EJ79" s="532">
        <v>1000000</v>
      </c>
      <c r="EK79" s="532">
        <v>1000000</v>
      </c>
      <c r="EL79" s="532">
        <v>1000000</v>
      </c>
      <c r="EM79" s="532">
        <v>1000000</v>
      </c>
      <c r="EO79" s="532">
        <v>1000000</v>
      </c>
      <c r="EP79" s="532">
        <v>1000000</v>
      </c>
      <c r="EQ79" s="532">
        <v>1000000</v>
      </c>
      <c r="ER79" s="532">
        <v>1000000</v>
      </c>
      <c r="ES79" s="532">
        <v>1000000</v>
      </c>
      <c r="ET79" s="532">
        <v>1000000</v>
      </c>
      <c r="EU79" s="532">
        <v>1000000</v>
      </c>
      <c r="EV79" s="532">
        <v>1000000</v>
      </c>
      <c r="EW79" s="532">
        <v>1000000</v>
      </c>
      <c r="EX79" s="532">
        <v>1000000</v>
      </c>
      <c r="EY79" s="532">
        <v>1000000</v>
      </c>
      <c r="EZ79" s="532">
        <v>1000000</v>
      </c>
    </row>
    <row r="80" spans="1:156" ht="21.75" customHeight="1">
      <c r="A80" s="181"/>
      <c r="B80" s="181" t="s">
        <v>181</v>
      </c>
      <c r="C80" s="224" t="s">
        <v>295</v>
      </c>
      <c r="D80" s="181" t="s">
        <v>202</v>
      </c>
      <c r="E80" s="181" t="s">
        <v>170</v>
      </c>
      <c r="F80" s="181" t="s">
        <v>162</v>
      </c>
      <c r="G80" s="181" t="s">
        <v>162</v>
      </c>
      <c r="H80" s="181" t="s">
        <v>162</v>
      </c>
      <c r="I80" s="181" t="s">
        <v>162</v>
      </c>
      <c r="J80" s="181" t="s">
        <v>162</v>
      </c>
      <c r="K80" s="181" t="s">
        <v>162</v>
      </c>
      <c r="L80" s="181" t="s">
        <v>162</v>
      </c>
      <c r="M80" s="181" t="s">
        <v>162</v>
      </c>
      <c r="N80" s="181" t="s">
        <v>162</v>
      </c>
      <c r="O80" s="181" t="s">
        <v>162</v>
      </c>
      <c r="P80" s="181"/>
      <c r="Q80" s="181"/>
      <c r="R80" s="181"/>
      <c r="S80" s="181"/>
      <c r="T80" s="188" t="s">
        <v>172</v>
      </c>
      <c r="U80" s="400"/>
      <c r="V80" s="174" t="s">
        <v>172</v>
      </c>
      <c r="W80" s="354">
        <f>(+SUMIFS('[1]SIIF Cierre 31 de Abril de 2024'!$P$4:$P$749,'[1]SIIF Cierre 31 de Abril de 2024'!$A$4:$A$749,$B80,'[1]SIIF Cierre 31 de Abril de 2024'!$B$4:$B$749,$C80,'[1]SIIF Cierre 31 de Abril de 2024'!$C$4:$C$749,$D80,'[1]SIIF Cierre 31 de Abril de 2024'!$D$4:$D$749,$E80,'[1]SIIF Cierre 31 de Abril de 2024'!$E$4:$E$749,$F80,'[1]SIIF Cierre 31 de Abril de 2024'!$F$4:$F$749,$G80,'[1]SIIF Cierre 31 de Abril de 2024'!$G$4:$G$749,$H80,'[1]SIIF Cierre 31 de Abril de 2024'!$H$4:$H$749,$I80,'[1]SIIF Cierre 31 de Abril de 2024'!$I$4:$I$749,$J80,'[1]SIIF Cierre 31 de Abril de 2024'!$J$4:$J$749,$K80,'[1]SIIF Cierre 31 de Abril de 2024'!$K$4:$K$749,$L80,'[1]SIIF Cierre 31 de Abril de 2024'!$L$4:$L$749,$M80,'[1]SIIF Cierre 31 de Abril de 2024'!$M$4:$M$749,$N80,'[1]SIIF Cierre 31 de Abril de 2024'!$N$4:$N$749,$O80)/1000000)</f>
        <v>3459.7012829999999</v>
      </c>
      <c r="X80" s="354">
        <v>0</v>
      </c>
      <c r="Y80" s="352">
        <f>(+SUMIFS('[1]SIIF Cierre 31 de Abril de 2024'!$R$4:$R$749,'[1]SIIF Cierre 31 de Abril de 2024'!$A$4:$A$749,$B80,'[1]SIIF Cierre 31 de Abril de 2024'!$B$4:$B$749,$C80,'[1]SIIF Cierre 31 de Abril de 2024'!$C$4:$C$749,$D80,'[1]SIIF Cierre 31 de Abril de 2024'!$D$4:$D$749,$E80,'[1]SIIF Cierre 31 de Abril de 2024'!$E$4:$E$749,$F80,'[1]SIIF Cierre 31 de Abril de 2024'!$F$4:$F$749,$G80,'[1]SIIF Cierre 31 de Abril de 2024'!$G$4:$G$749,$H80,'[1]SIIF Cierre 31 de Abril de 2024'!$H$4:$H$749,$I80,'[1]SIIF Cierre 31 de Abril de 2024'!$I$4:$I$749,$J80,'[1]SIIF Cierre 31 de Abril de 2024'!$J$4:$J$749,$K80,'[1]SIIF Cierre 31 de Abril de 2024'!$K$4:$K$749,$L80,'[1]SIIF Cierre 31 de Abril de 2024'!$L$4:$L$749,$M80,'[1]SIIF Cierre 31 de Abril de 2024'!$M$4:$M$749,$N80,'[1]SIIF Cierre 31 de Abril de 2024'!$N$4:$N$749,$O80)/1000000)</f>
        <v>0</v>
      </c>
      <c r="Z80" s="350"/>
      <c r="AA80" s="352">
        <f>(+SUMIFS('[1]SIIF Cierre 31 de Abril de 2024'!$Q$4:$Q$749,'[1]SIIF Cierre 31 de Abril de 2024'!$A$4:$A$749,$B80,'[1]SIIF Cierre 31 de Abril de 2024'!$B$4:$B$749,$C80,'[1]SIIF Cierre 31 de Abril de 2024'!$C$4:$C$749,$D80,'[1]SIIF Cierre 31 de Abril de 2024'!$D$4:$D$749,$E80,'[1]SIIF Cierre 31 de Abril de 2024'!$E$4:$E$749,$F80,'[1]SIIF Cierre 31 de Abril de 2024'!$F$4:$F$749,$G80,'[1]SIIF Cierre 31 de Abril de 2024'!$G$4:$G$749,$H80,'[1]SIIF Cierre 31 de Abril de 2024'!$H$4:$H$749,$I80,'[1]SIIF Cierre 31 de Abril de 2024'!$I$4:$I$749,$J80,'[1]SIIF Cierre 31 de Abril de 2024'!$J$4:$J$749,$K80,'[1]SIIF Cierre 31 de Abril de 2024'!$K$4:$K$749,$L80,'[1]SIIF Cierre 31 de Abril de 2024'!$L$4:$L$749,$M80,'[1]SIIF Cierre 31 de Abril de 2024'!$M$4:$M$749,$N80,'[1]SIIF Cierre 31 de Abril de 2024'!$N$4:$N$749,$O80)/1000000)</f>
        <v>0</v>
      </c>
      <c r="AB80" s="352"/>
      <c r="AC80" s="350"/>
      <c r="AD80" s="422">
        <f>W80-Y80+AA80</f>
        <v>3459.7012829999999</v>
      </c>
      <c r="AE80" s="354">
        <f>(+SUMIFS('[1]SIIF Cierre 31 de Abril de 2024'!$T$4:$T$749,'[1]SIIF Cierre 31 de Abril de 2024'!$A$4:$A$749,$B80,'[1]SIIF Cierre 31 de Abril de 2024'!$B$4:$B$749,$C80,'[1]SIIF Cierre 31 de Abril de 2024'!$C$4:$C$749,$D80,'[1]SIIF Cierre 31 de Abril de 2024'!$D$4:$D$749,$E80,'[1]SIIF Cierre 31 de Abril de 2024'!$E$4:$E$749,$F80,'[1]SIIF Cierre 31 de Abril de 2024'!$F$4:$F$749,$G80,'[1]SIIF Cierre 31 de Abril de 2024'!$G$4:$G$749,$H80,'[1]SIIF Cierre 31 de Abril de 2024'!$H$4:$H$749,$I80,'[1]SIIF Cierre 31 de Abril de 2024'!$I$4:$I$749,$J80,'[1]SIIF Cierre 31 de Abril de 2024'!$J$4:$J$749,$K80,'[1]SIIF Cierre 31 de Abril de 2024'!$K$4:$K$749,$L80,'[1]SIIF Cierre 31 de Abril de 2024'!$L$4:$L$749,$M80,'[1]SIIF Cierre 31 de Abril de 2024'!$M$4:$M$749,$N80,'[1]SIIF Cierre 31 de Abril de 2024'!$N$4:$N$749,$O80)/1000000)</f>
        <v>0</v>
      </c>
      <c r="AF80" s="352">
        <f>AD80-AE80</f>
        <v>3459.7012829999999</v>
      </c>
      <c r="AG80" s="424">
        <f>+SUMIFS('[1]SIIF Cierre 31 de Abril de 2024'!$W$4:$W$749,'[1]SIIF Cierre 31 de Abril de 2024'!$A$4:$A$749,$B80,'[1]SIIF Cierre 31 de Abril de 2024'!$B$4:$B$749,$C80,'[1]SIIF Cierre 31 de Abril de 2024'!$C$4:$C$749,$D80,'[1]SIIF Cierre 31 de Abril de 2024'!$D$4:$D$749,$E80,'[1]SIIF Cierre 31 de Abril de 2024'!$E$4:$E$749,$F80,'[1]SIIF Cierre 31 de Abril de 2024'!$F$4:$F$749,$G80,'[1]SIIF Cierre 31 de Abril de 2024'!$G$4:$G$749,$H80,'[1]SIIF Cierre 31 de Abril de 2024'!$H$4:$H$749,$I80,'[1]SIIF Cierre 31 de Abril de 2024'!$I$4:$I$749,$J80,'[1]SIIF Cierre 31 de Abril de 2024'!$J$4:$J$749,$K80,'[1]SIIF Cierre 31 de Abril de 2024'!$K$4:$K$749,$L80,'[1]SIIF Cierre 31 de Abril de 2024'!$L$4:$L$749,$M80,'[1]SIIF Cierre 31 de Abril de 2024'!$M$4:$M$749,$N80,'[1]SIIF Cierre 31 de Abril de 2024'!$N$4:$N$749,$O80)/1000000</f>
        <v>0</v>
      </c>
      <c r="AH80" s="175">
        <f>+AG80/AD80</f>
        <v>0</v>
      </c>
      <c r="AI80" s="184">
        <f>+AG80/AF80</f>
        <v>0</v>
      </c>
      <c r="AJ80" s="246">
        <f t="shared" si="241"/>
        <v>0</v>
      </c>
      <c r="AK80" s="246">
        <f t="shared" ref="AK80:AK81" si="259">+AG80-AJ80</f>
        <v>0</v>
      </c>
      <c r="AL80" s="170">
        <f>INDEX(BB79:BM79,MATCH($W$1,$BB$86:$BM$86,0))</f>
        <v>0</v>
      </c>
      <c r="AM80" s="422">
        <f>+SUMIFS('[1]SIIF Cierre 31 de Abril de 2024'!$X$4:$X$749,'[1]SIIF Cierre 31 de Abril de 2024'!$A$4:$A$749,$B80,'[1]SIIF Cierre 31 de Abril de 2024'!$B$4:$B$749,$C80,'[1]SIIF Cierre 31 de Abril de 2024'!$C$4:$C$749,$D80,'[1]SIIF Cierre 31 de Abril de 2024'!$D$4:$D$749,$E80,'[1]SIIF Cierre 31 de Abril de 2024'!$E$4:$E$749,$F80,'[1]SIIF Cierre 31 de Abril de 2024'!$F$4:$F$749,$G80,'[1]SIIF Cierre 31 de Abril de 2024'!$G$4:$G$749,$H80,'[1]SIIF Cierre 31 de Abril de 2024'!$H$4:$H$749,$I80,'[1]SIIF Cierre 31 de Abril de 2024'!$I$4:$I$749,$J80,'[1]SIIF Cierre 31 de Abril de 2024'!$J$4:$J$749,$K80,'[1]SIIF Cierre 31 de Abril de 2024'!$K$4:$K$749,$L80,'[1]SIIF Cierre 31 de Abril de 2024'!$L$4:$L$749,$M80,'[1]SIIF Cierre 31 de Abril de 2024'!$M$4:$M$749,$N80,'[1]SIIF Cierre 31 de Abril de 2024'!$N$4:$N$749,$O80)/1000000</f>
        <v>0</v>
      </c>
      <c r="AN80" s="177">
        <f>+AM80/AD80</f>
        <v>0</v>
      </c>
      <c r="AO80" s="186">
        <f>+AM80/AF80</f>
        <v>0</v>
      </c>
      <c r="AP80" s="246">
        <f t="shared" si="248"/>
        <v>0</v>
      </c>
      <c r="AQ80" s="246">
        <f t="shared" si="249"/>
        <v>0</v>
      </c>
      <c r="AR80" s="170">
        <f t="shared" si="242"/>
        <v>0</v>
      </c>
      <c r="AS80" s="422">
        <f>+SUMIFS('[1]SIIF Cierre 31 de Abril de 2024'!$Z$4:$Z$749,'[1]SIIF Cierre 31 de Abril de 2024'!$A$4:$A$749,$B80,'[1]SIIF Cierre 31 de Abril de 2024'!$B$4:$B$749,$C80,'[1]SIIF Cierre 31 de Abril de 2024'!$C$4:$C$749,$D80,'[1]SIIF Cierre 31 de Abril de 2024'!$D$4:$D$749,$E80,'[1]SIIF Cierre 31 de Abril de 2024'!$E$4:$E$749,$F80,'[1]SIIF Cierre 31 de Abril de 2024'!$F$4:$F$749,$G80,'[1]SIIF Cierre 31 de Abril de 2024'!$G$4:$G$749,$H80,'[1]SIIF Cierre 31 de Abril de 2024'!$H$4:$H$749,$I80,'[1]SIIF Cierre 31 de Abril de 2024'!$I$4:$I$749,$J80,'[1]SIIF Cierre 31 de Abril de 2024'!$J$4:$J$749,$K80,'[1]SIIF Cierre 31 de Abril de 2024'!$K$4:$K$749,$L80,'[1]SIIF Cierre 31 de Abril de 2024'!$L$4:$L$749,$M80,'[1]SIIF Cierre 31 de Abril de 2024'!$M$4:$M$749,$N80,'[1]SIIF Cierre 31 de Abril de 2024'!$N$4:$N$749,$O80)/1000000</f>
        <v>0</v>
      </c>
      <c r="AT80" s="177">
        <f t="shared" si="233"/>
        <v>0</v>
      </c>
      <c r="AU80" s="422">
        <f>+AD80-AG80</f>
        <v>3459.7012829999999</v>
      </c>
      <c r="AV80" s="350">
        <f>+AG80-AM80</f>
        <v>0</v>
      </c>
      <c r="AW80" s="351">
        <f>+AD80-AM80</f>
        <v>3459.7012829999999</v>
      </c>
      <c r="AX80" s="352">
        <f>+AF80-AG80</f>
        <v>3459.7012829999999</v>
      </c>
      <c r="AY80" s="190">
        <f>AD80*AR80</f>
        <v>0</v>
      </c>
      <c r="AZ80" s="172">
        <f>IF(AND(AY80=0,AM80&gt;AY80),1,IFERROR(AM80/AY80,1))</f>
        <v>1</v>
      </c>
      <c r="BB80" s="177">
        <v>0</v>
      </c>
      <c r="BC80" s="177">
        <v>0</v>
      </c>
      <c r="BD80" s="177">
        <v>0</v>
      </c>
      <c r="BE80" s="177">
        <v>0</v>
      </c>
      <c r="BF80" s="177">
        <v>0</v>
      </c>
      <c r="BG80" s="177">
        <v>0</v>
      </c>
      <c r="BH80" s="177">
        <v>0</v>
      </c>
      <c r="BI80" s="177">
        <v>0</v>
      </c>
      <c r="BJ80" s="177">
        <v>0</v>
      </c>
      <c r="BK80" s="177">
        <v>0</v>
      </c>
      <c r="BL80" s="177">
        <v>1</v>
      </c>
      <c r="BM80" s="177">
        <v>1</v>
      </c>
      <c r="BN80" s="227"/>
      <c r="BO80" s="177">
        <v>0</v>
      </c>
      <c r="BP80" s="177">
        <v>0</v>
      </c>
      <c r="BQ80" s="177">
        <v>0</v>
      </c>
      <c r="BR80" s="177">
        <v>0</v>
      </c>
      <c r="BS80" s="177">
        <v>0</v>
      </c>
      <c r="BT80" s="177">
        <v>0</v>
      </c>
      <c r="BU80" s="177">
        <v>0</v>
      </c>
      <c r="BV80" s="177">
        <v>0</v>
      </c>
      <c r="BW80" s="177">
        <v>0</v>
      </c>
      <c r="BX80" s="177">
        <v>0</v>
      </c>
      <c r="BY80" s="177">
        <v>0</v>
      </c>
      <c r="BZ80" s="177">
        <v>1</v>
      </c>
      <c r="CB80" s="541">
        <f>DB80/EB80</f>
        <v>0</v>
      </c>
      <c r="CC80" s="541">
        <f t="shared" ref="CC80:CM80" si="260">DC80/EC80</f>
        <v>0</v>
      </c>
      <c r="CD80" s="541">
        <f t="shared" si="260"/>
        <v>0</v>
      </c>
      <c r="CE80" s="541">
        <f t="shared" si="260"/>
        <v>0</v>
      </c>
      <c r="CF80" s="541">
        <f t="shared" si="260"/>
        <v>0</v>
      </c>
      <c r="CG80" s="541">
        <f t="shared" si="260"/>
        <v>0</v>
      </c>
      <c r="CH80" s="541">
        <f t="shared" si="260"/>
        <v>0</v>
      </c>
      <c r="CI80" s="541">
        <f t="shared" si="260"/>
        <v>0</v>
      </c>
      <c r="CJ80" s="541">
        <f t="shared" si="260"/>
        <v>0</v>
      </c>
      <c r="CK80" s="541">
        <f t="shared" si="260"/>
        <v>0</v>
      </c>
      <c r="CL80" s="541">
        <f t="shared" si="260"/>
        <v>3459.7012829999999</v>
      </c>
      <c r="CM80" s="541">
        <f t="shared" si="260"/>
        <v>3459.7012829999999</v>
      </c>
      <c r="CO80" s="538">
        <f t="shared" ref="CO80:CZ80" si="261">DO80/EO80</f>
        <v>0</v>
      </c>
      <c r="CP80" s="538">
        <f t="shared" si="261"/>
        <v>0</v>
      </c>
      <c r="CQ80" s="538">
        <f t="shared" si="261"/>
        <v>0</v>
      </c>
      <c r="CR80" s="538">
        <f t="shared" si="261"/>
        <v>0</v>
      </c>
      <c r="CS80" s="538">
        <f t="shared" si="261"/>
        <v>0</v>
      </c>
      <c r="CT80" s="538">
        <f t="shared" si="261"/>
        <v>0</v>
      </c>
      <c r="CU80" s="538">
        <f t="shared" si="261"/>
        <v>0</v>
      </c>
      <c r="CV80" s="538">
        <f t="shared" si="261"/>
        <v>0</v>
      </c>
      <c r="CW80" s="538">
        <f t="shared" si="261"/>
        <v>0</v>
      </c>
      <c r="CX80" s="538">
        <f t="shared" si="261"/>
        <v>0</v>
      </c>
      <c r="CY80" s="538">
        <f t="shared" si="261"/>
        <v>0</v>
      </c>
      <c r="CZ80" s="538">
        <f t="shared" si="261"/>
        <v>3459.7012829999999</v>
      </c>
      <c r="DB80" s="422">
        <v>0</v>
      </c>
      <c r="DC80" s="422">
        <v>0</v>
      </c>
      <c r="DD80" s="422">
        <v>0</v>
      </c>
      <c r="DE80" s="422">
        <v>0</v>
      </c>
      <c r="DF80" s="422">
        <v>0</v>
      </c>
      <c r="DG80" s="422">
        <v>0</v>
      </c>
      <c r="DH80" s="422">
        <v>0</v>
      </c>
      <c r="DI80" s="422">
        <v>0</v>
      </c>
      <c r="DJ80" s="422">
        <v>0</v>
      </c>
      <c r="DK80" s="422">
        <v>0</v>
      </c>
      <c r="DL80" s="422">
        <v>3459701283</v>
      </c>
      <c r="DM80" s="422">
        <v>3459701283</v>
      </c>
      <c r="DO80" s="422">
        <v>0</v>
      </c>
      <c r="DP80" s="422">
        <v>0</v>
      </c>
      <c r="DQ80" s="422">
        <v>0</v>
      </c>
      <c r="DR80" s="422">
        <v>0</v>
      </c>
      <c r="DS80" s="422">
        <v>0</v>
      </c>
      <c r="DT80" s="422">
        <v>0</v>
      </c>
      <c r="DU80" s="422">
        <v>0</v>
      </c>
      <c r="DV80" s="422">
        <v>0</v>
      </c>
      <c r="DW80" s="422">
        <v>0</v>
      </c>
      <c r="DX80" s="422">
        <v>0</v>
      </c>
      <c r="DY80" s="422">
        <v>0</v>
      </c>
      <c r="DZ80" s="422">
        <v>3459701283</v>
      </c>
      <c r="EB80" s="541">
        <v>1000000</v>
      </c>
      <c r="EC80" s="544">
        <v>1000000</v>
      </c>
      <c r="ED80" s="544">
        <v>1000000</v>
      </c>
      <c r="EE80" s="544">
        <v>1000000</v>
      </c>
      <c r="EF80" s="544">
        <v>1000000</v>
      </c>
      <c r="EG80" s="544">
        <v>1000000</v>
      </c>
      <c r="EH80" s="544">
        <v>1000000</v>
      </c>
      <c r="EI80" s="544">
        <v>1000000</v>
      </c>
      <c r="EJ80" s="544">
        <v>1000000</v>
      </c>
      <c r="EK80" s="544">
        <v>1000000</v>
      </c>
      <c r="EL80" s="544">
        <v>1000000</v>
      </c>
      <c r="EM80" s="544">
        <v>1000000</v>
      </c>
      <c r="EO80" s="541">
        <v>1000000</v>
      </c>
      <c r="EP80" s="544">
        <v>1000000</v>
      </c>
      <c r="EQ80" s="544">
        <v>1000000</v>
      </c>
      <c r="ER80" s="544">
        <v>1000000</v>
      </c>
      <c r="ES80" s="544">
        <v>1000000</v>
      </c>
      <c r="ET80" s="544">
        <v>1000000</v>
      </c>
      <c r="EU80" s="544">
        <v>1000000</v>
      </c>
      <c r="EV80" s="544">
        <v>1000000</v>
      </c>
      <c r="EW80" s="544">
        <v>1000000</v>
      </c>
      <c r="EX80" s="544">
        <v>1000000</v>
      </c>
      <c r="EY80" s="544">
        <v>1000000</v>
      </c>
      <c r="EZ80" s="544">
        <v>1000000</v>
      </c>
    </row>
    <row r="81" spans="1:156" ht="21.75" customHeight="1" thickBot="1">
      <c r="A81" s="181"/>
      <c r="B81" s="181" t="s">
        <v>181</v>
      </c>
      <c r="C81" s="224" t="s">
        <v>295</v>
      </c>
      <c r="D81" s="181" t="s">
        <v>203</v>
      </c>
      <c r="E81" s="181" t="s">
        <v>170</v>
      </c>
      <c r="F81" s="181" t="s">
        <v>162</v>
      </c>
      <c r="G81" s="181" t="s">
        <v>162</v>
      </c>
      <c r="H81" s="181" t="s">
        <v>162</v>
      </c>
      <c r="I81" s="181" t="s">
        <v>162</v>
      </c>
      <c r="J81" s="181" t="s">
        <v>162</v>
      </c>
      <c r="K81" s="181" t="s">
        <v>162</v>
      </c>
      <c r="L81" s="181" t="s">
        <v>162</v>
      </c>
      <c r="M81" s="181" t="s">
        <v>162</v>
      </c>
      <c r="N81" s="181" t="s">
        <v>162</v>
      </c>
      <c r="O81" s="181" t="s">
        <v>162</v>
      </c>
      <c r="P81" s="181"/>
      <c r="Q81" s="181"/>
      <c r="R81" s="181"/>
      <c r="S81" s="181"/>
      <c r="T81" s="188" t="s">
        <v>173</v>
      </c>
      <c r="U81" s="400"/>
      <c r="V81" s="174" t="s">
        <v>173</v>
      </c>
      <c r="W81" s="354">
        <f>(+SUMIFS('[1]SIIF Cierre 31 de Abril de 2024'!$P$4:$P$749,'[1]SIIF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2024'!$N$4:$N$749,$O81)/1000000)</f>
        <v>0</v>
      </c>
      <c r="X81" s="354">
        <v>0</v>
      </c>
      <c r="Y81" s="352">
        <f>(+SUMIFS('[1]SIIF Cierre 31 de Abril de 2024'!$R$4:$R$749,'[1]SIIF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2024'!$N$4:$N$749,$O81)/1000000)</f>
        <v>0</v>
      </c>
      <c r="Z81" s="350"/>
      <c r="AA81" s="352">
        <f>(+SUMIFS('[1]SIIF Cierre 31 de Abril de 2024'!$Q$4:$Q$749,'[1]SIIF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2024'!$N$4:$N$749,$O81)/1000000)</f>
        <v>0</v>
      </c>
      <c r="AB81" s="354"/>
      <c r="AC81" s="350"/>
      <c r="AD81" s="422">
        <f>W81-Y81+AA81</f>
        <v>0</v>
      </c>
      <c r="AE81" s="354">
        <f>(+SUMIFS('[1]SIIF Cierre 31 de Abril de 2024'!$T$4:$T$749,'[1]SIIF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2024'!$N$4:$N$749,$O81)/1000000)</f>
        <v>0</v>
      </c>
      <c r="AF81" s="352">
        <f>AD81-AE81</f>
        <v>0</v>
      </c>
      <c r="AG81" s="424">
        <f>+SUMIFS('[1]SIIF Cierre 31 de Abril de 2024'!$W$4:$W$749,'[1]SIIF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AH81" s="175">
        <f>IFERROR(AG81/AD81,0)</f>
        <v>0</v>
      </c>
      <c r="AI81" s="184" t="e">
        <f>+AG81/AF81</f>
        <v>#DIV/0!</v>
      </c>
      <c r="AJ81" s="246">
        <f t="shared" si="241"/>
        <v>0</v>
      </c>
      <c r="AK81" s="246">
        <f t="shared" si="259"/>
        <v>0</v>
      </c>
      <c r="AL81" s="170">
        <f>INDEX(BB80:BM80,MATCH($W$1,$BB$86:$BM$86,0))</f>
        <v>0</v>
      </c>
      <c r="AM81" s="422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AN81" s="177">
        <f>IFERROR(AM81/AD81,0)</f>
        <v>0</v>
      </c>
      <c r="AO81" s="186" t="e">
        <f>+AM81/AF81</f>
        <v>#DIV/0!</v>
      </c>
      <c r="AP81" s="246">
        <f t="shared" si="248"/>
        <v>0</v>
      </c>
      <c r="AQ81" s="246">
        <f t="shared" si="249"/>
        <v>0</v>
      </c>
      <c r="AR81" s="170">
        <f t="shared" si="242"/>
        <v>0</v>
      </c>
      <c r="AS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AT81" s="177">
        <f>IFERROR(AS81/AD81,0)</f>
        <v>0</v>
      </c>
      <c r="AU81" s="422">
        <f>+AD81-AG81</f>
        <v>0</v>
      </c>
      <c r="AV81" s="350">
        <f>+AG81-AM81</f>
        <v>0</v>
      </c>
      <c r="AW81" s="351">
        <f>+AD81-AM81</f>
        <v>0</v>
      </c>
      <c r="AX81" s="352">
        <f>+AF81-AG81</f>
        <v>0</v>
      </c>
      <c r="AY81" s="190">
        <f>AD81*AR81</f>
        <v>0</v>
      </c>
      <c r="AZ81" s="172">
        <f>IF(AND(AY81=0,AM81&gt;AY81),1,IFERROR(AM81/AY81,1))</f>
        <v>1</v>
      </c>
      <c r="BB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C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D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E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F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G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H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I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J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K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L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M81" s="177">
        <f>+SUMIFS('[1]SIIF Cierre 31 de Abril de 2024'!$X$4:$X$749,'[1]SIIF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BN81" s="227"/>
      <c r="BO81" s="177">
        <v>0</v>
      </c>
      <c r="BP81" s="177">
        <v>0</v>
      </c>
      <c r="BQ81" s="177">
        <v>0</v>
      </c>
      <c r="BR81" s="177">
        <v>0</v>
      </c>
      <c r="BS81" s="177">
        <v>0</v>
      </c>
      <c r="BT81" s="177">
        <v>0</v>
      </c>
      <c r="BU81" s="177">
        <v>0</v>
      </c>
      <c r="BV81" s="177">
        <v>0</v>
      </c>
      <c r="BW81" s="177">
        <v>0</v>
      </c>
      <c r="BX81" s="177">
        <v>0</v>
      </c>
      <c r="BY81" s="177">
        <v>0</v>
      </c>
      <c r="BZ81" s="177">
        <v>0</v>
      </c>
      <c r="CO81" s="561"/>
      <c r="CP81" s="561"/>
      <c r="CQ81" s="561"/>
      <c r="CR81" s="561"/>
      <c r="CS81" s="561"/>
      <c r="CT81" s="561"/>
      <c r="CU81" s="561"/>
      <c r="CV81" s="561"/>
      <c r="CW81" s="561"/>
      <c r="CX81" s="561"/>
      <c r="CY81" s="561"/>
      <c r="CZ81" s="561"/>
      <c r="DB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C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D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E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F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G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H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I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J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K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L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M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O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P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Q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R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S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T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U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V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W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X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Y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  <c r="DZ81" s="422">
        <f>+SUMIFS('[1]SIIF Cierre 31 de Abril de 2024'!$Z$4:$Z$749,'[1]SIIF Cierre 31 de Abril de 2024'!$A$4:$A$749,$B81,'[1]SIIF Cierre 31 de Abril de 2024'!$B$4:$B$749,$C81,'[1]SIIF Cierre 31 de Abril de 2024'!$C$4:$C$749,$D81,'[1]SIIF Cierre 31 de Abril de 2024'!$D$4:$D$749,$E81,'[1]SIIF Cierre 31 de Abril de 2024'!$E$4:$E$749,$F81,'[1]SIIF Cierre 31 de Abril de 2024'!$F$4:$F$749,$G81,'[1]SIIF Cierre 31 de Abril de 2024'!$G$4:$G$749,$H81,'[1]SIIF Cierre 31 de Abril de 2024'!$H$4:$H$749,$I81,'[1]SIIF Cierre 31 de Abril de 2024'!$I$4:$I$749,$J81,'[1]SIIF Cierre 31 de Abril de 2024'!$J$4:$J$749,$K81,'[1]SIIF Cierre 31 de Abril de 2024'!$K$4:$K$749,$L81,'[1]SIIF Cierre 31 de Abril de 2024'!$L$4:$L$749,$M81,'[1]SIIF Cierre 31 de Abril de 2024'!$M$4:$M$749,$N81,'[1]SIIF Cierre 31 de Abril de 2024'!$N$4:$N$749,$O81)/1000000</f>
        <v>0</v>
      </c>
    </row>
    <row r="82" spans="1:156" ht="27.75" customHeight="1" thickBot="1">
      <c r="A82" s="181"/>
      <c r="B82" s="181" t="s">
        <v>181</v>
      </c>
      <c r="C82" s="224" t="s">
        <v>295</v>
      </c>
      <c r="D82" s="181" t="s">
        <v>162</v>
      </c>
      <c r="E82" s="181" t="s">
        <v>174</v>
      </c>
      <c r="F82" s="181" t="s">
        <v>162</v>
      </c>
      <c r="G82" s="181" t="s">
        <v>162</v>
      </c>
      <c r="H82" s="181" t="s">
        <v>162</v>
      </c>
      <c r="I82" s="181" t="s">
        <v>162</v>
      </c>
      <c r="J82" s="181" t="s">
        <v>162</v>
      </c>
      <c r="K82" s="181" t="s">
        <v>162</v>
      </c>
      <c r="L82" s="181" t="s">
        <v>162</v>
      </c>
      <c r="M82" s="181" t="s">
        <v>162</v>
      </c>
      <c r="N82" s="181" t="s">
        <v>162</v>
      </c>
      <c r="O82" s="181" t="s">
        <v>162</v>
      </c>
      <c r="P82" s="181"/>
      <c r="Q82" s="181"/>
      <c r="R82" s="181"/>
      <c r="S82" s="181"/>
      <c r="T82" s="166" t="s">
        <v>175</v>
      </c>
      <c r="U82" s="395"/>
      <c r="V82" s="156" t="s">
        <v>175</v>
      </c>
      <c r="W82" s="353">
        <f>W157</f>
        <v>7153966.5075630005</v>
      </c>
      <c r="X82" s="353">
        <f>X157</f>
        <v>0</v>
      </c>
      <c r="Y82" s="353">
        <f>Y157</f>
        <v>0</v>
      </c>
      <c r="Z82" s="353"/>
      <c r="AA82" s="353">
        <f t="shared" ref="AA82:AG82" si="262">AA157</f>
        <v>0</v>
      </c>
      <c r="AB82" s="353">
        <f t="shared" si="262"/>
        <v>0</v>
      </c>
      <c r="AC82" s="353">
        <f t="shared" si="262"/>
        <v>0</v>
      </c>
      <c r="AD82" s="423">
        <f t="shared" si="262"/>
        <v>7153966.5075630005</v>
      </c>
      <c r="AE82" s="423">
        <f>AE157</f>
        <v>0</v>
      </c>
      <c r="AF82" s="423">
        <f t="shared" si="262"/>
        <v>7153966.5075630005</v>
      </c>
      <c r="AG82" s="423">
        <f t="shared" si="262"/>
        <v>2648296.0064857006</v>
      </c>
      <c r="AH82" s="167">
        <f t="shared" si="229"/>
        <v>0.37018568701516646</v>
      </c>
      <c r="AI82" s="184">
        <f t="shared" si="230"/>
        <v>0.37018568701516646</v>
      </c>
      <c r="AJ82" s="185">
        <f>AJ157</f>
        <v>3150825.1249796874</v>
      </c>
      <c r="AK82" s="185">
        <f>AK157</f>
        <v>-499245.98822098644</v>
      </c>
      <c r="AL82" s="170">
        <f>INDEX(BB82:BM82,MATCH($W$1,$BB$86:$BM$86,0))</f>
        <v>0.43983380291943275</v>
      </c>
      <c r="AM82" s="423">
        <f>AM157</f>
        <v>2413788.29976488</v>
      </c>
      <c r="AN82" s="183">
        <f>+AM82/AD82</f>
        <v>0.33740559131959608</v>
      </c>
      <c r="AO82" s="186">
        <f t="shared" si="232"/>
        <v>0.33740559131959608</v>
      </c>
      <c r="AP82" s="185">
        <f>AP157</f>
        <v>2606434.7466279515</v>
      </c>
      <c r="AQ82" s="185">
        <f>AQ157</f>
        <v>-192491.37987807163</v>
      </c>
      <c r="AR82" s="170">
        <f t="shared" si="242"/>
        <v>0.36431771715350031</v>
      </c>
      <c r="AS82" s="423">
        <f>AS157</f>
        <v>2413746.9817718803</v>
      </c>
      <c r="AT82" s="183">
        <f t="shared" si="233"/>
        <v>0.33739981578333156</v>
      </c>
      <c r="AU82" s="423">
        <f>AU157</f>
        <v>4505670.5010773009</v>
      </c>
      <c r="AV82" s="353">
        <f t="shared" si="243"/>
        <v>234507.70672082063</v>
      </c>
      <c r="AW82" s="353">
        <f t="shared" si="244"/>
        <v>4740178.2077981206</v>
      </c>
      <c r="AX82" s="353">
        <f t="shared" si="234"/>
        <v>4505670.5010772999</v>
      </c>
      <c r="AY82" s="187" t="e">
        <f>AY157</f>
        <v>#REF!</v>
      </c>
      <c r="AZ82" s="172" t="e">
        <f>IF(AND(AY82=0,AM82&gt;AY82),1,IFERROR(AM82/AY82,1))</f>
        <v>#REF!</v>
      </c>
      <c r="BB82" s="568">
        <f>CB82/$AD$82</f>
        <v>7.5276388364564573E-2</v>
      </c>
      <c r="BC82" s="568">
        <f t="shared" ref="BC82:BM82" si="263">CC82/$AD$82</f>
        <v>0.2190146184117103</v>
      </c>
      <c r="BD82" s="568">
        <f t="shared" si="263"/>
        <v>0.40161547338175807</v>
      </c>
      <c r="BE82" s="568">
        <f t="shared" si="263"/>
        <v>0.43983380291943275</v>
      </c>
      <c r="BF82" s="568">
        <f t="shared" si="263"/>
        <v>0.52049917896158482</v>
      </c>
      <c r="BG82" s="568">
        <f t="shared" si="263"/>
        <v>0.62865942841510292</v>
      </c>
      <c r="BH82" s="568">
        <f t="shared" si="263"/>
        <v>0.66188533880876244</v>
      </c>
      <c r="BI82" s="568">
        <f t="shared" si="263"/>
        <v>0.73330273389810219</v>
      </c>
      <c r="BJ82" s="568">
        <f t="shared" si="263"/>
        <v>0.83525531558833821</v>
      </c>
      <c r="BK82" s="568">
        <f t="shared" si="263"/>
        <v>0.90850105235011536</v>
      </c>
      <c r="BL82" s="568">
        <f t="shared" si="263"/>
        <v>0.94404896959080742</v>
      </c>
      <c r="BM82" s="568">
        <f t="shared" si="263"/>
        <v>0.99999999999858247</v>
      </c>
      <c r="BN82" s="227"/>
      <c r="BO82" s="568">
        <f>CO82/$AD$82</f>
        <v>3.4608399793073767E-5</v>
      </c>
      <c r="BP82" s="568">
        <f t="shared" ref="BP82:BZ82" si="264">CP82/$AD$82</f>
        <v>4.6615748735659851E-2</v>
      </c>
      <c r="BQ82" s="568">
        <f t="shared" si="264"/>
        <v>0.30364326111379536</v>
      </c>
      <c r="BR82" s="568">
        <f t="shared" si="264"/>
        <v>0.36431771715350031</v>
      </c>
      <c r="BS82" s="568">
        <f t="shared" si="264"/>
        <v>0.40769630557787828</v>
      </c>
      <c r="BT82" s="568">
        <f t="shared" si="264"/>
        <v>0.52931241517006955</v>
      </c>
      <c r="BU82" s="568">
        <f t="shared" si="264"/>
        <v>0.58835306849964919</v>
      </c>
      <c r="BV82" s="568">
        <f t="shared" si="264"/>
        <v>0.62361705182379357</v>
      </c>
      <c r="BW82" s="568">
        <f t="shared" si="264"/>
        <v>0.76887511103572959</v>
      </c>
      <c r="BX82" s="568">
        <f t="shared" si="264"/>
        <v>0.8281593137522959</v>
      </c>
      <c r="BY82" s="568">
        <f t="shared" si="264"/>
        <v>0.86428438791905526</v>
      </c>
      <c r="BZ82" s="568">
        <f t="shared" si="264"/>
        <v>0.99999999999851696</v>
      </c>
      <c r="CB82" s="423">
        <f>CB157</f>
        <v>538524.76117040007</v>
      </c>
      <c r="CC82" s="423">
        <f t="shared" ref="CC82:CM82" si="265">CC157</f>
        <v>1566823.2447840665</v>
      </c>
      <c r="CD82" s="423">
        <f t="shared" si="265"/>
        <v>2873143.645492157</v>
      </c>
      <c r="CE82" s="423">
        <f t="shared" si="265"/>
        <v>3146556.2949796873</v>
      </c>
      <c r="CF82" s="423">
        <f t="shared" si="265"/>
        <v>3723633.6935052178</v>
      </c>
      <c r="CG82" s="423">
        <f t="shared" si="265"/>
        <v>4497408.4955453463</v>
      </c>
      <c r="CH82" s="423">
        <f t="shared" si="265"/>
        <v>4735105.5456848759</v>
      </c>
      <c r="CI82" s="423">
        <f t="shared" si="265"/>
        <v>5246023.1982114064</v>
      </c>
      <c r="CJ82" s="423">
        <f t="shared" si="265"/>
        <v>5975388.5529829357</v>
      </c>
      <c r="CK82" s="423">
        <f t="shared" si="265"/>
        <v>6499386.1005984657</v>
      </c>
      <c r="CL82" s="423">
        <f t="shared" si="265"/>
        <v>6753694.7099519977</v>
      </c>
      <c r="CM82" s="423">
        <f t="shared" si="265"/>
        <v>7153966.5075528594</v>
      </c>
      <c r="CO82" s="423">
        <f>CO157</f>
        <v>247.587333</v>
      </c>
      <c r="CP82" s="423">
        <f t="shared" ref="CP82:CZ82" si="266">CP157</f>
        <v>333487.50517988286</v>
      </c>
      <c r="CQ82" s="423">
        <f t="shared" si="266"/>
        <v>2172253.720255299</v>
      </c>
      <c r="CR82" s="423">
        <f t="shared" si="266"/>
        <v>2606316.7466279515</v>
      </c>
      <c r="CS82" s="423">
        <f t="shared" si="266"/>
        <v>2916645.7153613116</v>
      </c>
      <c r="CT82" s="423">
        <f t="shared" si="266"/>
        <v>3786683.2901639594</v>
      </c>
      <c r="CU82" s="423">
        <f t="shared" si="266"/>
        <v>4209058.1466684099</v>
      </c>
      <c r="CV82" s="423">
        <f t="shared" si="266"/>
        <v>4461335.5022925995</v>
      </c>
      <c r="CW82" s="423">
        <f t="shared" si="266"/>
        <v>5500506.7928483924</v>
      </c>
      <c r="CX82" s="423">
        <f t="shared" si="266"/>
        <v>5924623.9935102835</v>
      </c>
      <c r="CY82" s="423">
        <f t="shared" si="266"/>
        <v>6183061.5641825097</v>
      </c>
      <c r="CZ82" s="423">
        <f t="shared" si="266"/>
        <v>7153966.5075523909</v>
      </c>
      <c r="DB82" s="423">
        <f>DB157</f>
        <v>538524761170.40002</v>
      </c>
      <c r="DC82" s="423">
        <f t="shared" ref="DC82:DM82" si="267">DC157</f>
        <v>1566823244784.0667</v>
      </c>
      <c r="DD82" s="423">
        <f t="shared" si="267"/>
        <v>2873143645492.1563</v>
      </c>
      <c r="DE82" s="423">
        <f t="shared" si="267"/>
        <v>3146556294979.6865</v>
      </c>
      <c r="DF82" s="423">
        <f t="shared" si="267"/>
        <v>3723633693505.2163</v>
      </c>
      <c r="DG82" s="423">
        <f t="shared" si="267"/>
        <v>4497408495545.3467</v>
      </c>
      <c r="DH82" s="423">
        <f t="shared" si="267"/>
        <v>4735105545684.877</v>
      </c>
      <c r="DI82" s="423">
        <f t="shared" si="267"/>
        <v>5246023198211.4072</v>
      </c>
      <c r="DJ82" s="423">
        <f t="shared" si="267"/>
        <v>5975388552982.9365</v>
      </c>
      <c r="DK82" s="423">
        <f t="shared" si="267"/>
        <v>6499386100598.4668</v>
      </c>
      <c r="DL82" s="423">
        <f t="shared" si="267"/>
        <v>6753694709951.9971</v>
      </c>
      <c r="DM82" s="423">
        <f t="shared" si="267"/>
        <v>7153966507552.8604</v>
      </c>
      <c r="DO82" s="423">
        <f t="shared" ref="DO82:DY82" si="268">DO157</f>
        <v>247587333</v>
      </c>
      <c r="DP82" s="423">
        <f t="shared" si="268"/>
        <v>333487505179.88293</v>
      </c>
      <c r="DQ82" s="423">
        <f t="shared" si="268"/>
        <v>2172253720255.2986</v>
      </c>
      <c r="DR82" s="423">
        <f t="shared" si="268"/>
        <v>2606316746627.9521</v>
      </c>
      <c r="DS82" s="423">
        <f t="shared" si="268"/>
        <v>2916645715361.312</v>
      </c>
      <c r="DT82" s="423">
        <f t="shared" si="268"/>
        <v>3786683290163.9604</v>
      </c>
      <c r="DU82" s="423">
        <f t="shared" si="268"/>
        <v>4209058146668.4097</v>
      </c>
      <c r="DV82" s="423">
        <f t="shared" si="268"/>
        <v>4461335502292.6016</v>
      </c>
      <c r="DW82" s="423">
        <f t="shared" si="268"/>
        <v>5500506792848.3926</v>
      </c>
      <c r="DX82" s="423">
        <f t="shared" si="268"/>
        <v>5924623993510.2832</v>
      </c>
      <c r="DY82" s="423">
        <f t="shared" si="268"/>
        <v>6183061564182.5088</v>
      </c>
      <c r="DZ82" s="423">
        <f>DZ157</f>
        <v>7153966507552.3916</v>
      </c>
      <c r="EB82" s="532">
        <v>1000000</v>
      </c>
      <c r="EC82" s="532">
        <v>1000000</v>
      </c>
      <c r="ED82" s="532">
        <v>1000000</v>
      </c>
      <c r="EE82" s="532">
        <v>1000000</v>
      </c>
      <c r="EF82" s="532">
        <v>1000000</v>
      </c>
      <c r="EG82" s="532">
        <v>1000000</v>
      </c>
      <c r="EH82" s="532">
        <v>1000000</v>
      </c>
      <c r="EI82" s="532">
        <v>1000000</v>
      </c>
      <c r="EJ82" s="532">
        <v>1000000</v>
      </c>
      <c r="EK82" s="532">
        <v>1000000</v>
      </c>
      <c r="EL82" s="532">
        <v>1000000</v>
      </c>
      <c r="EM82" s="532">
        <v>1000000</v>
      </c>
      <c r="EO82" s="532">
        <v>1000000</v>
      </c>
      <c r="EP82" s="532">
        <v>1000000</v>
      </c>
      <c r="EQ82" s="532">
        <v>1000000</v>
      </c>
      <c r="ER82" s="532">
        <v>1000000</v>
      </c>
      <c r="ES82" s="532">
        <v>1000000</v>
      </c>
      <c r="ET82" s="532">
        <v>1000000</v>
      </c>
      <c r="EU82" s="532">
        <v>1000000</v>
      </c>
      <c r="EV82" s="532">
        <v>1000000</v>
      </c>
      <c r="EW82" s="532">
        <v>1000000</v>
      </c>
      <c r="EX82" s="532">
        <v>1000000</v>
      </c>
      <c r="EY82" s="532">
        <v>1000000</v>
      </c>
      <c r="EZ82" s="532">
        <v>1000000</v>
      </c>
    </row>
    <row r="83" spans="1:156" ht="24.75" customHeight="1" thickBot="1">
      <c r="A83" s="181"/>
      <c r="B83" s="181" t="s">
        <v>181</v>
      </c>
      <c r="C83" s="224" t="s">
        <v>295</v>
      </c>
      <c r="D83" s="181" t="s">
        <v>162</v>
      </c>
      <c r="E83" s="181" t="s">
        <v>162</v>
      </c>
      <c r="F83" s="181" t="s">
        <v>162</v>
      </c>
      <c r="G83" s="181" t="s">
        <v>162</v>
      </c>
      <c r="H83" s="181" t="s">
        <v>162</v>
      </c>
      <c r="I83" s="181" t="s">
        <v>162</v>
      </c>
      <c r="J83" s="181" t="s">
        <v>162</v>
      </c>
      <c r="K83" s="181" t="s">
        <v>162</v>
      </c>
      <c r="L83" s="181" t="s">
        <v>162</v>
      </c>
      <c r="M83" s="181" t="s">
        <v>162</v>
      </c>
      <c r="N83" s="181" t="s">
        <v>162</v>
      </c>
      <c r="O83" s="181" t="s">
        <v>162</v>
      </c>
      <c r="P83" s="181"/>
      <c r="Q83" s="181"/>
      <c r="R83" s="181"/>
      <c r="S83" s="181"/>
      <c r="T83" s="166" t="s">
        <v>204</v>
      </c>
      <c r="U83" s="395"/>
      <c r="V83" s="156" t="s">
        <v>204</v>
      </c>
      <c r="W83" s="353">
        <f>+W82+W73+W79</f>
        <v>7337076.0088460008</v>
      </c>
      <c r="X83" s="353">
        <f t="shared" ref="X83:AC83" si="269">+X82+X73+X79</f>
        <v>0</v>
      </c>
      <c r="Y83" s="353">
        <f t="shared" si="269"/>
        <v>0</v>
      </c>
      <c r="Z83" s="353">
        <f t="shared" si="269"/>
        <v>0</v>
      </c>
      <c r="AA83" s="353">
        <f t="shared" si="269"/>
        <v>0</v>
      </c>
      <c r="AB83" s="353">
        <f t="shared" si="269"/>
        <v>0</v>
      </c>
      <c r="AC83" s="353">
        <f t="shared" si="269"/>
        <v>0</v>
      </c>
      <c r="AD83" s="423">
        <f>+AD82+AD73+AD79</f>
        <v>7337076.0088460008</v>
      </c>
      <c r="AE83" s="353">
        <f>+AE82+AE73+AE79</f>
        <v>2473.0038030000001</v>
      </c>
      <c r="AF83" s="353">
        <f>+AF82+AF73+AF79</f>
        <v>7334603.0050430009</v>
      </c>
      <c r="AG83" s="423">
        <f>+AG82+AG73+AG79</f>
        <v>2698164.2969972207</v>
      </c>
      <c r="AH83" s="167">
        <f>+AG83/AD83</f>
        <v>0.36774381153257218</v>
      </c>
      <c r="AI83" s="184">
        <f t="shared" si="230"/>
        <v>0.36786780349830289</v>
      </c>
      <c r="AJ83" s="353">
        <f>+AJ82+AJ73+AJ79</f>
        <v>3223893.4545040275</v>
      </c>
      <c r="AK83" s="353">
        <f>+AK82+AK73+AK79</f>
        <v>-522446.02723380644</v>
      </c>
      <c r="AL83" s="170">
        <f>INDEX(BB82:BM82,MATCH($W$1,$BB$86:$BM$86,0))</f>
        <v>0.43983380291943275</v>
      </c>
      <c r="AM83" s="423">
        <f>+AM82+AM73+AM79</f>
        <v>2460318.8633363401</v>
      </c>
      <c r="AN83" s="183">
        <f>+AM83/AD83</f>
        <v>0.33532688776428621</v>
      </c>
      <c r="AO83" s="186">
        <f t="shared" si="232"/>
        <v>0.3354399497348004</v>
      </c>
      <c r="AP83" s="353">
        <f>+AP82+AP73+AP79</f>
        <v>2665458.9265329316</v>
      </c>
      <c r="AQ83" s="353">
        <f>+AQ82+AQ73+AQ79</f>
        <v>-204984.99621159164</v>
      </c>
      <c r="AR83" s="170">
        <f t="shared" si="242"/>
        <v>0.36327018056231708</v>
      </c>
      <c r="AS83" s="423">
        <f>+AS82+AS73+AS79</f>
        <v>2460259.6622333401</v>
      </c>
      <c r="AT83" s="183">
        <f t="shared" si="233"/>
        <v>0.33531881900461569</v>
      </c>
      <c r="AU83" s="423">
        <f>+AU82+AU73</f>
        <v>4635452.010565781</v>
      </c>
      <c r="AV83" s="353">
        <f>+AV82+AV73</f>
        <v>237845.43366088063</v>
      </c>
      <c r="AW83" s="355">
        <f>+AW82+AW73</f>
        <v>4873297.4442266608</v>
      </c>
      <c r="AX83" s="353">
        <f t="shared" si="234"/>
        <v>4636438.7080457807</v>
      </c>
      <c r="AY83" s="187" t="e">
        <f>+AY82+AY73</f>
        <v>#REF!</v>
      </c>
      <c r="AZ83" s="172" t="e">
        <f>IF(AND(AY83=0,AM83&gt;AY83),1,IFERROR(AM83/AY83,1))</f>
        <v>#REF!</v>
      </c>
      <c r="BB83" s="568">
        <f>CB83/$AD$83</f>
        <v>7.5208749795548452E-2</v>
      </c>
      <c r="BC83" s="568">
        <f t="shared" ref="BC83:BM83" si="270">CC83/$AD$83</f>
        <v>0.21859924535702743</v>
      </c>
      <c r="BD83" s="568">
        <f t="shared" si="270"/>
        <v>0.39836563496085281</v>
      </c>
      <c r="BE83" s="568">
        <f t="shared" si="270"/>
        <v>0.43881576538422973</v>
      </c>
      <c r="BF83" s="568">
        <f t="shared" si="270"/>
        <v>0.51909642518240651</v>
      </c>
      <c r="BG83" s="568">
        <f t="shared" si="270"/>
        <v>0.62633687056575527</v>
      </c>
      <c r="BH83" s="568">
        <f t="shared" si="270"/>
        <v>0.66045957820401346</v>
      </c>
      <c r="BI83" s="568">
        <f t="shared" si="270"/>
        <v>0.73198696885988224</v>
      </c>
      <c r="BJ83" s="568">
        <f t="shared" si="270"/>
        <v>0.83301211883895576</v>
      </c>
      <c r="BK83" s="568">
        <f t="shared" si="270"/>
        <v>0.90621287693252806</v>
      </c>
      <c r="BL83" s="568">
        <f t="shared" si="270"/>
        <v>0.944708152166014</v>
      </c>
      <c r="BM83" s="568">
        <f t="shared" si="270"/>
        <v>0.9999999999985496</v>
      </c>
      <c r="BN83" s="227"/>
      <c r="BO83" s="568">
        <f>CO83/$AD$83</f>
        <v>1.4066959256489051E-3</v>
      </c>
      <c r="BP83" s="568">
        <f t="shared" ref="BP83:BZ83" si="271">CP83/$AD$83</f>
        <v>5.0018739368500077E-2</v>
      </c>
      <c r="BQ83" s="568">
        <f t="shared" si="271"/>
        <v>0.30230500603272592</v>
      </c>
      <c r="BR83" s="568">
        <f t="shared" si="271"/>
        <v>0.36327018056231708</v>
      </c>
      <c r="BS83" s="568">
        <f t="shared" si="271"/>
        <v>0.40740264188546055</v>
      </c>
      <c r="BT83" s="568">
        <f t="shared" si="271"/>
        <v>0.5279684107590531</v>
      </c>
      <c r="BU83" s="568">
        <f t="shared" si="271"/>
        <v>0.587495387440781</v>
      </c>
      <c r="BV83" s="568">
        <f t="shared" si="271"/>
        <v>0.62398668605722951</v>
      </c>
      <c r="BW83" s="568">
        <f t="shared" si="271"/>
        <v>0.76745715920931934</v>
      </c>
      <c r="BX83" s="568">
        <f t="shared" si="271"/>
        <v>0.82726264645126713</v>
      </c>
      <c r="BY83" s="568">
        <f t="shared" si="271"/>
        <v>0.8660669666761297</v>
      </c>
      <c r="BZ83" s="568">
        <f t="shared" si="271"/>
        <v>0.99999999999854727</v>
      </c>
      <c r="CB83" s="423">
        <f>+CB82+CB73+CB79</f>
        <v>551812.31378022011</v>
      </c>
      <c r="CC83" s="423">
        <f t="shared" ref="CC83:CM83" si="272">+CC82+CC73+CC79</f>
        <v>1603879.2786608865</v>
      </c>
      <c r="CD83" s="423">
        <f t="shared" si="272"/>
        <v>2922838.9430199768</v>
      </c>
      <c r="CE83" s="423">
        <f t="shared" si="272"/>
        <v>3219624.6245040274</v>
      </c>
      <c r="CF83" s="423">
        <f t="shared" si="272"/>
        <v>3808649.9274835577</v>
      </c>
      <c r="CG83" s="423">
        <f t="shared" si="272"/>
        <v>4595481.2264836859</v>
      </c>
      <c r="CH83" s="423">
        <f t="shared" si="272"/>
        <v>4845842.1260532159</v>
      </c>
      <c r="CI83" s="423">
        <f t="shared" si="272"/>
        <v>5370644.0280097462</v>
      </c>
      <c r="CJ83" s="423">
        <f t="shared" si="272"/>
        <v>6111873.232211276</v>
      </c>
      <c r="CK83" s="423">
        <f t="shared" si="272"/>
        <v>6648952.7582489653</v>
      </c>
      <c r="CL83" s="423">
        <f t="shared" si="272"/>
        <v>6931395.518618498</v>
      </c>
      <c r="CM83" s="423">
        <f t="shared" si="272"/>
        <v>7337076.0088353595</v>
      </c>
      <c r="CO83" s="423">
        <f>+CO82+CO73+CO79</f>
        <v>10321.034927819999</v>
      </c>
      <c r="CP83" s="423">
        <f t="shared" ref="CP83:CZ83" si="273">+CP82+CP73+CP79</f>
        <v>366991.29261334287</v>
      </c>
      <c r="CQ83" s="423">
        <f t="shared" si="273"/>
        <v>2218034.807116759</v>
      </c>
      <c r="CR83" s="423">
        <f t="shared" si="273"/>
        <v>2665340.9265329316</v>
      </c>
      <c r="CS83" s="423">
        <f t="shared" si="273"/>
        <v>2989144.1497182916</v>
      </c>
      <c r="CT83" s="423">
        <f t="shared" si="273"/>
        <v>3873744.3600087995</v>
      </c>
      <c r="CU83" s="423">
        <f t="shared" si="273"/>
        <v>4310498.3124994403</v>
      </c>
      <c r="CV83" s="423">
        <f t="shared" si="273"/>
        <v>4578237.7441098196</v>
      </c>
      <c r="CW83" s="423">
        <f t="shared" si="273"/>
        <v>5630891.5106518026</v>
      </c>
      <c r="CX83" s="423">
        <f t="shared" si="273"/>
        <v>6069688.9162920434</v>
      </c>
      <c r="CY83" s="423">
        <f t="shared" si="273"/>
        <v>6354399.1632534601</v>
      </c>
      <c r="CZ83" s="423">
        <f t="shared" si="273"/>
        <v>7337076.0088353418</v>
      </c>
      <c r="DB83" s="423">
        <f>+DB82+DB73+DB79</f>
        <v>551812313780.21997</v>
      </c>
      <c r="DC83" s="423">
        <f t="shared" ref="DC83:DM83" si="274">+DC82+DC73+DC79</f>
        <v>1603879278660.8867</v>
      </c>
      <c r="DD83" s="423">
        <f t="shared" si="274"/>
        <v>2922838943019.9761</v>
      </c>
      <c r="DE83" s="423">
        <f t="shared" si="274"/>
        <v>3219624624504.0264</v>
      </c>
      <c r="DF83" s="423">
        <f t="shared" si="274"/>
        <v>3808649927483.5562</v>
      </c>
      <c r="DG83" s="423">
        <f t="shared" si="274"/>
        <v>4595481226483.6865</v>
      </c>
      <c r="DH83" s="423">
        <f t="shared" si="274"/>
        <v>4845842126053.2168</v>
      </c>
      <c r="DI83" s="423">
        <f t="shared" si="274"/>
        <v>5370644028009.7471</v>
      </c>
      <c r="DJ83" s="423">
        <f t="shared" si="274"/>
        <v>6111873232211.2764</v>
      </c>
      <c r="DK83" s="423">
        <f t="shared" si="274"/>
        <v>6648952758248.9668</v>
      </c>
      <c r="DL83" s="423">
        <f t="shared" si="274"/>
        <v>6931395518618.4971</v>
      </c>
      <c r="DM83" s="423">
        <f t="shared" si="274"/>
        <v>7337076008835.3604</v>
      </c>
      <c r="DO83" s="423">
        <f t="shared" ref="DO83:DZ83" si="275">+DO82+DO73+DO79</f>
        <v>10321034927.82</v>
      </c>
      <c r="DP83" s="423">
        <f t="shared" si="275"/>
        <v>366991292613.34296</v>
      </c>
      <c r="DQ83" s="423">
        <f t="shared" si="275"/>
        <v>2218034807116.7588</v>
      </c>
      <c r="DR83" s="423">
        <f t="shared" si="275"/>
        <v>2665340926532.9321</v>
      </c>
      <c r="DS83" s="423">
        <f t="shared" si="275"/>
        <v>2989144149718.292</v>
      </c>
      <c r="DT83" s="423">
        <f t="shared" si="275"/>
        <v>3873744360008.8003</v>
      </c>
      <c r="DU83" s="423">
        <f t="shared" si="275"/>
        <v>4310498312499.4395</v>
      </c>
      <c r="DV83" s="423">
        <f t="shared" si="275"/>
        <v>4578237744109.8213</v>
      </c>
      <c r="DW83" s="423">
        <f t="shared" si="275"/>
        <v>5630891510651.8027</v>
      </c>
      <c r="DX83" s="423">
        <f t="shared" si="275"/>
        <v>6069688916292.043</v>
      </c>
      <c r="DY83" s="423">
        <f t="shared" si="275"/>
        <v>6354399163253.459</v>
      </c>
      <c r="DZ83" s="423">
        <f t="shared" si="275"/>
        <v>7337076008835.3418</v>
      </c>
      <c r="EB83" s="532">
        <v>1000000</v>
      </c>
      <c r="EC83" s="532">
        <v>1000000</v>
      </c>
      <c r="ED83" s="532">
        <v>1000000</v>
      </c>
      <c r="EE83" s="532">
        <v>1000000</v>
      </c>
      <c r="EF83" s="532">
        <v>1000000</v>
      </c>
      <c r="EG83" s="532">
        <v>1000000</v>
      </c>
      <c r="EH83" s="532">
        <v>1000000</v>
      </c>
      <c r="EI83" s="532">
        <v>1000000</v>
      </c>
      <c r="EJ83" s="532">
        <v>1000000</v>
      </c>
      <c r="EK83" s="532">
        <v>1000000</v>
      </c>
      <c r="EL83" s="532">
        <v>1000000</v>
      </c>
      <c r="EM83" s="532">
        <v>1000000</v>
      </c>
      <c r="EO83" s="532">
        <v>1000000</v>
      </c>
      <c r="EP83" s="532">
        <v>1000000</v>
      </c>
      <c r="EQ83" s="532">
        <v>1000000</v>
      </c>
      <c r="ER83" s="532">
        <v>1000000</v>
      </c>
      <c r="ES83" s="532">
        <v>1000000</v>
      </c>
      <c r="ET83" s="532">
        <v>1000000</v>
      </c>
      <c r="EU83" s="532">
        <v>1000000</v>
      </c>
      <c r="EV83" s="532">
        <v>1000000</v>
      </c>
      <c r="EW83" s="532">
        <v>1000000</v>
      </c>
      <c r="EX83" s="532">
        <v>1000000</v>
      </c>
      <c r="EY83" s="532">
        <v>1000000</v>
      </c>
      <c r="EZ83" s="532">
        <v>1000000</v>
      </c>
    </row>
    <row r="84" spans="1:156" ht="22.5">
      <c r="T84" s="141"/>
      <c r="U84" s="397"/>
      <c r="V84" s="142"/>
      <c r="W84" s="336"/>
      <c r="X84" s="336"/>
      <c r="Y84" s="336"/>
      <c r="Z84" s="336"/>
      <c r="AA84" s="336"/>
      <c r="AB84" s="336"/>
      <c r="AC84" s="336"/>
      <c r="AD84" s="445"/>
      <c r="AE84" s="336"/>
      <c r="AF84" s="336"/>
      <c r="AG84" s="445"/>
      <c r="AH84" s="211"/>
      <c r="AI84" s="198"/>
      <c r="AJ84" s="198"/>
      <c r="AK84" s="198"/>
      <c r="AL84" s="199"/>
      <c r="AM84" s="425"/>
      <c r="AN84" s="211"/>
      <c r="AO84" s="198"/>
      <c r="AP84" s="198"/>
      <c r="AQ84" s="198"/>
      <c r="AR84" s="199"/>
      <c r="AS84" s="425"/>
      <c r="AT84" s="211"/>
      <c r="AU84" s="425"/>
      <c r="AV84" s="356"/>
      <c r="AW84" s="346"/>
      <c r="AX84" s="356"/>
      <c r="AY84" s="144"/>
      <c r="AZ84" s="144"/>
      <c r="BB84" s="138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O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B84" s="391"/>
      <c r="CC84" s="391"/>
      <c r="CD84" s="391"/>
      <c r="CE84" s="391"/>
      <c r="CF84" s="391"/>
      <c r="CG84" s="391"/>
      <c r="CH84" s="391"/>
      <c r="CI84" s="391"/>
      <c r="CJ84" s="391"/>
      <c r="CK84" s="391"/>
      <c r="CL84" s="391"/>
      <c r="CM84" s="391"/>
      <c r="CO84" s="391"/>
      <c r="CP84" s="391"/>
      <c r="CQ84" s="391"/>
      <c r="CR84" s="391"/>
      <c r="CS84" s="391"/>
      <c r="CT84" s="391"/>
      <c r="CU84" s="391"/>
      <c r="CV84" s="391"/>
      <c r="CW84" s="391"/>
      <c r="CX84" s="391"/>
      <c r="CY84" s="391"/>
      <c r="CZ84" s="391"/>
      <c r="DB84" s="391"/>
      <c r="DC84" s="391"/>
      <c r="DD84" s="391"/>
      <c r="DE84" s="391"/>
      <c r="DF84" s="391"/>
      <c r="DG84" s="391"/>
      <c r="DH84" s="391"/>
      <c r="DI84" s="391"/>
      <c r="DJ84" s="391"/>
      <c r="DK84" s="391"/>
      <c r="DL84" s="391"/>
      <c r="DM84" s="391"/>
      <c r="DO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B84" s="391"/>
      <c r="EC84" s="391"/>
      <c r="ED84" s="391"/>
      <c r="EE84" s="391"/>
      <c r="EF84" s="391"/>
      <c r="EG84" s="391"/>
      <c r="EH84" s="391"/>
      <c r="EI84" s="391"/>
      <c r="EJ84" s="391"/>
      <c r="EK84" s="391"/>
      <c r="EL84" s="391"/>
      <c r="EM84" s="391"/>
      <c r="EO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</row>
    <row r="85" spans="1:156" ht="12.75" customHeight="1" thickBot="1">
      <c r="T85" s="223">
        <v>1</v>
      </c>
      <c r="U85" s="405"/>
      <c r="V85" s="228"/>
      <c r="W85" s="229"/>
      <c r="X85" s="223"/>
      <c r="Y85" s="229"/>
      <c r="Z85" s="223"/>
      <c r="AA85" s="229"/>
      <c r="AB85" s="223"/>
      <c r="AC85" s="229"/>
      <c r="AD85" s="427"/>
      <c r="AE85" s="229"/>
      <c r="AF85" s="223"/>
      <c r="AG85" s="427"/>
      <c r="AH85" s="230"/>
      <c r="AI85" s="223"/>
      <c r="AJ85" s="229"/>
      <c r="AK85" s="223"/>
      <c r="AL85" s="231"/>
      <c r="AM85" s="427"/>
      <c r="AN85" s="230"/>
      <c r="AO85" s="223"/>
      <c r="AP85" s="229"/>
      <c r="AQ85" s="223"/>
      <c r="AR85" s="231"/>
      <c r="AS85" s="427"/>
      <c r="AT85" s="230"/>
      <c r="AU85" s="427">
        <v>25</v>
      </c>
      <c r="AV85" s="229">
        <v>26</v>
      </c>
      <c r="AW85" s="223">
        <v>27</v>
      </c>
      <c r="AX85" s="229">
        <v>28</v>
      </c>
      <c r="AY85" s="223">
        <v>31</v>
      </c>
      <c r="AZ85" s="229">
        <v>32</v>
      </c>
      <c r="BB85" s="231"/>
      <c r="BC85" s="232"/>
      <c r="BD85" s="231"/>
      <c r="BE85" s="232"/>
      <c r="BF85" s="231"/>
      <c r="BG85" s="232"/>
      <c r="BH85" s="231"/>
      <c r="BI85" s="232"/>
      <c r="BJ85" s="231"/>
      <c r="BK85" s="232"/>
      <c r="BL85" s="231"/>
      <c r="BM85" s="232"/>
      <c r="BO85" s="232"/>
      <c r="BP85" s="231"/>
      <c r="BQ85" s="232"/>
      <c r="BR85" s="231"/>
      <c r="BS85" s="232"/>
      <c r="BT85" s="231"/>
      <c r="BU85" s="232"/>
      <c r="BV85" s="231"/>
      <c r="BW85" s="232"/>
      <c r="BX85" s="231"/>
      <c r="BY85" s="232"/>
      <c r="BZ85" s="231"/>
      <c r="CB85" s="427"/>
      <c r="CC85" s="536"/>
      <c r="CD85" s="427"/>
      <c r="CE85" s="536"/>
      <c r="CF85" s="427"/>
      <c r="CG85" s="536"/>
      <c r="CH85" s="427"/>
      <c r="CI85" s="536"/>
      <c r="CJ85" s="427"/>
      <c r="CK85" s="536"/>
      <c r="CL85" s="427"/>
      <c r="CM85" s="536"/>
      <c r="CO85" s="536"/>
      <c r="CP85" s="427"/>
      <c r="CQ85" s="536"/>
      <c r="CR85" s="427"/>
      <c r="CS85" s="536"/>
      <c r="CT85" s="427"/>
      <c r="CU85" s="536"/>
      <c r="CV85" s="427"/>
      <c r="CW85" s="536"/>
      <c r="CX85" s="427"/>
      <c r="CY85" s="536"/>
      <c r="CZ85" s="427"/>
      <c r="DB85" s="427"/>
      <c r="DC85" s="536"/>
      <c r="DD85" s="427"/>
      <c r="DE85" s="536"/>
      <c r="DF85" s="427"/>
      <c r="DG85" s="536"/>
      <c r="DH85" s="427"/>
      <c r="DI85" s="536"/>
      <c r="DJ85" s="427"/>
      <c r="DK85" s="536"/>
      <c r="DL85" s="427"/>
      <c r="DM85" s="536"/>
      <c r="DO85" s="536"/>
      <c r="DP85" s="427"/>
      <c r="DQ85" s="536"/>
      <c r="DR85" s="427"/>
      <c r="DS85" s="536"/>
      <c r="DT85" s="427"/>
      <c r="DU85" s="536"/>
      <c r="DV85" s="427"/>
      <c r="DW85" s="536"/>
      <c r="DX85" s="427"/>
      <c r="DY85" s="536"/>
      <c r="DZ85" s="427"/>
      <c r="EB85" s="427"/>
      <c r="EC85" s="536"/>
      <c r="ED85" s="427"/>
      <c r="EE85" s="536"/>
      <c r="EF85" s="427"/>
      <c r="EG85" s="536"/>
      <c r="EH85" s="427"/>
      <c r="EI85" s="536"/>
      <c r="EJ85" s="427"/>
      <c r="EK85" s="536"/>
      <c r="EL85" s="427"/>
      <c r="EM85" s="536"/>
      <c r="EO85" s="536"/>
      <c r="EP85" s="427"/>
      <c r="EQ85" s="536"/>
      <c r="ER85" s="427"/>
      <c r="ES85" s="536"/>
      <c r="ET85" s="427"/>
      <c r="EU85" s="536"/>
      <c r="EV85" s="427"/>
      <c r="EW85" s="536"/>
      <c r="EX85" s="427"/>
      <c r="EY85" s="536"/>
      <c r="EZ85" s="427"/>
    </row>
    <row r="86" spans="1:156" ht="69.75" customHeight="1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233"/>
      <c r="T86" s="155" t="s">
        <v>125</v>
      </c>
      <c r="U86" s="406" t="s">
        <v>205</v>
      </c>
      <c r="V86" s="155" t="s">
        <v>125</v>
      </c>
      <c r="W86" s="156" t="s">
        <v>430</v>
      </c>
      <c r="X86" s="156" t="s">
        <v>127</v>
      </c>
      <c r="Y86" s="156" t="s">
        <v>128</v>
      </c>
      <c r="Z86" s="156" t="s">
        <v>129</v>
      </c>
      <c r="AA86" s="156" t="s">
        <v>130</v>
      </c>
      <c r="AB86" s="156" t="s">
        <v>131</v>
      </c>
      <c r="AC86" s="155" t="s">
        <v>132</v>
      </c>
      <c r="AD86" s="419" t="s">
        <v>431</v>
      </c>
      <c r="AE86" s="155" t="s">
        <v>432</v>
      </c>
      <c r="AF86" s="155" t="s">
        <v>135</v>
      </c>
      <c r="AG86" s="419" t="s">
        <v>0</v>
      </c>
      <c r="AH86" s="157" t="s">
        <v>136</v>
      </c>
      <c r="AI86" s="158" t="s">
        <v>137</v>
      </c>
      <c r="AJ86" s="158" t="s">
        <v>433</v>
      </c>
      <c r="AK86" s="158" t="s">
        <v>138</v>
      </c>
      <c r="AL86" s="159" t="s">
        <v>139</v>
      </c>
      <c r="AM86" s="419" t="s">
        <v>140</v>
      </c>
      <c r="AN86" s="157" t="s">
        <v>141</v>
      </c>
      <c r="AO86" s="234"/>
      <c r="AP86" s="235" t="s">
        <v>434</v>
      </c>
      <c r="AQ86" s="236" t="s">
        <v>143</v>
      </c>
      <c r="AR86" s="237" t="s">
        <v>144</v>
      </c>
      <c r="AS86" s="419" t="s">
        <v>293</v>
      </c>
      <c r="AT86" s="157" t="s">
        <v>294</v>
      </c>
      <c r="AU86" s="419" t="s">
        <v>145</v>
      </c>
      <c r="AV86" s="347" t="s">
        <v>146</v>
      </c>
      <c r="AW86" s="347" t="s">
        <v>147</v>
      </c>
      <c r="AX86" s="347" t="s">
        <v>148</v>
      </c>
      <c r="AY86" s="238" t="s">
        <v>149</v>
      </c>
      <c r="AZ86" s="239" t="s">
        <v>150</v>
      </c>
      <c r="BB86" s="162" t="s">
        <v>151</v>
      </c>
      <c r="BC86" s="162" t="s">
        <v>152</v>
      </c>
      <c r="BD86" s="162" t="s">
        <v>107</v>
      </c>
      <c r="BE86" s="162" t="s">
        <v>153</v>
      </c>
      <c r="BF86" s="162" t="s">
        <v>154</v>
      </c>
      <c r="BG86" s="162" t="s">
        <v>155</v>
      </c>
      <c r="BH86" s="162" t="s">
        <v>156</v>
      </c>
      <c r="BI86" s="162" t="s">
        <v>157</v>
      </c>
      <c r="BJ86" s="162" t="s">
        <v>158</v>
      </c>
      <c r="BK86" s="162" t="s">
        <v>159</v>
      </c>
      <c r="BL86" s="162" t="s">
        <v>160</v>
      </c>
      <c r="BM86" s="162" t="s">
        <v>161</v>
      </c>
      <c r="BO86" s="162" t="s">
        <v>151</v>
      </c>
      <c r="BP86" s="162" t="s">
        <v>152</v>
      </c>
      <c r="BQ86" s="162" t="s">
        <v>107</v>
      </c>
      <c r="BR86" s="162" t="s">
        <v>153</v>
      </c>
      <c r="BS86" s="162" t="s">
        <v>154</v>
      </c>
      <c r="BT86" s="162" t="s">
        <v>155</v>
      </c>
      <c r="BU86" s="162" t="s">
        <v>156</v>
      </c>
      <c r="BV86" s="162" t="s">
        <v>157</v>
      </c>
      <c r="BW86" s="162" t="s">
        <v>158</v>
      </c>
      <c r="BX86" s="162" t="s">
        <v>159</v>
      </c>
      <c r="BY86" s="162" t="s">
        <v>160</v>
      </c>
      <c r="BZ86" s="162" t="s">
        <v>161</v>
      </c>
      <c r="CB86" s="531" t="s">
        <v>151</v>
      </c>
      <c r="CC86" s="531" t="s">
        <v>152</v>
      </c>
      <c r="CD86" s="531" t="s">
        <v>107</v>
      </c>
      <c r="CE86" s="531" t="s">
        <v>153</v>
      </c>
      <c r="CF86" s="531" t="s">
        <v>154</v>
      </c>
      <c r="CG86" s="531" t="s">
        <v>155</v>
      </c>
      <c r="CH86" s="531" t="s">
        <v>156</v>
      </c>
      <c r="CI86" s="531" t="s">
        <v>157</v>
      </c>
      <c r="CJ86" s="531" t="s">
        <v>158</v>
      </c>
      <c r="CK86" s="531" t="s">
        <v>159</v>
      </c>
      <c r="CL86" s="531" t="s">
        <v>160</v>
      </c>
      <c r="CM86" s="531" t="s">
        <v>161</v>
      </c>
      <c r="CO86" s="531" t="s">
        <v>151</v>
      </c>
      <c r="CP86" s="531" t="s">
        <v>152</v>
      </c>
      <c r="CQ86" s="531" t="s">
        <v>107</v>
      </c>
      <c r="CR86" s="531" t="s">
        <v>153</v>
      </c>
      <c r="CS86" s="531" t="s">
        <v>154</v>
      </c>
      <c r="CT86" s="531" t="s">
        <v>155</v>
      </c>
      <c r="CU86" s="531" t="s">
        <v>156</v>
      </c>
      <c r="CV86" s="531" t="s">
        <v>157</v>
      </c>
      <c r="CW86" s="531" t="s">
        <v>158</v>
      </c>
      <c r="CX86" s="531" t="s">
        <v>159</v>
      </c>
      <c r="CY86" s="531" t="s">
        <v>160</v>
      </c>
      <c r="CZ86" s="531" t="s">
        <v>161</v>
      </c>
      <c r="DB86" s="531" t="s">
        <v>151</v>
      </c>
      <c r="DC86" s="531" t="s">
        <v>152</v>
      </c>
      <c r="DD86" s="531" t="s">
        <v>107</v>
      </c>
      <c r="DE86" s="531" t="s">
        <v>153</v>
      </c>
      <c r="DF86" s="531" t="s">
        <v>154</v>
      </c>
      <c r="DG86" s="531" t="s">
        <v>155</v>
      </c>
      <c r="DH86" s="531" t="s">
        <v>156</v>
      </c>
      <c r="DI86" s="531" t="s">
        <v>157</v>
      </c>
      <c r="DJ86" s="531" t="s">
        <v>158</v>
      </c>
      <c r="DK86" s="531" t="s">
        <v>159</v>
      </c>
      <c r="DL86" s="531" t="s">
        <v>160</v>
      </c>
      <c r="DM86" s="531" t="s">
        <v>161</v>
      </c>
      <c r="DO86" s="531" t="s">
        <v>151</v>
      </c>
      <c r="DP86" s="531" t="s">
        <v>152</v>
      </c>
      <c r="DQ86" s="531" t="s">
        <v>107</v>
      </c>
      <c r="DR86" s="531" t="s">
        <v>153</v>
      </c>
      <c r="DS86" s="531" t="s">
        <v>154</v>
      </c>
      <c r="DT86" s="531" t="s">
        <v>155</v>
      </c>
      <c r="DU86" s="531" t="s">
        <v>156</v>
      </c>
      <c r="DV86" s="531" t="s">
        <v>157</v>
      </c>
      <c r="DW86" s="531" t="s">
        <v>158</v>
      </c>
      <c r="DX86" s="531" t="s">
        <v>159</v>
      </c>
      <c r="DY86" s="531" t="s">
        <v>160</v>
      </c>
      <c r="DZ86" s="531" t="s">
        <v>161</v>
      </c>
      <c r="EB86" s="531" t="s">
        <v>151</v>
      </c>
      <c r="EC86" s="531" t="s">
        <v>152</v>
      </c>
      <c r="ED86" s="531" t="s">
        <v>107</v>
      </c>
      <c r="EE86" s="531" t="s">
        <v>153</v>
      </c>
      <c r="EF86" s="531" t="s">
        <v>154</v>
      </c>
      <c r="EG86" s="531" t="s">
        <v>155</v>
      </c>
      <c r="EH86" s="531" t="s">
        <v>156</v>
      </c>
      <c r="EI86" s="531" t="s">
        <v>157</v>
      </c>
      <c r="EJ86" s="531" t="s">
        <v>158</v>
      </c>
      <c r="EK86" s="531" t="s">
        <v>159</v>
      </c>
      <c r="EL86" s="531" t="s">
        <v>160</v>
      </c>
      <c r="EM86" s="531" t="s">
        <v>161</v>
      </c>
      <c r="EO86" s="531" t="s">
        <v>151</v>
      </c>
      <c r="EP86" s="531" t="s">
        <v>152</v>
      </c>
      <c r="EQ86" s="531" t="s">
        <v>107</v>
      </c>
      <c r="ER86" s="531" t="s">
        <v>153</v>
      </c>
      <c r="ES86" s="531" t="s">
        <v>154</v>
      </c>
      <c r="ET86" s="531" t="s">
        <v>155</v>
      </c>
      <c r="EU86" s="531" t="s">
        <v>156</v>
      </c>
      <c r="EV86" s="531" t="s">
        <v>157</v>
      </c>
      <c r="EW86" s="531" t="s">
        <v>158</v>
      </c>
      <c r="EX86" s="531" t="s">
        <v>159</v>
      </c>
      <c r="EY86" s="531" t="s">
        <v>160</v>
      </c>
      <c r="EZ86" s="531" t="s">
        <v>161</v>
      </c>
    </row>
    <row r="87" spans="1:156" ht="45.75" customHeight="1">
      <c r="A87" s="181"/>
      <c r="B87" s="181" t="s">
        <v>181</v>
      </c>
      <c r="C87" s="224" t="s">
        <v>295</v>
      </c>
      <c r="D87" s="509" t="s">
        <v>345</v>
      </c>
      <c r="E87" s="181" t="s">
        <v>174</v>
      </c>
      <c r="F87" s="181" t="s">
        <v>162</v>
      </c>
      <c r="G87" s="181" t="s">
        <v>162</v>
      </c>
      <c r="H87" s="181" t="s">
        <v>162</v>
      </c>
      <c r="I87" s="181" t="s">
        <v>162</v>
      </c>
      <c r="J87" s="181" t="s">
        <v>162</v>
      </c>
      <c r="K87" s="181" t="s">
        <v>162</v>
      </c>
      <c r="L87" s="181" t="s">
        <v>162</v>
      </c>
      <c r="M87" s="181" t="s">
        <v>162</v>
      </c>
      <c r="N87" s="181" t="s">
        <v>162</v>
      </c>
      <c r="O87" s="181" t="s">
        <v>162</v>
      </c>
      <c r="P87" s="181"/>
      <c r="Q87" s="181"/>
      <c r="R87" s="181" t="s">
        <v>232</v>
      </c>
      <c r="S87" s="233"/>
      <c r="T87" s="513" t="s">
        <v>346</v>
      </c>
      <c r="U87" s="267">
        <v>202300000000293</v>
      </c>
      <c r="V87" s="265" t="s">
        <v>347</v>
      </c>
      <c r="W87" s="375">
        <f>+SUMIFS('[1]SIIF Cierre 31 de Abril de 2024'!$P$4:$P$749,'[1]SIIF Cierre 31 de Abril de 2024'!$A$4:$A$749,$B87,'[1]SIIF Cierre 31 de Abril de 2024'!$B$4:$B$749,$C87,'[1]SIIF Cierre 31 de Abril de 2024'!$C$4:$C$749,$D87)/1000000</f>
        <v>6191</v>
      </c>
      <c r="X87" s="360"/>
      <c r="Y87" s="360">
        <f>+SUMIFS('[1]SIIF Cierre 31 de Abril de 2024'!$R$4:$R$749,'[1]SIIF Cierre 31 de Abril de 2024'!$A$4:$A$749,$B87,'[1]SIIF Cierre 31 de Abril de 2024'!$B$4:$B$749,$C87,'[1]SIIF Cierre 31 de Abril de 2024'!$C$4:$C$749,$D87)/1000000</f>
        <v>0</v>
      </c>
      <c r="Z87" s="360"/>
      <c r="AA87" s="360">
        <f>+SUMIFS('[1]SIIF Cierre 31 de Abril de 2024'!$Q$4:$Q$749,'[1]SIIF Cierre 31 de Abril de 2024'!$A$4:$A$749,$B87,'[1]SIIF Cierre 31 de Abril de 2024'!$B$4:$B$749,$C87,'[1]SIIF Cierre 31 de Abril de 2024'!$C$4:$C$749,$D87)/1000000</f>
        <v>0</v>
      </c>
      <c r="AB87" s="360"/>
      <c r="AC87" s="360">
        <f>+AA87+AB87</f>
        <v>0</v>
      </c>
      <c r="AD87" s="428">
        <f>W87-Y87+AA87</f>
        <v>6191</v>
      </c>
      <c r="AE87" s="375">
        <f>+SUMIFS('[1]SIIF Cierre 31 de Abril de 2024'!$T$4:$T$749,'[1]SIIF Cierre 31 de Abril de 2024'!$A$4:$A$749,$B87,'[1]SIIF Cierre 31 de Abril de 2024'!$B$4:$B$749,$C87,'[1]SIIF Cierre 31 de Abril de 2024'!$C$4:$C$749,$D87)/1000000</f>
        <v>0</v>
      </c>
      <c r="AF87" s="368">
        <f>AD87-AE87</f>
        <v>6191</v>
      </c>
      <c r="AG87" s="435">
        <f>+SUMIFS('[1]SIIF Cierre 31 de Abril de 2024'!$W$4:$W$749,'[1]SIIF Cierre 31 de Abril de 2024'!$A$4:$A$749,$B87,'[1]SIIF Cierre 31 de Abril de 2024'!$B$4:$B$749,$C87,'[1]SIIF Cierre 31 de Abril de 2024'!$C$4:$C$749,$D87,'[1]SIIF Cierre 31 de Abril de 2024'!$D$4:$D$749,$E87,'[1]SIIF Cierre 31 de Abril de 2024'!$E$4:$E$749,$F87,'[1]SIIF Cierre 31 de Abril de 2024'!$F$4:$F$749,$G87,'[1]SIIF Cierre 31 de Abril de 2024'!$G$4:$G$749,$H87,'[1]SIIF Cierre 31 de Abril de 2024'!$H$4:$H$749,$I87,'[1]SIIF Cierre 31 de Abril de 2024'!$I$4:$I$749,$J87,'[1]SIIF Cierre 31 de Abril de 2024'!$J$4:$J$749,$K87,'[1]SIIF Cierre 31 de Abril de 2024'!$K$4:$K$749,$L87,'[1]SIIF Cierre 31 de Abril de 2024'!$L$4:$L$749,$M87,'[1]SIIF Cierre 31 de Abril de 2024'!$M$4:$M$749,$N87,'[1]SIIF Cierre 31 de Abril de 2024'!$N$4:$N$749,$O87)/1000000</f>
        <v>540.93333299999995</v>
      </c>
      <c r="AH87" s="247">
        <f>+AG87/AD87</f>
        <v>8.7374145210789844E-2</v>
      </c>
      <c r="AI87" s="287"/>
      <c r="AJ87" s="246">
        <f>INDEX(CB87:CM87,MATCH($W$1,$CB$86:$CM$86,0))</f>
        <v>538.1</v>
      </c>
      <c r="AK87" s="246">
        <f>+AG87-AJ87</f>
        <v>2.8333329999999251</v>
      </c>
      <c r="AL87" s="170">
        <f>INDEX(BB87:BM87,MATCH($W$1,$BB$86:$BM$86,0))</f>
        <v>8.6916491681473113E-2</v>
      </c>
      <c r="AM87" s="435">
        <f>+SUMIFS('[1]SIIF Cierre 31 de Abril de 2024'!$X$4:$X$749,'[1]SIIF Cierre 31 de Abril de 2024'!$A$4:$A$749,$B87,'[1]SIIF Cierre 31 de Abril de 2024'!$B$4:$B$749,$C87,'[1]SIIF Cierre 31 de Abril de 2024'!$C$4:$C$749,$D87,'[1]SIIF Cierre 31 de Abril de 2024'!$D$4:$D$749,$E87,'[1]SIIF Cierre 31 de Abril de 2024'!$E$4:$E$749,$F87,'[1]SIIF Cierre 31 de Abril de 2024'!$F$4:$F$749,$G87,'[1]SIIF Cierre 31 de Abril de 2024'!$G$4:$G$749,$H87,'[1]SIIF Cierre 31 de Abril de 2024'!$H$4:$H$749,$I87,'[1]SIIF Cierre 31 de Abril de 2024'!$I$4:$I$749,$J87,'[1]SIIF Cierre 31 de Abril de 2024'!$J$4:$J$749,$K87,'[1]SIIF Cierre 31 de Abril de 2024'!$K$4:$K$749,$L87,'[1]SIIF Cierre 31 de Abril de 2024'!$L$4:$L$749,$M87,'[1]SIIF Cierre 31 de Abril de 2024'!$M$4:$M$749,$N87,'[1]SIIF Cierre 31 de Abril de 2024'!$N$4:$N$749,$O87)/1000000</f>
        <v>0</v>
      </c>
      <c r="AN87" s="247">
        <f>+AM87/AD87</f>
        <v>0</v>
      </c>
      <c r="AO87" s="287"/>
      <c r="AP87" s="246">
        <f>INDEX(CO87:CZ87,MATCH($W$1,$CO$86:$CZ$86,0))</f>
        <v>0</v>
      </c>
      <c r="AQ87" s="246">
        <f>+AM87-AP87</f>
        <v>0</v>
      </c>
      <c r="AR87" s="170">
        <f>INDEX(BO87:BZ87,MATCH($W$1,$BO$86:$BZ$86,0))</f>
        <v>0</v>
      </c>
      <c r="AS87" s="435">
        <f>+SUMIFS('[1]SIIF Cierre 31 de Abril de 2024'!$Z$4:$Z$749,'[1]SIIF Cierre 31 de Abril de 2024'!$A$4:$A$749,$B87,'[1]SIIF Cierre 31 de Abril de 2024'!$B$4:$B$749,$C87,'[1]SIIF Cierre 31 de Abril de 2024'!$C$4:$C$749,$D87,'[1]SIIF Cierre 31 de Abril de 2024'!$D$4:$D$749,$E87,'[1]SIIF Cierre 31 de Abril de 2024'!$E$4:$E$749,$F87,'[1]SIIF Cierre 31 de Abril de 2024'!$F$4:$F$749,$G87,'[1]SIIF Cierre 31 de Abril de 2024'!$G$4:$G$749,$H87,'[1]SIIF Cierre 31 de Abril de 2024'!$H$4:$H$749,$I87,'[1]SIIF Cierre 31 de Abril de 2024'!$I$4:$I$749,$J87,'[1]SIIF Cierre 31 de Abril de 2024'!$J$4:$J$749,$K87,'[1]SIIF Cierre 31 de Abril de 2024'!$K$4:$K$749,$L87,'[1]SIIF Cierre 31 de Abril de 2024'!$L$4:$L$749,$M87,'[1]SIIF Cierre 31 de Abril de 2024'!$M$4:$M$749,$N87,'[1]SIIF Cierre 31 de Abril de 2024'!$N$4:$N$749,$O87)/1000000</f>
        <v>0</v>
      </c>
      <c r="AT87" s="247">
        <f>+AS87/AD87</f>
        <v>0</v>
      </c>
      <c r="AU87" s="433">
        <f>+AD87-AG87</f>
        <v>5650.0666670000001</v>
      </c>
      <c r="AV87" s="376">
        <f>+AG87-AM87</f>
        <v>540.93333299999995</v>
      </c>
      <c r="AW87" s="376">
        <f>+AD87-AM87</f>
        <v>6191</v>
      </c>
      <c r="AX87" s="375">
        <f>+AF87-AG87</f>
        <v>5650.0666670000001</v>
      </c>
      <c r="AY87" s="190">
        <f>AD87*AR87</f>
        <v>0</v>
      </c>
      <c r="AZ87" s="250"/>
      <c r="BB87" s="251">
        <v>0</v>
      </c>
      <c r="BC87" s="283">
        <v>0</v>
      </c>
      <c r="BD87" s="283">
        <v>0</v>
      </c>
      <c r="BE87" s="283">
        <v>8.6916491681473113E-2</v>
      </c>
      <c r="BF87" s="283">
        <v>0.96915824907123238</v>
      </c>
      <c r="BG87" s="283">
        <v>0.99701179130996609</v>
      </c>
      <c r="BH87" s="283">
        <v>1</v>
      </c>
      <c r="BI87" s="283">
        <v>1</v>
      </c>
      <c r="BJ87" s="283">
        <v>1</v>
      </c>
      <c r="BK87" s="283">
        <v>1</v>
      </c>
      <c r="BL87" s="283">
        <v>1</v>
      </c>
      <c r="BM87" s="283">
        <v>1</v>
      </c>
      <c r="BO87" s="283">
        <v>0</v>
      </c>
      <c r="BP87" s="283">
        <v>0</v>
      </c>
      <c r="BQ87" s="283">
        <v>0</v>
      </c>
      <c r="BR87" s="283">
        <v>0</v>
      </c>
      <c r="BS87" s="283">
        <v>9.1491043875234837E-3</v>
      </c>
      <c r="BT87" s="283">
        <v>0.11771492479651181</v>
      </c>
      <c r="BU87" s="283">
        <v>0.22870361711633846</v>
      </c>
      <c r="BV87" s="283">
        <v>0.34011919639188426</v>
      </c>
      <c r="BW87" s="283">
        <v>0.4523423996377095</v>
      </c>
      <c r="BX87" s="283">
        <v>0.5637579789132553</v>
      </c>
      <c r="BY87" s="283">
        <v>0.67517355818880098</v>
      </c>
      <c r="BZ87" s="283">
        <v>1</v>
      </c>
      <c r="CB87" s="541">
        <f>DB87/EB87</f>
        <v>0</v>
      </c>
      <c r="CC87" s="541">
        <f t="shared" ref="CC87:CM87" si="276">DC87/EC87</f>
        <v>0</v>
      </c>
      <c r="CD87" s="541">
        <f t="shared" si="276"/>
        <v>0</v>
      </c>
      <c r="CE87" s="541">
        <f t="shared" si="276"/>
        <v>538.1</v>
      </c>
      <c r="CF87" s="541">
        <f t="shared" si="276"/>
        <v>6000.05872</v>
      </c>
      <c r="CG87" s="541">
        <f t="shared" si="276"/>
        <v>6172.5</v>
      </c>
      <c r="CH87" s="541">
        <f t="shared" si="276"/>
        <v>6191</v>
      </c>
      <c r="CI87" s="541">
        <f t="shared" si="276"/>
        <v>6191</v>
      </c>
      <c r="CJ87" s="541">
        <f t="shared" si="276"/>
        <v>6191</v>
      </c>
      <c r="CK87" s="541">
        <f t="shared" si="276"/>
        <v>6191</v>
      </c>
      <c r="CL87" s="541">
        <f t="shared" si="276"/>
        <v>6191</v>
      </c>
      <c r="CM87" s="541">
        <f t="shared" si="276"/>
        <v>6191</v>
      </c>
      <c r="CO87" s="538">
        <f t="shared" ref="CO87:CZ87" si="277">DO87/EO87</f>
        <v>0</v>
      </c>
      <c r="CP87" s="538">
        <f t="shared" si="277"/>
        <v>0</v>
      </c>
      <c r="CQ87" s="538">
        <f t="shared" si="277"/>
        <v>0</v>
      </c>
      <c r="CR87" s="538">
        <f t="shared" si="277"/>
        <v>0</v>
      </c>
      <c r="CS87" s="538">
        <f t="shared" si="277"/>
        <v>56.642105263157887</v>
      </c>
      <c r="CT87" s="538">
        <f t="shared" si="277"/>
        <v>728.77309941520468</v>
      </c>
      <c r="CU87" s="538">
        <f t="shared" si="277"/>
        <v>1415.9040935672515</v>
      </c>
      <c r="CV87" s="538">
        <f t="shared" si="277"/>
        <v>2105.6779448621555</v>
      </c>
      <c r="CW87" s="538">
        <f t="shared" si="277"/>
        <v>2800.4517961570596</v>
      </c>
      <c r="CX87" s="538">
        <f t="shared" si="277"/>
        <v>3490.2256474519636</v>
      </c>
      <c r="CY87" s="538">
        <f t="shared" si="277"/>
        <v>4179.9994987468672</v>
      </c>
      <c r="CZ87" s="538">
        <f t="shared" si="277"/>
        <v>6191</v>
      </c>
      <c r="DB87" s="541">
        <v>0</v>
      </c>
      <c r="DC87" s="544">
        <v>0</v>
      </c>
      <c r="DD87" s="544">
        <v>0</v>
      </c>
      <c r="DE87" s="544">
        <v>538100000</v>
      </c>
      <c r="DF87" s="544">
        <v>6000058720</v>
      </c>
      <c r="DG87" s="544">
        <v>6172500000</v>
      </c>
      <c r="DH87" s="544">
        <v>6191000000</v>
      </c>
      <c r="DI87" s="544">
        <v>6191000000</v>
      </c>
      <c r="DJ87" s="544">
        <v>6191000000</v>
      </c>
      <c r="DK87" s="544">
        <v>6191000000</v>
      </c>
      <c r="DL87" s="544">
        <v>6191000000</v>
      </c>
      <c r="DM87" s="544">
        <v>6191000000</v>
      </c>
      <c r="DO87" s="544">
        <v>0</v>
      </c>
      <c r="DP87" s="544">
        <v>0</v>
      </c>
      <c r="DQ87" s="544">
        <v>0</v>
      </c>
      <c r="DR87" s="544">
        <v>0</v>
      </c>
      <c r="DS87" s="544">
        <v>56642105.263157889</v>
      </c>
      <c r="DT87" s="544">
        <v>728773099.41520464</v>
      </c>
      <c r="DU87" s="544">
        <v>1415904093.5672514</v>
      </c>
      <c r="DV87" s="544">
        <v>2105677944.8621554</v>
      </c>
      <c r="DW87" s="544">
        <v>2800451796.1570597</v>
      </c>
      <c r="DX87" s="544">
        <v>3490225647.4519634</v>
      </c>
      <c r="DY87" s="544">
        <v>4179999498.7468672</v>
      </c>
      <c r="DZ87" s="544">
        <v>6191000000</v>
      </c>
      <c r="EB87" s="541">
        <v>1000000</v>
      </c>
      <c r="EC87" s="544">
        <v>1000000</v>
      </c>
      <c r="ED87" s="544">
        <v>1000000</v>
      </c>
      <c r="EE87" s="544">
        <v>1000000</v>
      </c>
      <c r="EF87" s="544">
        <v>1000000</v>
      </c>
      <c r="EG87" s="544">
        <v>1000000</v>
      </c>
      <c r="EH87" s="544">
        <v>1000000</v>
      </c>
      <c r="EI87" s="544">
        <v>1000000</v>
      </c>
      <c r="EJ87" s="544">
        <v>1000000</v>
      </c>
      <c r="EK87" s="544">
        <v>1000000</v>
      </c>
      <c r="EL87" s="544">
        <v>1000000</v>
      </c>
      <c r="EM87" s="544">
        <v>1000000</v>
      </c>
      <c r="EO87" s="544">
        <v>1000000</v>
      </c>
      <c r="EP87" s="544">
        <v>1000000</v>
      </c>
      <c r="EQ87" s="544">
        <v>1000000</v>
      </c>
      <c r="ER87" s="544">
        <v>1000000</v>
      </c>
      <c r="ES87" s="544">
        <v>1000000</v>
      </c>
      <c r="ET87" s="544">
        <v>1000000</v>
      </c>
      <c r="EU87" s="544">
        <v>1000000</v>
      </c>
      <c r="EV87" s="544">
        <v>1000000</v>
      </c>
      <c r="EW87" s="544">
        <v>1000000</v>
      </c>
      <c r="EX87" s="544">
        <v>1000000</v>
      </c>
      <c r="EY87" s="544">
        <v>1000000</v>
      </c>
      <c r="EZ87" s="544">
        <v>1000000</v>
      </c>
    </row>
    <row r="88" spans="1:156" ht="34.5" customHeight="1">
      <c r="A88" s="181"/>
      <c r="B88" s="181"/>
      <c r="C88" s="181"/>
      <c r="D88" s="257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233"/>
      <c r="T88" s="156" t="s">
        <v>207</v>
      </c>
      <c r="U88" s="407"/>
      <c r="V88" s="156" t="s">
        <v>437</v>
      </c>
      <c r="W88" s="353">
        <f>+SUM(W87)</f>
        <v>6191</v>
      </c>
      <c r="X88" s="353">
        <f t="shared" ref="X88:AK88" si="278">+SUM(X87)</f>
        <v>0</v>
      </c>
      <c r="Y88" s="353">
        <f t="shared" si="278"/>
        <v>0</v>
      </c>
      <c r="Z88" s="353"/>
      <c r="AA88" s="353">
        <f t="shared" si="278"/>
        <v>0</v>
      </c>
      <c r="AB88" s="353">
        <f t="shared" si="278"/>
        <v>0</v>
      </c>
      <c r="AC88" s="353">
        <f t="shared" si="278"/>
        <v>0</v>
      </c>
      <c r="AD88" s="423">
        <f t="shared" si="278"/>
        <v>6191</v>
      </c>
      <c r="AE88" s="353">
        <f t="shared" si="278"/>
        <v>0</v>
      </c>
      <c r="AF88" s="353">
        <f>+SUM(AF87)</f>
        <v>6191</v>
      </c>
      <c r="AG88" s="423">
        <f>+SUM(AG87)</f>
        <v>540.93333299999995</v>
      </c>
      <c r="AH88" s="167">
        <f>+AG88/AD88</f>
        <v>8.7374145210789844E-2</v>
      </c>
      <c r="AI88" s="260"/>
      <c r="AJ88" s="185">
        <f t="shared" si="278"/>
        <v>538.1</v>
      </c>
      <c r="AK88" s="185">
        <f t="shared" si="278"/>
        <v>2.8333329999999251</v>
      </c>
      <c r="AL88" s="170">
        <f>INDEX(BB88:BM88,MATCH($W$1,$BB$86:$BM$86,0))</f>
        <v>8.6916491681473113E-2</v>
      </c>
      <c r="AM88" s="423">
        <f>+SUM(AM87)</f>
        <v>0</v>
      </c>
      <c r="AN88" s="183">
        <f>+AM88/AD88</f>
        <v>0</v>
      </c>
      <c r="AO88" s="261"/>
      <c r="AP88" s="185">
        <f>+SUM(AP87)</f>
        <v>0</v>
      </c>
      <c r="AQ88" s="185">
        <f>+SUM(AQ87)</f>
        <v>0</v>
      </c>
      <c r="AR88" s="170">
        <f>INDEX(BO88:BZ88,MATCH($W$1,$BO$86:$BZ$86,0))</f>
        <v>0</v>
      </c>
      <c r="AS88" s="423">
        <f>+SUM(AS87)</f>
        <v>0</v>
      </c>
      <c r="AT88" s="183">
        <f>+AS88/AD88</f>
        <v>0</v>
      </c>
      <c r="AU88" s="423">
        <f>+SUM(AU87)</f>
        <v>5650.0666670000001</v>
      </c>
      <c r="AV88" s="353">
        <f>+SUM(AV87)</f>
        <v>540.93333299999995</v>
      </c>
      <c r="AW88" s="355">
        <f>+SUM(AW87)</f>
        <v>6191</v>
      </c>
      <c r="AX88" s="353">
        <f>+AF88-AG88</f>
        <v>5650.0666670000001</v>
      </c>
      <c r="AY88" s="253">
        <f>+SUM(AY87)</f>
        <v>0</v>
      </c>
      <c r="AZ88" s="250">
        <f>IF(AND(AY88=0,AM88&gt;AY88),1,IFERROR(AM88/AY88,1))</f>
        <v>1</v>
      </c>
      <c r="BA88" s="587"/>
      <c r="BB88" s="262">
        <f>BB87</f>
        <v>0</v>
      </c>
      <c r="BC88" s="262">
        <f t="shared" ref="BC88:BM88" si="279">BC87</f>
        <v>0</v>
      </c>
      <c r="BD88" s="262">
        <f t="shared" si="279"/>
        <v>0</v>
      </c>
      <c r="BE88" s="262">
        <f t="shared" si="279"/>
        <v>8.6916491681473113E-2</v>
      </c>
      <c r="BF88" s="262">
        <f t="shared" si="279"/>
        <v>0.96915824907123238</v>
      </c>
      <c r="BG88" s="262">
        <f t="shared" si="279"/>
        <v>0.99701179130996609</v>
      </c>
      <c r="BH88" s="262">
        <f t="shared" si="279"/>
        <v>1</v>
      </c>
      <c r="BI88" s="262">
        <f t="shared" si="279"/>
        <v>1</v>
      </c>
      <c r="BJ88" s="262">
        <f t="shared" si="279"/>
        <v>1</v>
      </c>
      <c r="BK88" s="262">
        <f t="shared" si="279"/>
        <v>1</v>
      </c>
      <c r="BL88" s="262">
        <f t="shared" si="279"/>
        <v>1</v>
      </c>
      <c r="BM88" s="262">
        <f t="shared" si="279"/>
        <v>1</v>
      </c>
      <c r="BO88" s="263">
        <f>BO87</f>
        <v>0</v>
      </c>
      <c r="BP88" s="263">
        <f t="shared" ref="BP88:BZ88" si="280">BP87</f>
        <v>0</v>
      </c>
      <c r="BQ88" s="263">
        <f t="shared" si="280"/>
        <v>0</v>
      </c>
      <c r="BR88" s="263">
        <f t="shared" si="280"/>
        <v>0</v>
      </c>
      <c r="BS88" s="263">
        <f t="shared" si="280"/>
        <v>9.1491043875234837E-3</v>
      </c>
      <c r="BT88" s="263">
        <f t="shared" si="280"/>
        <v>0.11771492479651181</v>
      </c>
      <c r="BU88" s="263">
        <f t="shared" si="280"/>
        <v>0.22870361711633846</v>
      </c>
      <c r="BV88" s="263">
        <f t="shared" si="280"/>
        <v>0.34011919639188426</v>
      </c>
      <c r="BW88" s="263">
        <f t="shared" si="280"/>
        <v>0.4523423996377095</v>
      </c>
      <c r="BX88" s="263">
        <f t="shared" si="280"/>
        <v>0.5637579789132553</v>
      </c>
      <c r="BY88" s="263">
        <f t="shared" si="280"/>
        <v>0.67517355818880098</v>
      </c>
      <c r="BZ88" s="263">
        <f t="shared" si="280"/>
        <v>1</v>
      </c>
      <c r="CB88" s="539">
        <f>CB87</f>
        <v>0</v>
      </c>
      <c r="CC88" s="539">
        <f t="shared" ref="CC88:CM88" si="281">CC87</f>
        <v>0</v>
      </c>
      <c r="CD88" s="539">
        <f t="shared" si="281"/>
        <v>0</v>
      </c>
      <c r="CE88" s="539">
        <f t="shared" si="281"/>
        <v>538.1</v>
      </c>
      <c r="CF88" s="539">
        <f t="shared" si="281"/>
        <v>6000.05872</v>
      </c>
      <c r="CG88" s="539">
        <f t="shared" si="281"/>
        <v>6172.5</v>
      </c>
      <c r="CH88" s="539">
        <f t="shared" si="281"/>
        <v>6191</v>
      </c>
      <c r="CI88" s="539">
        <f t="shared" si="281"/>
        <v>6191</v>
      </c>
      <c r="CJ88" s="539">
        <f t="shared" si="281"/>
        <v>6191</v>
      </c>
      <c r="CK88" s="539">
        <f t="shared" si="281"/>
        <v>6191</v>
      </c>
      <c r="CL88" s="539">
        <f t="shared" si="281"/>
        <v>6191</v>
      </c>
      <c r="CM88" s="539">
        <f t="shared" si="281"/>
        <v>6191</v>
      </c>
      <c r="CO88" s="540">
        <f>CO87</f>
        <v>0</v>
      </c>
      <c r="CP88" s="540">
        <f t="shared" ref="CP88:DZ88" si="282">CP87</f>
        <v>0</v>
      </c>
      <c r="CQ88" s="540">
        <f t="shared" si="282"/>
        <v>0</v>
      </c>
      <c r="CR88" s="540">
        <f t="shared" si="282"/>
        <v>0</v>
      </c>
      <c r="CS88" s="540">
        <f t="shared" si="282"/>
        <v>56.642105263157887</v>
      </c>
      <c r="CT88" s="540">
        <f t="shared" si="282"/>
        <v>728.77309941520468</v>
      </c>
      <c r="CU88" s="540">
        <f t="shared" si="282"/>
        <v>1415.9040935672515</v>
      </c>
      <c r="CV88" s="540">
        <f t="shared" si="282"/>
        <v>2105.6779448621555</v>
      </c>
      <c r="CW88" s="540">
        <f t="shared" si="282"/>
        <v>2800.4517961570596</v>
      </c>
      <c r="CX88" s="540">
        <f t="shared" si="282"/>
        <v>3490.2256474519636</v>
      </c>
      <c r="CY88" s="540">
        <f t="shared" si="282"/>
        <v>4179.9994987468672</v>
      </c>
      <c r="CZ88" s="540">
        <f t="shared" si="282"/>
        <v>6191</v>
      </c>
      <c r="DB88" s="540">
        <f t="shared" si="282"/>
        <v>0</v>
      </c>
      <c r="DC88" s="540">
        <f t="shared" si="282"/>
        <v>0</v>
      </c>
      <c r="DD88" s="540">
        <f t="shared" si="282"/>
        <v>0</v>
      </c>
      <c r="DE88" s="540">
        <f t="shared" si="282"/>
        <v>538100000</v>
      </c>
      <c r="DF88" s="540">
        <f t="shared" si="282"/>
        <v>6000058720</v>
      </c>
      <c r="DG88" s="540">
        <f t="shared" si="282"/>
        <v>6172500000</v>
      </c>
      <c r="DH88" s="540">
        <f t="shared" si="282"/>
        <v>6191000000</v>
      </c>
      <c r="DI88" s="540">
        <f t="shared" si="282"/>
        <v>6191000000</v>
      </c>
      <c r="DJ88" s="540">
        <f t="shared" si="282"/>
        <v>6191000000</v>
      </c>
      <c r="DK88" s="540">
        <f t="shared" si="282"/>
        <v>6191000000</v>
      </c>
      <c r="DL88" s="540">
        <f t="shared" si="282"/>
        <v>6191000000</v>
      </c>
      <c r="DM88" s="540">
        <f t="shared" si="282"/>
        <v>6191000000</v>
      </c>
      <c r="DO88" s="540">
        <f t="shared" si="282"/>
        <v>0</v>
      </c>
      <c r="DP88" s="540">
        <f t="shared" si="282"/>
        <v>0</v>
      </c>
      <c r="DQ88" s="540">
        <f t="shared" si="282"/>
        <v>0</v>
      </c>
      <c r="DR88" s="540">
        <f t="shared" si="282"/>
        <v>0</v>
      </c>
      <c r="DS88" s="540">
        <f t="shared" si="282"/>
        <v>56642105.263157889</v>
      </c>
      <c r="DT88" s="540">
        <f t="shared" si="282"/>
        <v>728773099.41520464</v>
      </c>
      <c r="DU88" s="540">
        <f t="shared" si="282"/>
        <v>1415904093.5672514</v>
      </c>
      <c r="DV88" s="540">
        <f t="shared" si="282"/>
        <v>2105677944.8621554</v>
      </c>
      <c r="DW88" s="540">
        <f t="shared" si="282"/>
        <v>2800451796.1570597</v>
      </c>
      <c r="DX88" s="540">
        <f t="shared" si="282"/>
        <v>3490225647.4519634</v>
      </c>
      <c r="DY88" s="540">
        <f t="shared" si="282"/>
        <v>4179999498.7468672</v>
      </c>
      <c r="DZ88" s="540">
        <f t="shared" si="282"/>
        <v>6191000000</v>
      </c>
      <c r="EB88" s="539">
        <v>1000000</v>
      </c>
      <c r="EC88" s="540">
        <v>1000000</v>
      </c>
      <c r="ED88" s="540">
        <v>1000000</v>
      </c>
      <c r="EE88" s="540">
        <v>1000000</v>
      </c>
      <c r="EF88" s="540">
        <v>1000000</v>
      </c>
      <c r="EG88" s="540">
        <v>1000000</v>
      </c>
      <c r="EH88" s="540">
        <v>1000000</v>
      </c>
      <c r="EI88" s="540">
        <v>1000000</v>
      </c>
      <c r="EJ88" s="540">
        <v>1000000</v>
      </c>
      <c r="EK88" s="540">
        <v>1000000</v>
      </c>
      <c r="EL88" s="540">
        <v>1000000</v>
      </c>
      <c r="EM88" s="540">
        <v>1000000</v>
      </c>
      <c r="EO88" s="540">
        <v>1000000</v>
      </c>
      <c r="EP88" s="540">
        <v>1000000</v>
      </c>
      <c r="EQ88" s="540">
        <v>1000000</v>
      </c>
      <c r="ER88" s="540">
        <v>1000000</v>
      </c>
      <c r="ES88" s="540">
        <v>1000000</v>
      </c>
      <c r="ET88" s="540">
        <v>1000000</v>
      </c>
      <c r="EU88" s="540">
        <v>1000000</v>
      </c>
      <c r="EV88" s="540">
        <v>1000000</v>
      </c>
      <c r="EW88" s="540">
        <v>1000000</v>
      </c>
      <c r="EX88" s="540">
        <v>1000000</v>
      </c>
      <c r="EY88" s="540">
        <v>1000000</v>
      </c>
      <c r="EZ88" s="540">
        <v>1000000</v>
      </c>
    </row>
    <row r="89" spans="1:156" ht="48.75" customHeight="1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233"/>
      <c r="T89" s="256" t="s">
        <v>125</v>
      </c>
      <c r="U89" s="408"/>
      <c r="V89" s="256" t="s">
        <v>125</v>
      </c>
      <c r="W89" s="156" t="s">
        <v>430</v>
      </c>
      <c r="X89" s="156" t="s">
        <v>127</v>
      </c>
      <c r="Y89" s="156" t="s">
        <v>128</v>
      </c>
      <c r="Z89" s="156" t="s">
        <v>129</v>
      </c>
      <c r="AA89" s="156" t="s">
        <v>130</v>
      </c>
      <c r="AB89" s="156" t="s">
        <v>131</v>
      </c>
      <c r="AC89" s="155" t="s">
        <v>132</v>
      </c>
      <c r="AD89" s="419" t="s">
        <v>431</v>
      </c>
      <c r="AE89" s="155" t="s">
        <v>432</v>
      </c>
      <c r="AF89" s="155" t="s">
        <v>135</v>
      </c>
      <c r="AG89" s="419" t="s">
        <v>0</v>
      </c>
      <c r="AH89" s="157" t="s">
        <v>136</v>
      </c>
      <c r="AI89" s="158" t="s">
        <v>137</v>
      </c>
      <c r="AJ89" s="158" t="s">
        <v>433</v>
      </c>
      <c r="AK89" s="158" t="s">
        <v>138</v>
      </c>
      <c r="AL89" s="159" t="s">
        <v>139</v>
      </c>
      <c r="AM89" s="419" t="s">
        <v>140</v>
      </c>
      <c r="AN89" s="157" t="s">
        <v>141</v>
      </c>
      <c r="AO89" s="158"/>
      <c r="AP89" s="158" t="s">
        <v>434</v>
      </c>
      <c r="AQ89" s="158" t="s">
        <v>143</v>
      </c>
      <c r="AR89" s="159" t="s">
        <v>144</v>
      </c>
      <c r="AS89" s="419" t="s">
        <v>293</v>
      </c>
      <c r="AT89" s="157" t="s">
        <v>294</v>
      </c>
      <c r="AU89" s="419" t="s">
        <v>145</v>
      </c>
      <c r="AV89" s="366" t="s">
        <v>146</v>
      </c>
      <c r="AW89" s="366" t="s">
        <v>147</v>
      </c>
      <c r="AX89" s="347" t="s">
        <v>148</v>
      </c>
      <c r="AY89" s="238" t="s">
        <v>149</v>
      </c>
      <c r="AZ89" s="239" t="s">
        <v>150</v>
      </c>
      <c r="BB89" s="162" t="s">
        <v>151</v>
      </c>
      <c r="BC89" s="162" t="s">
        <v>152</v>
      </c>
      <c r="BD89" s="162" t="s">
        <v>107</v>
      </c>
      <c r="BE89" s="162" t="s">
        <v>153</v>
      </c>
      <c r="BF89" s="162" t="s">
        <v>154</v>
      </c>
      <c r="BG89" s="162" t="s">
        <v>155</v>
      </c>
      <c r="BH89" s="162" t="s">
        <v>156</v>
      </c>
      <c r="BI89" s="162" t="s">
        <v>157</v>
      </c>
      <c r="BJ89" s="162" t="s">
        <v>158</v>
      </c>
      <c r="BK89" s="162" t="s">
        <v>159</v>
      </c>
      <c r="BL89" s="162" t="s">
        <v>160</v>
      </c>
      <c r="BM89" s="162" t="s">
        <v>161</v>
      </c>
      <c r="BO89" s="162" t="s">
        <v>151</v>
      </c>
      <c r="BP89" s="162" t="s">
        <v>152</v>
      </c>
      <c r="BQ89" s="162" t="s">
        <v>107</v>
      </c>
      <c r="BR89" s="162" t="s">
        <v>153</v>
      </c>
      <c r="BS89" s="162" t="s">
        <v>154</v>
      </c>
      <c r="BT89" s="162" t="s">
        <v>155</v>
      </c>
      <c r="BU89" s="162" t="s">
        <v>156</v>
      </c>
      <c r="BV89" s="162" t="s">
        <v>157</v>
      </c>
      <c r="BW89" s="162" t="s">
        <v>158</v>
      </c>
      <c r="BX89" s="162" t="s">
        <v>159</v>
      </c>
      <c r="BY89" s="162" t="s">
        <v>160</v>
      </c>
      <c r="BZ89" s="162" t="s">
        <v>161</v>
      </c>
      <c r="CB89" s="531" t="s">
        <v>151</v>
      </c>
      <c r="CC89" s="531" t="s">
        <v>152</v>
      </c>
      <c r="CD89" s="531" t="s">
        <v>107</v>
      </c>
      <c r="CE89" s="531" t="s">
        <v>153</v>
      </c>
      <c r="CF89" s="531" t="s">
        <v>154</v>
      </c>
      <c r="CG89" s="531" t="s">
        <v>155</v>
      </c>
      <c r="CH89" s="531" t="s">
        <v>156</v>
      </c>
      <c r="CI89" s="531" t="s">
        <v>157</v>
      </c>
      <c r="CJ89" s="531" t="s">
        <v>158</v>
      </c>
      <c r="CK89" s="531" t="s">
        <v>159</v>
      </c>
      <c r="CL89" s="531" t="s">
        <v>160</v>
      </c>
      <c r="CM89" s="531" t="s">
        <v>161</v>
      </c>
      <c r="CO89" s="531" t="s">
        <v>151</v>
      </c>
      <c r="CP89" s="531" t="s">
        <v>152</v>
      </c>
      <c r="CQ89" s="531" t="s">
        <v>107</v>
      </c>
      <c r="CR89" s="531" t="s">
        <v>153</v>
      </c>
      <c r="CS89" s="531" t="s">
        <v>154</v>
      </c>
      <c r="CT89" s="531" t="s">
        <v>155</v>
      </c>
      <c r="CU89" s="531" t="s">
        <v>156</v>
      </c>
      <c r="CV89" s="531" t="s">
        <v>157</v>
      </c>
      <c r="CW89" s="531" t="s">
        <v>158</v>
      </c>
      <c r="CX89" s="531" t="s">
        <v>159</v>
      </c>
      <c r="CY89" s="531" t="s">
        <v>160</v>
      </c>
      <c r="CZ89" s="531" t="s">
        <v>161</v>
      </c>
      <c r="DB89" s="531" t="s">
        <v>151</v>
      </c>
      <c r="DC89" s="531" t="s">
        <v>152</v>
      </c>
      <c r="DD89" s="531" t="s">
        <v>107</v>
      </c>
      <c r="DE89" s="531" t="s">
        <v>153</v>
      </c>
      <c r="DF89" s="531" t="s">
        <v>154</v>
      </c>
      <c r="DG89" s="531" t="s">
        <v>155</v>
      </c>
      <c r="DH89" s="531" t="s">
        <v>156</v>
      </c>
      <c r="DI89" s="531" t="s">
        <v>157</v>
      </c>
      <c r="DJ89" s="531" t="s">
        <v>158</v>
      </c>
      <c r="DK89" s="531" t="s">
        <v>159</v>
      </c>
      <c r="DL89" s="531" t="s">
        <v>160</v>
      </c>
      <c r="DM89" s="531" t="s">
        <v>161</v>
      </c>
      <c r="DO89" s="531" t="s">
        <v>151</v>
      </c>
      <c r="DP89" s="531" t="s">
        <v>152</v>
      </c>
      <c r="DQ89" s="531" t="s">
        <v>107</v>
      </c>
      <c r="DR89" s="531" t="s">
        <v>153</v>
      </c>
      <c r="DS89" s="531" t="s">
        <v>154</v>
      </c>
      <c r="DT89" s="531" t="s">
        <v>155</v>
      </c>
      <c r="DU89" s="531" t="s">
        <v>156</v>
      </c>
      <c r="DV89" s="531" t="s">
        <v>157</v>
      </c>
      <c r="DW89" s="531" t="s">
        <v>158</v>
      </c>
      <c r="DX89" s="531" t="s">
        <v>159</v>
      </c>
      <c r="DY89" s="531" t="s">
        <v>160</v>
      </c>
      <c r="DZ89" s="531" t="s">
        <v>161</v>
      </c>
      <c r="EB89" s="531" t="s">
        <v>151</v>
      </c>
      <c r="EC89" s="531" t="s">
        <v>152</v>
      </c>
      <c r="ED89" s="531" t="s">
        <v>107</v>
      </c>
      <c r="EE89" s="531" t="s">
        <v>153</v>
      </c>
      <c r="EF89" s="531" t="s">
        <v>154</v>
      </c>
      <c r="EG89" s="531" t="s">
        <v>155</v>
      </c>
      <c r="EH89" s="531" t="s">
        <v>156</v>
      </c>
      <c r="EI89" s="531" t="s">
        <v>157</v>
      </c>
      <c r="EJ89" s="531" t="s">
        <v>158</v>
      </c>
      <c r="EK89" s="531" t="s">
        <v>159</v>
      </c>
      <c r="EL89" s="531" t="s">
        <v>160</v>
      </c>
      <c r="EM89" s="531" t="s">
        <v>161</v>
      </c>
      <c r="EO89" s="531" t="s">
        <v>151</v>
      </c>
      <c r="EP89" s="531" t="s">
        <v>152</v>
      </c>
      <c r="EQ89" s="531" t="s">
        <v>107</v>
      </c>
      <c r="ER89" s="531" t="s">
        <v>153</v>
      </c>
      <c r="ES89" s="531" t="s">
        <v>154</v>
      </c>
      <c r="ET89" s="531" t="s">
        <v>155</v>
      </c>
      <c r="EU89" s="531" t="s">
        <v>156</v>
      </c>
      <c r="EV89" s="531" t="s">
        <v>157</v>
      </c>
      <c r="EW89" s="531" t="s">
        <v>158</v>
      </c>
      <c r="EX89" s="531" t="s">
        <v>159</v>
      </c>
      <c r="EY89" s="531" t="s">
        <v>160</v>
      </c>
      <c r="EZ89" s="531" t="s">
        <v>161</v>
      </c>
    </row>
    <row r="90" spans="1:156" ht="59" customHeight="1">
      <c r="A90" s="240"/>
      <c r="B90" s="240" t="s">
        <v>181</v>
      </c>
      <c r="C90" s="224" t="s">
        <v>295</v>
      </c>
      <c r="D90" s="507" t="s">
        <v>302</v>
      </c>
      <c r="E90" s="240" t="s">
        <v>174</v>
      </c>
      <c r="F90" s="240" t="s">
        <v>162</v>
      </c>
      <c r="G90" s="240" t="s">
        <v>162</v>
      </c>
      <c r="H90" s="240" t="s">
        <v>162</v>
      </c>
      <c r="I90" s="240" t="s">
        <v>162</v>
      </c>
      <c r="J90" s="240" t="s">
        <v>162</v>
      </c>
      <c r="K90" s="240" t="s">
        <v>162</v>
      </c>
      <c r="L90" s="240" t="s">
        <v>162</v>
      </c>
      <c r="M90" s="240" t="s">
        <v>162</v>
      </c>
      <c r="N90" s="240" t="s">
        <v>162</v>
      </c>
      <c r="O90" s="240" t="s">
        <v>162</v>
      </c>
      <c r="P90" s="240"/>
      <c r="Q90" s="240"/>
      <c r="R90" s="240" t="s">
        <v>206</v>
      </c>
      <c r="S90" s="241"/>
      <c r="T90" s="508" t="s">
        <v>303</v>
      </c>
      <c r="U90" s="409">
        <v>202300000000282</v>
      </c>
      <c r="V90" s="258" t="s">
        <v>303</v>
      </c>
      <c r="W90" s="360">
        <f>+SUMIFS('[1]SIIF Cierre 31 de Abril de 2024'!$P$4:$P$749,'[1]SIIF Cierre 31 de Abril de 2024'!$A$4:$A$749,$B90,'[1]SIIF Cierre 31 de Abril de 2024'!$B$4:$B$749,$C90,'[1]SIIF Cierre 31 de Abril de 2024'!$C$4:$C$749,$D90)/1000000</f>
        <v>2090</v>
      </c>
      <c r="X90" s="360"/>
      <c r="Y90" s="360">
        <f>+SUMIFS('[1]SIIF Cierre 31 de Abril de 2024'!$R$4:$R$749,'[1]SIIF Cierre 31 de Abril de 2024'!$A$4:$A$749,$B90,'[1]SIIF Cierre 31 de Abril de 2024'!$B$4:$B$749,$C90,'[1]SIIF Cierre 31 de Abril de 2024'!$C$4:$C$749,$D90)/1000000</f>
        <v>0</v>
      </c>
      <c r="Z90" s="360"/>
      <c r="AA90" s="360">
        <f>+SUMIFS('[1]SIIF Cierre 31 de Abril de 2024'!$Q$4:$Q$749,'[1]SIIF Cierre 31 de Abril de 2024'!$A$4:$A$749,$B90,'[1]SIIF Cierre 31 de Abril de 2024'!$B$4:$B$749,$C90,'[1]SIIF Cierre 31 de Abril de 2024'!$C$4:$C$749,$D90)/1000000</f>
        <v>0</v>
      </c>
      <c r="AB90" s="360"/>
      <c r="AC90" s="360"/>
      <c r="AD90" s="428">
        <f>W90-Y90+AA90</f>
        <v>2090</v>
      </c>
      <c r="AE90" s="360">
        <f>+SUMIFS('[1]SIIF Cierre 31 de Abril de 2024'!$T$4:$T$749,'[1]SIIF Cierre 31 de Abril de 2024'!$A$4:$A$749,$B90,'[1]SIIF Cierre 31 de Abril de 2024'!$B$4:$B$749,$C90,'[1]SIIF Cierre 31 de Abril de 2024'!$C$4:$C$749,$D90)/1000000</f>
        <v>0</v>
      </c>
      <c r="AF90" s="360">
        <f>AD90-AE90</f>
        <v>2090</v>
      </c>
      <c r="AG90" s="428">
        <f>+SUMIFS('[1]SIIF Cierre 31 de Abril de 2024'!$W$4:$W$749,'[1]SIIF Cierre 31 de Abril de 2024'!$A$4:$A$749,$B90,'[1]SIIF Cierre 31 de Abril de 2024'!$B$4:$B$749,$C90,'[1]SIIF Cierre 31 de Abril de 2024'!$C$4:$C$749,$D90,'[1]SIIF Cierre 31 de Abril de 2024'!$D$4:$D$749,$E90,'[1]SIIF Cierre 31 de Abril de 2024'!$E$4:$E$749,$F90,'[1]SIIF Cierre 31 de Abril de 2024'!$F$4:$F$749,$G90,'[1]SIIF Cierre 31 de Abril de 2024'!$G$4:$G$749,$H90,'[1]SIIF Cierre 31 de Abril de 2024'!$H$4:$H$749,$I90,'[1]SIIF Cierre 31 de Abril de 2024'!$I$4:$I$749,$J90,'[1]SIIF Cierre 31 de Abril de 2024'!$J$4:$J$749,$K90,'[1]SIIF Cierre 31 de Abril de 2024'!$K$4:$K$749,$L90,'[1]SIIF Cierre 31 de Abril de 2024'!$L$4:$L$749,$M90,'[1]SIIF Cierre 31 de Abril de 2024'!$M$4:$M$749,$N90,'[1]SIIF Cierre 31 de Abril de 2024'!$N$4:$N$749,$O90)/1000000</f>
        <v>1707.70651</v>
      </c>
      <c r="AH90" s="247">
        <f>+AG90/AD90</f>
        <v>0.81708445454545453</v>
      </c>
      <c r="AI90" s="248"/>
      <c r="AJ90" s="246">
        <f>INDEX(CB90:CM90,MATCH($W$1,$CB$86:$CM$86,0))</f>
        <v>2090</v>
      </c>
      <c r="AK90" s="246">
        <f>+AG90-AJ90</f>
        <v>-382.29349000000002</v>
      </c>
      <c r="AL90" s="170">
        <f>INDEX(BB90:BM90,MATCH($W$1,$BB$86:$BM$86,0))</f>
        <v>1</v>
      </c>
      <c r="AM90" s="428">
        <f>+SUMIFS('[1]SIIF Cierre 31 de Abril de 2024'!$X$4:$X$749,'[1]SIIF Cierre 31 de Abril de 2024'!$A$4:$A$749,$B90,'[1]SIIF Cierre 31 de Abril de 2024'!$B$4:$B$749,$C90,'[1]SIIF Cierre 31 de Abril de 2024'!$C$4:$C$749,$D90,'[1]SIIF Cierre 31 de Abril de 2024'!$D$4:$D$749,$E90,'[1]SIIF Cierre 31 de Abril de 2024'!$E$4:$E$749,$F90,'[1]SIIF Cierre 31 de Abril de 2024'!$F$4:$F$749,$G90,'[1]SIIF Cierre 31 de Abril de 2024'!$G$4:$G$749,$H90,'[1]SIIF Cierre 31 de Abril de 2024'!$H$4:$H$749,$I90,'[1]SIIF Cierre 31 de Abril de 2024'!$I$4:$I$749,$J90,'[1]SIIF Cierre 31 de Abril de 2024'!$J$4:$J$749,$K90,'[1]SIIF Cierre 31 de Abril de 2024'!$K$4:$K$749,$L90,'[1]SIIF Cierre 31 de Abril de 2024'!$L$4:$L$749,$M90,'[1]SIIF Cierre 31 de Abril de 2024'!$M$4:$M$749,$N90,'[1]SIIF Cierre 31 de Abril de 2024'!$N$4:$N$749,$O90)/1000000</f>
        <v>203.62669600000001</v>
      </c>
      <c r="AN90" s="247">
        <f>+AM90/AD90</f>
        <v>9.742904114832536E-2</v>
      </c>
      <c r="AO90" s="248"/>
      <c r="AP90" s="246">
        <f>INDEX(CO90:CZ90,MATCH($W$1,$CO$86:$CZ$86,0))</f>
        <v>388.52597867272732</v>
      </c>
      <c r="AQ90" s="246">
        <f>+AM90-AP90</f>
        <v>-184.89928267272731</v>
      </c>
      <c r="AR90" s="170">
        <f>INDEX(BO90:BZ90,MATCH($W$1,$BO$86:$BZ$86,0))</f>
        <v>0.18589759744567505</v>
      </c>
      <c r="AS90" s="428">
        <f>+SUMIFS('[1]SIIF Cierre 31 de Abril de 2024'!$Z$4:$Z$749,'[1]SIIF Cierre 31 de Abril de 2024'!$A$4:$A$749,$B90,'[1]SIIF Cierre 31 de Abril de 2024'!$B$4:$B$749,$C90,'[1]SIIF Cierre 31 de Abril de 2024'!$C$4:$C$749,$D90,'[1]SIIF Cierre 31 de Abril de 2024'!$D$4:$D$749,$E90,'[1]SIIF Cierre 31 de Abril de 2024'!$E$4:$E$749,$F90,'[1]SIIF Cierre 31 de Abril de 2024'!$F$4:$F$749,$G90,'[1]SIIF Cierre 31 de Abril de 2024'!$G$4:$G$749,$H90,'[1]SIIF Cierre 31 de Abril de 2024'!$H$4:$H$749,$I90,'[1]SIIF Cierre 31 de Abril de 2024'!$I$4:$I$749,$J90,'[1]SIIF Cierre 31 de Abril de 2024'!$J$4:$J$749,$K90,'[1]SIIF Cierre 31 de Abril de 2024'!$K$4:$K$749,$L90,'[1]SIIF Cierre 31 de Abril de 2024'!$L$4:$L$749,$M90,'[1]SIIF Cierre 31 de Abril de 2024'!$M$4:$M$749,$N90,'[1]SIIF Cierre 31 de Abril de 2024'!$N$4:$N$749,$O90)/1000000</f>
        <v>203.004322</v>
      </c>
      <c r="AT90" s="247">
        <f>+AS90/AD90</f>
        <v>9.7131254545454543E-2</v>
      </c>
      <c r="AU90" s="428">
        <f>+AD90-AG90</f>
        <v>382.29349000000002</v>
      </c>
      <c r="AV90" s="362">
        <f>+AG90-AM90</f>
        <v>1504.0798139999999</v>
      </c>
      <c r="AW90" s="362">
        <f>+AD90-AM90</f>
        <v>1886.373304</v>
      </c>
      <c r="AX90" s="363">
        <f>+AF90-AG90</f>
        <v>382.29349000000002</v>
      </c>
      <c r="AY90" s="190">
        <f>AD90*AR90</f>
        <v>388.52597866146084</v>
      </c>
      <c r="AZ90" s="250">
        <f>IF(AND(AY90=0,AM90&gt;AY90),1,IFERROR(AM90/AY90,1))</f>
        <v>0.52410059348290994</v>
      </c>
      <c r="BA90" s="587"/>
      <c r="BB90" s="259">
        <v>0.53744700478468899</v>
      </c>
      <c r="BC90" s="252">
        <v>0.90047730717703345</v>
      </c>
      <c r="BD90" s="252">
        <v>0.95547368421052636</v>
      </c>
      <c r="BE90" s="252">
        <v>1</v>
      </c>
      <c r="BF90" s="252">
        <v>1</v>
      </c>
      <c r="BG90" s="252">
        <v>1</v>
      </c>
      <c r="BH90" s="252">
        <v>1</v>
      </c>
      <c r="BI90" s="252">
        <v>1</v>
      </c>
      <c r="BJ90" s="252">
        <v>1</v>
      </c>
      <c r="BK90" s="252">
        <v>1</v>
      </c>
      <c r="BL90" s="252">
        <v>1</v>
      </c>
      <c r="BM90" s="252">
        <v>1</v>
      </c>
      <c r="BO90" s="252">
        <v>0</v>
      </c>
      <c r="BP90" s="252">
        <v>2.4727463795136222E-2</v>
      </c>
      <c r="BQ90" s="252">
        <v>9.825649170368983E-2</v>
      </c>
      <c r="BR90" s="252">
        <v>0.18589759744567505</v>
      </c>
      <c r="BS90" s="252">
        <v>0.27848607204354114</v>
      </c>
      <c r="BT90" s="252">
        <v>0.37107454664140727</v>
      </c>
      <c r="BU90" s="252">
        <v>0.46366302171774226</v>
      </c>
      <c r="BV90" s="252">
        <v>0.55625149679407726</v>
      </c>
      <c r="BW90" s="252">
        <v>0.64883997139194338</v>
      </c>
      <c r="BX90" s="252">
        <v>0.7414284459898095</v>
      </c>
      <c r="BY90" s="252">
        <v>0.83840288518084993</v>
      </c>
      <c r="BZ90" s="252">
        <v>1.0000000000000004</v>
      </c>
      <c r="CB90" s="537">
        <f>DB90/EB90</f>
        <v>1123.26424</v>
      </c>
      <c r="CC90" s="537">
        <f t="shared" ref="CC90:CM90" si="283">DC90/EC90</f>
        <v>1881.997572</v>
      </c>
      <c r="CD90" s="537">
        <f t="shared" si="283"/>
        <v>1996.94</v>
      </c>
      <c r="CE90" s="537">
        <f t="shared" si="283"/>
        <v>2090</v>
      </c>
      <c r="CF90" s="537">
        <f t="shared" si="283"/>
        <v>2090</v>
      </c>
      <c r="CG90" s="537">
        <f t="shared" si="283"/>
        <v>2090</v>
      </c>
      <c r="CH90" s="537">
        <f t="shared" si="283"/>
        <v>2090</v>
      </c>
      <c r="CI90" s="537">
        <f t="shared" si="283"/>
        <v>2090</v>
      </c>
      <c r="CJ90" s="537">
        <f t="shared" si="283"/>
        <v>2090</v>
      </c>
      <c r="CK90" s="537">
        <f t="shared" si="283"/>
        <v>2090</v>
      </c>
      <c r="CL90" s="537">
        <f t="shared" si="283"/>
        <v>2090</v>
      </c>
      <c r="CM90" s="537">
        <f t="shared" si="283"/>
        <v>2090</v>
      </c>
      <c r="CO90" s="538">
        <f>DO90/EO90</f>
        <v>0</v>
      </c>
      <c r="CP90" s="538">
        <f t="shared" ref="CP90:CZ90" si="284">DP90/EP90</f>
        <v>51.680399333333334</v>
      </c>
      <c r="CQ90" s="538">
        <f t="shared" si="284"/>
        <v>205.35606766666669</v>
      </c>
      <c r="CR90" s="538">
        <f t="shared" si="284"/>
        <v>388.52597867272732</v>
      </c>
      <c r="CS90" s="538">
        <f t="shared" si="284"/>
        <v>582.03589058787895</v>
      </c>
      <c r="CT90" s="538">
        <f t="shared" si="284"/>
        <v>775.54580250303059</v>
      </c>
      <c r="CU90" s="538">
        <f t="shared" si="284"/>
        <v>969.0557154181821</v>
      </c>
      <c r="CV90" s="538">
        <f t="shared" si="284"/>
        <v>1162.5656283333337</v>
      </c>
      <c r="CW90" s="538">
        <f t="shared" si="284"/>
        <v>1356.0755402484854</v>
      </c>
      <c r="CX90" s="538">
        <f t="shared" si="284"/>
        <v>1549.585452163637</v>
      </c>
      <c r="CY90" s="538">
        <f t="shared" si="284"/>
        <v>1752.2620300787885</v>
      </c>
      <c r="CZ90" s="538">
        <f t="shared" si="284"/>
        <v>2090.0000000606069</v>
      </c>
      <c r="DB90" s="537">
        <v>1123264240</v>
      </c>
      <c r="DC90" s="537">
        <v>1881997572</v>
      </c>
      <c r="DD90" s="537">
        <v>1996940000</v>
      </c>
      <c r="DE90" s="537">
        <v>2090000000</v>
      </c>
      <c r="DF90" s="537">
        <v>2090000000</v>
      </c>
      <c r="DG90" s="537">
        <v>2090000000</v>
      </c>
      <c r="DH90" s="537">
        <v>2090000000</v>
      </c>
      <c r="DI90" s="537">
        <v>2090000000</v>
      </c>
      <c r="DJ90" s="537">
        <v>2090000000</v>
      </c>
      <c r="DK90" s="537">
        <v>2090000000</v>
      </c>
      <c r="DL90" s="537">
        <v>2090000000</v>
      </c>
      <c r="DM90" s="537">
        <v>2090000000</v>
      </c>
      <c r="DO90" s="538">
        <v>0</v>
      </c>
      <c r="DP90" s="538">
        <v>51680399.333333336</v>
      </c>
      <c r="DQ90" s="538">
        <v>205356067.66666669</v>
      </c>
      <c r="DR90" s="538">
        <v>388525978.67272735</v>
      </c>
      <c r="DS90" s="538">
        <v>582035890.58787894</v>
      </c>
      <c r="DT90" s="538">
        <v>775545802.50303054</v>
      </c>
      <c r="DU90" s="538">
        <v>969055715.41818213</v>
      </c>
      <c r="DV90" s="538">
        <v>1162565628.3333337</v>
      </c>
      <c r="DW90" s="538">
        <v>1356075540.2484853</v>
      </c>
      <c r="DX90" s="538">
        <v>1549585452.1636369</v>
      </c>
      <c r="DY90" s="538">
        <v>1752262030.0787885</v>
      </c>
      <c r="DZ90" s="538">
        <v>2090000000.0606067</v>
      </c>
      <c r="EB90" s="537">
        <v>1000000</v>
      </c>
      <c r="EC90" s="537">
        <v>1000000</v>
      </c>
      <c r="ED90" s="537">
        <v>1000000</v>
      </c>
      <c r="EE90" s="537">
        <v>1000000</v>
      </c>
      <c r="EF90" s="537">
        <v>1000000</v>
      </c>
      <c r="EG90" s="537">
        <v>1000000</v>
      </c>
      <c r="EH90" s="537">
        <v>1000000</v>
      </c>
      <c r="EI90" s="537">
        <v>1000000</v>
      </c>
      <c r="EJ90" s="537">
        <v>1000000</v>
      </c>
      <c r="EK90" s="537">
        <v>1000000</v>
      </c>
      <c r="EL90" s="537">
        <v>1000000</v>
      </c>
      <c r="EM90" s="537">
        <v>1000000</v>
      </c>
      <c r="EO90" s="537">
        <v>1000000</v>
      </c>
      <c r="EP90" s="537">
        <v>1000000</v>
      </c>
      <c r="EQ90" s="537">
        <v>1000000</v>
      </c>
      <c r="ER90" s="537">
        <v>1000000</v>
      </c>
      <c r="ES90" s="537">
        <v>1000000</v>
      </c>
      <c r="ET90" s="537">
        <v>1000000</v>
      </c>
      <c r="EU90" s="537">
        <v>1000000</v>
      </c>
      <c r="EV90" s="537">
        <v>1000000</v>
      </c>
      <c r="EW90" s="537">
        <v>1000000</v>
      </c>
      <c r="EX90" s="537">
        <v>1000000</v>
      </c>
      <c r="EY90" s="537">
        <v>1000000</v>
      </c>
      <c r="EZ90" s="537">
        <v>1000000</v>
      </c>
    </row>
    <row r="91" spans="1:156" ht="34.5" customHeight="1">
      <c r="A91" s="181"/>
      <c r="B91" s="181"/>
      <c r="C91" s="181"/>
      <c r="D91" s="257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233"/>
      <c r="T91" s="156" t="s">
        <v>207</v>
      </c>
      <c r="U91" s="407"/>
      <c r="V91" s="156" t="s">
        <v>207</v>
      </c>
      <c r="W91" s="353">
        <f>+SUM(W90)</f>
        <v>2090</v>
      </c>
      <c r="X91" s="353">
        <f t="shared" ref="X91:AK91" si="285">+SUM(X90)</f>
        <v>0</v>
      </c>
      <c r="Y91" s="353">
        <f t="shared" si="285"/>
        <v>0</v>
      </c>
      <c r="Z91" s="353"/>
      <c r="AA91" s="353">
        <f t="shared" si="285"/>
        <v>0</v>
      </c>
      <c r="AB91" s="353">
        <f t="shared" si="285"/>
        <v>0</v>
      </c>
      <c r="AC91" s="353">
        <f t="shared" si="285"/>
        <v>0</v>
      </c>
      <c r="AD91" s="423">
        <f t="shared" si="285"/>
        <v>2090</v>
      </c>
      <c r="AE91" s="353">
        <f t="shared" si="285"/>
        <v>0</v>
      </c>
      <c r="AF91" s="353">
        <f>+SUM(AF90)</f>
        <v>2090</v>
      </c>
      <c r="AG91" s="423">
        <f>+SUM(AG90)</f>
        <v>1707.70651</v>
      </c>
      <c r="AH91" s="167">
        <f>+AG91/AD91</f>
        <v>0.81708445454545453</v>
      </c>
      <c r="AI91" s="260"/>
      <c r="AJ91" s="185">
        <f t="shared" si="285"/>
        <v>2090</v>
      </c>
      <c r="AK91" s="185">
        <f t="shared" si="285"/>
        <v>-382.29349000000002</v>
      </c>
      <c r="AL91" s="170">
        <f>INDEX(BB91:BM91,MATCH($W$1,$BB$86:$BM$86,0))</f>
        <v>1</v>
      </c>
      <c r="AM91" s="423">
        <f>+SUM(AM90)</f>
        <v>203.62669600000001</v>
      </c>
      <c r="AN91" s="183">
        <f>+AM91/AD91</f>
        <v>9.742904114832536E-2</v>
      </c>
      <c r="AO91" s="261"/>
      <c r="AP91" s="185">
        <f>+SUM(AP90)</f>
        <v>388.52597867272732</v>
      </c>
      <c r="AQ91" s="185">
        <f>+SUM(AQ90)</f>
        <v>-184.89928267272731</v>
      </c>
      <c r="AR91" s="170">
        <f>INDEX(BO91:BZ91,MATCH($W$1,$BO$86:$BZ$86,0))</f>
        <v>0.18589759744567505</v>
      </c>
      <c r="AS91" s="423">
        <f>+SUM(AS90)</f>
        <v>203.004322</v>
      </c>
      <c r="AT91" s="183">
        <f>+AS91/AD91</f>
        <v>9.7131254545454543E-2</v>
      </c>
      <c r="AU91" s="423">
        <f>+SUM(AU90)</f>
        <v>382.29349000000002</v>
      </c>
      <c r="AV91" s="353">
        <f>+SUM(AV90)</f>
        <v>1504.0798139999999</v>
      </c>
      <c r="AW91" s="355">
        <f>+SUM(AW90)</f>
        <v>1886.373304</v>
      </c>
      <c r="AX91" s="353">
        <f>+AF91-AG91</f>
        <v>382.29349000000002</v>
      </c>
      <c r="AY91" s="253">
        <f>+SUM(AY90)</f>
        <v>388.52597866146084</v>
      </c>
      <c r="AZ91" s="250">
        <f>IF(AND(AY91=0,AM91&gt;AY91),1,IFERROR(AM91/AY91,1))</f>
        <v>0.52410059348290994</v>
      </c>
      <c r="BA91" s="587"/>
      <c r="BB91" s="262">
        <f>BB90</f>
        <v>0.53744700478468899</v>
      </c>
      <c r="BC91" s="262">
        <f t="shared" ref="BC91:BZ91" si="286">BC90</f>
        <v>0.90047730717703345</v>
      </c>
      <c r="BD91" s="262">
        <f t="shared" si="286"/>
        <v>0.95547368421052636</v>
      </c>
      <c r="BE91" s="262">
        <f t="shared" si="286"/>
        <v>1</v>
      </c>
      <c r="BF91" s="262">
        <f t="shared" si="286"/>
        <v>1</v>
      </c>
      <c r="BG91" s="262">
        <f t="shared" si="286"/>
        <v>1</v>
      </c>
      <c r="BH91" s="262">
        <f t="shared" si="286"/>
        <v>1</v>
      </c>
      <c r="BI91" s="262">
        <f t="shared" si="286"/>
        <v>1</v>
      </c>
      <c r="BJ91" s="262">
        <f t="shared" si="286"/>
        <v>1</v>
      </c>
      <c r="BK91" s="262">
        <f t="shared" si="286"/>
        <v>1</v>
      </c>
      <c r="BL91" s="262">
        <f t="shared" si="286"/>
        <v>1</v>
      </c>
      <c r="BM91" s="262">
        <f t="shared" si="286"/>
        <v>1</v>
      </c>
      <c r="BN91" s="262"/>
      <c r="BO91" s="262">
        <f t="shared" si="286"/>
        <v>0</v>
      </c>
      <c r="BP91" s="262">
        <f t="shared" si="286"/>
        <v>2.4727463795136222E-2</v>
      </c>
      <c r="BQ91" s="262">
        <f t="shared" si="286"/>
        <v>9.825649170368983E-2</v>
      </c>
      <c r="BR91" s="262">
        <f t="shared" si="286"/>
        <v>0.18589759744567505</v>
      </c>
      <c r="BS91" s="262">
        <f t="shared" si="286"/>
        <v>0.27848607204354114</v>
      </c>
      <c r="BT91" s="262">
        <f t="shared" si="286"/>
        <v>0.37107454664140727</v>
      </c>
      <c r="BU91" s="262">
        <f t="shared" si="286"/>
        <v>0.46366302171774226</v>
      </c>
      <c r="BV91" s="262">
        <f t="shared" si="286"/>
        <v>0.55625149679407726</v>
      </c>
      <c r="BW91" s="262">
        <f t="shared" si="286"/>
        <v>0.64883997139194338</v>
      </c>
      <c r="BX91" s="262">
        <f t="shared" si="286"/>
        <v>0.7414284459898095</v>
      </c>
      <c r="BY91" s="262">
        <f t="shared" si="286"/>
        <v>0.83840288518084993</v>
      </c>
      <c r="BZ91" s="262">
        <f t="shared" si="286"/>
        <v>1.0000000000000004</v>
      </c>
      <c r="CB91" s="539">
        <f>CB90</f>
        <v>1123.26424</v>
      </c>
      <c r="CC91" s="539">
        <f t="shared" ref="CC91:CM91" si="287">CC90</f>
        <v>1881.997572</v>
      </c>
      <c r="CD91" s="539">
        <f t="shared" si="287"/>
        <v>1996.94</v>
      </c>
      <c r="CE91" s="539">
        <f t="shared" si="287"/>
        <v>2090</v>
      </c>
      <c r="CF91" s="539">
        <f t="shared" si="287"/>
        <v>2090</v>
      </c>
      <c r="CG91" s="539">
        <f t="shared" si="287"/>
        <v>2090</v>
      </c>
      <c r="CH91" s="539">
        <f t="shared" si="287"/>
        <v>2090</v>
      </c>
      <c r="CI91" s="539">
        <f t="shared" si="287"/>
        <v>2090</v>
      </c>
      <c r="CJ91" s="539">
        <f t="shared" si="287"/>
        <v>2090</v>
      </c>
      <c r="CK91" s="539">
        <f t="shared" si="287"/>
        <v>2090</v>
      </c>
      <c r="CL91" s="539">
        <f t="shared" si="287"/>
        <v>2090</v>
      </c>
      <c r="CM91" s="539">
        <f t="shared" si="287"/>
        <v>2090</v>
      </c>
      <c r="CO91" s="540">
        <f>CO90</f>
        <v>0</v>
      </c>
      <c r="CP91" s="540">
        <f t="shared" ref="CP91:CZ91" si="288">CP90</f>
        <v>51.680399333333334</v>
      </c>
      <c r="CQ91" s="540">
        <f t="shared" si="288"/>
        <v>205.35606766666669</v>
      </c>
      <c r="CR91" s="540">
        <f t="shared" si="288"/>
        <v>388.52597867272732</v>
      </c>
      <c r="CS91" s="540">
        <f t="shared" si="288"/>
        <v>582.03589058787895</v>
      </c>
      <c r="CT91" s="540">
        <f t="shared" si="288"/>
        <v>775.54580250303059</v>
      </c>
      <c r="CU91" s="540">
        <f t="shared" si="288"/>
        <v>969.0557154181821</v>
      </c>
      <c r="CV91" s="540">
        <f t="shared" si="288"/>
        <v>1162.5656283333337</v>
      </c>
      <c r="CW91" s="540">
        <f t="shared" si="288"/>
        <v>1356.0755402484854</v>
      </c>
      <c r="CX91" s="540">
        <f t="shared" si="288"/>
        <v>1549.585452163637</v>
      </c>
      <c r="CY91" s="540">
        <f t="shared" si="288"/>
        <v>1752.2620300787885</v>
      </c>
      <c r="CZ91" s="540">
        <f t="shared" si="288"/>
        <v>2090.0000000606069</v>
      </c>
      <c r="DB91" s="540">
        <f>DB90</f>
        <v>1123264240</v>
      </c>
      <c r="DC91" s="540">
        <f t="shared" ref="DC91:DZ91" si="289">DC90</f>
        <v>1881997572</v>
      </c>
      <c r="DD91" s="540">
        <f t="shared" si="289"/>
        <v>1996940000</v>
      </c>
      <c r="DE91" s="540">
        <f t="shared" si="289"/>
        <v>2090000000</v>
      </c>
      <c r="DF91" s="540">
        <f t="shared" si="289"/>
        <v>2090000000</v>
      </c>
      <c r="DG91" s="540">
        <f t="shared" si="289"/>
        <v>2090000000</v>
      </c>
      <c r="DH91" s="540">
        <f t="shared" si="289"/>
        <v>2090000000</v>
      </c>
      <c r="DI91" s="540">
        <f t="shared" si="289"/>
        <v>2090000000</v>
      </c>
      <c r="DJ91" s="540">
        <f t="shared" si="289"/>
        <v>2090000000</v>
      </c>
      <c r="DK91" s="540">
        <f t="shared" si="289"/>
        <v>2090000000</v>
      </c>
      <c r="DL91" s="540">
        <f t="shared" si="289"/>
        <v>2090000000</v>
      </c>
      <c r="DM91" s="540">
        <f t="shared" si="289"/>
        <v>2090000000</v>
      </c>
      <c r="DO91" s="540">
        <f t="shared" si="289"/>
        <v>0</v>
      </c>
      <c r="DP91" s="540">
        <f t="shared" si="289"/>
        <v>51680399.333333336</v>
      </c>
      <c r="DQ91" s="540">
        <f t="shared" si="289"/>
        <v>205356067.66666669</v>
      </c>
      <c r="DR91" s="540">
        <f t="shared" si="289"/>
        <v>388525978.67272735</v>
      </c>
      <c r="DS91" s="540">
        <f t="shared" si="289"/>
        <v>582035890.58787894</v>
      </c>
      <c r="DT91" s="540">
        <f t="shared" si="289"/>
        <v>775545802.50303054</v>
      </c>
      <c r="DU91" s="540">
        <f t="shared" si="289"/>
        <v>969055715.41818213</v>
      </c>
      <c r="DV91" s="540">
        <f t="shared" si="289"/>
        <v>1162565628.3333337</v>
      </c>
      <c r="DW91" s="540">
        <f t="shared" si="289"/>
        <v>1356075540.2484853</v>
      </c>
      <c r="DX91" s="540">
        <f t="shared" si="289"/>
        <v>1549585452.1636369</v>
      </c>
      <c r="DY91" s="540">
        <f t="shared" si="289"/>
        <v>1752262030.0787885</v>
      </c>
      <c r="DZ91" s="540">
        <f t="shared" si="289"/>
        <v>2090000000.0606067</v>
      </c>
      <c r="EB91" s="539">
        <v>1000000</v>
      </c>
      <c r="EC91" s="540">
        <v>1000000</v>
      </c>
      <c r="ED91" s="540">
        <v>1000000</v>
      </c>
      <c r="EE91" s="540">
        <v>1000000</v>
      </c>
      <c r="EF91" s="540">
        <v>1000000</v>
      </c>
      <c r="EG91" s="540">
        <v>1000000</v>
      </c>
      <c r="EH91" s="540">
        <v>1000000</v>
      </c>
      <c r="EI91" s="540">
        <v>1000000</v>
      </c>
      <c r="EJ91" s="540">
        <v>1000000</v>
      </c>
      <c r="EK91" s="540">
        <v>1000000</v>
      </c>
      <c r="EL91" s="540">
        <v>1000000</v>
      </c>
      <c r="EM91" s="540">
        <v>1000000</v>
      </c>
      <c r="EO91" s="540">
        <v>1000000</v>
      </c>
      <c r="EP91" s="540">
        <v>1000000</v>
      </c>
      <c r="EQ91" s="540">
        <v>1000000</v>
      </c>
      <c r="ER91" s="540">
        <v>1000000</v>
      </c>
      <c r="ES91" s="540">
        <v>1000000</v>
      </c>
      <c r="ET91" s="540">
        <v>1000000</v>
      </c>
      <c r="EU91" s="540">
        <v>1000000</v>
      </c>
      <c r="EV91" s="540">
        <v>1000000</v>
      </c>
      <c r="EW91" s="540">
        <v>1000000</v>
      </c>
      <c r="EX91" s="540">
        <v>1000000</v>
      </c>
      <c r="EY91" s="540">
        <v>1000000</v>
      </c>
      <c r="EZ91" s="540">
        <v>1000000</v>
      </c>
    </row>
    <row r="92" spans="1:156" ht="54" customHeight="1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233"/>
      <c r="T92" s="256" t="s">
        <v>125</v>
      </c>
      <c r="U92" s="406"/>
      <c r="V92" s="256" t="s">
        <v>125</v>
      </c>
      <c r="W92" s="156" t="s">
        <v>430</v>
      </c>
      <c r="X92" s="156" t="s">
        <v>127</v>
      </c>
      <c r="Y92" s="156" t="s">
        <v>128</v>
      </c>
      <c r="Z92" s="156" t="s">
        <v>129</v>
      </c>
      <c r="AA92" s="156" t="s">
        <v>130</v>
      </c>
      <c r="AB92" s="156" t="s">
        <v>131</v>
      </c>
      <c r="AC92" s="155" t="s">
        <v>132</v>
      </c>
      <c r="AD92" s="419" t="s">
        <v>431</v>
      </c>
      <c r="AE92" s="155" t="s">
        <v>432</v>
      </c>
      <c r="AF92" s="347" t="s">
        <v>135</v>
      </c>
      <c r="AG92" s="419" t="s">
        <v>0</v>
      </c>
      <c r="AH92" s="157" t="s">
        <v>136</v>
      </c>
      <c r="AI92" s="158" t="s">
        <v>137</v>
      </c>
      <c r="AJ92" s="158" t="s">
        <v>433</v>
      </c>
      <c r="AK92" s="158" t="s">
        <v>138</v>
      </c>
      <c r="AL92" s="159" t="s">
        <v>139</v>
      </c>
      <c r="AM92" s="419" t="s">
        <v>140</v>
      </c>
      <c r="AN92" s="157" t="s">
        <v>141</v>
      </c>
      <c r="AO92" s="158"/>
      <c r="AP92" s="158" t="s">
        <v>434</v>
      </c>
      <c r="AQ92" s="158" t="s">
        <v>143</v>
      </c>
      <c r="AR92" s="159" t="s">
        <v>144</v>
      </c>
      <c r="AS92" s="419" t="s">
        <v>293</v>
      </c>
      <c r="AT92" s="157" t="s">
        <v>294</v>
      </c>
      <c r="AU92" s="419" t="s">
        <v>145</v>
      </c>
      <c r="AV92" s="366" t="s">
        <v>146</v>
      </c>
      <c r="AW92" s="366" t="s">
        <v>147</v>
      </c>
      <c r="AX92" s="347" t="s">
        <v>148</v>
      </c>
      <c r="AY92" s="238" t="s">
        <v>149</v>
      </c>
      <c r="AZ92" s="239" t="s">
        <v>150</v>
      </c>
      <c r="BB92" s="162" t="s">
        <v>151</v>
      </c>
      <c r="BC92" s="162" t="s">
        <v>152</v>
      </c>
      <c r="BD92" s="162" t="s">
        <v>107</v>
      </c>
      <c r="BE92" s="162" t="s">
        <v>153</v>
      </c>
      <c r="BF92" s="162" t="s">
        <v>154</v>
      </c>
      <c r="BG92" s="162" t="s">
        <v>155</v>
      </c>
      <c r="BH92" s="162" t="s">
        <v>156</v>
      </c>
      <c r="BI92" s="162" t="s">
        <v>157</v>
      </c>
      <c r="BJ92" s="162" t="s">
        <v>158</v>
      </c>
      <c r="BK92" s="162" t="s">
        <v>159</v>
      </c>
      <c r="BL92" s="162" t="s">
        <v>160</v>
      </c>
      <c r="BM92" s="162" t="s">
        <v>161</v>
      </c>
      <c r="BO92" s="162" t="s">
        <v>151</v>
      </c>
      <c r="BP92" s="162" t="s">
        <v>152</v>
      </c>
      <c r="BQ92" s="162" t="s">
        <v>107</v>
      </c>
      <c r="BR92" s="162" t="s">
        <v>153</v>
      </c>
      <c r="BS92" s="162" t="s">
        <v>154</v>
      </c>
      <c r="BT92" s="162" t="s">
        <v>155</v>
      </c>
      <c r="BU92" s="162" t="s">
        <v>156</v>
      </c>
      <c r="BV92" s="162" t="s">
        <v>157</v>
      </c>
      <c r="BW92" s="162" t="s">
        <v>158</v>
      </c>
      <c r="BX92" s="162" t="s">
        <v>159</v>
      </c>
      <c r="BY92" s="162" t="s">
        <v>160</v>
      </c>
      <c r="BZ92" s="162" t="s">
        <v>161</v>
      </c>
      <c r="CB92" s="531" t="s">
        <v>151</v>
      </c>
      <c r="CC92" s="531" t="s">
        <v>152</v>
      </c>
      <c r="CD92" s="531" t="s">
        <v>107</v>
      </c>
      <c r="CE92" s="531" t="s">
        <v>153</v>
      </c>
      <c r="CF92" s="531" t="s">
        <v>154</v>
      </c>
      <c r="CG92" s="531" t="s">
        <v>155</v>
      </c>
      <c r="CH92" s="531" t="s">
        <v>156</v>
      </c>
      <c r="CI92" s="531" t="s">
        <v>157</v>
      </c>
      <c r="CJ92" s="531" t="s">
        <v>158</v>
      </c>
      <c r="CK92" s="531" t="s">
        <v>159</v>
      </c>
      <c r="CL92" s="531" t="s">
        <v>160</v>
      </c>
      <c r="CM92" s="531" t="s">
        <v>161</v>
      </c>
      <c r="CO92" s="531" t="s">
        <v>151</v>
      </c>
      <c r="CP92" s="531" t="s">
        <v>152</v>
      </c>
      <c r="CQ92" s="531" t="s">
        <v>107</v>
      </c>
      <c r="CR92" s="531" t="s">
        <v>153</v>
      </c>
      <c r="CS92" s="531" t="s">
        <v>154</v>
      </c>
      <c r="CT92" s="531" t="s">
        <v>155</v>
      </c>
      <c r="CU92" s="531" t="s">
        <v>156</v>
      </c>
      <c r="CV92" s="531" t="s">
        <v>157</v>
      </c>
      <c r="CW92" s="531" t="s">
        <v>158</v>
      </c>
      <c r="CX92" s="531" t="s">
        <v>159</v>
      </c>
      <c r="CY92" s="531" t="s">
        <v>160</v>
      </c>
      <c r="CZ92" s="531" t="s">
        <v>161</v>
      </c>
      <c r="DB92" s="531" t="s">
        <v>151</v>
      </c>
      <c r="DC92" s="531" t="s">
        <v>152</v>
      </c>
      <c r="DD92" s="531" t="s">
        <v>107</v>
      </c>
      <c r="DE92" s="531" t="s">
        <v>153</v>
      </c>
      <c r="DF92" s="531" t="s">
        <v>154</v>
      </c>
      <c r="DG92" s="531" t="s">
        <v>155</v>
      </c>
      <c r="DH92" s="531" t="s">
        <v>156</v>
      </c>
      <c r="DI92" s="531" t="s">
        <v>157</v>
      </c>
      <c r="DJ92" s="531" t="s">
        <v>158</v>
      </c>
      <c r="DK92" s="531" t="s">
        <v>159</v>
      </c>
      <c r="DL92" s="531" t="s">
        <v>160</v>
      </c>
      <c r="DM92" s="531" t="s">
        <v>161</v>
      </c>
      <c r="DO92" s="531" t="s">
        <v>151</v>
      </c>
      <c r="DP92" s="531" t="s">
        <v>152</v>
      </c>
      <c r="DQ92" s="531" t="s">
        <v>107</v>
      </c>
      <c r="DR92" s="531" t="s">
        <v>153</v>
      </c>
      <c r="DS92" s="531" t="s">
        <v>154</v>
      </c>
      <c r="DT92" s="531" t="s">
        <v>155</v>
      </c>
      <c r="DU92" s="531" t="s">
        <v>156</v>
      </c>
      <c r="DV92" s="531" t="s">
        <v>157</v>
      </c>
      <c r="DW92" s="531" t="s">
        <v>158</v>
      </c>
      <c r="DX92" s="531" t="s">
        <v>159</v>
      </c>
      <c r="DY92" s="531" t="s">
        <v>160</v>
      </c>
      <c r="DZ92" s="531" t="s">
        <v>161</v>
      </c>
      <c r="EB92" s="531" t="s">
        <v>151</v>
      </c>
      <c r="EC92" s="531" t="s">
        <v>152</v>
      </c>
      <c r="ED92" s="531" t="s">
        <v>107</v>
      </c>
      <c r="EE92" s="531" t="s">
        <v>153</v>
      </c>
      <c r="EF92" s="531" t="s">
        <v>154</v>
      </c>
      <c r="EG92" s="531" t="s">
        <v>155</v>
      </c>
      <c r="EH92" s="531" t="s">
        <v>156</v>
      </c>
      <c r="EI92" s="531" t="s">
        <v>157</v>
      </c>
      <c r="EJ92" s="531" t="s">
        <v>158</v>
      </c>
      <c r="EK92" s="531" t="s">
        <v>159</v>
      </c>
      <c r="EL92" s="531" t="s">
        <v>160</v>
      </c>
      <c r="EM92" s="531" t="s">
        <v>161</v>
      </c>
      <c r="EO92" s="531" t="s">
        <v>151</v>
      </c>
      <c r="EP92" s="531" t="s">
        <v>152</v>
      </c>
      <c r="EQ92" s="531" t="s">
        <v>107</v>
      </c>
      <c r="ER92" s="531" t="s">
        <v>153</v>
      </c>
      <c r="ES92" s="531" t="s">
        <v>154</v>
      </c>
      <c r="ET92" s="531" t="s">
        <v>155</v>
      </c>
      <c r="EU92" s="531" t="s">
        <v>156</v>
      </c>
      <c r="EV92" s="531" t="s">
        <v>157</v>
      </c>
      <c r="EW92" s="531" t="s">
        <v>158</v>
      </c>
      <c r="EX92" s="531" t="s">
        <v>159</v>
      </c>
      <c r="EY92" s="531" t="s">
        <v>160</v>
      </c>
      <c r="EZ92" s="531" t="s">
        <v>161</v>
      </c>
    </row>
    <row r="93" spans="1:156" ht="42.75" customHeight="1">
      <c r="A93" s="240"/>
      <c r="B93" s="240" t="s">
        <v>181</v>
      </c>
      <c r="C93" s="224" t="s">
        <v>295</v>
      </c>
      <c r="D93" s="509" t="s">
        <v>304</v>
      </c>
      <c r="E93" s="240" t="s">
        <v>174</v>
      </c>
      <c r="F93" s="240" t="s">
        <v>162</v>
      </c>
      <c r="G93" s="240" t="s">
        <v>162</v>
      </c>
      <c r="H93" s="240" t="s">
        <v>162</v>
      </c>
      <c r="I93" s="240" t="s">
        <v>162</v>
      </c>
      <c r="J93" s="240" t="s">
        <v>162</v>
      </c>
      <c r="K93" s="240" t="s">
        <v>162</v>
      </c>
      <c r="L93" s="240" t="s">
        <v>162</v>
      </c>
      <c r="M93" s="240" t="s">
        <v>162</v>
      </c>
      <c r="N93" s="240" t="s">
        <v>162</v>
      </c>
      <c r="O93" s="240" t="s">
        <v>162</v>
      </c>
      <c r="P93" s="240"/>
      <c r="Q93" s="240"/>
      <c r="R93" s="240" t="s">
        <v>206</v>
      </c>
      <c r="S93" s="241"/>
      <c r="T93" s="510" t="s">
        <v>305</v>
      </c>
      <c r="U93" s="379">
        <v>202300000000310</v>
      </c>
      <c r="V93" s="264" t="s">
        <v>305</v>
      </c>
      <c r="W93" s="359">
        <f>+SUMIFS('[1]SIIF Cierre 31 de Abril de 2024'!$P$4:$P$749,'[1]SIIF Cierre 31 de Abril de 2024'!$A$4:$A$749,$B93,'[1]SIIF Cierre 31 de Abril de 2024'!$B$4:$B$749,$C93,'[1]SIIF Cierre 31 de Abril de 2024'!$C$4:$C$749,$D93)/1000000</f>
        <v>2162.9609999999998</v>
      </c>
      <c r="X93" s="360"/>
      <c r="Y93" s="360">
        <f>+SUMIFS('[1]SIIF Cierre 31 de Abril de 2024'!$R$4:$R$749,'[1]SIIF Cierre 31 de Abril de 2024'!$A$4:$A$749,$B93,'[1]SIIF Cierre 31 de Abril de 2024'!$B$4:$B$749,$C93,'[1]SIIF Cierre 31 de Abril de 2024'!$C$4:$C$749,$D93)/1000000</f>
        <v>0</v>
      </c>
      <c r="Z93" s="360"/>
      <c r="AA93" s="360">
        <f>+SUMIFS('[1]SIIF Cierre 31 de Abril de 2024'!$Q$4:$Q$749,'[1]SIIF Cierre 31 de Abril de 2024'!$A$4:$A$749,$B93,'[1]SIIF Cierre 31 de Abril de 2024'!$B$4:$B$749,$C93,'[1]SIIF Cierre 31 de Abril de 2024'!$C$4:$C$749,$D93)/1000000</f>
        <v>0</v>
      </c>
      <c r="AB93" s="360"/>
      <c r="AC93" s="360"/>
      <c r="AD93" s="428">
        <f>W93-Y93+AA93</f>
        <v>2162.9609999999998</v>
      </c>
      <c r="AE93" s="360">
        <f>+SUMIFS('[1]SIIF Cierre 31 de Abril de 2024'!$T$4:$T$749,'[1]SIIF Cierre 31 de Abril de 2024'!$A$4:$A$749,$B93,'[1]SIIF Cierre 31 de Abril de 2024'!$B$4:$B$749,$C93,'[1]SIIF Cierre 31 de Abril de 2024'!$C$4:$C$749,$D93)/1000000</f>
        <v>0</v>
      </c>
      <c r="AF93" s="360">
        <f>AD93-AE93</f>
        <v>2162.9609999999998</v>
      </c>
      <c r="AG93" s="429">
        <f>+SUMIFS('[1]SIIF Cierre 31 de Abril de 2024'!$W$4:$W$749,'[1]SIIF Cierre 31 de Abril de 2024'!$A$4:$A$749,$B93,'[1]SIIF Cierre 31 de Abril de 2024'!$B$4:$B$749,$C93,'[1]SIIF Cierre 31 de Abril de 2024'!$C$4:$C$749,$D93,'[1]SIIF Cierre 31 de Abril de 2024'!$D$4:$D$749,$E93,'[1]SIIF Cierre 31 de Abril de 2024'!$E$4:$E$749,$F93,'[1]SIIF Cierre 31 de Abril de 2024'!$F$4:$F$749,$G93,'[1]SIIF Cierre 31 de Abril de 2024'!$G$4:$G$749,$H93,'[1]SIIF Cierre 31 de Abril de 2024'!$H$4:$H$749,$I93,'[1]SIIF Cierre 31 de Abril de 2024'!$I$4:$I$749,$J93,'[1]SIIF Cierre 31 de Abril de 2024'!$J$4:$J$749,$K93,'[1]SIIF Cierre 31 de Abril de 2024'!$K$4:$K$749,$L93,'[1]SIIF Cierre 31 de Abril de 2024'!$L$4:$L$749,$M93,'[1]SIIF Cierre 31 de Abril de 2024'!$M$4:$M$749,$N93,'[1]SIIF Cierre 31 de Abril de 2024'!$N$4:$N$749,$O93)/1000000</f>
        <v>1996.155567</v>
      </c>
      <c r="AH93" s="244">
        <f>+AG93/AD93</f>
        <v>0.92288097982349204</v>
      </c>
      <c r="AI93" s="245"/>
      <c r="AJ93" s="246">
        <f>INDEX(CB93:CM93,MATCH($W$1,$CB$86:$CM$86,0))</f>
        <v>1868.1773330000001</v>
      </c>
      <c r="AK93" s="246">
        <f>+AG93-AJ93</f>
        <v>127.97823399999993</v>
      </c>
      <c r="AL93" s="170">
        <f>INDEX(BB93:BM93,MATCH($W$1,$BB$86:$BM$86,0))</f>
        <v>0.86371290698260395</v>
      </c>
      <c r="AM93" s="429">
        <f>+SUMIFS('[1]SIIF Cierre 31 de Abril de 2024'!$X$4:$X$749,'[1]SIIF Cierre 31 de Abril de 2024'!$A$4:$A$749,$B93,'[1]SIIF Cierre 31 de Abril de 2024'!$B$4:$B$749,$C93,'[1]SIIF Cierre 31 de Abril de 2024'!$C$4:$C$749,$D93,'[1]SIIF Cierre 31 de Abril de 2024'!$D$4:$D$749,$E93,'[1]SIIF Cierre 31 de Abril de 2024'!$E$4:$E$749,$F93,'[1]SIIF Cierre 31 de Abril de 2024'!$F$4:$F$749,$G93,'[1]SIIF Cierre 31 de Abril de 2024'!$G$4:$G$749,$H93,'[1]SIIF Cierre 31 de Abril de 2024'!$H$4:$H$749,$I93,'[1]SIIF Cierre 31 de Abril de 2024'!$I$4:$I$749,$J93,'[1]SIIF Cierre 31 de Abril de 2024'!$J$4:$J$749,$K93,'[1]SIIF Cierre 31 de Abril de 2024'!$K$4:$K$749,$L93,'[1]SIIF Cierre 31 de Abril de 2024'!$L$4:$L$749,$M93,'[1]SIIF Cierre 31 de Abril de 2024'!$M$4:$M$749,$N93,'[1]SIIF Cierre 31 de Abril de 2024'!$N$4:$N$749,$O93)/1000000</f>
        <v>330.58076599999998</v>
      </c>
      <c r="AN93" s="247">
        <f>+AM93/AD93</f>
        <v>0.15283713668438775</v>
      </c>
      <c r="AO93" s="248"/>
      <c r="AP93" s="246">
        <f t="shared" ref="AP93:AP95" si="290">INDEX(CO93:CZ93,MATCH($W$1,$CO$86:$CZ$86,0))</f>
        <v>404.81566299999997</v>
      </c>
      <c r="AQ93" s="246">
        <f>+AM93-AP93</f>
        <v>-74.234896999999989</v>
      </c>
      <c r="AR93" s="170">
        <f t="shared" ref="AR93:AR156" si="291">INDEX(BO93:BZ93,MATCH($W$1,$BO$86:$BZ$86,0))</f>
        <v>0.18715809623936816</v>
      </c>
      <c r="AS93" s="429">
        <f>+SUMIFS('[1]SIIF Cierre 31 de Abril de 2024'!$Z$4:$Z$749,'[1]SIIF Cierre 31 de Abril de 2024'!$A$4:$A$749,$B93,'[1]SIIF Cierre 31 de Abril de 2024'!$B$4:$B$749,$C93,'[1]SIIF Cierre 31 de Abril de 2024'!$C$4:$C$749,$D93,'[1]SIIF Cierre 31 de Abril de 2024'!$D$4:$D$749,$E93,'[1]SIIF Cierre 31 de Abril de 2024'!$E$4:$E$749,$F93,'[1]SIIF Cierre 31 de Abril de 2024'!$F$4:$F$749,$G93,'[1]SIIF Cierre 31 de Abril de 2024'!$G$4:$G$749,$H93,'[1]SIIF Cierre 31 de Abril de 2024'!$H$4:$H$749,$I93,'[1]SIIF Cierre 31 de Abril de 2024'!$I$4:$I$749,$J93,'[1]SIIF Cierre 31 de Abril de 2024'!$J$4:$J$749,$K93,'[1]SIIF Cierre 31 de Abril de 2024'!$K$4:$K$749,$L93,'[1]SIIF Cierre 31 de Abril de 2024'!$L$4:$L$749,$M93,'[1]SIIF Cierre 31 de Abril de 2024'!$M$4:$M$749,$N93,'[1]SIIF Cierre 31 de Abril de 2024'!$N$4:$N$749,$O93)/1000000</f>
        <v>330.37272200000001</v>
      </c>
      <c r="AT93" s="247">
        <f>+AS93/AD93</f>
        <v>0.15274095187106934</v>
      </c>
      <c r="AU93" s="428">
        <f>+AD93-AG93</f>
        <v>166.80543299999977</v>
      </c>
      <c r="AV93" s="361">
        <f>+AG93-AM93</f>
        <v>1665.574801</v>
      </c>
      <c r="AW93" s="362">
        <f>+AD93-AM93</f>
        <v>1832.3802339999997</v>
      </c>
      <c r="AX93" s="360">
        <f>+AF93-AG93</f>
        <v>166.80543299999977</v>
      </c>
      <c r="AY93" s="190">
        <f>AD93*AR93</f>
        <v>404.81566299999997</v>
      </c>
      <c r="AZ93" s="250">
        <f>IF(AND(AY93=0,AM93&gt;AY93),1,IFERROR(AM93/AY93,1))</f>
        <v>0.8166204922757645</v>
      </c>
      <c r="BB93" s="251">
        <v>0.77522310064767697</v>
      </c>
      <c r="BC93" s="252">
        <v>0.79505702275722956</v>
      </c>
      <c r="BD93" s="252">
        <v>0.79505702275722956</v>
      </c>
      <c r="BE93" s="252">
        <v>0.86371290698260395</v>
      </c>
      <c r="BF93" s="252">
        <v>0.91965473857364977</v>
      </c>
      <c r="BG93" s="252">
        <v>0.92767285632981822</v>
      </c>
      <c r="BH93" s="252">
        <v>0.99676369569307999</v>
      </c>
      <c r="BI93" s="252">
        <v>0.99722602487978285</v>
      </c>
      <c r="BJ93" s="252">
        <v>0.99768835406648571</v>
      </c>
      <c r="BK93" s="252">
        <v>0.99815068325318856</v>
      </c>
      <c r="BL93" s="252">
        <v>0.99907534162659428</v>
      </c>
      <c r="BM93" s="252">
        <v>1</v>
      </c>
      <c r="BO93" s="252">
        <v>0</v>
      </c>
      <c r="BP93" s="252">
        <v>3.9934489341231762E-2</v>
      </c>
      <c r="BQ93" s="252">
        <v>0.11354629279029996</v>
      </c>
      <c r="BR93" s="252">
        <v>0.18715809623936816</v>
      </c>
      <c r="BS93" s="252">
        <v>0.26076989968843634</v>
      </c>
      <c r="BT93" s="252">
        <v>0.34154780553139885</v>
      </c>
      <c r="BU93" s="252">
        <v>0.41515960898046705</v>
      </c>
      <c r="BV93" s="252">
        <v>0.4981521534600023</v>
      </c>
      <c r="BW93" s="252">
        <v>0.57985471767637053</v>
      </c>
      <c r="BX93" s="252">
        <v>0.67815841570883617</v>
      </c>
      <c r="BY93" s="252">
        <v>0.76916185405099768</v>
      </c>
      <c r="BZ93" s="252">
        <v>1</v>
      </c>
      <c r="CB93" s="537">
        <f>DB93/EB93</f>
        <v>1676.777333</v>
      </c>
      <c r="CC93" s="537">
        <f t="shared" ref="CC93:CM95" si="292">DC93/EC93</f>
        <v>1719.6773330000001</v>
      </c>
      <c r="CD93" s="537">
        <f t="shared" si="292"/>
        <v>1719.6773330000001</v>
      </c>
      <c r="CE93" s="537">
        <f t="shared" si="292"/>
        <v>1868.1773330000001</v>
      </c>
      <c r="CF93" s="537">
        <f t="shared" si="292"/>
        <v>1989.1773330000001</v>
      </c>
      <c r="CG93" s="537">
        <f t="shared" si="292"/>
        <v>2006.520209</v>
      </c>
      <c r="CH93" s="537">
        <f t="shared" si="292"/>
        <v>2155.9609999999998</v>
      </c>
      <c r="CI93" s="537">
        <f t="shared" si="292"/>
        <v>2156.9609999999998</v>
      </c>
      <c r="CJ93" s="537">
        <f t="shared" si="292"/>
        <v>2157.9609999999998</v>
      </c>
      <c r="CK93" s="537">
        <f t="shared" si="292"/>
        <v>2158.9609999999998</v>
      </c>
      <c r="CL93" s="537">
        <f t="shared" si="292"/>
        <v>2160.9609999999998</v>
      </c>
      <c r="CM93" s="537">
        <f t="shared" si="292"/>
        <v>2162.9609999999998</v>
      </c>
      <c r="CO93" s="538">
        <f t="shared" ref="CO93:CZ95" si="293">DO93/EO93</f>
        <v>0</v>
      </c>
      <c r="CP93" s="538">
        <f t="shared" si="293"/>
        <v>86.376743000000005</v>
      </c>
      <c r="CQ93" s="538">
        <f t="shared" si="293"/>
        <v>245.596203</v>
      </c>
      <c r="CR93" s="538">
        <f t="shared" si="293"/>
        <v>404.81566299999997</v>
      </c>
      <c r="CS93" s="538">
        <f t="shared" si="293"/>
        <v>564.035123</v>
      </c>
      <c r="CT93" s="538">
        <f t="shared" si="293"/>
        <v>738.75458300000003</v>
      </c>
      <c r="CU93" s="538">
        <f t="shared" si="293"/>
        <v>897.97404300000005</v>
      </c>
      <c r="CV93" s="538">
        <f t="shared" si="293"/>
        <v>1077.48368</v>
      </c>
      <c r="CW93" s="538">
        <f t="shared" si="293"/>
        <v>1254.2031400000001</v>
      </c>
      <c r="CX93" s="538">
        <f t="shared" si="293"/>
        <v>1466.830205</v>
      </c>
      <c r="CY93" s="538">
        <f t="shared" si="293"/>
        <v>1663.667093</v>
      </c>
      <c r="CZ93" s="538">
        <f t="shared" si="293"/>
        <v>2162.9609999999998</v>
      </c>
      <c r="DB93" s="541">
        <v>1676777333</v>
      </c>
      <c r="DC93" s="538">
        <v>1719677333</v>
      </c>
      <c r="DD93" s="538">
        <v>1719677333</v>
      </c>
      <c r="DE93" s="538">
        <v>1868177333</v>
      </c>
      <c r="DF93" s="538">
        <v>1989177333</v>
      </c>
      <c r="DG93" s="538">
        <v>2006520209</v>
      </c>
      <c r="DH93" s="538">
        <v>2155961000</v>
      </c>
      <c r="DI93" s="538">
        <v>2156961000</v>
      </c>
      <c r="DJ93" s="538">
        <v>2157961000</v>
      </c>
      <c r="DK93" s="538">
        <v>2158961000</v>
      </c>
      <c r="DL93" s="538">
        <v>2160961000</v>
      </c>
      <c r="DM93" s="538">
        <v>2162961000</v>
      </c>
      <c r="DO93" s="538">
        <v>0</v>
      </c>
      <c r="DP93" s="538">
        <v>86376743</v>
      </c>
      <c r="DQ93" s="538">
        <v>245596203</v>
      </c>
      <c r="DR93" s="538">
        <v>404815663</v>
      </c>
      <c r="DS93" s="538">
        <v>564035123</v>
      </c>
      <c r="DT93" s="538">
        <v>738754583</v>
      </c>
      <c r="DU93" s="538">
        <v>897974043</v>
      </c>
      <c r="DV93" s="538">
        <v>1077483680</v>
      </c>
      <c r="DW93" s="538">
        <v>1254203140</v>
      </c>
      <c r="DX93" s="538">
        <v>1466830205</v>
      </c>
      <c r="DY93" s="538">
        <v>1663667093</v>
      </c>
      <c r="DZ93" s="538">
        <v>2162961000</v>
      </c>
      <c r="EB93" s="541">
        <v>1000000</v>
      </c>
      <c r="EC93" s="538">
        <v>1000000</v>
      </c>
      <c r="ED93" s="538">
        <v>1000000</v>
      </c>
      <c r="EE93" s="538">
        <v>1000000</v>
      </c>
      <c r="EF93" s="538">
        <v>1000000</v>
      </c>
      <c r="EG93" s="538">
        <v>1000000</v>
      </c>
      <c r="EH93" s="538">
        <v>1000000</v>
      </c>
      <c r="EI93" s="538">
        <v>1000000</v>
      </c>
      <c r="EJ93" s="538">
        <v>1000000</v>
      </c>
      <c r="EK93" s="538">
        <v>1000000</v>
      </c>
      <c r="EL93" s="538">
        <v>1000000</v>
      </c>
      <c r="EM93" s="538">
        <v>1000000</v>
      </c>
      <c r="EO93" s="538">
        <v>1000000</v>
      </c>
      <c r="EP93" s="538">
        <v>1000000</v>
      </c>
      <c r="EQ93" s="538">
        <v>1000000</v>
      </c>
      <c r="ER93" s="538">
        <v>1000000</v>
      </c>
      <c r="ES93" s="538">
        <v>1000000</v>
      </c>
      <c r="ET93" s="538">
        <v>1000000</v>
      </c>
      <c r="EU93" s="538">
        <v>1000000</v>
      </c>
      <c r="EV93" s="538">
        <v>1000000</v>
      </c>
      <c r="EW93" s="538">
        <v>1000000</v>
      </c>
      <c r="EX93" s="538">
        <v>1000000</v>
      </c>
      <c r="EY93" s="538">
        <v>1000000</v>
      </c>
      <c r="EZ93" s="538">
        <v>1000000</v>
      </c>
    </row>
    <row r="94" spans="1:156" ht="46.5" customHeight="1">
      <c r="A94" s="181"/>
      <c r="B94" s="240" t="s">
        <v>181</v>
      </c>
      <c r="C94" s="224" t="s">
        <v>295</v>
      </c>
      <c r="D94" s="511" t="s">
        <v>306</v>
      </c>
      <c r="E94" s="240" t="s">
        <v>174</v>
      </c>
      <c r="F94" s="240" t="s">
        <v>162</v>
      </c>
      <c r="G94" s="240" t="s">
        <v>162</v>
      </c>
      <c r="H94" s="240" t="s">
        <v>162</v>
      </c>
      <c r="I94" s="240" t="s">
        <v>162</v>
      </c>
      <c r="J94" s="240" t="s">
        <v>162</v>
      </c>
      <c r="K94" s="240" t="s">
        <v>162</v>
      </c>
      <c r="L94" s="240" t="s">
        <v>162</v>
      </c>
      <c r="M94" s="240" t="s">
        <v>162</v>
      </c>
      <c r="N94" s="240" t="s">
        <v>162</v>
      </c>
      <c r="O94" s="240" t="s">
        <v>162</v>
      </c>
      <c r="P94" s="240"/>
      <c r="Q94" s="240"/>
      <c r="R94" s="181" t="s">
        <v>216</v>
      </c>
      <c r="S94" s="233"/>
      <c r="T94" s="512" t="s">
        <v>307</v>
      </c>
      <c r="U94" s="243">
        <v>2022011000075</v>
      </c>
      <c r="V94" s="242" t="s">
        <v>307</v>
      </c>
      <c r="W94" s="359">
        <f>+SUMIFS('[1]SIIF Cierre 31 de Abril de 2024'!$P$4:$P$749,'[1]SIIF Cierre 31 de Abril de 2024'!$A$4:$A$749,$B94,'[1]SIIF Cierre 31 de Abril de 2024'!$B$4:$B$749,$C94,'[1]SIIF Cierre 31 de Abril de 2024'!$C$4:$C$749,$D94)/1000000</f>
        <v>1837.039</v>
      </c>
      <c r="X94" s="360">
        <v>0</v>
      </c>
      <c r="Y94" s="360">
        <f>+SUMIFS('[1]SIIF Cierre 31 de Abril de 2024'!$R$4:$R$749,'[1]SIIF Cierre 31 de Abril de 2024'!$A$4:$A$749,$B94,'[1]SIIF Cierre 31 de Abril de 2024'!$B$4:$B$749,$C94,'[1]SIIF Cierre 31 de Abril de 2024'!$C$4:$C$749,$D94)/1000000</f>
        <v>0</v>
      </c>
      <c r="Z94" s="360"/>
      <c r="AA94" s="360">
        <f>+SUMIFS('[1]SIIF Cierre 31 de Abril de 2024'!$Q$4:$Q$749,'[1]SIIF Cierre 31 de Abril de 2024'!$A$4:$A$749,$B94,'[1]SIIF Cierre 31 de Abril de 2024'!$B$4:$B$749,$C94,'[1]SIIF Cierre 31 de Abril de 2024'!$C$4:$C$749,$D94)/1000000</f>
        <v>0</v>
      </c>
      <c r="AB94" s="360">
        <v>0</v>
      </c>
      <c r="AC94" s="360">
        <f>+AA94+AB94</f>
        <v>0</v>
      </c>
      <c r="AD94" s="428">
        <f>W94-Y94+AA94</f>
        <v>1837.039</v>
      </c>
      <c r="AE94" s="360">
        <f>+SUMIFS('[1]SIIF Cierre 31 de Abril de 2024'!$T$4:$T$749,'[1]SIIF Cierre 31 de Abril de 2024'!$A$4:$A$749,$B94,'[1]SIIF Cierre 31 de Abril de 2024'!$B$4:$B$749,$C94,'[1]SIIF Cierre 31 de Abril de 2024'!$C$4:$C$749,$D94)/1000000</f>
        <v>0</v>
      </c>
      <c r="AF94" s="360">
        <f>AD94-AE94</f>
        <v>1837.039</v>
      </c>
      <c r="AG94" s="429">
        <f>+SUMIFS('[1]SIIF Cierre 31 de Abril de 2024'!$W$4:$W$749,'[1]SIIF Cierre 31 de Abril de 2024'!$A$4:$A$749,$B94,'[1]SIIF Cierre 31 de Abril de 2024'!$B$4:$B$749,$C94,'[1]SIIF Cierre 31 de Abril de 2024'!$C$4:$C$749,$D94,'[1]SIIF Cierre 31 de Abril de 2024'!$D$4:$D$749,$E94,'[1]SIIF Cierre 31 de Abril de 2024'!$E$4:$E$749,$F94,'[1]SIIF Cierre 31 de Abril de 2024'!$F$4:$F$749,$G94,'[1]SIIF Cierre 31 de Abril de 2024'!$G$4:$G$749,$H94,'[1]SIIF Cierre 31 de Abril de 2024'!$H$4:$H$749,$I94,'[1]SIIF Cierre 31 de Abril de 2024'!$I$4:$I$749,$J94,'[1]SIIF Cierre 31 de Abril de 2024'!$J$4:$J$749,$K94,'[1]SIIF Cierre 31 de Abril de 2024'!$K$4:$K$749,$L94,'[1]SIIF Cierre 31 de Abril de 2024'!$L$4:$L$749,$M94,'[1]SIIF Cierre 31 de Abril de 2024'!$M$4:$M$749,$N94,'[1]SIIF Cierre 31 de Abril de 2024'!$N$4:$N$749,$O94)/1000000</f>
        <v>631.98666700000001</v>
      </c>
      <c r="AH94" s="247">
        <f>+AG94/AD94</f>
        <v>0.34402463257448535</v>
      </c>
      <c r="AI94" s="248">
        <f>+AG94/AF94</f>
        <v>0.34402463257448535</v>
      </c>
      <c r="AJ94" s="246">
        <f>INDEX(CB94:CM94,MATCH($W$1,$CB$86:$CM$86,0))</f>
        <v>974.861133</v>
      </c>
      <c r="AK94" s="246">
        <f>+AG94-AJ94</f>
        <v>-342.87446599999998</v>
      </c>
      <c r="AL94" s="170">
        <f>INDEX(BB94:BM94,MATCH($W$1,$BB$86:$BM$86,0))</f>
        <v>0.5306698077721812</v>
      </c>
      <c r="AM94" s="429">
        <f>+SUMIFS('[1]SIIF Cierre 31 de Abril de 2024'!$X$4:$X$749,'[1]SIIF Cierre 31 de Abril de 2024'!$A$4:$A$749,$B94,'[1]SIIF Cierre 31 de Abril de 2024'!$B$4:$B$749,$C94,'[1]SIIF Cierre 31 de Abril de 2024'!$C$4:$C$749,$D94,'[1]SIIF Cierre 31 de Abril de 2024'!$D$4:$D$749,$E94,'[1]SIIF Cierre 31 de Abril de 2024'!$E$4:$E$749,$F94,'[1]SIIF Cierre 31 de Abril de 2024'!$F$4:$F$749,$G94,'[1]SIIF Cierre 31 de Abril de 2024'!$G$4:$G$749,$H94,'[1]SIIF Cierre 31 de Abril de 2024'!$H$4:$H$749,$I94,'[1]SIIF Cierre 31 de Abril de 2024'!$I$4:$I$749,$J94,'[1]SIIF Cierre 31 de Abril de 2024'!$J$4:$J$749,$K94,'[1]SIIF Cierre 31 de Abril de 2024'!$K$4:$K$749,$L94,'[1]SIIF Cierre 31 de Abril de 2024'!$L$4:$L$749,$M94,'[1]SIIF Cierre 31 de Abril de 2024'!$M$4:$M$749,$N94,'[1]SIIF Cierre 31 de Abril de 2024'!$N$4:$N$749,$O94)/1000000</f>
        <v>62.613332999999997</v>
      </c>
      <c r="AN94" s="247">
        <f>+AM94/AD94</f>
        <v>3.4083834366064082E-2</v>
      </c>
      <c r="AO94" s="248">
        <f>+AM94/AF94</f>
        <v>3.4083834366064082E-2</v>
      </c>
      <c r="AP94" s="246">
        <f t="shared" si="290"/>
        <v>203.481133</v>
      </c>
      <c r="AQ94" s="246">
        <f>+AM94-AP94</f>
        <v>-140.86779999999999</v>
      </c>
      <c r="AR94" s="170">
        <f t="shared" si="291"/>
        <v>0.11076582097603807</v>
      </c>
      <c r="AS94" s="429">
        <f>+SUMIFS('[1]SIIF Cierre 31 de Abril de 2024'!$Z$4:$Z$749,'[1]SIIF Cierre 31 de Abril de 2024'!$A$4:$A$749,$B94,'[1]SIIF Cierre 31 de Abril de 2024'!$B$4:$B$749,$C94,'[1]SIIF Cierre 31 de Abril de 2024'!$C$4:$C$749,$D94,'[1]SIIF Cierre 31 de Abril de 2024'!$D$4:$D$749,$E94,'[1]SIIF Cierre 31 de Abril de 2024'!$E$4:$E$749,$F94,'[1]SIIF Cierre 31 de Abril de 2024'!$F$4:$F$749,$G94,'[1]SIIF Cierre 31 de Abril de 2024'!$G$4:$G$749,$H94,'[1]SIIF Cierre 31 de Abril de 2024'!$H$4:$H$749,$I94,'[1]SIIF Cierre 31 de Abril de 2024'!$I$4:$I$749,$J94,'[1]SIIF Cierre 31 de Abril de 2024'!$J$4:$J$749,$K94,'[1]SIIF Cierre 31 de Abril de 2024'!$K$4:$K$749,$L94,'[1]SIIF Cierre 31 de Abril de 2024'!$L$4:$L$749,$M94,'[1]SIIF Cierre 31 de Abril de 2024'!$M$4:$M$749,$N94,'[1]SIIF Cierre 31 de Abril de 2024'!$N$4:$N$749,$O94)/1000000</f>
        <v>62.613332999999997</v>
      </c>
      <c r="AT94" s="247">
        <f>+AS94/AD94</f>
        <v>3.4083834366064082E-2</v>
      </c>
      <c r="AU94" s="428">
        <f>+AD94-AG94</f>
        <v>1205.0523330000001</v>
      </c>
      <c r="AV94" s="362">
        <f>+AG94-AM94</f>
        <v>569.373334</v>
      </c>
      <c r="AW94" s="367">
        <f>+AD94-AM94</f>
        <v>1774.425667</v>
      </c>
      <c r="AX94" s="372">
        <f>+AF94-AG94</f>
        <v>1205.0523330000001</v>
      </c>
      <c r="AY94" s="190">
        <f>AD94*AR94</f>
        <v>203.481133</v>
      </c>
      <c r="AZ94" s="250">
        <f>IF(AND(AY94=0,AM94&gt;AY94),1,IFERROR(AM94/AY94,1))</f>
        <v>0.30771075468702053</v>
      </c>
      <c r="BB94" s="259">
        <v>1.9625785299060065E-2</v>
      </c>
      <c r="BC94" s="252">
        <v>0.27993599101597733</v>
      </c>
      <c r="BD94" s="252">
        <v>0.50935621562743083</v>
      </c>
      <c r="BE94" s="252">
        <v>0.5306698077721812</v>
      </c>
      <c r="BF94" s="252">
        <v>0.53238664666346225</v>
      </c>
      <c r="BG94" s="252">
        <v>0.98969896665231383</v>
      </c>
      <c r="BH94" s="252">
        <v>0.99141580554359487</v>
      </c>
      <c r="BI94" s="252">
        <v>0.99313264443487592</v>
      </c>
      <c r="BJ94" s="252">
        <v>0.99484948332615697</v>
      </c>
      <c r="BK94" s="252">
        <v>0.99656632221743791</v>
      </c>
      <c r="BL94" s="252">
        <v>0.99828316110871895</v>
      </c>
      <c r="BM94" s="252">
        <v>1</v>
      </c>
      <c r="BO94" s="252">
        <v>4.6451545122340899E-4</v>
      </c>
      <c r="BP94" s="252">
        <v>3.6326572272009469E-3</v>
      </c>
      <c r="BQ94" s="252">
        <v>5.333432387662973E-2</v>
      </c>
      <c r="BR94" s="252">
        <v>0.11076582097603807</v>
      </c>
      <c r="BS94" s="252">
        <v>0.16465901540468111</v>
      </c>
      <c r="BT94" s="252">
        <v>0.22018527260444662</v>
      </c>
      <c r="BU94" s="252">
        <v>0.31954293458113847</v>
      </c>
      <c r="BV94" s="252">
        <v>0.37506919178090392</v>
      </c>
      <c r="BW94" s="252">
        <v>0.51825825853452212</v>
      </c>
      <c r="BX94" s="252">
        <v>0.68156665862836885</v>
      </c>
      <c r="BY94" s="252">
        <v>0.84340530222820531</v>
      </c>
      <c r="BZ94" s="252">
        <v>1</v>
      </c>
      <c r="CB94" s="537">
        <f t="shared" ref="CB94:CB95" si="294">DB94/EB94</f>
        <v>36.053333000000002</v>
      </c>
      <c r="CC94" s="537">
        <f t="shared" si="292"/>
        <v>514.253333</v>
      </c>
      <c r="CD94" s="537">
        <f t="shared" si="292"/>
        <v>935.70723299999997</v>
      </c>
      <c r="CE94" s="537">
        <f t="shared" si="292"/>
        <v>974.861133</v>
      </c>
      <c r="CF94" s="537">
        <f t="shared" si="292"/>
        <v>978.01503300000002</v>
      </c>
      <c r="CG94" s="537">
        <f t="shared" si="292"/>
        <v>1818.1156000000001</v>
      </c>
      <c r="CH94" s="537">
        <f t="shared" si="292"/>
        <v>1821.2695000000001</v>
      </c>
      <c r="CI94" s="537">
        <f t="shared" si="292"/>
        <v>1824.4233999999999</v>
      </c>
      <c r="CJ94" s="537">
        <f t="shared" si="292"/>
        <v>1827.5772999999999</v>
      </c>
      <c r="CK94" s="537">
        <f t="shared" si="292"/>
        <v>1830.7311999999999</v>
      </c>
      <c r="CL94" s="537">
        <f t="shared" si="292"/>
        <v>1833.8851</v>
      </c>
      <c r="CM94" s="537">
        <f t="shared" si="292"/>
        <v>1837.039</v>
      </c>
      <c r="CO94" s="538">
        <f t="shared" si="293"/>
        <v>0.85333300000000001</v>
      </c>
      <c r="CP94" s="538">
        <f t="shared" si="293"/>
        <v>6.6733330000000004</v>
      </c>
      <c r="CQ94" s="538">
        <f t="shared" si="293"/>
        <v>97.977232999999998</v>
      </c>
      <c r="CR94" s="538">
        <f t="shared" si="293"/>
        <v>203.481133</v>
      </c>
      <c r="CS94" s="538">
        <f t="shared" si="293"/>
        <v>302.48503299999999</v>
      </c>
      <c r="CT94" s="538">
        <f t="shared" si="293"/>
        <v>404.48893299999997</v>
      </c>
      <c r="CU94" s="538">
        <f t="shared" si="293"/>
        <v>587.012833</v>
      </c>
      <c r="CV94" s="538">
        <f t="shared" si="293"/>
        <v>689.01673300000004</v>
      </c>
      <c r="CW94" s="538">
        <f t="shared" si="293"/>
        <v>952.06063300000005</v>
      </c>
      <c r="CX94" s="538">
        <f t="shared" si="293"/>
        <v>1252.064533</v>
      </c>
      <c r="CY94" s="538">
        <f t="shared" si="293"/>
        <v>1549.3684330000001</v>
      </c>
      <c r="CZ94" s="538">
        <f t="shared" si="293"/>
        <v>1837.039</v>
      </c>
      <c r="DB94" s="537">
        <v>36053333</v>
      </c>
      <c r="DC94" s="538">
        <v>514253333</v>
      </c>
      <c r="DD94" s="538">
        <v>935707233</v>
      </c>
      <c r="DE94" s="538">
        <v>974861133</v>
      </c>
      <c r="DF94" s="538">
        <v>978015033</v>
      </c>
      <c r="DG94" s="538">
        <v>1818115600</v>
      </c>
      <c r="DH94" s="538">
        <v>1821269500</v>
      </c>
      <c r="DI94" s="538">
        <v>1824423400</v>
      </c>
      <c r="DJ94" s="538">
        <v>1827577300</v>
      </c>
      <c r="DK94" s="538">
        <v>1830731200</v>
      </c>
      <c r="DL94" s="538">
        <v>1833885100</v>
      </c>
      <c r="DM94" s="538">
        <v>1837039000</v>
      </c>
      <c r="DO94" s="538">
        <v>853333</v>
      </c>
      <c r="DP94" s="538">
        <v>6673333</v>
      </c>
      <c r="DQ94" s="538">
        <v>97977233</v>
      </c>
      <c r="DR94" s="538">
        <v>203481133</v>
      </c>
      <c r="DS94" s="538">
        <v>302485033</v>
      </c>
      <c r="DT94" s="538">
        <v>404488933</v>
      </c>
      <c r="DU94" s="538">
        <v>587012833</v>
      </c>
      <c r="DV94" s="538">
        <v>689016733</v>
      </c>
      <c r="DW94" s="538">
        <v>952060633</v>
      </c>
      <c r="DX94" s="538">
        <v>1252064533</v>
      </c>
      <c r="DY94" s="538">
        <v>1549368433</v>
      </c>
      <c r="DZ94" s="538">
        <v>1837039000</v>
      </c>
      <c r="EB94" s="537">
        <v>1000000</v>
      </c>
      <c r="EC94" s="538">
        <v>1000000</v>
      </c>
      <c r="ED94" s="538">
        <v>1000000</v>
      </c>
      <c r="EE94" s="538">
        <v>1000000</v>
      </c>
      <c r="EF94" s="538">
        <v>1000000</v>
      </c>
      <c r="EG94" s="538">
        <v>1000000</v>
      </c>
      <c r="EH94" s="538">
        <v>1000000</v>
      </c>
      <c r="EI94" s="538">
        <v>1000000</v>
      </c>
      <c r="EJ94" s="538">
        <v>1000000</v>
      </c>
      <c r="EK94" s="538">
        <v>1000000</v>
      </c>
      <c r="EL94" s="538">
        <v>1000000</v>
      </c>
      <c r="EM94" s="538">
        <v>1000000</v>
      </c>
      <c r="EO94" s="538">
        <v>1000000</v>
      </c>
      <c r="EP94" s="538">
        <v>1000000</v>
      </c>
      <c r="EQ94" s="538">
        <v>1000000</v>
      </c>
      <c r="ER94" s="538">
        <v>1000000</v>
      </c>
      <c r="ES94" s="538">
        <v>1000000</v>
      </c>
      <c r="ET94" s="538">
        <v>1000000</v>
      </c>
      <c r="EU94" s="538">
        <v>1000000</v>
      </c>
      <c r="EV94" s="538">
        <v>1000000</v>
      </c>
      <c r="EW94" s="538">
        <v>1000000</v>
      </c>
      <c r="EX94" s="538">
        <v>1000000</v>
      </c>
      <c r="EY94" s="538">
        <v>1000000</v>
      </c>
      <c r="EZ94" s="538">
        <v>1000000</v>
      </c>
    </row>
    <row r="95" spans="1:156" ht="44.25" customHeight="1">
      <c r="A95" s="240"/>
      <c r="B95" s="240" t="s">
        <v>181</v>
      </c>
      <c r="C95" s="224" t="s">
        <v>295</v>
      </c>
      <c r="D95" s="507" t="s">
        <v>308</v>
      </c>
      <c r="E95" s="240" t="s">
        <v>174</v>
      </c>
      <c r="F95" s="240" t="s">
        <v>162</v>
      </c>
      <c r="G95" s="240" t="s">
        <v>162</v>
      </c>
      <c r="H95" s="240" t="s">
        <v>162</v>
      </c>
      <c r="I95" s="240" t="s">
        <v>162</v>
      </c>
      <c r="J95" s="240" t="s">
        <v>162</v>
      </c>
      <c r="K95" s="240" t="s">
        <v>162</v>
      </c>
      <c r="L95" s="240" t="s">
        <v>162</v>
      </c>
      <c r="M95" s="240" t="s">
        <v>162</v>
      </c>
      <c r="N95" s="240" t="s">
        <v>162</v>
      </c>
      <c r="O95" s="240" t="s">
        <v>162</v>
      </c>
      <c r="P95" s="240"/>
      <c r="Q95" s="240"/>
      <c r="R95" s="240" t="s">
        <v>206</v>
      </c>
      <c r="S95" s="241"/>
      <c r="T95" s="513" t="s">
        <v>309</v>
      </c>
      <c r="U95" s="379">
        <v>202300000000335</v>
      </c>
      <c r="V95" s="265" t="s">
        <v>309</v>
      </c>
      <c r="W95" s="359">
        <f>+SUMIFS('[1]SIIF Cierre 31 de Abril de 2024'!$P$4:$P$749,'[1]SIIF Cierre 31 de Abril de 2024'!$A$4:$A$749,$B95,'[1]SIIF Cierre 31 de Abril de 2024'!$B$4:$B$749,$C95,'[1]SIIF Cierre 31 de Abril de 2024'!$C$4:$C$749,$D95)/1000000</f>
        <v>950</v>
      </c>
      <c r="X95" s="360"/>
      <c r="Y95" s="360">
        <f>+SUMIFS('[1]SIIF Cierre 31 de Abril de 2024'!$R$4:$R$749,'[1]SIIF Cierre 31 de Abril de 2024'!$A$4:$A$749,$B95,'[1]SIIF Cierre 31 de Abril de 2024'!$B$4:$B$749,$C95,'[1]SIIF Cierre 31 de Abril de 2024'!$C$4:$C$749,$D95)/1000000</f>
        <v>0</v>
      </c>
      <c r="Z95" s="360"/>
      <c r="AA95" s="360">
        <f>+SUMIFS('[1]SIIF Cierre 31 de Abril de 2024'!$Q$4:$Q$749,'[1]SIIF Cierre 31 de Abril de 2024'!$A$4:$A$749,$B95,'[1]SIIF Cierre 31 de Abril de 2024'!$B$4:$B$749,$C95,'[1]SIIF Cierre 31 de Abril de 2024'!$C$4:$C$749,$D95)/1000000</f>
        <v>0</v>
      </c>
      <c r="AB95" s="360"/>
      <c r="AC95" s="360">
        <f>+AA95+AB95</f>
        <v>0</v>
      </c>
      <c r="AD95" s="428">
        <f>W95-Y95+AA95</f>
        <v>950</v>
      </c>
      <c r="AE95" s="360">
        <f>+SUMIFS('[1]SIIF Cierre 31 de Abril de 2024'!$T$4:$T$749,'[1]SIIF Cierre 31 de Abril de 2024'!$A$4:$A$749,$B95,'[1]SIIF Cierre 31 de Abril de 2024'!$B$4:$B$749,$C95,'[1]SIIF Cierre 31 de Abril de 2024'!$C$4:$C$749,$D95)/1000000</f>
        <v>0</v>
      </c>
      <c r="AF95" s="360">
        <f>AD95-AE95</f>
        <v>950</v>
      </c>
      <c r="AG95" s="429">
        <f>+SUMIFS('[1]SIIF Cierre 31 de Abril de 2024'!$W$4:$W$749,'[1]SIIF Cierre 31 de Abril de 2024'!$A$4:$A$749,$B95,'[1]SIIF Cierre 31 de Abril de 2024'!$B$4:$B$749,$C95,'[1]SIIF Cierre 31 de Abril de 2024'!$C$4:$C$749,$D95,'[1]SIIF Cierre 31 de Abril de 2024'!$D$4:$D$749,$E95,'[1]SIIF Cierre 31 de Abril de 2024'!$E$4:$E$749,$F95,'[1]SIIF Cierre 31 de Abril de 2024'!$F$4:$F$749,$G95,'[1]SIIF Cierre 31 de Abril de 2024'!$G$4:$G$749,$H95,'[1]SIIF Cierre 31 de Abril de 2024'!$H$4:$H$749,$I95,'[1]SIIF Cierre 31 de Abril de 2024'!$I$4:$I$749,$J95,'[1]SIIF Cierre 31 de Abril de 2024'!$J$4:$J$749,$K95,'[1]SIIF Cierre 31 de Abril de 2024'!$K$4:$K$749,$L95,'[1]SIIF Cierre 31 de Abril de 2024'!$L$4:$L$749,$M95,'[1]SIIF Cierre 31 de Abril de 2024'!$M$4:$M$749,$N95,'[1]SIIF Cierre 31 de Abril de 2024'!$N$4:$N$749,$O95)/1000000</f>
        <v>791.27723800000001</v>
      </c>
      <c r="AH95" s="244">
        <f>+AG95/AD95</f>
        <v>0.83292340842105261</v>
      </c>
      <c r="AI95" s="245"/>
      <c r="AJ95" s="246">
        <f>INDEX(CB95:CM95,MATCH($W$1,$CB$86:$CM$86,0))</f>
        <v>830.61333400000001</v>
      </c>
      <c r="AK95" s="246">
        <f>+AG95-AJ95</f>
        <v>-39.336095999999998</v>
      </c>
      <c r="AL95" s="170">
        <f t="shared" ref="AL95" si="295">INDEX(BB95:BM95,MATCH($W$1,$BB$86:$BM$86,0))</f>
        <v>0.87432982526315794</v>
      </c>
      <c r="AM95" s="429">
        <f>+SUMIFS('[1]SIIF Cierre 31 de Abril de 2024'!$X$4:$X$749,'[1]SIIF Cierre 31 de Abril de 2024'!$A$4:$A$749,$B95,'[1]SIIF Cierre 31 de Abril de 2024'!$B$4:$B$749,$C95,'[1]SIIF Cierre 31 de Abril de 2024'!$C$4:$C$749,$D95,'[1]SIIF Cierre 31 de Abril de 2024'!$D$4:$D$749,$E95,'[1]SIIF Cierre 31 de Abril de 2024'!$E$4:$E$749,$F95,'[1]SIIF Cierre 31 de Abril de 2024'!$F$4:$F$749,$G95,'[1]SIIF Cierre 31 de Abril de 2024'!$G$4:$G$749,$H95,'[1]SIIF Cierre 31 de Abril de 2024'!$H$4:$H$749,$I95,'[1]SIIF Cierre 31 de Abril de 2024'!$I$4:$I$749,$J95,'[1]SIIF Cierre 31 de Abril de 2024'!$J$4:$J$749,$K95,'[1]SIIF Cierre 31 de Abril de 2024'!$K$4:$K$749,$L95,'[1]SIIF Cierre 31 de Abril de 2024'!$L$4:$L$749,$M95,'[1]SIIF Cierre 31 de Abril de 2024'!$M$4:$M$749,$N95,'[1]SIIF Cierre 31 de Abril de 2024'!$N$4:$N$749,$O95)/1000000</f>
        <v>133.11666600000001</v>
      </c>
      <c r="AN95" s="247">
        <f>+AM95/AD95</f>
        <v>0.14012280631578949</v>
      </c>
      <c r="AO95" s="248"/>
      <c r="AP95" s="246">
        <f t="shared" si="290"/>
        <v>181.96888955555551</v>
      </c>
      <c r="AQ95" s="246">
        <f>+AM95-AP95</f>
        <v>-48.852223555555497</v>
      </c>
      <c r="AR95" s="170">
        <f t="shared" si="291"/>
        <v>0.19154619953216379</v>
      </c>
      <c r="AS95" s="429">
        <f>+SUMIFS('[1]SIIF Cierre 31 de Abril de 2024'!$Z$4:$Z$749,'[1]SIIF Cierre 31 de Abril de 2024'!$A$4:$A$749,$B95,'[1]SIIF Cierre 31 de Abril de 2024'!$B$4:$B$749,$C95,'[1]SIIF Cierre 31 de Abril de 2024'!$C$4:$C$749,$D95,'[1]SIIF Cierre 31 de Abril de 2024'!$D$4:$D$749,$E95,'[1]SIIF Cierre 31 de Abril de 2024'!$E$4:$E$749,$F95,'[1]SIIF Cierre 31 de Abril de 2024'!$F$4:$F$749,$G95,'[1]SIIF Cierre 31 de Abril de 2024'!$G$4:$G$749,$H95,'[1]SIIF Cierre 31 de Abril de 2024'!$H$4:$H$749,$I95,'[1]SIIF Cierre 31 de Abril de 2024'!$I$4:$I$749,$J95,'[1]SIIF Cierre 31 de Abril de 2024'!$J$4:$J$749,$K95,'[1]SIIF Cierre 31 de Abril de 2024'!$K$4:$K$749,$L95,'[1]SIIF Cierre 31 de Abril de 2024'!$L$4:$L$749,$M95,'[1]SIIF Cierre 31 de Abril de 2024'!$M$4:$M$749,$N95,'[1]SIIF Cierre 31 de Abril de 2024'!$N$4:$N$749,$O95)/1000000</f>
        <v>133.11666600000001</v>
      </c>
      <c r="AT95" s="247">
        <f>+AS95/AD95</f>
        <v>0.14012280631578949</v>
      </c>
      <c r="AU95" s="428">
        <f>+AD95-AG95</f>
        <v>158.72276199999999</v>
      </c>
      <c r="AV95" s="362">
        <f>+AG95-AM95</f>
        <v>658.160572</v>
      </c>
      <c r="AW95" s="362">
        <f>+AD95-AM95</f>
        <v>816.88333399999999</v>
      </c>
      <c r="AX95" s="363">
        <f>+AF95-AG95</f>
        <v>158.72276199999999</v>
      </c>
      <c r="AY95" s="190">
        <f>AD95*AR95</f>
        <v>181.96888955555559</v>
      </c>
      <c r="AZ95" s="250">
        <f>IF(AND(AY95=0,AM95&gt;AY95),1,IFERROR(AM95/AY95,1))</f>
        <v>0.73153529883666812</v>
      </c>
      <c r="BB95" s="259">
        <v>0.56443508842105261</v>
      </c>
      <c r="BC95" s="252">
        <v>0.80485614105263159</v>
      </c>
      <c r="BD95" s="252">
        <v>0.86590877263157895</v>
      </c>
      <c r="BE95" s="252">
        <v>0.87432982526315794</v>
      </c>
      <c r="BF95" s="252">
        <v>0.88275087789473683</v>
      </c>
      <c r="BG95" s="252">
        <v>0.94947368421052636</v>
      </c>
      <c r="BH95" s="252">
        <v>0.95789473684210524</v>
      </c>
      <c r="BI95" s="252">
        <v>0.96631578947368424</v>
      </c>
      <c r="BJ95" s="252">
        <v>0.97473684210526312</v>
      </c>
      <c r="BK95" s="252">
        <v>0.98315789473684212</v>
      </c>
      <c r="BL95" s="252">
        <v>0.991578947368421</v>
      </c>
      <c r="BM95" s="252">
        <v>1</v>
      </c>
      <c r="BO95" s="252">
        <v>0</v>
      </c>
      <c r="BP95" s="252">
        <v>2.7171930526315804E-2</v>
      </c>
      <c r="BQ95" s="252">
        <v>0.10643508842105269</v>
      </c>
      <c r="BR95" s="252">
        <v>0.19154619953216379</v>
      </c>
      <c r="BS95" s="252">
        <v>0.27665731064327487</v>
      </c>
      <c r="BT95" s="252">
        <v>0.361768421754386</v>
      </c>
      <c r="BU95" s="252">
        <v>0.44687953286549703</v>
      </c>
      <c r="BV95" s="252">
        <v>0.53199064397660811</v>
      </c>
      <c r="BW95" s="252">
        <v>0.61710175508771914</v>
      </c>
      <c r="BX95" s="252">
        <v>0.70221286619883017</v>
      </c>
      <c r="BY95" s="252">
        <v>0.7873239773099413</v>
      </c>
      <c r="BZ95" s="252">
        <v>0.99999999999999978</v>
      </c>
      <c r="CB95" s="537">
        <f t="shared" si="294"/>
        <v>536.21333400000003</v>
      </c>
      <c r="CC95" s="537">
        <f t="shared" si="292"/>
        <v>764.61333400000001</v>
      </c>
      <c r="CD95" s="537">
        <f t="shared" si="292"/>
        <v>822.61333400000001</v>
      </c>
      <c r="CE95" s="537">
        <f t="shared" si="292"/>
        <v>830.61333400000001</v>
      </c>
      <c r="CF95" s="537">
        <f t="shared" si="292"/>
        <v>838.61333400000001</v>
      </c>
      <c r="CG95" s="537">
        <f t="shared" si="292"/>
        <v>902</v>
      </c>
      <c r="CH95" s="537">
        <f t="shared" si="292"/>
        <v>910</v>
      </c>
      <c r="CI95" s="537">
        <f t="shared" si="292"/>
        <v>918</v>
      </c>
      <c r="CJ95" s="537">
        <f t="shared" si="292"/>
        <v>926</v>
      </c>
      <c r="CK95" s="537">
        <f t="shared" si="292"/>
        <v>934</v>
      </c>
      <c r="CL95" s="537">
        <f t="shared" si="292"/>
        <v>942</v>
      </c>
      <c r="CM95" s="537">
        <f t="shared" si="292"/>
        <v>950</v>
      </c>
      <c r="CO95" s="538">
        <f t="shared" si="293"/>
        <v>0</v>
      </c>
      <c r="CP95" s="538">
        <f t="shared" si="293"/>
        <v>25.813334000000001</v>
      </c>
      <c r="CQ95" s="538">
        <f t="shared" si="293"/>
        <v>101.11333399999999</v>
      </c>
      <c r="CR95" s="538">
        <f t="shared" si="293"/>
        <v>181.96888955555551</v>
      </c>
      <c r="CS95" s="538">
        <f t="shared" si="293"/>
        <v>262.824445111111</v>
      </c>
      <c r="CT95" s="538">
        <f t="shared" si="293"/>
        <v>343.6800006666665</v>
      </c>
      <c r="CU95" s="538">
        <f t="shared" si="293"/>
        <v>424.535556222222</v>
      </c>
      <c r="CV95" s="538">
        <f t="shared" si="293"/>
        <v>505.39111177777744</v>
      </c>
      <c r="CW95" s="538">
        <f t="shared" si="293"/>
        <v>586.24666733333288</v>
      </c>
      <c r="CX95" s="538">
        <f t="shared" si="293"/>
        <v>667.10222288888838</v>
      </c>
      <c r="CY95" s="538">
        <f t="shared" si="293"/>
        <v>747.95777844444387</v>
      </c>
      <c r="CZ95" s="538">
        <f t="shared" si="293"/>
        <v>949.99999999999932</v>
      </c>
      <c r="DB95" s="537">
        <v>536213334</v>
      </c>
      <c r="DC95" s="538">
        <v>764613334</v>
      </c>
      <c r="DD95" s="538">
        <v>822613334</v>
      </c>
      <c r="DE95" s="538">
        <v>830613334</v>
      </c>
      <c r="DF95" s="538">
        <v>838613334</v>
      </c>
      <c r="DG95" s="538">
        <v>902000000</v>
      </c>
      <c r="DH95" s="538">
        <v>910000000</v>
      </c>
      <c r="DI95" s="538">
        <v>918000000</v>
      </c>
      <c r="DJ95" s="538">
        <v>926000000</v>
      </c>
      <c r="DK95" s="538">
        <v>934000000</v>
      </c>
      <c r="DL95" s="538">
        <v>942000000</v>
      </c>
      <c r="DM95" s="538">
        <v>950000000</v>
      </c>
      <c r="DO95" s="538">
        <v>0</v>
      </c>
      <c r="DP95" s="538">
        <v>25813334</v>
      </c>
      <c r="DQ95" s="538">
        <v>101113334</v>
      </c>
      <c r="DR95" s="538">
        <v>181968889.55555549</v>
      </c>
      <c r="DS95" s="538">
        <v>262824445.11111099</v>
      </c>
      <c r="DT95" s="538">
        <v>343680000.66666651</v>
      </c>
      <c r="DU95" s="538">
        <v>424535556.22222197</v>
      </c>
      <c r="DV95" s="538">
        <v>505391111.77777743</v>
      </c>
      <c r="DW95" s="538">
        <v>586246667.3333329</v>
      </c>
      <c r="DX95" s="538">
        <v>667102222.88888836</v>
      </c>
      <c r="DY95" s="538">
        <v>747957778.44444382</v>
      </c>
      <c r="DZ95" s="538">
        <v>949999999.99999928</v>
      </c>
      <c r="EB95" s="537">
        <v>1000000</v>
      </c>
      <c r="EC95" s="538">
        <v>1000000</v>
      </c>
      <c r="ED95" s="538">
        <v>1000000</v>
      </c>
      <c r="EE95" s="538">
        <v>1000000</v>
      </c>
      <c r="EF95" s="538">
        <v>1000000</v>
      </c>
      <c r="EG95" s="538">
        <v>1000000</v>
      </c>
      <c r="EH95" s="538">
        <v>1000000</v>
      </c>
      <c r="EI95" s="538">
        <v>1000000</v>
      </c>
      <c r="EJ95" s="538">
        <v>1000000</v>
      </c>
      <c r="EK95" s="538">
        <v>1000000</v>
      </c>
      <c r="EL95" s="538">
        <v>1000000</v>
      </c>
      <c r="EM95" s="538">
        <v>1000000</v>
      </c>
      <c r="EO95" s="538">
        <v>1000000</v>
      </c>
      <c r="EP95" s="538">
        <v>1000000</v>
      </c>
      <c r="EQ95" s="538">
        <v>1000000</v>
      </c>
      <c r="ER95" s="538">
        <v>1000000</v>
      </c>
      <c r="ES95" s="538">
        <v>1000000</v>
      </c>
      <c r="ET95" s="538">
        <v>1000000</v>
      </c>
      <c r="EU95" s="538">
        <v>1000000</v>
      </c>
      <c r="EV95" s="538">
        <v>1000000</v>
      </c>
      <c r="EW95" s="538">
        <v>1000000</v>
      </c>
      <c r="EX95" s="538">
        <v>1000000</v>
      </c>
      <c r="EY95" s="538">
        <v>1000000</v>
      </c>
      <c r="EZ95" s="538">
        <v>1000000</v>
      </c>
    </row>
    <row r="96" spans="1:156" ht="34.5" customHeight="1">
      <c r="A96" s="181"/>
      <c r="B96" s="181"/>
      <c r="C96" s="181"/>
      <c r="D96" s="257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233"/>
      <c r="T96" s="156" t="s">
        <v>208</v>
      </c>
      <c r="U96" s="407"/>
      <c r="V96" s="156" t="s">
        <v>208</v>
      </c>
      <c r="W96" s="353">
        <f>SUM(W93:W95)</f>
        <v>4950</v>
      </c>
      <c r="X96" s="353">
        <f t="shared" ref="X96:AJ96" si="296">SUM(X93:X95)</f>
        <v>0</v>
      </c>
      <c r="Y96" s="353">
        <f t="shared" si="296"/>
        <v>0</v>
      </c>
      <c r="Z96" s="353"/>
      <c r="AA96" s="353">
        <f t="shared" si="296"/>
        <v>0</v>
      </c>
      <c r="AB96" s="353">
        <f t="shared" si="296"/>
        <v>0</v>
      </c>
      <c r="AC96" s="353">
        <f t="shared" si="296"/>
        <v>0</v>
      </c>
      <c r="AD96" s="423">
        <f t="shared" si="296"/>
        <v>4950</v>
      </c>
      <c r="AE96" s="353">
        <f t="shared" si="296"/>
        <v>0</v>
      </c>
      <c r="AF96" s="353">
        <f t="shared" si="296"/>
        <v>4950</v>
      </c>
      <c r="AG96" s="423">
        <f>SUM(AG93:AG95)</f>
        <v>3419.419472</v>
      </c>
      <c r="AH96" s="167">
        <f>+AG96/AD96</f>
        <v>0.69079181252525257</v>
      </c>
      <c r="AI96" s="260"/>
      <c r="AJ96" s="185">
        <f t="shared" si="296"/>
        <v>3673.6518000000001</v>
      </c>
      <c r="AK96" s="185">
        <f>SUM(AK93:AK95)</f>
        <v>-254.23232800000005</v>
      </c>
      <c r="AL96" s="170">
        <f>INDEX(BB96:BM96,MATCH($W$1,$BB$86:$BM$86,0))</f>
        <v>0.7421518787878788</v>
      </c>
      <c r="AM96" s="423">
        <f>+SUM(AM93:AM95)</f>
        <v>526.31076499999995</v>
      </c>
      <c r="AN96" s="183">
        <f>+AM96/AD96</f>
        <v>0.10632540707070706</v>
      </c>
      <c r="AO96" s="261"/>
      <c r="AP96" s="185">
        <f>SUM(AP93:AP95)</f>
        <v>790.26568555555548</v>
      </c>
      <c r="AQ96" s="185">
        <f>SUM(AQ93:AQ95)</f>
        <v>-263.95492055555547</v>
      </c>
      <c r="AR96" s="170">
        <f t="shared" si="291"/>
        <v>0.15964963344556676</v>
      </c>
      <c r="AS96" s="423">
        <f>+SUM(AS93:AS95)</f>
        <v>526.10272099999997</v>
      </c>
      <c r="AT96" s="183">
        <f>+AS96/AD96</f>
        <v>0.10628337797979798</v>
      </c>
      <c r="AU96" s="423">
        <f>SUM(AU93:AU95)</f>
        <v>1530.580528</v>
      </c>
      <c r="AV96" s="353">
        <f>SUM(AV93:AV95)</f>
        <v>2893.1087070000003</v>
      </c>
      <c r="AW96" s="355">
        <f>SUM(AW93:AW95)</f>
        <v>4423.6892349999998</v>
      </c>
      <c r="AX96" s="353">
        <f>+AF96-AG96</f>
        <v>1530.580528</v>
      </c>
      <c r="AY96" s="253">
        <f>SUM(AY93:AY95)</f>
        <v>790.26568555555559</v>
      </c>
      <c r="AZ96" s="250">
        <f>IF(AND(AY96=0,AM96&gt;AY96),1,IFERROR(AM96/AY96,1))</f>
        <v>0.66599217784586495</v>
      </c>
      <c r="BB96" s="262">
        <f>CB96/$AD$96</f>
        <v>0.45435232323232322</v>
      </c>
      <c r="BC96" s="262">
        <f>CC96/$AD$96</f>
        <v>0.60576646464646466</v>
      </c>
      <c r="BD96" s="262">
        <f t="shared" ref="BD96:BM96" si="297">CD96/$AD$96</f>
        <v>0.70262583838383841</v>
      </c>
      <c r="BE96" s="262">
        <f t="shared" si="297"/>
        <v>0.7421518787878788</v>
      </c>
      <c r="BF96" s="262">
        <f t="shared" si="297"/>
        <v>0.76884963636363646</v>
      </c>
      <c r="BG96" s="262">
        <f t="shared" si="297"/>
        <v>0.9548759210101011</v>
      </c>
      <c r="BH96" s="262">
        <f t="shared" si="297"/>
        <v>0.98731929292929288</v>
      </c>
      <c r="BI96" s="262">
        <f t="shared" si="297"/>
        <v>0.98977462626262624</v>
      </c>
      <c r="BJ96" s="262">
        <f t="shared" si="297"/>
        <v>0.99222995959595961</v>
      </c>
      <c r="BK96" s="262">
        <f t="shared" si="297"/>
        <v>0.99468529292929286</v>
      </c>
      <c r="BL96" s="262">
        <f t="shared" si="297"/>
        <v>0.99734264646464643</v>
      </c>
      <c r="BM96" s="262">
        <f t="shared" si="297"/>
        <v>1</v>
      </c>
      <c r="BO96" s="263">
        <f>CO96/$AD$96</f>
        <v>1.7239050505050505E-4</v>
      </c>
      <c r="BP96" s="263">
        <f t="shared" ref="BP96:BZ96" si="298">CP96/$AD$96</f>
        <v>2.4012810101010102E-2</v>
      </c>
      <c r="BQ96" s="263">
        <f t="shared" si="298"/>
        <v>8.9835711111111119E-2</v>
      </c>
      <c r="BR96" s="263">
        <f t="shared" si="298"/>
        <v>0.15964963344556676</v>
      </c>
      <c r="BS96" s="263">
        <f t="shared" si="298"/>
        <v>0.2281504244668911</v>
      </c>
      <c r="BT96" s="263">
        <f t="shared" si="298"/>
        <v>0.3003885892255892</v>
      </c>
      <c r="BU96" s="263">
        <f t="shared" si="298"/>
        <v>0.3857621075196408</v>
      </c>
      <c r="BV96" s="263">
        <f t="shared" si="298"/>
        <v>0.45896798480359147</v>
      </c>
      <c r="BW96" s="263">
        <f t="shared" si="298"/>
        <v>0.56414352329966322</v>
      </c>
      <c r="BX96" s="263">
        <f t="shared" si="298"/>
        <v>0.6840397900785633</v>
      </c>
      <c r="BY96" s="263">
        <f t="shared" si="298"/>
        <v>0.80020066756453423</v>
      </c>
      <c r="BZ96" s="263">
        <f t="shared" si="298"/>
        <v>0.99999999999999978</v>
      </c>
      <c r="CB96" s="539">
        <f>SUM(CB93:CB95)</f>
        <v>2249.0439999999999</v>
      </c>
      <c r="CC96" s="539">
        <f t="shared" ref="CC96:CM96" si="299">SUM(CC93:CC95)</f>
        <v>2998.5440000000003</v>
      </c>
      <c r="CD96" s="539">
        <f t="shared" si="299"/>
        <v>3477.9979000000003</v>
      </c>
      <c r="CE96" s="539">
        <f t="shared" si="299"/>
        <v>3673.6518000000001</v>
      </c>
      <c r="CF96" s="539">
        <f t="shared" si="299"/>
        <v>3805.8057000000003</v>
      </c>
      <c r="CG96" s="539">
        <f t="shared" si="299"/>
        <v>4726.6358090000003</v>
      </c>
      <c r="CH96" s="539">
        <f t="shared" si="299"/>
        <v>4887.2304999999997</v>
      </c>
      <c r="CI96" s="539">
        <f t="shared" si="299"/>
        <v>4899.3843999999999</v>
      </c>
      <c r="CJ96" s="539">
        <f t="shared" si="299"/>
        <v>4911.5383000000002</v>
      </c>
      <c r="CK96" s="539">
        <f t="shared" si="299"/>
        <v>4923.6921999999995</v>
      </c>
      <c r="CL96" s="539">
        <f t="shared" si="299"/>
        <v>4936.8460999999998</v>
      </c>
      <c r="CM96" s="539">
        <f t="shared" si="299"/>
        <v>4950</v>
      </c>
      <c r="CO96" s="540">
        <f>SUM(CO93:CO95)</f>
        <v>0.85333300000000001</v>
      </c>
      <c r="CP96" s="540">
        <f t="shared" ref="CP96:CZ96" si="300">SUM(CP93:CP95)</f>
        <v>118.86341</v>
      </c>
      <c r="CQ96" s="540">
        <f t="shared" si="300"/>
        <v>444.68677000000002</v>
      </c>
      <c r="CR96" s="540">
        <f t="shared" si="300"/>
        <v>790.26568555555548</v>
      </c>
      <c r="CS96" s="540">
        <f t="shared" si="300"/>
        <v>1129.3446011111109</v>
      </c>
      <c r="CT96" s="540">
        <f t="shared" si="300"/>
        <v>1486.9235166666665</v>
      </c>
      <c r="CU96" s="540">
        <f t="shared" si="300"/>
        <v>1909.5224322222221</v>
      </c>
      <c r="CV96" s="540">
        <f t="shared" si="300"/>
        <v>2271.8915247777777</v>
      </c>
      <c r="CW96" s="540">
        <f t="shared" si="300"/>
        <v>2792.510440333333</v>
      </c>
      <c r="CX96" s="540">
        <f t="shared" si="300"/>
        <v>3385.9969608888882</v>
      </c>
      <c r="CY96" s="540">
        <f t="shared" si="300"/>
        <v>3960.9933044444442</v>
      </c>
      <c r="CZ96" s="540">
        <f t="shared" si="300"/>
        <v>4949.9999999999991</v>
      </c>
      <c r="DB96" s="540">
        <f>SUM(DB93:DB95)</f>
        <v>2249044000</v>
      </c>
      <c r="DC96" s="540">
        <f t="shared" ref="DC96:DZ96" si="301">SUM(DC93:DC95)</f>
        <v>2998544000</v>
      </c>
      <c r="DD96" s="540">
        <f t="shared" si="301"/>
        <v>3477997900</v>
      </c>
      <c r="DE96" s="540">
        <f t="shared" si="301"/>
        <v>3673651800</v>
      </c>
      <c r="DF96" s="540">
        <f t="shared" si="301"/>
        <v>3805805700</v>
      </c>
      <c r="DG96" s="540">
        <f t="shared" si="301"/>
        <v>4726635809</v>
      </c>
      <c r="DH96" s="540">
        <f t="shared" si="301"/>
        <v>4887230500</v>
      </c>
      <c r="DI96" s="540">
        <f t="shared" si="301"/>
        <v>4899384400</v>
      </c>
      <c r="DJ96" s="540">
        <f t="shared" si="301"/>
        <v>4911538300</v>
      </c>
      <c r="DK96" s="540">
        <f t="shared" si="301"/>
        <v>4923692200</v>
      </c>
      <c r="DL96" s="540">
        <f t="shared" si="301"/>
        <v>4936846100</v>
      </c>
      <c r="DM96" s="540">
        <f t="shared" si="301"/>
        <v>4950000000</v>
      </c>
      <c r="DO96" s="540">
        <f t="shared" si="301"/>
        <v>853333</v>
      </c>
      <c r="DP96" s="540">
        <f t="shared" si="301"/>
        <v>118863410</v>
      </c>
      <c r="DQ96" s="540">
        <f t="shared" si="301"/>
        <v>444686770</v>
      </c>
      <c r="DR96" s="540">
        <f t="shared" si="301"/>
        <v>790265685.55555546</v>
      </c>
      <c r="DS96" s="540">
        <f t="shared" si="301"/>
        <v>1129344601.1111109</v>
      </c>
      <c r="DT96" s="540">
        <f t="shared" si="301"/>
        <v>1486923516.6666665</v>
      </c>
      <c r="DU96" s="540">
        <f t="shared" si="301"/>
        <v>1909522432.2222219</v>
      </c>
      <c r="DV96" s="540">
        <f t="shared" si="301"/>
        <v>2271891524.7777777</v>
      </c>
      <c r="DW96" s="540">
        <f t="shared" si="301"/>
        <v>2792510440.333333</v>
      </c>
      <c r="DX96" s="540">
        <f t="shared" si="301"/>
        <v>3385996960.8888884</v>
      </c>
      <c r="DY96" s="540">
        <f t="shared" si="301"/>
        <v>3960993304.4444437</v>
      </c>
      <c r="DZ96" s="540">
        <f t="shared" si="301"/>
        <v>4949999999.999999</v>
      </c>
      <c r="EB96" s="539">
        <v>1000000</v>
      </c>
      <c r="EC96" s="540">
        <v>1000000</v>
      </c>
      <c r="ED96" s="540">
        <v>1000000</v>
      </c>
      <c r="EE96" s="540">
        <v>1000000</v>
      </c>
      <c r="EF96" s="540">
        <v>1000000</v>
      </c>
      <c r="EG96" s="540">
        <v>1000000</v>
      </c>
      <c r="EH96" s="540">
        <v>1000000</v>
      </c>
      <c r="EI96" s="540">
        <v>1000000</v>
      </c>
      <c r="EJ96" s="540">
        <v>1000000</v>
      </c>
      <c r="EK96" s="540">
        <v>1000000</v>
      </c>
      <c r="EL96" s="540">
        <v>1000000</v>
      </c>
      <c r="EM96" s="540">
        <v>1000000</v>
      </c>
      <c r="EO96" s="540">
        <v>1000000</v>
      </c>
      <c r="EP96" s="540">
        <v>1000000</v>
      </c>
      <c r="EQ96" s="540">
        <v>1000000</v>
      </c>
      <c r="ER96" s="540">
        <v>1000000</v>
      </c>
      <c r="ES96" s="540">
        <v>1000000</v>
      </c>
      <c r="ET96" s="540">
        <v>1000000</v>
      </c>
      <c r="EU96" s="540">
        <v>1000000</v>
      </c>
      <c r="EV96" s="540">
        <v>1000000</v>
      </c>
      <c r="EW96" s="540">
        <v>1000000</v>
      </c>
      <c r="EX96" s="540">
        <v>1000000</v>
      </c>
      <c r="EY96" s="540">
        <v>1000000</v>
      </c>
      <c r="EZ96" s="540">
        <v>1000000</v>
      </c>
    </row>
    <row r="97" spans="1:156" ht="34.5" customHeight="1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233"/>
      <c r="T97" s="256" t="s">
        <v>125</v>
      </c>
      <c r="U97" s="406"/>
      <c r="V97" s="256" t="s">
        <v>125</v>
      </c>
      <c r="W97" s="156" t="s">
        <v>430</v>
      </c>
      <c r="X97" s="156" t="s">
        <v>127</v>
      </c>
      <c r="Y97" s="156" t="s">
        <v>128</v>
      </c>
      <c r="Z97" s="156" t="s">
        <v>129</v>
      </c>
      <c r="AA97" s="156" t="s">
        <v>130</v>
      </c>
      <c r="AB97" s="156" t="s">
        <v>131</v>
      </c>
      <c r="AC97" s="155" t="s">
        <v>132</v>
      </c>
      <c r="AD97" s="419" t="s">
        <v>431</v>
      </c>
      <c r="AE97" s="155" t="s">
        <v>432</v>
      </c>
      <c r="AF97" s="155" t="s">
        <v>135</v>
      </c>
      <c r="AG97" s="419" t="s">
        <v>0</v>
      </c>
      <c r="AH97" s="157" t="s">
        <v>136</v>
      </c>
      <c r="AI97" s="158" t="s">
        <v>137</v>
      </c>
      <c r="AJ97" s="158" t="s">
        <v>433</v>
      </c>
      <c r="AK97" s="158" t="s">
        <v>138</v>
      </c>
      <c r="AL97" s="159" t="s">
        <v>139</v>
      </c>
      <c r="AM97" s="419" t="s">
        <v>140</v>
      </c>
      <c r="AN97" s="157" t="s">
        <v>141</v>
      </c>
      <c r="AO97" s="158"/>
      <c r="AP97" s="238" t="s">
        <v>434</v>
      </c>
      <c r="AQ97" s="238" t="s">
        <v>143</v>
      </c>
      <c r="AR97" s="266" t="s">
        <v>144</v>
      </c>
      <c r="AS97" s="419" t="s">
        <v>293</v>
      </c>
      <c r="AT97" s="157" t="s">
        <v>294</v>
      </c>
      <c r="AU97" s="419" t="s">
        <v>145</v>
      </c>
      <c r="AV97" s="366" t="s">
        <v>146</v>
      </c>
      <c r="AW97" s="366" t="s">
        <v>147</v>
      </c>
      <c r="AX97" s="347" t="s">
        <v>148</v>
      </c>
      <c r="AY97" s="238" t="s">
        <v>149</v>
      </c>
      <c r="AZ97" s="239" t="s">
        <v>150</v>
      </c>
      <c r="BB97" s="162" t="s">
        <v>151</v>
      </c>
      <c r="BC97" s="162" t="s">
        <v>152</v>
      </c>
      <c r="BD97" s="162" t="s">
        <v>107</v>
      </c>
      <c r="BE97" s="162" t="s">
        <v>153</v>
      </c>
      <c r="BF97" s="162" t="s">
        <v>154</v>
      </c>
      <c r="BG97" s="162" t="s">
        <v>155</v>
      </c>
      <c r="BH97" s="162" t="s">
        <v>156</v>
      </c>
      <c r="BI97" s="162" t="s">
        <v>157</v>
      </c>
      <c r="BJ97" s="162" t="s">
        <v>158</v>
      </c>
      <c r="BK97" s="162" t="s">
        <v>159</v>
      </c>
      <c r="BL97" s="162" t="s">
        <v>160</v>
      </c>
      <c r="BM97" s="162" t="s">
        <v>161</v>
      </c>
      <c r="BO97" s="162" t="s">
        <v>151</v>
      </c>
      <c r="BP97" s="162" t="s">
        <v>152</v>
      </c>
      <c r="BQ97" s="162" t="s">
        <v>107</v>
      </c>
      <c r="BR97" s="162" t="s">
        <v>153</v>
      </c>
      <c r="BS97" s="162" t="s">
        <v>154</v>
      </c>
      <c r="BT97" s="162" t="s">
        <v>155</v>
      </c>
      <c r="BU97" s="162" t="s">
        <v>156</v>
      </c>
      <c r="BV97" s="162" t="s">
        <v>157</v>
      </c>
      <c r="BW97" s="162" t="s">
        <v>158</v>
      </c>
      <c r="BX97" s="162" t="s">
        <v>159</v>
      </c>
      <c r="BY97" s="162" t="s">
        <v>160</v>
      </c>
      <c r="BZ97" s="162" t="s">
        <v>161</v>
      </c>
      <c r="CB97" s="531" t="s">
        <v>151</v>
      </c>
      <c r="CC97" s="531" t="s">
        <v>152</v>
      </c>
      <c r="CD97" s="531" t="s">
        <v>107</v>
      </c>
      <c r="CE97" s="531" t="s">
        <v>153</v>
      </c>
      <c r="CF97" s="531" t="s">
        <v>154</v>
      </c>
      <c r="CG97" s="531" t="s">
        <v>155</v>
      </c>
      <c r="CH97" s="531" t="s">
        <v>156</v>
      </c>
      <c r="CI97" s="531" t="s">
        <v>157</v>
      </c>
      <c r="CJ97" s="531" t="s">
        <v>158</v>
      </c>
      <c r="CK97" s="531" t="s">
        <v>159</v>
      </c>
      <c r="CL97" s="531" t="s">
        <v>160</v>
      </c>
      <c r="CM97" s="531" t="s">
        <v>161</v>
      </c>
      <c r="CO97" s="531" t="s">
        <v>151</v>
      </c>
      <c r="CP97" s="531" t="s">
        <v>152</v>
      </c>
      <c r="CQ97" s="531" t="s">
        <v>107</v>
      </c>
      <c r="CR97" s="531" t="s">
        <v>153</v>
      </c>
      <c r="CS97" s="531" t="s">
        <v>154</v>
      </c>
      <c r="CT97" s="531" t="s">
        <v>155</v>
      </c>
      <c r="CU97" s="531" t="s">
        <v>156</v>
      </c>
      <c r="CV97" s="531" t="s">
        <v>157</v>
      </c>
      <c r="CW97" s="531" t="s">
        <v>158</v>
      </c>
      <c r="CX97" s="531" t="s">
        <v>159</v>
      </c>
      <c r="CY97" s="531" t="s">
        <v>160</v>
      </c>
      <c r="CZ97" s="531" t="s">
        <v>161</v>
      </c>
      <c r="DB97" s="531" t="s">
        <v>151</v>
      </c>
      <c r="DC97" s="531" t="s">
        <v>152</v>
      </c>
      <c r="DD97" s="531" t="s">
        <v>107</v>
      </c>
      <c r="DE97" s="531" t="s">
        <v>153</v>
      </c>
      <c r="DF97" s="531" t="s">
        <v>154</v>
      </c>
      <c r="DG97" s="531" t="s">
        <v>155</v>
      </c>
      <c r="DH97" s="531" t="s">
        <v>156</v>
      </c>
      <c r="DI97" s="531" t="s">
        <v>157</v>
      </c>
      <c r="DJ97" s="531" t="s">
        <v>158</v>
      </c>
      <c r="DK97" s="531" t="s">
        <v>159</v>
      </c>
      <c r="DL97" s="531" t="s">
        <v>160</v>
      </c>
      <c r="DM97" s="531" t="s">
        <v>161</v>
      </c>
      <c r="DO97" s="531" t="s">
        <v>151</v>
      </c>
      <c r="DP97" s="531" t="s">
        <v>152</v>
      </c>
      <c r="DQ97" s="531" t="s">
        <v>107</v>
      </c>
      <c r="DR97" s="531" t="s">
        <v>153</v>
      </c>
      <c r="DS97" s="531" t="s">
        <v>154</v>
      </c>
      <c r="DT97" s="531" t="s">
        <v>155</v>
      </c>
      <c r="DU97" s="531" t="s">
        <v>156</v>
      </c>
      <c r="DV97" s="531" t="s">
        <v>157</v>
      </c>
      <c r="DW97" s="531" t="s">
        <v>158</v>
      </c>
      <c r="DX97" s="531" t="s">
        <v>159</v>
      </c>
      <c r="DY97" s="531" t="s">
        <v>160</v>
      </c>
      <c r="DZ97" s="531" t="s">
        <v>161</v>
      </c>
      <c r="EB97" s="531" t="s">
        <v>151</v>
      </c>
      <c r="EC97" s="531" t="s">
        <v>152</v>
      </c>
      <c r="ED97" s="531" t="s">
        <v>107</v>
      </c>
      <c r="EE97" s="531" t="s">
        <v>153</v>
      </c>
      <c r="EF97" s="531" t="s">
        <v>154</v>
      </c>
      <c r="EG97" s="531" t="s">
        <v>155</v>
      </c>
      <c r="EH97" s="531" t="s">
        <v>156</v>
      </c>
      <c r="EI97" s="531" t="s">
        <v>157</v>
      </c>
      <c r="EJ97" s="531" t="s">
        <v>158</v>
      </c>
      <c r="EK97" s="531" t="s">
        <v>159</v>
      </c>
      <c r="EL97" s="531" t="s">
        <v>160</v>
      </c>
      <c r="EM97" s="531" t="s">
        <v>161</v>
      </c>
      <c r="EO97" s="531" t="s">
        <v>151</v>
      </c>
      <c r="EP97" s="531" t="s">
        <v>152</v>
      </c>
      <c r="EQ97" s="531" t="s">
        <v>107</v>
      </c>
      <c r="ER97" s="531" t="s">
        <v>153</v>
      </c>
      <c r="ES97" s="531" t="s">
        <v>154</v>
      </c>
      <c r="ET97" s="531" t="s">
        <v>155</v>
      </c>
      <c r="EU97" s="531" t="s">
        <v>156</v>
      </c>
      <c r="EV97" s="531" t="s">
        <v>157</v>
      </c>
      <c r="EW97" s="531" t="s">
        <v>158</v>
      </c>
      <c r="EX97" s="531" t="s">
        <v>159</v>
      </c>
      <c r="EY97" s="531" t="s">
        <v>160</v>
      </c>
      <c r="EZ97" s="531" t="s">
        <v>161</v>
      </c>
    </row>
    <row r="98" spans="1:156" ht="47.25" customHeight="1">
      <c r="A98" s="240"/>
      <c r="B98" s="181" t="s">
        <v>181</v>
      </c>
      <c r="C98" s="224" t="s">
        <v>295</v>
      </c>
      <c r="D98" s="511" t="s">
        <v>310</v>
      </c>
      <c r="E98" s="240" t="s">
        <v>174</v>
      </c>
      <c r="F98" s="240" t="s">
        <v>162</v>
      </c>
      <c r="G98" s="240" t="s">
        <v>162</v>
      </c>
      <c r="H98" s="240" t="s">
        <v>162</v>
      </c>
      <c r="I98" s="240" t="s">
        <v>162</v>
      </c>
      <c r="J98" s="240" t="s">
        <v>162</v>
      </c>
      <c r="K98" s="240" t="s">
        <v>162</v>
      </c>
      <c r="L98" s="240" t="s">
        <v>162</v>
      </c>
      <c r="M98" s="240" t="s">
        <v>162</v>
      </c>
      <c r="N98" s="240" t="s">
        <v>162</v>
      </c>
      <c r="O98" s="240" t="s">
        <v>162</v>
      </c>
      <c r="P98" s="240"/>
      <c r="Q98" s="240"/>
      <c r="R98" s="240" t="s">
        <v>247</v>
      </c>
      <c r="S98" s="241"/>
      <c r="T98" s="514" t="s">
        <v>311</v>
      </c>
      <c r="U98" s="267">
        <v>202300000000296</v>
      </c>
      <c r="V98" s="289" t="s">
        <v>311</v>
      </c>
      <c r="W98" s="360">
        <f>+SUMIFS('[1]SIIF Cierre 31 de Abril de 2024'!$P$4:$P$749,'[1]SIIF Cierre 31 de Abril de 2024'!$A$4:$A$749,$B98,'[1]SIIF Cierre 31 de Abril de 2024'!$B$4:$B$749,$C98,'[1]SIIF Cierre 31 de Abril de 2024'!$C$4:$C$749,$D98)/1000000</f>
        <v>3100</v>
      </c>
      <c r="X98" s="360"/>
      <c r="Y98" s="360">
        <f>+SUMIFS('[1]SIIF Cierre 31 de Abril de 2024'!$R$4:$R$749,'[1]SIIF Cierre 31 de Abril de 2024'!$A$4:$A$749,$B98,'[1]SIIF Cierre 31 de Abril de 2024'!$B$4:$B$749,$C98,'[1]SIIF Cierre 31 de Abril de 2024'!$C$4:$C$749,$D98)/1000000</f>
        <v>0</v>
      </c>
      <c r="Z98" s="360"/>
      <c r="AA98" s="360">
        <f>+SUMIFS('[1]SIIF Cierre 31 de Abril de 2024'!$Q$4:$Q$749,'[1]SIIF Cierre 31 de Abril de 2024'!$A$4:$A$749,$B98,'[1]SIIF Cierre 31 de Abril de 2024'!$B$4:$B$749,$C98,'[1]SIIF Cierre 31 de Abril de 2024'!$C$4:$C$749,$D98)/1000000</f>
        <v>0</v>
      </c>
      <c r="AB98" s="360"/>
      <c r="AC98" s="360">
        <f>+AA98+AB98</f>
        <v>0</v>
      </c>
      <c r="AD98" s="428">
        <f>W98-Y98+AA98</f>
        <v>3100</v>
      </c>
      <c r="AE98" s="360">
        <f>+SUMIFS('[1]SIIF Cierre 31 de Abril de 2024'!$T$4:$T$749,'[1]SIIF Cierre 31 de Abril de 2024'!$A$4:$A$749,$B98,'[1]SIIF Cierre 31 de Abril de 2024'!$B$4:$B$749,$C98,'[1]SIIF Cierre 31 de Abril de 2024'!$C$4:$C$749,$D98)/1000000</f>
        <v>0</v>
      </c>
      <c r="AF98" s="360">
        <f>AD98-AE98</f>
        <v>3100</v>
      </c>
      <c r="AG98" s="428">
        <f>+SUMIFS('[1]SIIF Cierre 31 de Abril de 2024'!$W$4:$W$749,'[1]SIIF Cierre 31 de Abril de 2024'!$A$4:$A$749,$B98,'[1]SIIF Cierre 31 de Abril de 2024'!$B$4:$B$749,$C98,'[1]SIIF Cierre 31 de Abril de 2024'!$C$4:$C$749,$D98,'[1]SIIF Cierre 31 de Abril de 2024'!$D$4:$D$749,$E98,'[1]SIIF Cierre 31 de Abril de 2024'!$E$4:$E$749,$F98,'[1]SIIF Cierre 31 de Abril de 2024'!$F$4:$F$749,$G98,'[1]SIIF Cierre 31 de Abril de 2024'!$G$4:$G$749,$H98,'[1]SIIF Cierre 31 de Abril de 2024'!$H$4:$H$749,$I98,'[1]SIIF Cierre 31 de Abril de 2024'!$I$4:$I$749,$J98,'[1]SIIF Cierre 31 de Abril de 2024'!$J$4:$J$749,$K98,'[1]SIIF Cierre 31 de Abril de 2024'!$K$4:$K$749,$L98,'[1]SIIF Cierre 31 de Abril de 2024'!$L$4:$L$749,$M98,'[1]SIIF Cierre 31 de Abril de 2024'!$M$4:$M$749,$N98,'[1]SIIF Cierre 31 de Abril de 2024'!$N$4:$N$749,$O98)/1000000</f>
        <v>2172.29063</v>
      </c>
      <c r="AH98" s="247">
        <f>+AG98/AD98</f>
        <v>0.70073891290322576</v>
      </c>
      <c r="AI98" s="248"/>
      <c r="AJ98" s="246">
        <f>INDEX(CB98:CM98,MATCH($W$1,$CB$86:$CM$86,0))</f>
        <v>2495.6799999999998</v>
      </c>
      <c r="AK98" s="246">
        <f>+AG98-AJ98</f>
        <v>-323.38936999999987</v>
      </c>
      <c r="AL98" s="170">
        <f t="shared" ref="AL98:AL120" si="302">INDEX(BB98:BM98,MATCH($W$1,$BB$86:$BM$86,0))</f>
        <v>0.80505806451612905</v>
      </c>
      <c r="AM98" s="428">
        <f>+SUMIFS('[1]SIIF Cierre 31 de Abril de 2024'!$X$4:$X$749,'[1]SIIF Cierre 31 de Abril de 2024'!$A$4:$A$749,$B98,'[1]SIIF Cierre 31 de Abril de 2024'!$B$4:$B$749,$C98,'[1]SIIF Cierre 31 de Abril de 2024'!$C$4:$C$749,$D98,'[1]SIIF Cierre 31 de Abril de 2024'!$D$4:$D$749,$E98,'[1]SIIF Cierre 31 de Abril de 2024'!$E$4:$E$749,$F98,'[1]SIIF Cierre 31 de Abril de 2024'!$F$4:$F$749,$G98,'[1]SIIF Cierre 31 de Abril de 2024'!$G$4:$G$749,$H98,'[1]SIIF Cierre 31 de Abril de 2024'!$H$4:$H$749,$I98,'[1]SIIF Cierre 31 de Abril de 2024'!$I$4:$I$749,$J98,'[1]SIIF Cierre 31 de Abril de 2024'!$J$4:$J$749,$K98,'[1]SIIF Cierre 31 de Abril de 2024'!$K$4:$K$749,$L98,'[1]SIIF Cierre 31 de Abril de 2024'!$L$4:$L$749,$M98,'[1]SIIF Cierre 31 de Abril de 2024'!$M$4:$M$749,$N98,'[1]SIIF Cierre 31 de Abril de 2024'!$N$4:$N$749,$O98)/1000000</f>
        <v>409.38517899999999</v>
      </c>
      <c r="AN98" s="247">
        <f>+AM98/AD98</f>
        <v>0.13205973516129033</v>
      </c>
      <c r="AO98" s="248"/>
      <c r="AP98" s="246">
        <f t="shared" ref="AP98:AP99" si="303">INDEX(CO98:CZ98,MATCH($W$1,$CO$86:$CZ$86,0))</f>
        <v>531.08000000000004</v>
      </c>
      <c r="AQ98" s="246">
        <f>+AM98-AP98</f>
        <v>-121.69482100000005</v>
      </c>
      <c r="AR98" s="170">
        <f t="shared" si="291"/>
        <v>0.17131612903225807</v>
      </c>
      <c r="AS98" s="428">
        <f>+SUMIFS('[1]SIIF Cierre 31 de Abril de 2024'!$Z$4:$Z$749,'[1]SIIF Cierre 31 de Abril de 2024'!$A$4:$A$749,$B98,'[1]SIIF Cierre 31 de Abril de 2024'!$B$4:$B$749,$C98,'[1]SIIF Cierre 31 de Abril de 2024'!$C$4:$C$749,$D98,'[1]SIIF Cierre 31 de Abril de 2024'!$D$4:$D$749,$E98,'[1]SIIF Cierre 31 de Abril de 2024'!$E$4:$E$749,$F98,'[1]SIIF Cierre 31 de Abril de 2024'!$F$4:$F$749,$G98,'[1]SIIF Cierre 31 de Abril de 2024'!$G$4:$G$749,$H98,'[1]SIIF Cierre 31 de Abril de 2024'!$H$4:$H$749,$I98,'[1]SIIF Cierre 31 de Abril de 2024'!$I$4:$I$749,$J98,'[1]SIIF Cierre 31 de Abril de 2024'!$J$4:$J$749,$K98,'[1]SIIF Cierre 31 de Abril de 2024'!$K$4:$K$749,$L98,'[1]SIIF Cierre 31 de Abril de 2024'!$L$4:$L$749,$M98,'[1]SIIF Cierre 31 de Abril de 2024'!$M$4:$M$749,$N98,'[1]SIIF Cierre 31 de Abril de 2024'!$N$4:$N$749,$O98)/1000000</f>
        <v>405.103905</v>
      </c>
      <c r="AT98" s="247">
        <f>+AS98/AD98</f>
        <v>0.13067867903225808</v>
      </c>
      <c r="AU98" s="428">
        <f>+AD98-AG98</f>
        <v>927.70937000000004</v>
      </c>
      <c r="AV98" s="362">
        <f>+AG98-AM98</f>
        <v>1762.9054510000001</v>
      </c>
      <c r="AW98" s="362">
        <f>+AD98-AM98</f>
        <v>2690.6148210000001</v>
      </c>
      <c r="AX98" s="363">
        <f>+AF98-AG98</f>
        <v>927.70937000000004</v>
      </c>
      <c r="AY98" s="190">
        <f>AD98*AR98</f>
        <v>531.08000000000004</v>
      </c>
      <c r="AZ98" s="250">
        <f>IF(AND(AY98=0,AM98&gt;AY98),1,IFERROR(AM98/AY98,1))</f>
        <v>0.7708540690668072</v>
      </c>
      <c r="BB98" s="259">
        <v>0.37491290322580645</v>
      </c>
      <c r="BC98" s="252">
        <v>0.69505806451612906</v>
      </c>
      <c r="BD98" s="252">
        <v>0.7760258064516129</v>
      </c>
      <c r="BE98" s="252">
        <v>0.80505806451612905</v>
      </c>
      <c r="BF98" s="252">
        <v>0.80505806451612905</v>
      </c>
      <c r="BG98" s="252">
        <v>0.8847096774193548</v>
      </c>
      <c r="BH98" s="252">
        <v>1</v>
      </c>
      <c r="BI98" s="252">
        <v>1</v>
      </c>
      <c r="BJ98" s="252">
        <v>1</v>
      </c>
      <c r="BK98" s="252">
        <v>1</v>
      </c>
      <c r="BL98" s="252">
        <v>1</v>
      </c>
      <c r="BM98" s="252">
        <v>1</v>
      </c>
      <c r="BO98" s="252">
        <v>0</v>
      </c>
      <c r="BP98" s="252">
        <v>2.4719354838709677E-2</v>
      </c>
      <c r="BQ98" s="252">
        <v>9.0832258064516128E-2</v>
      </c>
      <c r="BR98" s="252">
        <v>0.17131612903225807</v>
      </c>
      <c r="BS98" s="252">
        <v>0.25696129032258064</v>
      </c>
      <c r="BT98" s="252">
        <v>0.35196129032258067</v>
      </c>
      <c r="BU98" s="252">
        <v>0.4414774193548387</v>
      </c>
      <c r="BV98" s="252">
        <v>0.56487419354838708</v>
      </c>
      <c r="BW98" s="252">
        <v>0.6890935483870968</v>
      </c>
      <c r="BX98" s="252">
        <v>0.7921838709677419</v>
      </c>
      <c r="BY98" s="252">
        <v>0.88398387096774189</v>
      </c>
      <c r="BZ98" s="252">
        <v>1</v>
      </c>
      <c r="CB98" s="537">
        <f t="shared" ref="CB98:CM99" si="304">DB98/EB98</f>
        <v>1162.23</v>
      </c>
      <c r="CC98" s="537">
        <f t="shared" si="304"/>
        <v>2154.6799999999998</v>
      </c>
      <c r="CD98" s="537">
        <f t="shared" si="304"/>
        <v>2405.6799999999998</v>
      </c>
      <c r="CE98" s="537">
        <f t="shared" si="304"/>
        <v>2495.6799999999998</v>
      </c>
      <c r="CF98" s="537">
        <f t="shared" si="304"/>
        <v>2495.6799999999998</v>
      </c>
      <c r="CG98" s="537">
        <f t="shared" si="304"/>
        <v>2742.6</v>
      </c>
      <c r="CH98" s="537">
        <f t="shared" si="304"/>
        <v>3100</v>
      </c>
      <c r="CI98" s="537">
        <f t="shared" si="304"/>
        <v>3100</v>
      </c>
      <c r="CJ98" s="537">
        <f t="shared" si="304"/>
        <v>3100</v>
      </c>
      <c r="CK98" s="537">
        <f t="shared" si="304"/>
        <v>3100</v>
      </c>
      <c r="CL98" s="537">
        <f t="shared" si="304"/>
        <v>3100</v>
      </c>
      <c r="CM98" s="537">
        <f t="shared" si="304"/>
        <v>3100</v>
      </c>
      <c r="CO98" s="538">
        <f t="shared" ref="CO98:CZ99" si="305">DO98/EO98</f>
        <v>0</v>
      </c>
      <c r="CP98" s="538">
        <f t="shared" si="305"/>
        <v>76.63</v>
      </c>
      <c r="CQ98" s="538">
        <f t="shared" si="305"/>
        <v>281.58</v>
      </c>
      <c r="CR98" s="538">
        <f t="shared" si="305"/>
        <v>531.08000000000004</v>
      </c>
      <c r="CS98" s="538">
        <f t="shared" si="305"/>
        <v>796.58</v>
      </c>
      <c r="CT98" s="538">
        <f t="shared" si="305"/>
        <v>1091.08</v>
      </c>
      <c r="CU98" s="538">
        <f t="shared" si="305"/>
        <v>1368.58</v>
      </c>
      <c r="CV98" s="538">
        <f t="shared" si="305"/>
        <v>1751.11</v>
      </c>
      <c r="CW98" s="538">
        <f t="shared" si="305"/>
        <v>2136.19</v>
      </c>
      <c r="CX98" s="538">
        <f t="shared" si="305"/>
        <v>2455.77</v>
      </c>
      <c r="CY98" s="538">
        <f t="shared" si="305"/>
        <v>2740.35</v>
      </c>
      <c r="CZ98" s="538">
        <f t="shared" si="305"/>
        <v>3100</v>
      </c>
      <c r="DB98" s="537">
        <v>1162230000</v>
      </c>
      <c r="DC98" s="538">
        <v>2154680000</v>
      </c>
      <c r="DD98" s="538">
        <v>2405680000</v>
      </c>
      <c r="DE98" s="538">
        <v>2495680000</v>
      </c>
      <c r="DF98" s="538">
        <v>2495680000</v>
      </c>
      <c r="DG98" s="538">
        <v>2742600000</v>
      </c>
      <c r="DH98" s="538">
        <v>3100000000</v>
      </c>
      <c r="DI98" s="538">
        <v>3100000000</v>
      </c>
      <c r="DJ98" s="538">
        <v>3100000000</v>
      </c>
      <c r="DK98" s="538">
        <v>3100000000</v>
      </c>
      <c r="DL98" s="538">
        <v>3100000000</v>
      </c>
      <c r="DM98" s="538">
        <v>3100000000</v>
      </c>
      <c r="DO98" s="538">
        <v>0</v>
      </c>
      <c r="DP98" s="538">
        <v>76630000</v>
      </c>
      <c r="DQ98" s="538">
        <v>281580000</v>
      </c>
      <c r="DR98" s="538">
        <v>531080000</v>
      </c>
      <c r="DS98" s="538">
        <v>796580000</v>
      </c>
      <c r="DT98" s="538">
        <v>1091080000</v>
      </c>
      <c r="DU98" s="538">
        <v>1368580000</v>
      </c>
      <c r="DV98" s="538">
        <v>1751110000</v>
      </c>
      <c r="DW98" s="538">
        <v>2136190000</v>
      </c>
      <c r="DX98" s="538">
        <v>2455770000</v>
      </c>
      <c r="DY98" s="538">
        <v>2740350000</v>
      </c>
      <c r="DZ98" s="538">
        <v>3100000000</v>
      </c>
      <c r="EB98" s="537">
        <v>1000000</v>
      </c>
      <c r="EC98" s="538">
        <v>1000000</v>
      </c>
      <c r="ED98" s="538">
        <v>1000000</v>
      </c>
      <c r="EE98" s="538">
        <v>1000000</v>
      </c>
      <c r="EF98" s="538">
        <v>1000000</v>
      </c>
      <c r="EG98" s="538">
        <v>1000000</v>
      </c>
      <c r="EH98" s="538">
        <v>1000000</v>
      </c>
      <c r="EI98" s="538">
        <v>1000000</v>
      </c>
      <c r="EJ98" s="538">
        <v>1000000</v>
      </c>
      <c r="EK98" s="538">
        <v>1000000</v>
      </c>
      <c r="EL98" s="538">
        <v>1000000</v>
      </c>
      <c r="EM98" s="538">
        <v>1000000</v>
      </c>
      <c r="EO98" s="538">
        <v>1000000</v>
      </c>
      <c r="EP98" s="538">
        <v>1000000</v>
      </c>
      <c r="EQ98" s="538">
        <v>1000000</v>
      </c>
      <c r="ER98" s="538">
        <v>1000000</v>
      </c>
      <c r="ES98" s="538">
        <v>1000000</v>
      </c>
      <c r="ET98" s="538">
        <v>1000000</v>
      </c>
      <c r="EU98" s="538">
        <v>1000000</v>
      </c>
      <c r="EV98" s="538">
        <v>1000000</v>
      </c>
      <c r="EW98" s="538">
        <v>1000000</v>
      </c>
      <c r="EX98" s="538">
        <v>1000000</v>
      </c>
      <c r="EY98" s="538">
        <v>1000000</v>
      </c>
      <c r="EZ98" s="538">
        <v>1000000</v>
      </c>
    </row>
    <row r="99" spans="1:156" ht="47.25" customHeight="1">
      <c r="A99" s="240"/>
      <c r="B99" s="240" t="s">
        <v>181</v>
      </c>
      <c r="C99" s="224" t="s">
        <v>295</v>
      </c>
      <c r="D99" s="511" t="s">
        <v>312</v>
      </c>
      <c r="E99" s="240" t="s">
        <v>174</v>
      </c>
      <c r="F99" s="240" t="s">
        <v>162</v>
      </c>
      <c r="G99" s="240" t="s">
        <v>162</v>
      </c>
      <c r="H99" s="240" t="s">
        <v>162</v>
      </c>
      <c r="I99" s="240" t="s">
        <v>162</v>
      </c>
      <c r="J99" s="240" t="s">
        <v>162</v>
      </c>
      <c r="K99" s="240" t="s">
        <v>162</v>
      </c>
      <c r="L99" s="240" t="s">
        <v>162</v>
      </c>
      <c r="M99" s="240" t="s">
        <v>162</v>
      </c>
      <c r="N99" s="240" t="s">
        <v>162</v>
      </c>
      <c r="O99" s="240" t="s">
        <v>162</v>
      </c>
      <c r="P99" s="240"/>
      <c r="Q99" s="240"/>
      <c r="R99" s="240" t="s">
        <v>206</v>
      </c>
      <c r="S99" s="241"/>
      <c r="T99" s="514" t="s">
        <v>209</v>
      </c>
      <c r="U99" s="267">
        <v>2022011000051</v>
      </c>
      <c r="V99" s="289" t="s">
        <v>209</v>
      </c>
      <c r="W99" s="363">
        <f>+SUMIFS('[1]SIIF Cierre 31 de Abril de 2024'!$P$4:$P$749,'[1]SIIF Cierre 31 de Abril de 2024'!$A$4:$A$749,$B99,'[1]SIIF Cierre 31 de Abril de 2024'!$B$4:$B$749,$C99,'[1]SIIF Cierre 31 de Abril de 2024'!$C$4:$C$749,$D99)/1000000</f>
        <v>2528</v>
      </c>
      <c r="X99" s="360"/>
      <c r="Y99" s="360">
        <f>+SUMIFS('[1]SIIF Cierre 31 de Abril de 2024'!$R$4:$R$749,'[1]SIIF Cierre 31 de Abril de 2024'!$A$4:$A$749,$B99,'[1]SIIF Cierre 31 de Abril de 2024'!$B$4:$B$749,$C99,'[1]SIIF Cierre 31 de Abril de 2024'!$C$4:$C$749,$D99)/1000000</f>
        <v>0</v>
      </c>
      <c r="Z99" s="360"/>
      <c r="AA99" s="360">
        <f>+SUMIFS('[1]SIIF Cierre 31 de Abril de 2024'!$Q$4:$Q$749,'[1]SIIF Cierre 31 de Abril de 2024'!$A$4:$A$749,$B99,'[1]SIIF Cierre 31 de Abril de 2024'!$B$4:$B$749,$C99,'[1]SIIF Cierre 31 de Abril de 2024'!$C$4:$C$749,$D99)/1000000</f>
        <v>0</v>
      </c>
      <c r="AB99" s="360"/>
      <c r="AC99" s="360">
        <f>+AA99+AB99</f>
        <v>0</v>
      </c>
      <c r="AD99" s="428">
        <f>W99-Y99+AA99</f>
        <v>2528</v>
      </c>
      <c r="AE99" s="363">
        <f>+SUMIFS('[1]SIIF Cierre 31 de Abril de 2024'!$T$4:$T$749,'[1]SIIF Cierre 31 de Abril de 2024'!$A$4:$A$749,$B99,'[1]SIIF Cierre 31 de Abril de 2024'!$B$4:$B$749,$C99,'[1]SIIF Cierre 31 de Abril de 2024'!$C$4:$C$749,$D99)/1000000</f>
        <v>0</v>
      </c>
      <c r="AF99" s="363">
        <f>AD99-AE99</f>
        <v>2528</v>
      </c>
      <c r="AG99" s="431">
        <f>+SUMIFS('[1]SIIF Cierre 31 de Abril de 2024'!$W$4:$W$749,'[1]SIIF Cierre 31 de Abril de 2024'!$A$4:$A$749,$B99,'[1]SIIF Cierre 31 de Abril de 2024'!$B$4:$B$749,$C99,'[1]SIIF Cierre 31 de Abril de 2024'!$C$4:$C$749,$D99,'[1]SIIF Cierre 31 de Abril de 2024'!$D$4:$D$749,$E99,'[1]SIIF Cierre 31 de Abril de 2024'!$E$4:$E$749,$F99,'[1]SIIF Cierre 31 de Abril de 2024'!$F$4:$F$749,$G99,'[1]SIIF Cierre 31 de Abril de 2024'!$G$4:$G$749,$H99,'[1]SIIF Cierre 31 de Abril de 2024'!$H$4:$H$749,$I99,'[1]SIIF Cierre 31 de Abril de 2024'!$I$4:$I$749,$J99,'[1]SIIF Cierre 31 de Abril de 2024'!$J$4:$J$749,$K99,'[1]SIIF Cierre 31 de Abril de 2024'!$K$4:$K$749,$L99,'[1]SIIF Cierre 31 de Abril de 2024'!$L$4:$L$749,$M99,'[1]SIIF Cierre 31 de Abril de 2024'!$M$4:$M$749,$N99,'[1]SIIF Cierre 31 de Abril de 2024'!$N$4:$N$749,$O99)/1000000</f>
        <v>1517.839956</v>
      </c>
      <c r="AH99" s="247">
        <f>+AG99/AD99</f>
        <v>0.60041137499999997</v>
      </c>
      <c r="AI99" s="268"/>
      <c r="AJ99" s="246">
        <f>INDEX(CB99:CM99,MATCH($W$1,$CB$86:$CM$86,0))</f>
        <v>1898.5</v>
      </c>
      <c r="AK99" s="246">
        <f>+AG99-AJ99</f>
        <v>-380.66004399999997</v>
      </c>
      <c r="AL99" s="170">
        <f t="shared" si="302"/>
        <v>0.75098892405063289</v>
      </c>
      <c r="AM99" s="431">
        <f>+SUMIFS('[1]SIIF Cierre 31 de Abril de 2024'!$X$4:$X$749,'[1]SIIF Cierre 31 de Abril de 2024'!$A$4:$A$749,$B99,'[1]SIIF Cierre 31 de Abril de 2024'!$B$4:$B$749,$C99,'[1]SIIF Cierre 31 de Abril de 2024'!$C$4:$C$749,$D99,'[1]SIIF Cierre 31 de Abril de 2024'!$D$4:$D$749,$E99,'[1]SIIF Cierre 31 de Abril de 2024'!$E$4:$E$749,$F99,'[1]SIIF Cierre 31 de Abril de 2024'!$F$4:$F$749,$G99,'[1]SIIF Cierre 31 de Abril de 2024'!$G$4:$G$749,$H99,'[1]SIIF Cierre 31 de Abril de 2024'!$H$4:$H$749,$I99,'[1]SIIF Cierre 31 de Abril de 2024'!$I$4:$I$749,$J99,'[1]SIIF Cierre 31 de Abril de 2024'!$J$4:$J$749,$K99,'[1]SIIF Cierre 31 de Abril de 2024'!$K$4:$K$749,$L99,'[1]SIIF Cierre 31 de Abril de 2024'!$L$4:$L$749,$M99,'[1]SIIF Cierre 31 de Abril de 2024'!$M$4:$M$749,$N99,'[1]SIIF Cierre 31 de Abril de 2024'!$N$4:$N$749,$O99)/1000000</f>
        <v>201.19155699999999</v>
      </c>
      <c r="AN99" s="269">
        <f>+AM99/AD99</f>
        <v>7.9585267800632908E-2</v>
      </c>
      <c r="AO99" s="268"/>
      <c r="AP99" s="246">
        <f t="shared" si="303"/>
        <v>278.25</v>
      </c>
      <c r="AQ99" s="246">
        <f>+AM99-AP99</f>
        <v>-77.058443000000011</v>
      </c>
      <c r="AR99" s="170">
        <f t="shared" si="291"/>
        <v>0.11006724683544304</v>
      </c>
      <c r="AS99" s="431">
        <f>+SUMIFS('[1]SIIF Cierre 31 de Abril de 2024'!$Z$4:$Z$749,'[1]SIIF Cierre 31 de Abril de 2024'!$A$4:$A$749,$B99,'[1]SIIF Cierre 31 de Abril de 2024'!$B$4:$B$749,$C99,'[1]SIIF Cierre 31 de Abril de 2024'!$C$4:$C$749,$D99,'[1]SIIF Cierre 31 de Abril de 2024'!$D$4:$D$749,$E99,'[1]SIIF Cierre 31 de Abril de 2024'!$E$4:$E$749,$F99,'[1]SIIF Cierre 31 de Abril de 2024'!$F$4:$F$749,$G99,'[1]SIIF Cierre 31 de Abril de 2024'!$G$4:$G$749,$H99,'[1]SIIF Cierre 31 de Abril de 2024'!$H$4:$H$749,$I99,'[1]SIIF Cierre 31 de Abril de 2024'!$I$4:$I$749,$J99,'[1]SIIF Cierre 31 de Abril de 2024'!$J$4:$J$749,$K99,'[1]SIIF Cierre 31 de Abril de 2024'!$K$4:$K$749,$L99,'[1]SIIF Cierre 31 de Abril de 2024'!$L$4:$L$749,$M99,'[1]SIIF Cierre 31 de Abril de 2024'!$M$4:$M$749,$N99,'[1]SIIF Cierre 31 de Abril de 2024'!$N$4:$N$749,$O99)/1000000</f>
        <v>201.19155699999999</v>
      </c>
      <c r="AT99" s="269">
        <f>+AS99/AD99</f>
        <v>7.9585267800632908E-2</v>
      </c>
      <c r="AU99" s="431">
        <f>+AD99-AG99</f>
        <v>1010.160044</v>
      </c>
      <c r="AV99" s="362">
        <f>+AG99-AM99</f>
        <v>1316.6483990000002</v>
      </c>
      <c r="AW99" s="367">
        <f>+AD99-AM99</f>
        <v>2326.8084429999999</v>
      </c>
      <c r="AX99" s="363">
        <f>+AF99-AG99</f>
        <v>1010.160044</v>
      </c>
      <c r="AY99" s="190">
        <f>AD99*AR99</f>
        <v>278.25</v>
      </c>
      <c r="AZ99" s="250">
        <f>IF(AND(AY99=0,AM99&gt;AY99),1,IFERROR(AM99/AY99,1))</f>
        <v>0.72306040251572323</v>
      </c>
      <c r="BB99" s="259">
        <v>0.15239319620253164</v>
      </c>
      <c r="BC99" s="252">
        <v>0.51319224683544307</v>
      </c>
      <c r="BD99" s="252">
        <v>0.59640031645569624</v>
      </c>
      <c r="BE99" s="252">
        <v>0.75098892405063289</v>
      </c>
      <c r="BF99" s="252">
        <v>0.75098892405063289</v>
      </c>
      <c r="BG99" s="252">
        <v>0.91471518987341771</v>
      </c>
      <c r="BH99" s="252">
        <v>0.98575949367088611</v>
      </c>
      <c r="BI99" s="252">
        <v>0.98575949367088611</v>
      </c>
      <c r="BJ99" s="252">
        <v>1</v>
      </c>
      <c r="BK99" s="252">
        <v>1</v>
      </c>
      <c r="BL99" s="252">
        <v>1</v>
      </c>
      <c r="BM99" s="252">
        <v>1</v>
      </c>
      <c r="BO99" s="252">
        <v>0</v>
      </c>
      <c r="BP99" s="252">
        <v>5.9137658227848104E-3</v>
      </c>
      <c r="BQ99" s="252">
        <v>5.4608386075949367E-2</v>
      </c>
      <c r="BR99" s="252">
        <v>0.11006724683544304</v>
      </c>
      <c r="BS99" s="252">
        <v>0.22521261867088607</v>
      </c>
      <c r="BT99" s="252">
        <v>0.32957871835443037</v>
      </c>
      <c r="BU99" s="252">
        <v>0.43695114715189876</v>
      </c>
      <c r="BV99" s="252">
        <v>0.59642009493670889</v>
      </c>
      <c r="BW99" s="252">
        <v>0.74230617088607598</v>
      </c>
      <c r="BX99" s="252">
        <v>0.83152689873417718</v>
      </c>
      <c r="BY99" s="252">
        <v>0.91182753164556962</v>
      </c>
      <c r="BZ99" s="252">
        <v>1</v>
      </c>
      <c r="CB99" s="537">
        <f t="shared" si="304"/>
        <v>385.25</v>
      </c>
      <c r="CC99" s="537">
        <f t="shared" si="304"/>
        <v>1297.3499999999999</v>
      </c>
      <c r="CD99" s="537">
        <f t="shared" si="304"/>
        <v>1507.7</v>
      </c>
      <c r="CE99" s="537">
        <f t="shared" si="304"/>
        <v>1898.5</v>
      </c>
      <c r="CF99" s="537">
        <f t="shared" si="304"/>
        <v>1898.5</v>
      </c>
      <c r="CG99" s="537">
        <f t="shared" si="304"/>
        <v>2312.4</v>
      </c>
      <c r="CH99" s="537">
        <f t="shared" si="304"/>
        <v>2492</v>
      </c>
      <c r="CI99" s="537">
        <f t="shared" si="304"/>
        <v>2492</v>
      </c>
      <c r="CJ99" s="537">
        <f t="shared" si="304"/>
        <v>2528</v>
      </c>
      <c r="CK99" s="537">
        <f t="shared" si="304"/>
        <v>2528</v>
      </c>
      <c r="CL99" s="537">
        <f t="shared" si="304"/>
        <v>2528</v>
      </c>
      <c r="CM99" s="537">
        <f t="shared" si="304"/>
        <v>2528</v>
      </c>
      <c r="CO99" s="538">
        <f t="shared" si="305"/>
        <v>0</v>
      </c>
      <c r="CP99" s="538">
        <f t="shared" si="305"/>
        <v>14.95</v>
      </c>
      <c r="CQ99" s="538">
        <f t="shared" si="305"/>
        <v>138.05000000000001</v>
      </c>
      <c r="CR99" s="538">
        <f t="shared" si="305"/>
        <v>278.25</v>
      </c>
      <c r="CS99" s="538">
        <f t="shared" si="305"/>
        <v>569.33749999999998</v>
      </c>
      <c r="CT99" s="538">
        <f t="shared" si="305"/>
        <v>833.17499999999995</v>
      </c>
      <c r="CU99" s="538">
        <f t="shared" si="305"/>
        <v>1104.6125</v>
      </c>
      <c r="CV99" s="538">
        <f t="shared" si="305"/>
        <v>1507.75</v>
      </c>
      <c r="CW99" s="538">
        <f t="shared" si="305"/>
        <v>1876.55</v>
      </c>
      <c r="CX99" s="538">
        <f t="shared" si="305"/>
        <v>2102.1</v>
      </c>
      <c r="CY99" s="538">
        <f t="shared" si="305"/>
        <v>2305.1</v>
      </c>
      <c r="CZ99" s="538">
        <f t="shared" si="305"/>
        <v>2528</v>
      </c>
      <c r="DB99" s="537">
        <v>385250000</v>
      </c>
      <c r="DC99" s="538">
        <v>1297350000</v>
      </c>
      <c r="DD99" s="538">
        <v>1507700000</v>
      </c>
      <c r="DE99" s="538">
        <v>1898500000</v>
      </c>
      <c r="DF99" s="538">
        <v>1898500000</v>
      </c>
      <c r="DG99" s="538">
        <v>2312400000</v>
      </c>
      <c r="DH99" s="538">
        <v>2492000000</v>
      </c>
      <c r="DI99" s="538">
        <v>2492000000</v>
      </c>
      <c r="DJ99" s="538">
        <v>2528000000</v>
      </c>
      <c r="DK99" s="538">
        <v>2528000000</v>
      </c>
      <c r="DL99" s="538">
        <v>2528000000</v>
      </c>
      <c r="DM99" s="538">
        <v>2528000000</v>
      </c>
      <c r="DO99" s="538">
        <v>0</v>
      </c>
      <c r="DP99" s="538">
        <v>14950000</v>
      </c>
      <c r="DQ99" s="538">
        <v>138050000</v>
      </c>
      <c r="DR99" s="538">
        <v>278250000</v>
      </c>
      <c r="DS99" s="538">
        <v>569337500</v>
      </c>
      <c r="DT99" s="538">
        <v>833175000</v>
      </c>
      <c r="DU99" s="538">
        <v>1104612500</v>
      </c>
      <c r="DV99" s="538">
        <v>1507750000</v>
      </c>
      <c r="DW99" s="538">
        <v>1876550000</v>
      </c>
      <c r="DX99" s="538">
        <v>2102100000</v>
      </c>
      <c r="DY99" s="538">
        <v>2305100000</v>
      </c>
      <c r="DZ99" s="538">
        <v>2528000000</v>
      </c>
      <c r="EB99" s="537">
        <v>1000000</v>
      </c>
      <c r="EC99" s="538">
        <v>1000000</v>
      </c>
      <c r="ED99" s="538">
        <v>1000000</v>
      </c>
      <c r="EE99" s="538">
        <v>1000000</v>
      </c>
      <c r="EF99" s="538">
        <v>1000000</v>
      </c>
      <c r="EG99" s="538">
        <v>1000000</v>
      </c>
      <c r="EH99" s="538">
        <v>1000000</v>
      </c>
      <c r="EI99" s="538">
        <v>1000000</v>
      </c>
      <c r="EJ99" s="538">
        <v>1000000</v>
      </c>
      <c r="EK99" s="538">
        <v>1000000</v>
      </c>
      <c r="EL99" s="538">
        <v>1000000</v>
      </c>
      <c r="EM99" s="538">
        <v>1000000</v>
      </c>
      <c r="EO99" s="538">
        <v>1000000</v>
      </c>
      <c r="EP99" s="538">
        <v>1000000</v>
      </c>
      <c r="EQ99" s="538">
        <v>1000000</v>
      </c>
      <c r="ER99" s="538">
        <v>1000000</v>
      </c>
      <c r="ES99" s="538">
        <v>1000000</v>
      </c>
      <c r="ET99" s="538">
        <v>1000000</v>
      </c>
      <c r="EU99" s="538">
        <v>1000000</v>
      </c>
      <c r="EV99" s="538">
        <v>1000000</v>
      </c>
      <c r="EW99" s="538">
        <v>1000000</v>
      </c>
      <c r="EX99" s="538">
        <v>1000000</v>
      </c>
      <c r="EY99" s="538">
        <v>1000000</v>
      </c>
      <c r="EZ99" s="538">
        <v>1000000</v>
      </c>
    </row>
    <row r="100" spans="1:156" ht="34.5" customHeight="1">
      <c r="A100" s="181"/>
      <c r="B100" s="181"/>
      <c r="C100" s="181"/>
      <c r="D100" s="257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233"/>
      <c r="T100" s="156" t="s">
        <v>210</v>
      </c>
      <c r="U100" s="407"/>
      <c r="V100" s="156" t="s">
        <v>210</v>
      </c>
      <c r="W100" s="353">
        <f>+SUM(W98+W99)</f>
        <v>5628</v>
      </c>
      <c r="X100" s="353">
        <f t="shared" ref="X100:AD100" si="306">+SUM(X98+X99)</f>
        <v>0</v>
      </c>
      <c r="Y100" s="353">
        <f t="shared" si="306"/>
        <v>0</v>
      </c>
      <c r="Z100" s="353">
        <f t="shared" si="306"/>
        <v>0</v>
      </c>
      <c r="AA100" s="353">
        <f t="shared" si="306"/>
        <v>0</v>
      </c>
      <c r="AB100" s="353">
        <f t="shared" si="306"/>
        <v>0</v>
      </c>
      <c r="AC100" s="353">
        <f t="shared" si="306"/>
        <v>0</v>
      </c>
      <c r="AD100" s="423">
        <f t="shared" si="306"/>
        <v>5628</v>
      </c>
      <c r="AE100" s="353">
        <f>+SUM(AE98+AE99)</f>
        <v>0</v>
      </c>
      <c r="AF100" s="353">
        <f>+SUM(AF98+AF99)</f>
        <v>5628</v>
      </c>
      <c r="AG100" s="423">
        <f>+SUM(AG98+AG99)</f>
        <v>3690.1305860000002</v>
      </c>
      <c r="AH100" s="167">
        <f>+AG100/AD100</f>
        <v>0.65567352274342572</v>
      </c>
      <c r="AI100" s="270"/>
      <c r="AJ100" s="271">
        <f>+SUM(AJ98:AJ99)</f>
        <v>4394.18</v>
      </c>
      <c r="AK100" s="185">
        <f>+SUM(AK98:AK99)</f>
        <v>-704.04941399999984</v>
      </c>
      <c r="AL100" s="170">
        <f>INDEX(BB100:BM100,MATCH($W$1,$BB$86:$BM$86,0))</f>
        <v>0.78077114427860705</v>
      </c>
      <c r="AM100" s="423">
        <f>+SUM(AM98+AM99)</f>
        <v>610.57673599999998</v>
      </c>
      <c r="AN100" s="183">
        <f>+AM100/AD100</f>
        <v>0.10848911442786069</v>
      </c>
      <c r="AO100" s="272"/>
      <c r="AP100" s="271">
        <f>+SUM(AP98:AP99)</f>
        <v>809.33</v>
      </c>
      <c r="AQ100" s="185">
        <f>+SUM(AQ98:AQ99)</f>
        <v>-198.75326400000006</v>
      </c>
      <c r="AR100" s="170">
        <f t="shared" si="291"/>
        <v>0.1438041933191187</v>
      </c>
      <c r="AS100" s="423">
        <f>+SUM(AS98+AS99)</f>
        <v>606.29546200000004</v>
      </c>
      <c r="AT100" s="183">
        <f>+AS100/AD100</f>
        <v>0.10772840476190478</v>
      </c>
      <c r="AU100" s="423">
        <f>+SUM(AU98+AU99)</f>
        <v>1937.869414</v>
      </c>
      <c r="AV100" s="353">
        <f>+SUM(AV98)</f>
        <v>1762.9054510000001</v>
      </c>
      <c r="AW100" s="355">
        <f>+SUM(AW98:AW99)</f>
        <v>5017.423264</v>
      </c>
      <c r="AX100" s="353">
        <f>+AF100-AG100</f>
        <v>1937.8694139999998</v>
      </c>
      <c r="AY100" s="253">
        <f>+SUM(AY98)</f>
        <v>531.08000000000004</v>
      </c>
      <c r="AZ100" s="250">
        <f>IF(AND(AY100=0,AM100&gt;AY100),1,IFERROR(AM100/AY100,1))</f>
        <v>1.1496888152444076</v>
      </c>
      <c r="BB100" s="262">
        <f>CB100/$AD$100</f>
        <v>0.27496090973702914</v>
      </c>
      <c r="BC100" s="262">
        <f t="shared" ref="BC100:BM100" si="307">CC100/$AD$100</f>
        <v>0.61336709310589899</v>
      </c>
      <c r="BD100" s="262">
        <f t="shared" si="307"/>
        <v>0.69534115138592756</v>
      </c>
      <c r="BE100" s="262">
        <f t="shared" si="307"/>
        <v>0.78077114427860705</v>
      </c>
      <c r="BF100" s="262">
        <f t="shared" si="307"/>
        <v>0.78077114427860705</v>
      </c>
      <c r="BG100" s="262">
        <f t="shared" si="307"/>
        <v>0.89818763326226014</v>
      </c>
      <c r="BH100" s="262">
        <f t="shared" si="307"/>
        <v>0.99360341151385922</v>
      </c>
      <c r="BI100" s="262">
        <f t="shared" si="307"/>
        <v>0.99360341151385922</v>
      </c>
      <c r="BJ100" s="262">
        <f t="shared" si="307"/>
        <v>1</v>
      </c>
      <c r="BK100" s="262">
        <f t="shared" si="307"/>
        <v>1</v>
      </c>
      <c r="BL100" s="262">
        <f t="shared" si="307"/>
        <v>1</v>
      </c>
      <c r="BM100" s="262">
        <f t="shared" si="307"/>
        <v>1</v>
      </c>
      <c r="BO100" s="262">
        <f>CO100/$AD$100</f>
        <v>0</v>
      </c>
      <c r="BP100" s="262">
        <f t="shared" ref="BP100:BZ100" si="308">CP100/$AD$100</f>
        <v>1.6272210376687989E-2</v>
      </c>
      <c r="BQ100" s="262">
        <f t="shared" si="308"/>
        <v>7.456112295664534E-2</v>
      </c>
      <c r="BR100" s="262">
        <f t="shared" si="308"/>
        <v>0.1438041933191187</v>
      </c>
      <c r="BS100" s="262">
        <f t="shared" si="308"/>
        <v>0.24270033759772566</v>
      </c>
      <c r="BT100" s="262">
        <f t="shared" si="308"/>
        <v>0.34190742714996442</v>
      </c>
      <c r="BU100" s="262">
        <f t="shared" si="308"/>
        <v>0.43944429637526655</v>
      </c>
      <c r="BV100" s="262">
        <f t="shared" si="308"/>
        <v>0.57904406538734887</v>
      </c>
      <c r="BW100" s="262">
        <f t="shared" si="308"/>
        <v>0.71299573560767582</v>
      </c>
      <c r="BX100" s="262">
        <f t="shared" si="308"/>
        <v>0.80985607675906179</v>
      </c>
      <c r="BY100" s="262">
        <f>CY100/$AD$100</f>
        <v>0.89649076048329779</v>
      </c>
      <c r="BZ100" s="262">
        <f t="shared" si="308"/>
        <v>1</v>
      </c>
      <c r="CB100" s="539">
        <f>SUM(CB98:CB99)</f>
        <v>1547.48</v>
      </c>
      <c r="CC100" s="539">
        <f t="shared" ref="CC100:CM100" si="309">SUM(CC98:CC99)</f>
        <v>3452.0299999999997</v>
      </c>
      <c r="CD100" s="539">
        <f t="shared" si="309"/>
        <v>3913.38</v>
      </c>
      <c r="CE100" s="539">
        <f t="shared" si="309"/>
        <v>4394.18</v>
      </c>
      <c r="CF100" s="539">
        <f t="shared" si="309"/>
        <v>4394.18</v>
      </c>
      <c r="CG100" s="539">
        <f t="shared" si="309"/>
        <v>5055</v>
      </c>
      <c r="CH100" s="539">
        <f t="shared" si="309"/>
        <v>5592</v>
      </c>
      <c r="CI100" s="539">
        <f t="shared" si="309"/>
        <v>5592</v>
      </c>
      <c r="CJ100" s="539">
        <f t="shared" si="309"/>
        <v>5628</v>
      </c>
      <c r="CK100" s="539">
        <f t="shared" si="309"/>
        <v>5628</v>
      </c>
      <c r="CL100" s="539">
        <f t="shared" si="309"/>
        <v>5628</v>
      </c>
      <c r="CM100" s="539">
        <f t="shared" si="309"/>
        <v>5628</v>
      </c>
      <c r="CO100" s="540">
        <f>SUM(CO98:CO99)</f>
        <v>0</v>
      </c>
      <c r="CP100" s="540">
        <f t="shared" ref="CP100:CZ100" si="310">SUM(CP98:CP99)</f>
        <v>91.58</v>
      </c>
      <c r="CQ100" s="540">
        <f t="shared" si="310"/>
        <v>419.63</v>
      </c>
      <c r="CR100" s="540">
        <f t="shared" si="310"/>
        <v>809.33</v>
      </c>
      <c r="CS100" s="540">
        <f t="shared" si="310"/>
        <v>1365.9175</v>
      </c>
      <c r="CT100" s="540">
        <f t="shared" si="310"/>
        <v>1924.2549999999999</v>
      </c>
      <c r="CU100" s="540">
        <f t="shared" si="310"/>
        <v>2473.1925000000001</v>
      </c>
      <c r="CV100" s="540">
        <f t="shared" si="310"/>
        <v>3258.8599999999997</v>
      </c>
      <c r="CW100" s="540">
        <f t="shared" si="310"/>
        <v>4012.74</v>
      </c>
      <c r="CX100" s="540">
        <f t="shared" si="310"/>
        <v>4557.87</v>
      </c>
      <c r="CY100" s="540">
        <f t="shared" si="310"/>
        <v>5045.45</v>
      </c>
      <c r="CZ100" s="540">
        <f t="shared" si="310"/>
        <v>5628</v>
      </c>
      <c r="DB100" s="540">
        <f>SUM(DB98:DB99)</f>
        <v>1547480000</v>
      </c>
      <c r="DC100" s="540">
        <f t="shared" ref="DC100:DZ100" si="311">SUM(DC98:DC99)</f>
        <v>3452030000</v>
      </c>
      <c r="DD100" s="540">
        <f t="shared" si="311"/>
        <v>3913380000</v>
      </c>
      <c r="DE100" s="540">
        <f t="shared" si="311"/>
        <v>4394180000</v>
      </c>
      <c r="DF100" s="540">
        <f t="shared" si="311"/>
        <v>4394180000</v>
      </c>
      <c r="DG100" s="540">
        <f t="shared" si="311"/>
        <v>5055000000</v>
      </c>
      <c r="DH100" s="540">
        <f t="shared" si="311"/>
        <v>5592000000</v>
      </c>
      <c r="DI100" s="540">
        <f t="shared" si="311"/>
        <v>5592000000</v>
      </c>
      <c r="DJ100" s="540">
        <f t="shared" si="311"/>
        <v>5628000000</v>
      </c>
      <c r="DK100" s="540">
        <f t="shared" si="311"/>
        <v>5628000000</v>
      </c>
      <c r="DL100" s="540">
        <f t="shared" si="311"/>
        <v>5628000000</v>
      </c>
      <c r="DM100" s="540">
        <f t="shared" si="311"/>
        <v>5628000000</v>
      </c>
      <c r="DO100" s="540">
        <f t="shared" si="311"/>
        <v>0</v>
      </c>
      <c r="DP100" s="540">
        <f t="shared" si="311"/>
        <v>91580000</v>
      </c>
      <c r="DQ100" s="540">
        <f t="shared" si="311"/>
        <v>419630000</v>
      </c>
      <c r="DR100" s="540">
        <f t="shared" si="311"/>
        <v>809330000</v>
      </c>
      <c r="DS100" s="540">
        <f t="shared" si="311"/>
        <v>1365917500</v>
      </c>
      <c r="DT100" s="540">
        <f t="shared" si="311"/>
        <v>1924255000</v>
      </c>
      <c r="DU100" s="540">
        <f t="shared" si="311"/>
        <v>2473192500</v>
      </c>
      <c r="DV100" s="540">
        <f t="shared" si="311"/>
        <v>3258860000</v>
      </c>
      <c r="DW100" s="540">
        <f t="shared" si="311"/>
        <v>4012740000</v>
      </c>
      <c r="DX100" s="540">
        <f t="shared" si="311"/>
        <v>4557870000</v>
      </c>
      <c r="DY100" s="540">
        <f t="shared" si="311"/>
        <v>5045450000</v>
      </c>
      <c r="DZ100" s="540">
        <f t="shared" si="311"/>
        <v>5628000000</v>
      </c>
      <c r="EB100" s="539">
        <v>1000000</v>
      </c>
      <c r="EC100" s="540">
        <v>1000000</v>
      </c>
      <c r="ED100" s="540">
        <v>1000000</v>
      </c>
      <c r="EE100" s="540">
        <v>1000000</v>
      </c>
      <c r="EF100" s="540">
        <v>1000000</v>
      </c>
      <c r="EG100" s="540">
        <v>1000000</v>
      </c>
      <c r="EH100" s="540">
        <v>1000000</v>
      </c>
      <c r="EI100" s="540">
        <v>1000000</v>
      </c>
      <c r="EJ100" s="540">
        <v>1000000</v>
      </c>
      <c r="EK100" s="540">
        <v>1000000</v>
      </c>
      <c r="EL100" s="540">
        <v>1000000</v>
      </c>
      <c r="EM100" s="540">
        <v>1000000</v>
      </c>
      <c r="EO100" s="540">
        <v>1000000</v>
      </c>
      <c r="EP100" s="540">
        <v>1000000</v>
      </c>
      <c r="EQ100" s="540">
        <v>1000000</v>
      </c>
      <c r="ER100" s="540">
        <v>1000000</v>
      </c>
      <c r="ES100" s="540">
        <v>1000000</v>
      </c>
      <c r="ET100" s="540">
        <v>1000000</v>
      </c>
      <c r="EU100" s="540">
        <v>1000000</v>
      </c>
      <c r="EV100" s="540">
        <v>1000000</v>
      </c>
      <c r="EW100" s="540">
        <v>1000000</v>
      </c>
      <c r="EX100" s="540">
        <v>1000000</v>
      </c>
      <c r="EY100" s="540">
        <v>1000000</v>
      </c>
      <c r="EZ100" s="540">
        <v>1000000</v>
      </c>
    </row>
    <row r="101" spans="1:156" ht="34.5" customHeight="1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233"/>
      <c r="T101" s="256" t="s">
        <v>125</v>
      </c>
      <c r="U101" s="406"/>
      <c r="V101" s="256" t="s">
        <v>125</v>
      </c>
      <c r="W101" s="156" t="s">
        <v>430</v>
      </c>
      <c r="X101" s="156" t="s">
        <v>127</v>
      </c>
      <c r="Y101" s="156" t="s">
        <v>128</v>
      </c>
      <c r="Z101" s="156" t="s">
        <v>129</v>
      </c>
      <c r="AA101" s="156" t="s">
        <v>130</v>
      </c>
      <c r="AB101" s="156" t="s">
        <v>131</v>
      </c>
      <c r="AC101" s="155" t="s">
        <v>132</v>
      </c>
      <c r="AD101" s="419" t="s">
        <v>431</v>
      </c>
      <c r="AE101" s="155" t="s">
        <v>432</v>
      </c>
      <c r="AF101" s="155" t="s">
        <v>135</v>
      </c>
      <c r="AG101" s="419" t="s">
        <v>0</v>
      </c>
      <c r="AH101" s="157" t="s">
        <v>136</v>
      </c>
      <c r="AI101" s="158" t="s">
        <v>137</v>
      </c>
      <c r="AJ101" s="158" t="s">
        <v>433</v>
      </c>
      <c r="AK101" s="158" t="s">
        <v>138</v>
      </c>
      <c r="AL101" s="159" t="s">
        <v>139</v>
      </c>
      <c r="AM101" s="419" t="s">
        <v>140</v>
      </c>
      <c r="AN101" s="157" t="s">
        <v>141</v>
      </c>
      <c r="AO101" s="234"/>
      <c r="AP101" s="273" t="s">
        <v>434</v>
      </c>
      <c r="AQ101" s="238" t="s">
        <v>143</v>
      </c>
      <c r="AR101" s="274" t="s">
        <v>144</v>
      </c>
      <c r="AS101" s="419" t="s">
        <v>293</v>
      </c>
      <c r="AT101" s="157" t="s">
        <v>294</v>
      </c>
      <c r="AU101" s="432" t="s">
        <v>145</v>
      </c>
      <c r="AV101" s="366" t="s">
        <v>146</v>
      </c>
      <c r="AW101" s="366" t="s">
        <v>147</v>
      </c>
      <c r="AX101" s="347" t="s">
        <v>148</v>
      </c>
      <c r="AY101" s="238" t="s">
        <v>149</v>
      </c>
      <c r="AZ101" s="239" t="s">
        <v>150</v>
      </c>
      <c r="BB101" s="162" t="s">
        <v>151</v>
      </c>
      <c r="BC101" s="162" t="s">
        <v>152</v>
      </c>
      <c r="BD101" s="162" t="s">
        <v>107</v>
      </c>
      <c r="BE101" s="162" t="s">
        <v>153</v>
      </c>
      <c r="BF101" s="162" t="s">
        <v>154</v>
      </c>
      <c r="BG101" s="162" t="s">
        <v>155</v>
      </c>
      <c r="BH101" s="162" t="s">
        <v>156</v>
      </c>
      <c r="BI101" s="162" t="s">
        <v>157</v>
      </c>
      <c r="BJ101" s="162" t="s">
        <v>158</v>
      </c>
      <c r="BK101" s="162" t="s">
        <v>159</v>
      </c>
      <c r="BL101" s="162" t="s">
        <v>160</v>
      </c>
      <c r="BM101" s="162" t="s">
        <v>161</v>
      </c>
      <c r="BO101" s="162" t="s">
        <v>151</v>
      </c>
      <c r="BP101" s="162" t="s">
        <v>152</v>
      </c>
      <c r="BQ101" s="162" t="s">
        <v>107</v>
      </c>
      <c r="BR101" s="162" t="s">
        <v>153</v>
      </c>
      <c r="BS101" s="162" t="s">
        <v>154</v>
      </c>
      <c r="BT101" s="162" t="s">
        <v>155</v>
      </c>
      <c r="BU101" s="162" t="s">
        <v>156</v>
      </c>
      <c r="BV101" s="162" t="s">
        <v>157</v>
      </c>
      <c r="BW101" s="162" t="s">
        <v>158</v>
      </c>
      <c r="BX101" s="162" t="s">
        <v>159</v>
      </c>
      <c r="BY101" s="162" t="s">
        <v>160</v>
      </c>
      <c r="BZ101" s="162" t="s">
        <v>161</v>
      </c>
      <c r="CB101" s="531" t="s">
        <v>151</v>
      </c>
      <c r="CC101" s="531" t="s">
        <v>152</v>
      </c>
      <c r="CD101" s="531" t="s">
        <v>107</v>
      </c>
      <c r="CE101" s="531" t="s">
        <v>153</v>
      </c>
      <c r="CF101" s="531" t="s">
        <v>154</v>
      </c>
      <c r="CG101" s="531" t="s">
        <v>155</v>
      </c>
      <c r="CH101" s="531" t="s">
        <v>156</v>
      </c>
      <c r="CI101" s="531" t="s">
        <v>157</v>
      </c>
      <c r="CJ101" s="531" t="s">
        <v>158</v>
      </c>
      <c r="CK101" s="531" t="s">
        <v>159</v>
      </c>
      <c r="CL101" s="531" t="s">
        <v>160</v>
      </c>
      <c r="CM101" s="531" t="s">
        <v>161</v>
      </c>
      <c r="CO101" s="531" t="s">
        <v>151</v>
      </c>
      <c r="CP101" s="531" t="s">
        <v>152</v>
      </c>
      <c r="CQ101" s="531" t="s">
        <v>107</v>
      </c>
      <c r="CR101" s="531" t="s">
        <v>153</v>
      </c>
      <c r="CS101" s="531" t="s">
        <v>154</v>
      </c>
      <c r="CT101" s="531" t="s">
        <v>155</v>
      </c>
      <c r="CU101" s="531" t="s">
        <v>156</v>
      </c>
      <c r="CV101" s="531" t="s">
        <v>157</v>
      </c>
      <c r="CW101" s="531" t="s">
        <v>158</v>
      </c>
      <c r="CX101" s="531" t="s">
        <v>159</v>
      </c>
      <c r="CY101" s="531" t="s">
        <v>160</v>
      </c>
      <c r="CZ101" s="531" t="s">
        <v>161</v>
      </c>
      <c r="DB101" s="531" t="s">
        <v>151</v>
      </c>
      <c r="DC101" s="531" t="s">
        <v>152</v>
      </c>
      <c r="DD101" s="531" t="s">
        <v>107</v>
      </c>
      <c r="DE101" s="531" t="s">
        <v>153</v>
      </c>
      <c r="DF101" s="531" t="s">
        <v>154</v>
      </c>
      <c r="DG101" s="531" t="s">
        <v>155</v>
      </c>
      <c r="DH101" s="531" t="s">
        <v>156</v>
      </c>
      <c r="DI101" s="531" t="s">
        <v>157</v>
      </c>
      <c r="DJ101" s="531" t="s">
        <v>158</v>
      </c>
      <c r="DK101" s="531" t="s">
        <v>159</v>
      </c>
      <c r="DL101" s="531" t="s">
        <v>160</v>
      </c>
      <c r="DM101" s="531" t="s">
        <v>161</v>
      </c>
      <c r="DO101" s="531" t="s">
        <v>151</v>
      </c>
      <c r="DP101" s="531" t="s">
        <v>152</v>
      </c>
      <c r="DQ101" s="531" t="s">
        <v>107</v>
      </c>
      <c r="DR101" s="531" t="s">
        <v>153</v>
      </c>
      <c r="DS101" s="531" t="s">
        <v>154</v>
      </c>
      <c r="DT101" s="531" t="s">
        <v>155</v>
      </c>
      <c r="DU101" s="531" t="s">
        <v>156</v>
      </c>
      <c r="DV101" s="531" t="s">
        <v>157</v>
      </c>
      <c r="DW101" s="531" t="s">
        <v>158</v>
      </c>
      <c r="DX101" s="531" t="s">
        <v>159</v>
      </c>
      <c r="DY101" s="531" t="s">
        <v>160</v>
      </c>
      <c r="DZ101" s="531" t="s">
        <v>161</v>
      </c>
      <c r="EB101" s="531" t="s">
        <v>151</v>
      </c>
      <c r="EC101" s="531" t="s">
        <v>152</v>
      </c>
      <c r="ED101" s="531" t="s">
        <v>107</v>
      </c>
      <c r="EE101" s="531" t="s">
        <v>153</v>
      </c>
      <c r="EF101" s="531" t="s">
        <v>154</v>
      </c>
      <c r="EG101" s="531" t="s">
        <v>155</v>
      </c>
      <c r="EH101" s="531" t="s">
        <v>156</v>
      </c>
      <c r="EI101" s="531" t="s">
        <v>157</v>
      </c>
      <c r="EJ101" s="531" t="s">
        <v>158</v>
      </c>
      <c r="EK101" s="531" t="s">
        <v>159</v>
      </c>
      <c r="EL101" s="531" t="s">
        <v>160</v>
      </c>
      <c r="EM101" s="531" t="s">
        <v>161</v>
      </c>
      <c r="EO101" s="531" t="s">
        <v>151</v>
      </c>
      <c r="EP101" s="531" t="s">
        <v>152</v>
      </c>
      <c r="EQ101" s="531" t="s">
        <v>107</v>
      </c>
      <c r="ER101" s="531" t="s">
        <v>153</v>
      </c>
      <c r="ES101" s="531" t="s">
        <v>154</v>
      </c>
      <c r="ET101" s="531" t="s">
        <v>155</v>
      </c>
      <c r="EU101" s="531" t="s">
        <v>156</v>
      </c>
      <c r="EV101" s="531" t="s">
        <v>157</v>
      </c>
      <c r="EW101" s="531" t="s">
        <v>158</v>
      </c>
      <c r="EX101" s="531" t="s">
        <v>159</v>
      </c>
      <c r="EY101" s="531" t="s">
        <v>160</v>
      </c>
      <c r="EZ101" s="531" t="s">
        <v>161</v>
      </c>
    </row>
    <row r="102" spans="1:156" ht="48.75" customHeight="1">
      <c r="A102" s="181"/>
      <c r="B102" s="181" t="s">
        <v>181</v>
      </c>
      <c r="C102" s="224" t="s">
        <v>295</v>
      </c>
      <c r="D102" s="511" t="s">
        <v>313</v>
      </c>
      <c r="E102" s="181" t="s">
        <v>174</v>
      </c>
      <c r="F102" s="181" t="s">
        <v>162</v>
      </c>
      <c r="G102" s="181" t="s">
        <v>162</v>
      </c>
      <c r="H102" s="181" t="s">
        <v>162</v>
      </c>
      <c r="I102" s="181" t="s">
        <v>162</v>
      </c>
      <c r="J102" s="181" t="s">
        <v>162</v>
      </c>
      <c r="K102" s="181" t="s">
        <v>162</v>
      </c>
      <c r="L102" s="181" t="s">
        <v>162</v>
      </c>
      <c r="M102" s="181" t="s">
        <v>162</v>
      </c>
      <c r="N102" s="181" t="s">
        <v>162</v>
      </c>
      <c r="O102" s="181" t="s">
        <v>162</v>
      </c>
      <c r="P102" s="181"/>
      <c r="Q102" s="181"/>
      <c r="R102" s="181" t="s">
        <v>211</v>
      </c>
      <c r="S102" s="233"/>
      <c r="T102" s="515" t="s">
        <v>212</v>
      </c>
      <c r="U102" s="267">
        <v>2021011000088</v>
      </c>
      <c r="V102" s="275" t="s">
        <v>212</v>
      </c>
      <c r="W102" s="360">
        <f>+SUMIFS('[1]SIIF Cierre 31 de Abril de 2024'!$P$4:$P$749,'[1]SIIF Cierre 31 de Abril de 2024'!$A$4:$A$749,$B102,'[1]SIIF Cierre 31 de Abril de 2024'!$B$4:$B$749,$C102,'[1]SIIF Cierre 31 de Abril de 2024'!$C$4:$C$749,$D102)/1000000</f>
        <v>16799.016950000001</v>
      </c>
      <c r="X102" s="360"/>
      <c r="Y102" s="360">
        <f>+SUMIFS('[1]SIIF Cierre 31 de Abril de 2024'!$R$4:$R$749,'[1]SIIF Cierre 31 de Abril de 2024'!$A$4:$A$749,$B102,'[1]SIIF Cierre 31 de Abril de 2024'!$B$4:$B$749,$C102,'[1]SIIF Cierre 31 de Abril de 2024'!$C$4:$C$749,$D102)/1000000</f>
        <v>0</v>
      </c>
      <c r="Z102" s="360"/>
      <c r="AA102" s="360">
        <f>+SUMIFS('[1]SIIF Cierre 31 de Abril de 2024'!$Q$4:$Q$749,'[1]SIIF Cierre 31 de Abril de 2024'!$A$4:$A$749,$B102,'[1]SIIF Cierre 31 de Abril de 2024'!$B$4:$B$749,$C102,'[1]SIIF Cierre 31 de Abril de 2024'!$C$4:$C$749,$D102)/1000000</f>
        <v>0</v>
      </c>
      <c r="AB102" s="360"/>
      <c r="AC102" s="360">
        <f>+AA102+AB102</f>
        <v>0</v>
      </c>
      <c r="AD102" s="428">
        <f>W102-Y102+AA102</f>
        <v>16799.016950000001</v>
      </c>
      <c r="AE102" s="360">
        <f>+SUMIFS('[1]SIIF Cierre 31 de Abril de 2024'!$T$4:$T$749,'[1]SIIF Cierre 31 de Abril de 2024'!$A$4:$A$749,$B102,'[1]SIIF Cierre 31 de Abril de 2024'!$B$4:$B$749,$C102,'[1]SIIF Cierre 31 de Abril de 2024'!$C$4:$C$749,$D102)/1000000</f>
        <v>0</v>
      </c>
      <c r="AF102" s="360">
        <f>AD102-AE102</f>
        <v>16799.016950000001</v>
      </c>
      <c r="AG102" s="428">
        <f>+SUMIFS('[1]SIIF Cierre 31 de Abril de 2024'!$W$4:$W$749,'[1]SIIF Cierre 31 de Abril de 2024'!$A$4:$A$749,$B102,'[1]SIIF Cierre 31 de Abril de 2024'!$B$4:$B$749,$C102,'[1]SIIF Cierre 31 de Abril de 2024'!$C$4:$C$749,$D102,'[1]SIIF Cierre 31 de Abril de 2024'!$D$4:$D$749,$E102,'[1]SIIF Cierre 31 de Abril de 2024'!$E$4:$E$749,$F102,'[1]SIIF Cierre 31 de Abril de 2024'!$F$4:$F$749,$G102,'[1]SIIF Cierre 31 de Abril de 2024'!$G$4:$G$749,$H102,'[1]SIIF Cierre 31 de Abril de 2024'!$H$4:$H$749,$I102,'[1]SIIF Cierre 31 de Abril de 2024'!$I$4:$I$749,$J102,'[1]SIIF Cierre 31 de Abril de 2024'!$J$4:$J$749,$K102,'[1]SIIF Cierre 31 de Abril de 2024'!$K$4:$K$749,$L102,'[1]SIIF Cierre 31 de Abril de 2024'!$L$4:$L$749,$M102,'[1]SIIF Cierre 31 de Abril de 2024'!$M$4:$M$749,$N102,'[1]SIIF Cierre 31 de Abril de 2024'!$N$4:$N$749,$O102)/1000000</f>
        <v>5302.3637349999999</v>
      </c>
      <c r="AH102" s="247">
        <f>+AG102/AD102</f>
        <v>0.31563535835351364</v>
      </c>
      <c r="AI102" s="248"/>
      <c r="AJ102" s="246">
        <f t="shared" ref="AJ102:AJ104" si="312">INDEX(CB102:CM102,MATCH($W$1,$CB$86:$CM$86,0))</f>
        <v>6646.3033320000004</v>
      </c>
      <c r="AK102" s="246">
        <f>+AG102-AJ102</f>
        <v>-1343.9395970000005</v>
      </c>
      <c r="AL102" s="170">
        <f t="shared" si="302"/>
        <v>0.3956364441908608</v>
      </c>
      <c r="AM102" s="428">
        <f>+SUMIFS('[1]SIIF Cierre 31 de Abril de 2024'!$X$4:$X$749,'[1]SIIF Cierre 31 de Abril de 2024'!$A$4:$A$749,$B102,'[1]SIIF Cierre 31 de Abril de 2024'!$B$4:$B$749,$C102,'[1]SIIF Cierre 31 de Abril de 2024'!$C$4:$C$749,$D102,'[1]SIIF Cierre 31 de Abril de 2024'!$D$4:$D$749,$E102,'[1]SIIF Cierre 31 de Abril de 2024'!$E$4:$E$749,$F102,'[1]SIIF Cierre 31 de Abril de 2024'!$F$4:$F$749,$G102,'[1]SIIF Cierre 31 de Abril de 2024'!$G$4:$G$749,$H102,'[1]SIIF Cierre 31 de Abril de 2024'!$H$4:$H$749,$I102,'[1]SIIF Cierre 31 de Abril de 2024'!$I$4:$I$749,$J102,'[1]SIIF Cierre 31 de Abril de 2024'!$J$4:$J$749,$K102,'[1]SIIF Cierre 31 de Abril de 2024'!$K$4:$K$749,$L102,'[1]SIIF Cierre 31 de Abril de 2024'!$L$4:$L$749,$M102,'[1]SIIF Cierre 31 de Abril de 2024'!$M$4:$M$749,$N102,'[1]SIIF Cierre 31 de Abril de 2024'!$N$4:$N$749,$O102)/1000000</f>
        <v>1135.2880640000001</v>
      </c>
      <c r="AN102" s="247">
        <f>+AM102/AD102</f>
        <v>6.758062494841402E-2</v>
      </c>
      <c r="AO102" s="248"/>
      <c r="AP102" s="246">
        <f t="shared" ref="AP102:AP104" si="313">INDEX(CO102:CZ102,MATCH($W$1,$CO$86:$CZ$86,0))</f>
        <v>929.69000100000005</v>
      </c>
      <c r="AQ102" s="246">
        <f>+AM102-AP102</f>
        <v>205.59806300000002</v>
      </c>
      <c r="AR102" s="170">
        <f t="shared" si="291"/>
        <v>5.5341928862093312E-2</v>
      </c>
      <c r="AS102" s="428">
        <f>+SUMIFS('[1]SIIF Cierre 31 de Abril de 2024'!$Z$4:$Z$749,'[1]SIIF Cierre 31 de Abril de 2024'!$A$4:$A$749,$B102,'[1]SIIF Cierre 31 de Abril de 2024'!$B$4:$B$749,$C102,'[1]SIIF Cierre 31 de Abril de 2024'!$C$4:$C$749,$D102,'[1]SIIF Cierre 31 de Abril de 2024'!$D$4:$D$749,$E102,'[1]SIIF Cierre 31 de Abril de 2024'!$E$4:$E$749,$F102,'[1]SIIF Cierre 31 de Abril de 2024'!$F$4:$F$749,$G102,'[1]SIIF Cierre 31 de Abril de 2024'!$G$4:$G$749,$H102,'[1]SIIF Cierre 31 de Abril de 2024'!$H$4:$H$749,$I102,'[1]SIIF Cierre 31 de Abril de 2024'!$I$4:$I$749,$J102,'[1]SIIF Cierre 31 de Abril de 2024'!$J$4:$J$749,$K102,'[1]SIIF Cierre 31 de Abril de 2024'!$K$4:$K$749,$L102,'[1]SIIF Cierre 31 de Abril de 2024'!$L$4:$L$749,$M102,'[1]SIIF Cierre 31 de Abril de 2024'!$M$4:$M$749,$N102,'[1]SIIF Cierre 31 de Abril de 2024'!$N$4:$N$749,$O102)/1000000</f>
        <v>1124.613184</v>
      </c>
      <c r="AT102" s="247">
        <f>+AS102/AD102</f>
        <v>6.6945178241516093E-2</v>
      </c>
      <c r="AU102" s="433">
        <f>+AD102-AG102</f>
        <v>11496.653215000002</v>
      </c>
      <c r="AV102" s="361">
        <f>+AG102-AM102</f>
        <v>4167.0756709999996</v>
      </c>
      <c r="AW102" s="361">
        <f>+AD102-AM102</f>
        <v>15663.728886000001</v>
      </c>
      <c r="AX102" s="360">
        <f>+AF102-AG102</f>
        <v>11496.653215000002</v>
      </c>
      <c r="AY102" s="190">
        <f>AD102*AR102</f>
        <v>929.69000099999982</v>
      </c>
      <c r="AZ102" s="250">
        <f>IF(AND(AY102=0,AM102&gt;AY102),1,IFERROR(AM102/AY102,1))</f>
        <v>1.2211469014175191</v>
      </c>
      <c r="BB102" s="259">
        <v>9.7846995267184364E-2</v>
      </c>
      <c r="BC102" s="252">
        <v>0.30634550505647296</v>
      </c>
      <c r="BD102" s="252">
        <v>0.36587279781273152</v>
      </c>
      <c r="BE102" s="252">
        <v>0.3956364441908608</v>
      </c>
      <c r="BF102" s="252">
        <v>0.60056419783539772</v>
      </c>
      <c r="BG102" s="252">
        <v>0.98005093417088318</v>
      </c>
      <c r="BH102" s="252">
        <v>0.98337577848565716</v>
      </c>
      <c r="BI102" s="252">
        <v>0.98670062280043114</v>
      </c>
      <c r="BJ102" s="252">
        <v>0.99002546711520523</v>
      </c>
      <c r="BK102" s="252">
        <v>0.9933503114299792</v>
      </c>
      <c r="BL102" s="252">
        <v>0.99667515574475329</v>
      </c>
      <c r="BM102" s="252">
        <v>1</v>
      </c>
      <c r="BO102" s="252">
        <v>0</v>
      </c>
      <c r="BP102" s="252">
        <v>2.9743804145634838E-3</v>
      </c>
      <c r="BQ102" s="252">
        <v>2.6930345706925422E-2</v>
      </c>
      <c r="BR102" s="252">
        <v>5.5341928862093312E-2</v>
      </c>
      <c r="BS102" s="252">
        <v>0.10607624680085817</v>
      </c>
      <c r="BT102" s="252">
        <v>0.25834353664367243</v>
      </c>
      <c r="BU102" s="252">
        <v>0.53254673137287345</v>
      </c>
      <c r="BV102" s="252">
        <v>0.57316737740418788</v>
      </c>
      <c r="BW102" s="252">
        <v>0.67444633475412974</v>
      </c>
      <c r="BX102" s="252">
        <v>0.82564894748796591</v>
      </c>
      <c r="BY102" s="252">
        <v>0.86554931327692952</v>
      </c>
      <c r="BZ102" s="252">
        <v>1</v>
      </c>
      <c r="CB102" s="537">
        <f t="shared" ref="CB102:CM104" si="314">DB102/EB102</f>
        <v>1643.733332</v>
      </c>
      <c r="CC102" s="537">
        <f t="shared" si="314"/>
        <v>5146.3033320000004</v>
      </c>
      <c r="CD102" s="537">
        <f t="shared" si="314"/>
        <v>6146.3033320000004</v>
      </c>
      <c r="CE102" s="537">
        <f t="shared" si="314"/>
        <v>6646.3033320000004</v>
      </c>
      <c r="CF102" s="537">
        <f t="shared" si="314"/>
        <v>10088.888139000001</v>
      </c>
      <c r="CG102" s="537">
        <f t="shared" si="314"/>
        <v>16463.892254999999</v>
      </c>
      <c r="CH102" s="537">
        <f t="shared" si="314"/>
        <v>16519.746371000001</v>
      </c>
      <c r="CI102" s="537">
        <f t="shared" si="314"/>
        <v>16575.600487</v>
      </c>
      <c r="CJ102" s="537">
        <f t="shared" si="314"/>
        <v>16631.454602999998</v>
      </c>
      <c r="CK102" s="537">
        <f t="shared" si="314"/>
        <v>16687.308719000001</v>
      </c>
      <c r="CL102" s="537">
        <f t="shared" si="314"/>
        <v>16743.162834999999</v>
      </c>
      <c r="CM102" s="537">
        <f t="shared" si="314"/>
        <v>16799.016950000001</v>
      </c>
      <c r="CO102" s="538">
        <f t="shared" ref="CO102:CZ104" si="315">DO102/EO102</f>
        <v>0</v>
      </c>
      <c r="CP102" s="538">
        <f t="shared" si="315"/>
        <v>49.966667000000001</v>
      </c>
      <c r="CQ102" s="538">
        <f t="shared" si="315"/>
        <v>452.40333399999997</v>
      </c>
      <c r="CR102" s="538">
        <f t="shared" si="315"/>
        <v>929.69000100000005</v>
      </c>
      <c r="CS102" s="538">
        <f t="shared" si="315"/>
        <v>1781.976668</v>
      </c>
      <c r="CT102" s="538">
        <f t="shared" si="315"/>
        <v>4339.9174510000003</v>
      </c>
      <c r="CU102" s="538">
        <f t="shared" si="315"/>
        <v>8946.2615669999996</v>
      </c>
      <c r="CV102" s="538">
        <f t="shared" si="315"/>
        <v>9628.6484882000004</v>
      </c>
      <c r="CW102" s="538">
        <f t="shared" si="315"/>
        <v>11330.035409400001</v>
      </c>
      <c r="CX102" s="538">
        <f t="shared" si="315"/>
        <v>13870.090663600002</v>
      </c>
      <c r="CY102" s="538">
        <f t="shared" si="315"/>
        <v>14540.377584800002</v>
      </c>
      <c r="CZ102" s="538">
        <f t="shared" si="315"/>
        <v>16799.016950000005</v>
      </c>
      <c r="DB102" s="537">
        <v>1643733332</v>
      </c>
      <c r="DC102" s="538">
        <v>5146303332</v>
      </c>
      <c r="DD102" s="538">
        <v>6146303332</v>
      </c>
      <c r="DE102" s="538">
        <v>6646303332</v>
      </c>
      <c r="DF102" s="538">
        <v>10088888139</v>
      </c>
      <c r="DG102" s="538">
        <v>16463892255</v>
      </c>
      <c r="DH102" s="538">
        <v>16519746371</v>
      </c>
      <c r="DI102" s="538">
        <v>16575600487</v>
      </c>
      <c r="DJ102" s="538">
        <v>16631454603</v>
      </c>
      <c r="DK102" s="538">
        <v>16687308719</v>
      </c>
      <c r="DL102" s="538">
        <v>16743162835</v>
      </c>
      <c r="DM102" s="538">
        <v>16799016950</v>
      </c>
      <c r="DO102" s="538">
        <v>0</v>
      </c>
      <c r="DP102" s="538">
        <v>49966667</v>
      </c>
      <c r="DQ102" s="538">
        <v>452403334</v>
      </c>
      <c r="DR102" s="538">
        <v>929690001</v>
      </c>
      <c r="DS102" s="538">
        <v>1781976668</v>
      </c>
      <c r="DT102" s="538">
        <v>4339917451</v>
      </c>
      <c r="DU102" s="538">
        <v>8946261567</v>
      </c>
      <c r="DV102" s="538">
        <v>9628648488.2000008</v>
      </c>
      <c r="DW102" s="538">
        <v>11330035409.400002</v>
      </c>
      <c r="DX102" s="538">
        <v>13870090663.600002</v>
      </c>
      <c r="DY102" s="538">
        <v>14540377584.800003</v>
      </c>
      <c r="DZ102" s="538">
        <v>16799016950.000004</v>
      </c>
      <c r="EB102" s="537">
        <v>1000000</v>
      </c>
      <c r="EC102" s="538">
        <v>1000000</v>
      </c>
      <c r="ED102" s="538">
        <v>1000000</v>
      </c>
      <c r="EE102" s="538">
        <v>1000000</v>
      </c>
      <c r="EF102" s="538">
        <v>1000000</v>
      </c>
      <c r="EG102" s="538">
        <v>1000000</v>
      </c>
      <c r="EH102" s="538">
        <v>1000000</v>
      </c>
      <c r="EI102" s="538">
        <v>1000000</v>
      </c>
      <c r="EJ102" s="538">
        <v>1000000</v>
      </c>
      <c r="EK102" s="538">
        <v>1000000</v>
      </c>
      <c r="EL102" s="538">
        <v>1000000</v>
      </c>
      <c r="EM102" s="538">
        <v>1000000</v>
      </c>
      <c r="EO102" s="538">
        <v>1000000</v>
      </c>
      <c r="EP102" s="538">
        <v>1000000</v>
      </c>
      <c r="EQ102" s="538">
        <v>1000000</v>
      </c>
      <c r="ER102" s="538">
        <v>1000000</v>
      </c>
      <c r="ES102" s="538">
        <v>1000000</v>
      </c>
      <c r="ET102" s="538">
        <v>1000000</v>
      </c>
      <c r="EU102" s="538">
        <v>1000000</v>
      </c>
      <c r="EV102" s="538">
        <v>1000000</v>
      </c>
      <c r="EW102" s="538">
        <v>1000000</v>
      </c>
      <c r="EX102" s="538">
        <v>1000000</v>
      </c>
      <c r="EY102" s="538">
        <v>1000000</v>
      </c>
      <c r="EZ102" s="538">
        <v>1000000</v>
      </c>
    </row>
    <row r="103" spans="1:156" ht="48.75" customHeight="1">
      <c r="A103" s="181"/>
      <c r="B103" s="181" t="s">
        <v>181</v>
      </c>
      <c r="C103" s="224" t="s">
        <v>295</v>
      </c>
      <c r="D103" s="507" t="s">
        <v>314</v>
      </c>
      <c r="E103" s="181" t="s">
        <v>174</v>
      </c>
      <c r="F103" s="181" t="s">
        <v>162</v>
      </c>
      <c r="G103" s="181" t="s">
        <v>162</v>
      </c>
      <c r="H103" s="181" t="s">
        <v>162</v>
      </c>
      <c r="I103" s="181" t="s">
        <v>162</v>
      </c>
      <c r="J103" s="181" t="s">
        <v>162</v>
      </c>
      <c r="K103" s="181" t="s">
        <v>162</v>
      </c>
      <c r="L103" s="181" t="s">
        <v>162</v>
      </c>
      <c r="M103" s="181" t="s">
        <v>162</v>
      </c>
      <c r="N103" s="181" t="s">
        <v>162</v>
      </c>
      <c r="O103" s="181" t="s">
        <v>162</v>
      </c>
      <c r="P103" s="181"/>
      <c r="Q103" s="181"/>
      <c r="R103" s="181" t="s">
        <v>211</v>
      </c>
      <c r="S103" s="233"/>
      <c r="T103" s="515" t="s">
        <v>315</v>
      </c>
      <c r="U103" s="267">
        <v>202300000000302</v>
      </c>
      <c r="V103" s="275" t="s">
        <v>315</v>
      </c>
      <c r="W103" s="360">
        <f>+SUMIFS('[1]SIIF Cierre 31 de Abril de 2024'!$P$4:$P$749,'[1]SIIF Cierre 31 de Abril de 2024'!$A$4:$A$749,$B103,'[1]SIIF Cierre 31 de Abril de 2024'!$B$4:$B$749,$C103,'[1]SIIF Cierre 31 de Abril de 2024'!$C$4:$C$749,$D103)/1000000</f>
        <v>18065.551019999999</v>
      </c>
      <c r="X103" s="360"/>
      <c r="Y103" s="360">
        <f>+SUMIFS('[1]SIIF Cierre 31 de Abril de 2024'!$R$4:$R$749,'[1]SIIF Cierre 31 de Abril de 2024'!$A$4:$A$749,$B103,'[1]SIIF Cierre 31 de Abril de 2024'!$B$4:$B$749,$C103,'[1]SIIF Cierre 31 de Abril de 2024'!$C$4:$C$749,$D103)/1000000</f>
        <v>0</v>
      </c>
      <c r="Z103" s="360"/>
      <c r="AA103" s="360">
        <f>+SUMIFS('[1]SIIF Cierre 31 de Abril de 2024'!$Q$4:$Q$749,'[1]SIIF Cierre 31 de Abril de 2024'!$A$4:$A$749,$B103,'[1]SIIF Cierre 31 de Abril de 2024'!$B$4:$B$749,$C103,'[1]SIIF Cierre 31 de Abril de 2024'!$C$4:$C$749,$D103)/1000000</f>
        <v>0</v>
      </c>
      <c r="AB103" s="360"/>
      <c r="AC103" s="360">
        <f>+AA103+AB103</f>
        <v>0</v>
      </c>
      <c r="AD103" s="428">
        <f>W103-Y103+AA103</f>
        <v>18065.551019999999</v>
      </c>
      <c r="AE103" s="360">
        <f>+SUMIFS('[1]SIIF Cierre 31 de Abril de 2024'!$T$4:$T$749,'[1]SIIF Cierre 31 de Abril de 2024'!$A$4:$A$749,$B103,'[1]SIIF Cierre 31 de Abril de 2024'!$B$4:$B$749,$C103,'[1]SIIF Cierre 31 de Abril de 2024'!$C$4:$C$749,$D103)/1000000</f>
        <v>0</v>
      </c>
      <c r="AF103" s="360">
        <f>AD103-AE103</f>
        <v>18065.551019999999</v>
      </c>
      <c r="AG103" s="428">
        <f>+SUMIFS('[1]SIIF Cierre 31 de Abril de 2024'!$W$4:$W$749,'[1]SIIF Cierre 31 de Abril de 2024'!$A$4:$A$749,$B103,'[1]SIIF Cierre 31 de Abril de 2024'!$B$4:$B$749,$C103,'[1]SIIF Cierre 31 de Abril de 2024'!$C$4:$C$749,$D103,'[1]SIIF Cierre 31 de Abril de 2024'!$D$4:$D$749,$E103,'[1]SIIF Cierre 31 de Abril de 2024'!$E$4:$E$749,$F103,'[1]SIIF Cierre 31 de Abril de 2024'!$F$4:$F$749,$G103,'[1]SIIF Cierre 31 de Abril de 2024'!$G$4:$G$749,$H103,'[1]SIIF Cierre 31 de Abril de 2024'!$H$4:$H$749,$I103,'[1]SIIF Cierre 31 de Abril de 2024'!$I$4:$I$749,$J103,'[1]SIIF Cierre 31 de Abril de 2024'!$J$4:$J$749,$K103,'[1]SIIF Cierre 31 de Abril de 2024'!$K$4:$K$749,$L103,'[1]SIIF Cierre 31 de Abril de 2024'!$L$4:$L$749,$M103,'[1]SIIF Cierre 31 de Abril de 2024'!$M$4:$M$749,$N103,'[1]SIIF Cierre 31 de Abril de 2024'!$N$4:$N$749,$O103)/1000000</f>
        <v>3731.447173</v>
      </c>
      <c r="AH103" s="247">
        <f>+AG103/AD103</f>
        <v>0.20655042123370562</v>
      </c>
      <c r="AI103" s="248"/>
      <c r="AJ103" s="246">
        <f t="shared" si="312"/>
        <v>6041.8058339999998</v>
      </c>
      <c r="AK103" s="246">
        <f>+AG103-AJ103</f>
        <v>-2310.3586609999998</v>
      </c>
      <c r="AL103" s="170">
        <f t="shared" si="302"/>
        <v>0.33443794918357272</v>
      </c>
      <c r="AM103" s="428">
        <f>+SUMIFS('[1]SIIF Cierre 31 de Abril de 2024'!$X$4:$X$749,'[1]SIIF Cierre 31 de Abril de 2024'!$A$4:$A$749,$B103,'[1]SIIF Cierre 31 de Abril de 2024'!$B$4:$B$749,$C103,'[1]SIIF Cierre 31 de Abril de 2024'!$C$4:$C$749,$D103,'[1]SIIF Cierre 31 de Abril de 2024'!$D$4:$D$749,$E103,'[1]SIIF Cierre 31 de Abril de 2024'!$E$4:$E$749,$F103,'[1]SIIF Cierre 31 de Abril de 2024'!$F$4:$F$749,$G103,'[1]SIIF Cierre 31 de Abril de 2024'!$G$4:$G$749,$H103,'[1]SIIF Cierre 31 de Abril de 2024'!$H$4:$H$749,$I103,'[1]SIIF Cierre 31 de Abril de 2024'!$I$4:$I$749,$J103,'[1]SIIF Cierre 31 de Abril de 2024'!$J$4:$J$749,$K103,'[1]SIIF Cierre 31 de Abril de 2024'!$K$4:$K$749,$L103,'[1]SIIF Cierre 31 de Abril de 2024'!$L$4:$L$749,$M103,'[1]SIIF Cierre 31 de Abril de 2024'!$M$4:$M$749,$N103,'[1]SIIF Cierre 31 de Abril de 2024'!$N$4:$N$749,$O103)/1000000</f>
        <v>397.68331000000001</v>
      </c>
      <c r="AN103" s="247">
        <f>+AM103/AD103</f>
        <v>2.201335068937189E-2</v>
      </c>
      <c r="AO103" s="248"/>
      <c r="AP103" s="246">
        <f t="shared" si="313"/>
        <v>890.61749999999995</v>
      </c>
      <c r="AQ103" s="246">
        <f>+AM103-AP103</f>
        <v>-492.93418999999994</v>
      </c>
      <c r="AR103" s="170">
        <f t="shared" si="291"/>
        <v>4.9299215895159558E-2</v>
      </c>
      <c r="AS103" s="428">
        <f>+SUMIFS('[1]SIIF Cierre 31 de Abril de 2024'!$Z$4:$Z$749,'[1]SIIF Cierre 31 de Abril de 2024'!$A$4:$A$749,$B103,'[1]SIIF Cierre 31 de Abril de 2024'!$B$4:$B$749,$C103,'[1]SIIF Cierre 31 de Abril de 2024'!$C$4:$C$749,$D103,'[1]SIIF Cierre 31 de Abril de 2024'!$D$4:$D$749,$E103,'[1]SIIF Cierre 31 de Abril de 2024'!$E$4:$E$749,$F103,'[1]SIIF Cierre 31 de Abril de 2024'!$F$4:$F$749,$G103,'[1]SIIF Cierre 31 de Abril de 2024'!$G$4:$G$749,$H103,'[1]SIIF Cierre 31 de Abril de 2024'!$H$4:$H$749,$I103,'[1]SIIF Cierre 31 de Abril de 2024'!$I$4:$I$749,$J103,'[1]SIIF Cierre 31 de Abril de 2024'!$J$4:$J$749,$K103,'[1]SIIF Cierre 31 de Abril de 2024'!$K$4:$K$749,$L103,'[1]SIIF Cierre 31 de Abril de 2024'!$L$4:$L$749,$M103,'[1]SIIF Cierre 31 de Abril de 2024'!$M$4:$M$749,$N103,'[1]SIIF Cierre 31 de Abril de 2024'!$N$4:$N$749,$O103)/1000000</f>
        <v>396.45991500000002</v>
      </c>
      <c r="AT103" s="247">
        <f>+AS103/AD103</f>
        <v>2.1945630917157601E-2</v>
      </c>
      <c r="AU103" s="433">
        <f>+AD103-AG103</f>
        <v>14334.103846999998</v>
      </c>
      <c r="AV103" s="361">
        <f>+AG103-AM103</f>
        <v>3333.7638630000001</v>
      </c>
      <c r="AW103" s="361">
        <f>+AD103-AM103</f>
        <v>17667.867709999999</v>
      </c>
      <c r="AX103" s="360">
        <f>+AF103-AG103</f>
        <v>14334.103846999998</v>
      </c>
      <c r="AY103" s="190">
        <f>AD103*AR103</f>
        <v>890.61749999999995</v>
      </c>
      <c r="AZ103" s="250">
        <f>IF(AND(AY103=0,AM103&gt;AY103),1,IFERROR(AM103/AY103,1))</f>
        <v>0.44652537144172444</v>
      </c>
      <c r="BB103" s="259">
        <v>3.3820354182587227E-2</v>
      </c>
      <c r="BC103" s="252">
        <v>0.17734337748420365</v>
      </c>
      <c r="BD103" s="252">
        <v>0.31650326235108661</v>
      </c>
      <c r="BE103" s="252">
        <v>0.33443794918357272</v>
      </c>
      <c r="BF103" s="252">
        <v>0.75451213184196586</v>
      </c>
      <c r="BG103" s="252">
        <v>0.99202902807445059</v>
      </c>
      <c r="BH103" s="252">
        <v>0.99335752339537553</v>
      </c>
      <c r="BI103" s="252">
        <v>0.99468601871630036</v>
      </c>
      <c r="BJ103" s="252">
        <v>0.9960145140372253</v>
      </c>
      <c r="BK103" s="252">
        <v>0.99734300935815023</v>
      </c>
      <c r="BL103" s="252">
        <v>0.99867150467907506</v>
      </c>
      <c r="BM103" s="252">
        <v>1</v>
      </c>
      <c r="BO103" s="252">
        <v>0</v>
      </c>
      <c r="BP103" s="252">
        <v>1.876499640806417E-3</v>
      </c>
      <c r="BQ103" s="252">
        <v>1.7030894859469389E-2</v>
      </c>
      <c r="BR103" s="252">
        <v>4.9299215895159558E-2</v>
      </c>
      <c r="BS103" s="252">
        <v>9.1531251837786459E-2</v>
      </c>
      <c r="BT103" s="252">
        <v>0.36328611143575296</v>
      </c>
      <c r="BU103" s="252">
        <v>0.53684093301461888</v>
      </c>
      <c r="BV103" s="252">
        <v>0.57383094783676292</v>
      </c>
      <c r="BW103" s="252">
        <v>0.63949432000220274</v>
      </c>
      <c r="BX103" s="252">
        <v>0.82606442391260093</v>
      </c>
      <c r="BY103" s="252">
        <v>0.85873682894173908</v>
      </c>
      <c r="BZ103" s="252">
        <v>1</v>
      </c>
      <c r="CB103" s="537">
        <f t="shared" si="314"/>
        <v>610.98333400000001</v>
      </c>
      <c r="CC103" s="537">
        <f t="shared" si="314"/>
        <v>3203.8058339999998</v>
      </c>
      <c r="CD103" s="537">
        <f t="shared" si="314"/>
        <v>5717.8058339999998</v>
      </c>
      <c r="CE103" s="537">
        <f t="shared" si="314"/>
        <v>6041.8058339999998</v>
      </c>
      <c r="CF103" s="537">
        <f t="shared" si="314"/>
        <v>13630.677412999999</v>
      </c>
      <c r="CG103" s="537">
        <f t="shared" si="314"/>
        <v>17921.551019999999</v>
      </c>
      <c r="CH103" s="537">
        <f t="shared" si="314"/>
        <v>17945.551019999999</v>
      </c>
      <c r="CI103" s="537">
        <f t="shared" si="314"/>
        <v>17969.551019999999</v>
      </c>
      <c r="CJ103" s="537">
        <f t="shared" si="314"/>
        <v>17993.551019999999</v>
      </c>
      <c r="CK103" s="537">
        <f t="shared" si="314"/>
        <v>18017.551019999999</v>
      </c>
      <c r="CL103" s="537">
        <f t="shared" si="314"/>
        <v>18041.551019999999</v>
      </c>
      <c r="CM103" s="537">
        <f t="shared" si="314"/>
        <v>18065.551019999999</v>
      </c>
      <c r="CO103" s="538">
        <f t="shared" si="315"/>
        <v>0</v>
      </c>
      <c r="CP103" s="538">
        <f t="shared" si="315"/>
        <v>33.9</v>
      </c>
      <c r="CQ103" s="538">
        <f t="shared" si="315"/>
        <v>307.67250000000001</v>
      </c>
      <c r="CR103" s="538">
        <f t="shared" si="315"/>
        <v>890.61749999999995</v>
      </c>
      <c r="CS103" s="538">
        <f t="shared" si="315"/>
        <v>1653.5625</v>
      </c>
      <c r="CT103" s="538">
        <f t="shared" si="315"/>
        <v>6562.9637810000004</v>
      </c>
      <c r="CU103" s="538">
        <f t="shared" si="315"/>
        <v>9698.3272649999999</v>
      </c>
      <c r="CV103" s="538">
        <f t="shared" si="315"/>
        <v>10366.572265000001</v>
      </c>
      <c r="CW103" s="538">
        <f t="shared" si="315"/>
        <v>11552.817265</v>
      </c>
      <c r="CX103" s="538">
        <f t="shared" si="315"/>
        <v>14923.308996</v>
      </c>
      <c r="CY103" s="538">
        <f t="shared" si="315"/>
        <v>15513.553996000001</v>
      </c>
      <c r="CZ103" s="538">
        <f t="shared" si="315"/>
        <v>18065.551019999999</v>
      </c>
      <c r="DB103" s="537">
        <v>610983334</v>
      </c>
      <c r="DC103" s="538">
        <v>3203805834</v>
      </c>
      <c r="DD103" s="538">
        <v>5717805834</v>
      </c>
      <c r="DE103" s="538">
        <v>6041805834</v>
      </c>
      <c r="DF103" s="538">
        <v>13630677413</v>
      </c>
      <c r="DG103" s="538">
        <v>17921551020</v>
      </c>
      <c r="DH103" s="538">
        <v>17945551020</v>
      </c>
      <c r="DI103" s="538">
        <v>17969551020</v>
      </c>
      <c r="DJ103" s="538">
        <v>17993551020</v>
      </c>
      <c r="DK103" s="538">
        <v>18017551020</v>
      </c>
      <c r="DL103" s="538">
        <v>18041551020</v>
      </c>
      <c r="DM103" s="538">
        <v>18065551020</v>
      </c>
      <c r="DO103" s="538">
        <v>0</v>
      </c>
      <c r="DP103" s="538">
        <v>33900000</v>
      </c>
      <c r="DQ103" s="538">
        <v>307672500</v>
      </c>
      <c r="DR103" s="538">
        <v>890617500</v>
      </c>
      <c r="DS103" s="538">
        <v>1653562500</v>
      </c>
      <c r="DT103" s="538">
        <v>6562963781</v>
      </c>
      <c r="DU103" s="538">
        <v>9698327265</v>
      </c>
      <c r="DV103" s="538">
        <v>10366572265</v>
      </c>
      <c r="DW103" s="538">
        <v>11552817265</v>
      </c>
      <c r="DX103" s="538">
        <v>14923308996</v>
      </c>
      <c r="DY103" s="538">
        <v>15513553996</v>
      </c>
      <c r="DZ103" s="538">
        <v>18065551020</v>
      </c>
      <c r="EB103" s="537">
        <v>1000000</v>
      </c>
      <c r="EC103" s="538">
        <v>1000000</v>
      </c>
      <c r="ED103" s="538">
        <v>1000000</v>
      </c>
      <c r="EE103" s="538">
        <v>1000000</v>
      </c>
      <c r="EF103" s="538">
        <v>1000000</v>
      </c>
      <c r="EG103" s="538">
        <v>1000000</v>
      </c>
      <c r="EH103" s="538">
        <v>1000000</v>
      </c>
      <c r="EI103" s="538">
        <v>1000000</v>
      </c>
      <c r="EJ103" s="538">
        <v>1000000</v>
      </c>
      <c r="EK103" s="538">
        <v>1000000</v>
      </c>
      <c r="EL103" s="538">
        <v>1000000</v>
      </c>
      <c r="EM103" s="538">
        <v>1000000</v>
      </c>
      <c r="EO103" s="538">
        <v>1000000</v>
      </c>
      <c r="EP103" s="538">
        <v>1000000</v>
      </c>
      <c r="EQ103" s="538">
        <v>1000000</v>
      </c>
      <c r="ER103" s="538">
        <v>1000000</v>
      </c>
      <c r="ES103" s="538">
        <v>1000000</v>
      </c>
      <c r="ET103" s="538">
        <v>1000000</v>
      </c>
      <c r="EU103" s="538">
        <v>1000000</v>
      </c>
      <c r="EV103" s="538">
        <v>1000000</v>
      </c>
      <c r="EW103" s="538">
        <v>1000000</v>
      </c>
      <c r="EX103" s="538">
        <v>1000000</v>
      </c>
      <c r="EY103" s="538">
        <v>1000000</v>
      </c>
      <c r="EZ103" s="538">
        <v>1000000</v>
      </c>
    </row>
    <row r="104" spans="1:156" ht="48.75" customHeight="1">
      <c r="A104" s="181"/>
      <c r="B104" s="181" t="s">
        <v>181</v>
      </c>
      <c r="C104" s="224" t="s">
        <v>295</v>
      </c>
      <c r="D104" s="511" t="s">
        <v>316</v>
      </c>
      <c r="E104" s="181" t="s">
        <v>174</v>
      </c>
      <c r="F104" s="181" t="s">
        <v>162</v>
      </c>
      <c r="G104" s="181" t="s">
        <v>162</v>
      </c>
      <c r="H104" s="181" t="s">
        <v>162</v>
      </c>
      <c r="I104" s="181" t="s">
        <v>162</v>
      </c>
      <c r="J104" s="181" t="s">
        <v>162</v>
      </c>
      <c r="K104" s="181" t="s">
        <v>162</v>
      </c>
      <c r="L104" s="181" t="s">
        <v>162</v>
      </c>
      <c r="M104" s="181" t="s">
        <v>162</v>
      </c>
      <c r="N104" s="181" t="s">
        <v>162</v>
      </c>
      <c r="O104" s="181" t="s">
        <v>162</v>
      </c>
      <c r="P104" s="181"/>
      <c r="Q104" s="181"/>
      <c r="R104" s="181" t="s">
        <v>211</v>
      </c>
      <c r="S104" s="233"/>
      <c r="T104" s="516" t="s">
        <v>317</v>
      </c>
      <c r="U104" s="267">
        <v>2022011000071</v>
      </c>
      <c r="V104" s="276" t="s">
        <v>317</v>
      </c>
      <c r="W104" s="368">
        <f>+SUMIFS('[1]SIIF Cierre 31 de Abril de 2024'!$P$4:$P$749,'[1]SIIF Cierre 31 de Abril de 2024'!$A$4:$A$749,$B104,'[1]SIIF Cierre 31 de Abril de 2024'!$B$4:$B$749,$C104,'[1]SIIF Cierre 31 de Abril de 2024'!$C$4:$C$749,$D104)/1000000</f>
        <v>3573.5376529999999</v>
      </c>
      <c r="X104" s="360"/>
      <c r="Y104" s="360">
        <f>+SUMIFS('[1]SIIF Cierre 31 de Abril de 2024'!$R$4:$R$749,'[1]SIIF Cierre 31 de Abril de 2024'!$A$4:$A$749,$B104,'[1]SIIF Cierre 31 de Abril de 2024'!$B$4:$B$749,$C104,'[1]SIIF Cierre 31 de Abril de 2024'!$C$4:$C$749,$D104)/1000000</f>
        <v>0</v>
      </c>
      <c r="Z104" s="360"/>
      <c r="AA104" s="360">
        <f>+SUMIFS('[1]SIIF Cierre 31 de Abril de 2024'!$Q$4:$Q$749,'[1]SIIF Cierre 31 de Abril de 2024'!$A$4:$A$749,$B104,'[1]SIIF Cierre 31 de Abril de 2024'!$B$4:$B$749,$C104,'[1]SIIF Cierre 31 de Abril de 2024'!$C$4:$C$749,$D104)/1000000</f>
        <v>0</v>
      </c>
      <c r="AB104" s="360"/>
      <c r="AC104" s="360">
        <f>+AA104+AB104</f>
        <v>0</v>
      </c>
      <c r="AD104" s="428">
        <f>W104-Y104+AA104</f>
        <v>3573.5376529999999</v>
      </c>
      <c r="AE104" s="368">
        <f>+SUMIFS('[1]SIIF Cierre 31 de Abril de 2024'!$T$4:$T$749,'[1]SIIF Cierre 31 de Abril de 2024'!$A$4:$A$749,$B104,'[1]SIIF Cierre 31 de Abril de 2024'!$B$4:$B$749,$C104,'[1]SIIF Cierre 31 de Abril de 2024'!$C$4:$C$749,$D104)/1000000</f>
        <v>0</v>
      </c>
      <c r="AF104" s="360">
        <f>AD104-AE104</f>
        <v>3573.5376529999999</v>
      </c>
      <c r="AG104" s="433">
        <f>+SUMIFS('[1]SIIF Cierre 31 de Abril de 2024'!$W$4:$W$749,'[1]SIIF Cierre 31 de Abril de 2024'!$A$4:$A$749,$B104,'[1]SIIF Cierre 31 de Abril de 2024'!$B$4:$B$749,$C104,'[1]SIIF Cierre 31 de Abril de 2024'!$C$4:$C$749,$D104,'[1]SIIF Cierre 31 de Abril de 2024'!$D$4:$D$749,$E104,'[1]SIIF Cierre 31 de Abril de 2024'!$E$4:$E$749,$F104,'[1]SIIF Cierre 31 de Abril de 2024'!$F$4:$F$749,$G104,'[1]SIIF Cierre 31 de Abril de 2024'!$G$4:$G$749,$H104,'[1]SIIF Cierre 31 de Abril de 2024'!$H$4:$H$749,$I104,'[1]SIIF Cierre 31 de Abril de 2024'!$I$4:$I$749,$J104,'[1]SIIF Cierre 31 de Abril de 2024'!$J$4:$J$749,$K104,'[1]SIIF Cierre 31 de Abril de 2024'!$K$4:$K$749,$L104,'[1]SIIF Cierre 31 de Abril de 2024'!$L$4:$L$749,$M104,'[1]SIIF Cierre 31 de Abril de 2024'!$M$4:$M$749,$N104,'[1]SIIF Cierre 31 de Abril de 2024'!$N$4:$N$749,$O104)/1000000</f>
        <v>1446.724811</v>
      </c>
      <c r="AH104" s="277">
        <f>+AG104/AD104</f>
        <v>0.40484386943158929</v>
      </c>
      <c r="AI104" s="278"/>
      <c r="AJ104" s="246">
        <f t="shared" si="312"/>
        <v>1706.1640649999999</v>
      </c>
      <c r="AK104" s="246">
        <f>+AG104-AJ104</f>
        <v>-259.43925399999989</v>
      </c>
      <c r="AL104" s="170">
        <f t="shared" si="302"/>
        <v>0.47744398707193364</v>
      </c>
      <c r="AM104" s="433">
        <f>+SUMIFS('[1]SIIF Cierre 31 de Abril de 2024'!$X$4:$X$749,'[1]SIIF Cierre 31 de Abril de 2024'!$A$4:$A$749,$B104,'[1]SIIF Cierre 31 de Abril de 2024'!$B$4:$B$749,$C104,'[1]SIIF Cierre 31 de Abril de 2024'!$C$4:$C$749,$D104,'[1]SIIF Cierre 31 de Abril de 2024'!$D$4:$D$749,$E104,'[1]SIIF Cierre 31 de Abril de 2024'!$E$4:$E$749,$F104,'[1]SIIF Cierre 31 de Abril de 2024'!$F$4:$F$749,$G104,'[1]SIIF Cierre 31 de Abril de 2024'!$G$4:$G$749,$H104,'[1]SIIF Cierre 31 de Abril de 2024'!$H$4:$H$749,$I104,'[1]SIIF Cierre 31 de Abril de 2024'!$I$4:$I$749,$J104,'[1]SIIF Cierre 31 de Abril de 2024'!$J$4:$J$749,$K104,'[1]SIIF Cierre 31 de Abril de 2024'!$K$4:$K$749,$L104,'[1]SIIF Cierre 31 de Abril de 2024'!$L$4:$L$749,$M104,'[1]SIIF Cierre 31 de Abril de 2024'!$M$4:$M$749,$N104,'[1]SIIF Cierre 31 de Abril de 2024'!$N$4:$N$749,$O104)/1000000</f>
        <v>172.306791</v>
      </c>
      <c r="AN104" s="277">
        <f>+AM104/AD104</f>
        <v>4.8217427023707932E-2</v>
      </c>
      <c r="AO104" s="278"/>
      <c r="AP104" s="246">
        <f t="shared" si="313"/>
        <v>410.46555227272722</v>
      </c>
      <c r="AQ104" s="246">
        <f>+AM104-AP104</f>
        <v>-238.15876127272722</v>
      </c>
      <c r="AR104" s="170">
        <f t="shared" si="291"/>
        <v>0.11486252339567571</v>
      </c>
      <c r="AS104" s="433">
        <f>+SUMIFS('[1]SIIF Cierre 31 de Abril de 2024'!$Z$4:$Z$749,'[1]SIIF Cierre 31 de Abril de 2024'!$A$4:$A$749,$B104,'[1]SIIF Cierre 31 de Abril de 2024'!$B$4:$B$749,$C104,'[1]SIIF Cierre 31 de Abril de 2024'!$C$4:$C$749,$D104,'[1]SIIF Cierre 31 de Abril de 2024'!$D$4:$D$749,$E104,'[1]SIIF Cierre 31 de Abril de 2024'!$E$4:$E$749,$F104,'[1]SIIF Cierre 31 de Abril de 2024'!$F$4:$F$749,$G104,'[1]SIIF Cierre 31 de Abril de 2024'!$G$4:$G$749,$H104,'[1]SIIF Cierre 31 de Abril de 2024'!$H$4:$H$749,$I104,'[1]SIIF Cierre 31 de Abril de 2024'!$I$4:$I$749,$J104,'[1]SIIF Cierre 31 de Abril de 2024'!$J$4:$J$749,$K104,'[1]SIIF Cierre 31 de Abril de 2024'!$K$4:$K$749,$L104,'[1]SIIF Cierre 31 de Abril de 2024'!$L$4:$L$749,$M104,'[1]SIIF Cierre 31 de Abril de 2024'!$M$4:$M$749,$N104,'[1]SIIF Cierre 31 de Abril de 2024'!$N$4:$N$749,$O104)/1000000</f>
        <v>172.306791</v>
      </c>
      <c r="AT104" s="277">
        <f>+AS104/AD104</f>
        <v>4.8217427023707932E-2</v>
      </c>
      <c r="AU104" s="433">
        <f>+AD104-AG104</f>
        <v>2126.8128419999998</v>
      </c>
      <c r="AV104" s="369">
        <f>+AG104-AM104</f>
        <v>1274.4180200000001</v>
      </c>
      <c r="AW104" s="369">
        <f>+AD104-AM104</f>
        <v>3401.2308619999999</v>
      </c>
      <c r="AX104" s="368">
        <f>+AF104-AG104</f>
        <v>2126.8128419999998</v>
      </c>
      <c r="AY104" s="190">
        <f>AD104*AR104</f>
        <v>410.46555227304054</v>
      </c>
      <c r="AZ104" s="250">
        <f>IF(AND(AY104=0,AM104&gt;AY104),1,IFERROR(AM104/AY104,1))</f>
        <v>0.41978380413609473</v>
      </c>
      <c r="BB104" s="259">
        <v>0.15271514868238609</v>
      </c>
      <c r="BC104" s="252">
        <v>0.37502986232002072</v>
      </c>
      <c r="BD104" s="252">
        <v>0.45925472860828426</v>
      </c>
      <c r="BE104" s="252">
        <v>0.47744398707193364</v>
      </c>
      <c r="BF104" s="252">
        <v>0.70411013100356434</v>
      </c>
      <c r="BG104" s="252">
        <v>0.98320991526432366</v>
      </c>
      <c r="BH104" s="252">
        <v>0.98600826272026976</v>
      </c>
      <c r="BI104" s="252">
        <v>0.98880661017621574</v>
      </c>
      <c r="BJ104" s="252">
        <v>0.99160495763216183</v>
      </c>
      <c r="BK104" s="252">
        <v>0.99440330508810792</v>
      </c>
      <c r="BL104" s="252">
        <v>0.99720165254405391</v>
      </c>
      <c r="BM104" s="252">
        <v>1</v>
      </c>
      <c r="BO104" s="252">
        <v>3.9797164829288155E-2</v>
      </c>
      <c r="BP104" s="252">
        <v>5.121442244955679E-2</v>
      </c>
      <c r="BQ104" s="252">
        <v>7.9952816335018398E-2</v>
      </c>
      <c r="BR104" s="252">
        <v>0.11486252339567571</v>
      </c>
      <c r="BS104" s="252">
        <v>0.1514823316483197</v>
      </c>
      <c r="BT104" s="252">
        <v>0.1887778008942024</v>
      </c>
      <c r="BU104" s="252">
        <v>0.46516969781683359</v>
      </c>
      <c r="BV104" s="252">
        <v>0.5336066002323544</v>
      </c>
      <c r="BW104" s="252">
        <v>0.56924890094507641</v>
      </c>
      <c r="BX104" s="252">
        <v>0.67435503207016256</v>
      </c>
      <c r="BY104" s="252">
        <v>0.94457026411800593</v>
      </c>
      <c r="BZ104" s="252">
        <v>1</v>
      </c>
      <c r="CB104" s="537">
        <f t="shared" si="314"/>
        <v>545.73333400000001</v>
      </c>
      <c r="CC104" s="537">
        <f t="shared" si="314"/>
        <v>1340.1833340000001</v>
      </c>
      <c r="CD104" s="537">
        <f t="shared" si="314"/>
        <v>1641.1640649999999</v>
      </c>
      <c r="CE104" s="537">
        <f t="shared" si="314"/>
        <v>1706.1640649999999</v>
      </c>
      <c r="CF104" s="537">
        <f t="shared" si="314"/>
        <v>2516.1640649999999</v>
      </c>
      <c r="CG104" s="537">
        <f t="shared" si="314"/>
        <v>3513.5376529999999</v>
      </c>
      <c r="CH104" s="537">
        <f t="shared" si="314"/>
        <v>3523.5376529999999</v>
      </c>
      <c r="CI104" s="537">
        <f t="shared" si="314"/>
        <v>3533.5376529999999</v>
      </c>
      <c r="CJ104" s="537">
        <f t="shared" si="314"/>
        <v>3543.5376529999999</v>
      </c>
      <c r="CK104" s="537">
        <f t="shared" si="314"/>
        <v>3553.5376529999999</v>
      </c>
      <c r="CL104" s="537">
        <f t="shared" si="314"/>
        <v>3563.5376529999999</v>
      </c>
      <c r="CM104" s="537">
        <f t="shared" si="314"/>
        <v>3573.5376529999999</v>
      </c>
      <c r="CO104" s="538">
        <f t="shared" si="315"/>
        <v>142.216667</v>
      </c>
      <c r="CP104" s="538">
        <f t="shared" si="315"/>
        <v>183.01666700000001</v>
      </c>
      <c r="CQ104" s="538">
        <f t="shared" si="315"/>
        <v>285.71439963636362</v>
      </c>
      <c r="CR104" s="538">
        <f t="shared" si="315"/>
        <v>410.46555227272722</v>
      </c>
      <c r="CS104" s="538">
        <f t="shared" si="315"/>
        <v>541.32781590909087</v>
      </c>
      <c r="CT104" s="538">
        <f t="shared" si="315"/>
        <v>674.6045795454545</v>
      </c>
      <c r="CU104" s="538">
        <f t="shared" si="315"/>
        <v>1662.301430181818</v>
      </c>
      <c r="CV104" s="538">
        <f t="shared" si="315"/>
        <v>1906.8632778181816</v>
      </c>
      <c r="CW104" s="538">
        <f t="shared" si="315"/>
        <v>2034.2323814545452</v>
      </c>
      <c r="CX104" s="538">
        <f t="shared" si="315"/>
        <v>2409.8330985909092</v>
      </c>
      <c r="CY104" s="538">
        <f t="shared" si="315"/>
        <v>3375.4574047272727</v>
      </c>
      <c r="CZ104" s="538">
        <f t="shared" si="315"/>
        <v>3573.5376529972723</v>
      </c>
      <c r="DB104" s="537">
        <v>545733334</v>
      </c>
      <c r="DC104" s="538">
        <v>1340183334</v>
      </c>
      <c r="DD104" s="538">
        <v>1641164065</v>
      </c>
      <c r="DE104" s="538">
        <v>1706164065</v>
      </c>
      <c r="DF104" s="538">
        <v>2516164065</v>
      </c>
      <c r="DG104" s="538">
        <v>3513537653</v>
      </c>
      <c r="DH104" s="538">
        <v>3523537653</v>
      </c>
      <c r="DI104" s="538">
        <v>3533537653</v>
      </c>
      <c r="DJ104" s="538">
        <v>3543537653</v>
      </c>
      <c r="DK104" s="538">
        <v>3553537653</v>
      </c>
      <c r="DL104" s="538">
        <v>3563537653</v>
      </c>
      <c r="DM104" s="538">
        <v>3573537653</v>
      </c>
      <c r="DO104" s="538">
        <v>142216667</v>
      </c>
      <c r="DP104" s="538">
        <v>183016667</v>
      </c>
      <c r="DQ104" s="538">
        <v>285714399.63636363</v>
      </c>
      <c r="DR104" s="538">
        <v>410465552.27272725</v>
      </c>
      <c r="DS104" s="538">
        <v>541327815.90909088</v>
      </c>
      <c r="DT104" s="538">
        <v>674604579.5454545</v>
      </c>
      <c r="DU104" s="538">
        <v>1662301430.181818</v>
      </c>
      <c r="DV104" s="538">
        <v>1906863277.8181815</v>
      </c>
      <c r="DW104" s="538">
        <v>2034232381.4545453</v>
      </c>
      <c r="DX104" s="538">
        <v>2409833098.590909</v>
      </c>
      <c r="DY104" s="538">
        <v>3375457404.7272725</v>
      </c>
      <c r="DZ104" s="538">
        <v>3573537652.9972725</v>
      </c>
      <c r="EB104" s="537">
        <v>1000000</v>
      </c>
      <c r="EC104" s="538">
        <v>1000000</v>
      </c>
      <c r="ED104" s="538">
        <v>1000000</v>
      </c>
      <c r="EE104" s="538">
        <v>1000000</v>
      </c>
      <c r="EF104" s="538">
        <v>1000000</v>
      </c>
      <c r="EG104" s="538">
        <v>1000000</v>
      </c>
      <c r="EH104" s="538">
        <v>1000000</v>
      </c>
      <c r="EI104" s="538">
        <v>1000000</v>
      </c>
      <c r="EJ104" s="538">
        <v>1000000</v>
      </c>
      <c r="EK104" s="538">
        <v>1000000</v>
      </c>
      <c r="EL104" s="538">
        <v>1000000</v>
      </c>
      <c r="EM104" s="538">
        <v>1000000</v>
      </c>
      <c r="EO104" s="538">
        <v>1000000</v>
      </c>
      <c r="EP104" s="538">
        <v>1000000</v>
      </c>
      <c r="EQ104" s="538">
        <v>1000000</v>
      </c>
      <c r="ER104" s="538">
        <v>1000000</v>
      </c>
      <c r="ES104" s="538">
        <v>1000000</v>
      </c>
      <c r="ET104" s="538">
        <v>1000000</v>
      </c>
      <c r="EU104" s="538">
        <v>1000000</v>
      </c>
      <c r="EV104" s="538">
        <v>1000000</v>
      </c>
      <c r="EW104" s="538">
        <v>1000000</v>
      </c>
      <c r="EX104" s="538">
        <v>1000000</v>
      </c>
      <c r="EY104" s="538">
        <v>1000000</v>
      </c>
      <c r="EZ104" s="538">
        <v>1000000</v>
      </c>
    </row>
    <row r="105" spans="1:156" ht="34.5" customHeight="1">
      <c r="A105" s="181"/>
      <c r="B105" s="181"/>
      <c r="C105" s="181"/>
      <c r="D105" s="257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233"/>
      <c r="T105" s="156" t="s">
        <v>213</v>
      </c>
      <c r="U105" s="407"/>
      <c r="V105" s="156" t="s">
        <v>213</v>
      </c>
      <c r="W105" s="353">
        <f>+SUM(W102:W104)</f>
        <v>38438.105623000003</v>
      </c>
      <c r="X105" s="353">
        <f t="shared" ref="X105:AF105" si="316">+SUM(X102:X104)</f>
        <v>0</v>
      </c>
      <c r="Y105" s="353">
        <f t="shared" si="316"/>
        <v>0</v>
      </c>
      <c r="Z105" s="353">
        <f t="shared" si="316"/>
        <v>0</v>
      </c>
      <c r="AA105" s="353">
        <f t="shared" si="316"/>
        <v>0</v>
      </c>
      <c r="AB105" s="353">
        <f t="shared" si="316"/>
        <v>0</v>
      </c>
      <c r="AC105" s="353">
        <f t="shared" si="316"/>
        <v>0</v>
      </c>
      <c r="AD105" s="423">
        <f t="shared" si="316"/>
        <v>38438.105623000003</v>
      </c>
      <c r="AE105" s="353">
        <f t="shared" si="316"/>
        <v>0</v>
      </c>
      <c r="AF105" s="353">
        <f t="shared" si="316"/>
        <v>38438.105623000003</v>
      </c>
      <c r="AG105" s="423">
        <f>+SUM(AG102:AG104)</f>
        <v>10480.535719</v>
      </c>
      <c r="AH105" s="167">
        <f>+AG105/AD105</f>
        <v>0.27266004786481512</v>
      </c>
      <c r="AI105" s="270"/>
      <c r="AJ105" s="271">
        <f>+SUM(AJ102:AJ104)</f>
        <v>14394.273230999999</v>
      </c>
      <c r="AK105" s="185">
        <f>+SUM(AK102:AK104)</f>
        <v>-3913.7375120000002</v>
      </c>
      <c r="AL105" s="170">
        <f t="shared" si="302"/>
        <v>0.37447925691704681</v>
      </c>
      <c r="AM105" s="423">
        <f>+SUM(AM102:AM104)</f>
        <v>1705.2781650000002</v>
      </c>
      <c r="AN105" s="183">
        <f>+AM105/AD105</f>
        <v>4.4364261384921687E-2</v>
      </c>
      <c r="AO105" s="272"/>
      <c r="AP105" s="271">
        <f>+SUM(AP102:AP104)</f>
        <v>2230.7730532727273</v>
      </c>
      <c r="AQ105" s="185">
        <f>+SUM(AQ102:AQ104)</f>
        <v>-525.49488827272717</v>
      </c>
      <c r="AR105" s="170">
        <f>INDEX(BO105:BZ105,MATCH($W$1,$BO$86:$BZ$86,0))</f>
        <v>5.803545770835053E-2</v>
      </c>
      <c r="AS105" s="423">
        <f>+SUM(AS102:AS104)</f>
        <v>1693.3798900000002</v>
      </c>
      <c r="AT105" s="183">
        <f>+AS105/AD105</f>
        <v>4.4054717644220781E-2</v>
      </c>
      <c r="AU105" s="423">
        <f>+SUM(AU102:AU104)</f>
        <v>27957.569904</v>
      </c>
      <c r="AV105" s="353">
        <f>+SUM(AV102:AV104)</f>
        <v>8775.2575539999998</v>
      </c>
      <c r="AW105" s="353">
        <f>+SUM(AW102:AW104)</f>
        <v>36732.827458</v>
      </c>
      <c r="AX105" s="353">
        <f>+SUM(AX102:AX104)</f>
        <v>27957.569904</v>
      </c>
      <c r="AY105" s="353">
        <f>+SUM(AY102:AY104)</f>
        <v>2230.7730532730402</v>
      </c>
      <c r="AZ105" s="250">
        <f>IF(AND(AY105=0,AM105&gt;AY105),1,IFERROR(AM105/AY105,1))</f>
        <v>0.76443372959789779</v>
      </c>
      <c r="BB105" s="262">
        <f>CB105/$AD$105</f>
        <v>7.2856087848520559E-2</v>
      </c>
      <c r="BC105" s="262">
        <f t="shared" ref="BC105:BZ105" si="317">CC105/$AD$105</f>
        <v>0.25210119861374414</v>
      </c>
      <c r="BD105" s="262">
        <f t="shared" si="317"/>
        <v>0.35135116603974681</v>
      </c>
      <c r="BE105" s="262">
        <f t="shared" si="317"/>
        <v>0.37447925691704681</v>
      </c>
      <c r="BF105" s="262">
        <f t="shared" si="317"/>
        <v>0.68254481306439485</v>
      </c>
      <c r="BG105" s="262">
        <f t="shared" si="317"/>
        <v>0.98597421266574037</v>
      </c>
      <c r="BH105" s="262">
        <f t="shared" si="317"/>
        <v>0.98831184389245297</v>
      </c>
      <c r="BI105" s="262">
        <f t="shared" si="317"/>
        <v>0.99064947511916557</v>
      </c>
      <c r="BJ105" s="262">
        <f t="shared" si="317"/>
        <v>0.99298710634587806</v>
      </c>
      <c r="BK105" s="262">
        <f t="shared" si="317"/>
        <v>0.99532473757259066</v>
      </c>
      <c r="BL105" s="262">
        <f t="shared" si="317"/>
        <v>0.99766236879930303</v>
      </c>
      <c r="BM105" s="262">
        <f t="shared" si="317"/>
        <v>1</v>
      </c>
      <c r="BO105" s="262">
        <f t="shared" si="317"/>
        <v>3.6998875125339834E-3</v>
      </c>
      <c r="BP105" s="262">
        <f t="shared" si="317"/>
        <v>6.9431968530807731E-3</v>
      </c>
      <c r="BQ105" s="262">
        <f t="shared" si="317"/>
        <v>2.7207122117136797E-2</v>
      </c>
      <c r="BR105" s="262">
        <f t="shared" si="317"/>
        <v>5.803545770835053E-2</v>
      </c>
      <c r="BS105" s="262">
        <f t="shared" si="317"/>
        <v>0.1034615759401388</v>
      </c>
      <c r="BT105" s="262">
        <f t="shared" si="317"/>
        <v>0.30119813721043254</v>
      </c>
      <c r="BU105" s="262">
        <f t="shared" si="317"/>
        <v>0.52830101621945946</v>
      </c>
      <c r="BV105" s="262">
        <f t="shared" si="317"/>
        <v>0.56980133843830094</v>
      </c>
      <c r="BW105" s="262">
        <f t="shared" si="317"/>
        <v>0.64823915362116713</v>
      </c>
      <c r="BX105" s="262">
        <f t="shared" si="317"/>
        <v>0.81177863093024016</v>
      </c>
      <c r="BY105" s="262">
        <f t="shared" si="317"/>
        <v>0.86969397798637371</v>
      </c>
      <c r="BZ105" s="262">
        <f t="shared" si="317"/>
        <v>0.99999999999992906</v>
      </c>
      <c r="CB105" s="539">
        <f>SUM(CB102:CB104)</f>
        <v>2800.4500000000003</v>
      </c>
      <c r="CC105" s="539">
        <f t="shared" ref="CC105:CM105" si="318">SUM(CC102:CC104)</f>
        <v>9690.2924999999996</v>
      </c>
      <c r="CD105" s="539">
        <f t="shared" si="318"/>
        <v>13505.273230999999</v>
      </c>
      <c r="CE105" s="539">
        <f t="shared" si="318"/>
        <v>14394.273230999999</v>
      </c>
      <c r="CF105" s="539">
        <f t="shared" si="318"/>
        <v>26235.729617000001</v>
      </c>
      <c r="CG105" s="539">
        <f t="shared" si="318"/>
        <v>37898.980927999997</v>
      </c>
      <c r="CH105" s="539">
        <f t="shared" si="318"/>
        <v>37988.835043999999</v>
      </c>
      <c r="CI105" s="539">
        <f t="shared" si="318"/>
        <v>38078.689160000002</v>
      </c>
      <c r="CJ105" s="539">
        <f t="shared" si="318"/>
        <v>38168.543275999997</v>
      </c>
      <c r="CK105" s="539">
        <f t="shared" si="318"/>
        <v>38258.397391999999</v>
      </c>
      <c r="CL105" s="539">
        <f t="shared" si="318"/>
        <v>38348.251507999994</v>
      </c>
      <c r="CM105" s="539">
        <f t="shared" si="318"/>
        <v>38438.105623000003</v>
      </c>
      <c r="CO105" s="540">
        <f>SUM(CO102:CO104)</f>
        <v>142.216667</v>
      </c>
      <c r="CP105" s="540">
        <f t="shared" ref="CP105:DZ105" si="319">SUM(CP102:CP104)</f>
        <v>266.88333399999999</v>
      </c>
      <c r="CQ105" s="540">
        <f t="shared" si="319"/>
        <v>1045.7902336363636</v>
      </c>
      <c r="CR105" s="540">
        <f t="shared" si="319"/>
        <v>2230.7730532727273</v>
      </c>
      <c r="CS105" s="540">
        <f t="shared" si="319"/>
        <v>3976.8669839090912</v>
      </c>
      <c r="CT105" s="540">
        <f t="shared" si="319"/>
        <v>11577.485811545454</v>
      </c>
      <c r="CU105" s="540">
        <f t="shared" si="319"/>
        <v>20306.89026218182</v>
      </c>
      <c r="CV105" s="540">
        <f t="shared" si="319"/>
        <v>21902.084031018185</v>
      </c>
      <c r="CW105" s="540">
        <f t="shared" si="319"/>
        <v>24917.085055854546</v>
      </c>
      <c r="CX105" s="540">
        <f t="shared" si="319"/>
        <v>31203.232758190908</v>
      </c>
      <c r="CY105" s="540">
        <f t="shared" si="319"/>
        <v>33429.388985527272</v>
      </c>
      <c r="CZ105" s="540">
        <f t="shared" si="319"/>
        <v>38438.105622997275</v>
      </c>
      <c r="DB105" s="540">
        <f t="shared" si="319"/>
        <v>2800450000</v>
      </c>
      <c r="DC105" s="540">
        <f t="shared" si="319"/>
        <v>9690292500</v>
      </c>
      <c r="DD105" s="540">
        <f t="shared" si="319"/>
        <v>13505273231</v>
      </c>
      <c r="DE105" s="540">
        <f t="shared" si="319"/>
        <v>14394273231</v>
      </c>
      <c r="DF105" s="540">
        <f t="shared" si="319"/>
        <v>26235729617</v>
      </c>
      <c r="DG105" s="540">
        <f t="shared" si="319"/>
        <v>37898980928</v>
      </c>
      <c r="DH105" s="540">
        <f t="shared" si="319"/>
        <v>37988835044</v>
      </c>
      <c r="DI105" s="540">
        <f t="shared" si="319"/>
        <v>38078689160</v>
      </c>
      <c r="DJ105" s="540">
        <f t="shared" si="319"/>
        <v>38168543276</v>
      </c>
      <c r="DK105" s="540">
        <f t="shared" si="319"/>
        <v>38258397392</v>
      </c>
      <c r="DL105" s="540">
        <f t="shared" si="319"/>
        <v>38348251508</v>
      </c>
      <c r="DM105" s="540">
        <f t="shared" si="319"/>
        <v>38438105623</v>
      </c>
      <c r="DO105" s="540">
        <f t="shared" si="319"/>
        <v>142216667</v>
      </c>
      <c r="DP105" s="540">
        <f t="shared" si="319"/>
        <v>266883334</v>
      </c>
      <c r="DQ105" s="540">
        <f t="shared" si="319"/>
        <v>1045790233.6363636</v>
      </c>
      <c r="DR105" s="540">
        <f t="shared" si="319"/>
        <v>2230773053.272727</v>
      </c>
      <c r="DS105" s="540">
        <f t="shared" si="319"/>
        <v>3976866983.909091</v>
      </c>
      <c r="DT105" s="540">
        <f t="shared" si="319"/>
        <v>11577485811.545454</v>
      </c>
      <c r="DU105" s="540">
        <f t="shared" si="319"/>
        <v>20306890262.181816</v>
      </c>
      <c r="DV105" s="540">
        <f t="shared" si="319"/>
        <v>21902084031.018181</v>
      </c>
      <c r="DW105" s="540">
        <f t="shared" si="319"/>
        <v>24917085055.854546</v>
      </c>
      <c r="DX105" s="540">
        <f t="shared" si="319"/>
        <v>31203232758.19091</v>
      </c>
      <c r="DY105" s="540">
        <f t="shared" si="319"/>
        <v>33429388985.527275</v>
      </c>
      <c r="DZ105" s="540">
        <f t="shared" si="319"/>
        <v>38438105622.997269</v>
      </c>
      <c r="EB105" s="539">
        <v>1000000</v>
      </c>
      <c r="EC105" s="539">
        <v>1000000</v>
      </c>
      <c r="ED105" s="539">
        <v>1000000</v>
      </c>
      <c r="EE105" s="539">
        <v>1000000</v>
      </c>
      <c r="EF105" s="539">
        <v>1000000</v>
      </c>
      <c r="EG105" s="539">
        <v>1000000</v>
      </c>
      <c r="EH105" s="539">
        <v>1000000</v>
      </c>
      <c r="EI105" s="539">
        <v>1000000</v>
      </c>
      <c r="EJ105" s="539">
        <v>1000000</v>
      </c>
      <c r="EK105" s="539">
        <v>1000000</v>
      </c>
      <c r="EL105" s="539">
        <v>1000000</v>
      </c>
      <c r="EM105" s="539">
        <v>1000000</v>
      </c>
      <c r="EO105" s="540">
        <v>1000000</v>
      </c>
      <c r="EP105" s="540">
        <v>1000000</v>
      </c>
      <c r="EQ105" s="540">
        <v>1000000</v>
      </c>
      <c r="ER105" s="540">
        <v>1000000</v>
      </c>
      <c r="ES105" s="540">
        <v>1000000</v>
      </c>
      <c r="ET105" s="540">
        <v>1000000</v>
      </c>
      <c r="EU105" s="540">
        <v>1000000</v>
      </c>
      <c r="EV105" s="540">
        <v>1000000</v>
      </c>
      <c r="EW105" s="540">
        <v>1000000</v>
      </c>
      <c r="EX105" s="540">
        <v>1000000</v>
      </c>
      <c r="EY105" s="540">
        <v>1000000</v>
      </c>
      <c r="EZ105" s="540">
        <v>1000000</v>
      </c>
    </row>
    <row r="106" spans="1:156" ht="34.5" hidden="1" customHeight="1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233"/>
      <c r="T106" s="279" t="s">
        <v>125</v>
      </c>
      <c r="U106" s="410"/>
      <c r="V106" s="279" t="s">
        <v>125</v>
      </c>
      <c r="W106" s="156" t="s">
        <v>126</v>
      </c>
      <c r="X106" s="156" t="s">
        <v>127</v>
      </c>
      <c r="Y106" s="156" t="s">
        <v>128</v>
      </c>
      <c r="Z106" s="156" t="s">
        <v>129</v>
      </c>
      <c r="AA106" s="156" t="s">
        <v>130</v>
      </c>
      <c r="AB106" s="156" t="s">
        <v>131</v>
      </c>
      <c r="AC106" s="155" t="s">
        <v>132</v>
      </c>
      <c r="AD106" s="419" t="s">
        <v>133</v>
      </c>
      <c r="AE106" s="155" t="s">
        <v>134</v>
      </c>
      <c r="AF106" s="155" t="s">
        <v>135</v>
      </c>
      <c r="AG106" s="419" t="s">
        <v>0</v>
      </c>
      <c r="AH106" s="157" t="s">
        <v>136</v>
      </c>
      <c r="AI106" s="158" t="s">
        <v>137</v>
      </c>
      <c r="AJ106" s="158" t="s">
        <v>433</v>
      </c>
      <c r="AK106" s="158" t="s">
        <v>138</v>
      </c>
      <c r="AL106" s="170">
        <f t="shared" si="302"/>
        <v>0</v>
      </c>
      <c r="AM106" s="419" t="s">
        <v>140</v>
      </c>
      <c r="AN106" s="157" t="s">
        <v>141</v>
      </c>
      <c r="AO106" s="238" t="s">
        <v>214</v>
      </c>
      <c r="AP106" s="238" t="s">
        <v>434</v>
      </c>
      <c r="AQ106" s="238" t="s">
        <v>143</v>
      </c>
      <c r="AR106" s="170">
        <f t="shared" si="291"/>
        <v>0</v>
      </c>
      <c r="AS106" s="419" t="s">
        <v>293</v>
      </c>
      <c r="AT106" s="157" t="s">
        <v>294</v>
      </c>
      <c r="AU106" s="434" t="s">
        <v>145</v>
      </c>
      <c r="AV106" s="370" t="s">
        <v>146</v>
      </c>
      <c r="AW106" s="370" t="s">
        <v>147</v>
      </c>
      <c r="AX106" s="371" t="s">
        <v>215</v>
      </c>
      <c r="AY106" s="238" t="s">
        <v>149</v>
      </c>
      <c r="AZ106" s="239" t="s">
        <v>150</v>
      </c>
      <c r="BB106" s="162"/>
      <c r="BC106" s="164"/>
      <c r="BD106" s="164"/>
      <c r="BE106" s="164"/>
      <c r="BF106" s="164"/>
      <c r="BG106" s="164"/>
      <c r="BH106" s="164"/>
      <c r="BI106" s="164"/>
      <c r="BJ106" s="164"/>
      <c r="BK106" s="164"/>
      <c r="BL106" s="164"/>
      <c r="BM106" s="164"/>
      <c r="BO106" s="164"/>
      <c r="BP106" s="164"/>
      <c r="BQ106" s="164"/>
      <c r="BR106" s="164"/>
      <c r="BS106" s="164"/>
      <c r="BT106" s="164"/>
      <c r="BU106" s="164"/>
      <c r="BV106" s="164"/>
      <c r="BW106" s="164"/>
      <c r="BX106" s="164"/>
      <c r="BY106" s="164"/>
      <c r="BZ106" s="164"/>
      <c r="CB106" s="531"/>
      <c r="CC106" s="542"/>
      <c r="CD106" s="542"/>
      <c r="CE106" s="542"/>
      <c r="CF106" s="542"/>
      <c r="CG106" s="542"/>
      <c r="CH106" s="542"/>
      <c r="CI106" s="542"/>
      <c r="CJ106" s="542"/>
      <c r="CK106" s="542"/>
      <c r="CL106" s="542"/>
      <c r="CM106" s="542"/>
      <c r="CO106" s="542"/>
      <c r="CP106" s="542"/>
      <c r="CQ106" s="542"/>
      <c r="CR106" s="542"/>
      <c r="CS106" s="542"/>
      <c r="CT106" s="542"/>
      <c r="CU106" s="542"/>
      <c r="CV106" s="542"/>
      <c r="CW106" s="542"/>
      <c r="CX106" s="542"/>
      <c r="CY106" s="542"/>
      <c r="CZ106" s="542"/>
      <c r="DB106" s="542"/>
      <c r="DC106" s="542"/>
      <c r="DD106" s="542"/>
      <c r="DE106" s="542"/>
      <c r="DF106" s="542"/>
      <c r="DG106" s="542"/>
      <c r="DH106" s="542"/>
      <c r="DI106" s="542"/>
      <c r="DJ106" s="542"/>
      <c r="DK106" s="542"/>
      <c r="DL106" s="542"/>
      <c r="DM106" s="542"/>
      <c r="DO106" s="542"/>
      <c r="DP106" s="542"/>
      <c r="DQ106" s="542"/>
      <c r="DR106" s="542"/>
      <c r="DS106" s="542"/>
      <c r="DT106" s="542"/>
      <c r="DU106" s="542"/>
      <c r="DV106" s="542"/>
      <c r="DW106" s="542"/>
      <c r="DX106" s="542"/>
      <c r="DY106" s="542"/>
      <c r="DZ106" s="542"/>
      <c r="EB106" s="531">
        <v>1000000</v>
      </c>
      <c r="EC106" s="542">
        <v>1000000</v>
      </c>
      <c r="ED106" s="542">
        <v>1000000</v>
      </c>
      <c r="EE106" s="542">
        <v>1000000</v>
      </c>
      <c r="EF106" s="542">
        <v>1000000</v>
      </c>
      <c r="EG106" s="542">
        <v>1000000</v>
      </c>
      <c r="EH106" s="542">
        <v>1000000</v>
      </c>
      <c r="EI106" s="542">
        <v>1000000</v>
      </c>
      <c r="EJ106" s="542">
        <v>1000000</v>
      </c>
      <c r="EK106" s="542">
        <v>1000000</v>
      </c>
      <c r="EL106" s="542">
        <v>1000000</v>
      </c>
      <c r="EM106" s="542">
        <v>1000000</v>
      </c>
      <c r="EO106" s="542">
        <v>1000000</v>
      </c>
      <c r="EP106" s="542">
        <v>1000000</v>
      </c>
      <c r="EQ106" s="542">
        <v>1000000</v>
      </c>
      <c r="ER106" s="542">
        <v>1000000</v>
      </c>
      <c r="ES106" s="542">
        <v>1000000</v>
      </c>
      <c r="ET106" s="542">
        <v>1000000</v>
      </c>
      <c r="EU106" s="542">
        <v>1000000</v>
      </c>
      <c r="EV106" s="542">
        <v>1000000</v>
      </c>
      <c r="EW106" s="542">
        <v>1000000</v>
      </c>
      <c r="EX106" s="542">
        <v>1000000</v>
      </c>
      <c r="EY106" s="542">
        <v>1000000</v>
      </c>
      <c r="EZ106" s="542">
        <v>1000000</v>
      </c>
    </row>
    <row r="107" spans="1:156" ht="46.5" hidden="1" customHeight="1">
      <c r="A107" s="181"/>
      <c r="B107" s="240"/>
      <c r="C107" s="224"/>
      <c r="D107" s="257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181"/>
      <c r="S107" s="233"/>
      <c r="T107" s="242"/>
      <c r="U107" s="243"/>
      <c r="V107" s="242"/>
      <c r="W107" s="359"/>
      <c r="X107" s="360"/>
      <c r="Y107" s="360"/>
      <c r="Z107" s="360"/>
      <c r="AA107" s="360"/>
      <c r="AB107" s="360"/>
      <c r="AC107" s="360"/>
      <c r="AD107" s="428"/>
      <c r="AE107" s="360"/>
      <c r="AF107" s="360"/>
      <c r="AG107" s="429"/>
      <c r="AH107" s="247"/>
      <c r="AI107" s="248"/>
      <c r="AJ107" s="246"/>
      <c r="AK107" s="249"/>
      <c r="AL107" s="170">
        <f t="shared" si="302"/>
        <v>0</v>
      </c>
      <c r="AM107" s="429"/>
      <c r="AN107" s="247"/>
      <c r="AO107" s="248"/>
      <c r="AP107" s="246"/>
      <c r="AQ107" s="249"/>
      <c r="AR107" s="170">
        <f t="shared" si="291"/>
        <v>0</v>
      </c>
      <c r="AS107" s="429"/>
      <c r="AT107" s="247"/>
      <c r="AU107" s="428"/>
      <c r="AV107" s="362"/>
      <c r="AW107" s="367"/>
      <c r="AX107" s="372"/>
      <c r="AY107" s="190"/>
      <c r="AZ107" s="250"/>
      <c r="BB107" s="259"/>
      <c r="BC107" s="252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O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B107" s="537"/>
      <c r="CC107" s="538"/>
      <c r="CD107" s="538"/>
      <c r="CE107" s="538"/>
      <c r="CF107" s="538"/>
      <c r="CG107" s="538"/>
      <c r="CH107" s="538"/>
      <c r="CI107" s="538"/>
      <c r="CJ107" s="538"/>
      <c r="CK107" s="538"/>
      <c r="CL107" s="538"/>
      <c r="CM107" s="538"/>
      <c r="CO107" s="538"/>
      <c r="CP107" s="538"/>
      <c r="CQ107" s="538"/>
      <c r="CR107" s="538"/>
      <c r="CS107" s="538"/>
      <c r="CT107" s="538"/>
      <c r="CU107" s="538"/>
      <c r="CV107" s="538"/>
      <c r="CW107" s="538"/>
      <c r="CX107" s="538"/>
      <c r="CY107" s="538"/>
      <c r="CZ107" s="538"/>
      <c r="DB107" s="538"/>
      <c r="DC107" s="538"/>
      <c r="DD107" s="538"/>
      <c r="DE107" s="538"/>
      <c r="DF107" s="538"/>
      <c r="DG107" s="538"/>
      <c r="DH107" s="538"/>
      <c r="DI107" s="538"/>
      <c r="DJ107" s="538"/>
      <c r="DK107" s="538"/>
      <c r="DL107" s="538"/>
      <c r="DM107" s="538"/>
      <c r="DO107" s="538"/>
      <c r="DP107" s="538"/>
      <c r="DQ107" s="538"/>
      <c r="DR107" s="538"/>
      <c r="DS107" s="538"/>
      <c r="DT107" s="538"/>
      <c r="DU107" s="538"/>
      <c r="DV107" s="538"/>
      <c r="DW107" s="538"/>
      <c r="DX107" s="538"/>
      <c r="DY107" s="538"/>
      <c r="DZ107" s="538"/>
      <c r="EB107" s="537">
        <v>1000000</v>
      </c>
      <c r="EC107" s="538">
        <v>1000000</v>
      </c>
      <c r="ED107" s="538">
        <v>1000000</v>
      </c>
      <c r="EE107" s="538">
        <v>1000000</v>
      </c>
      <c r="EF107" s="538">
        <v>1000000</v>
      </c>
      <c r="EG107" s="538">
        <v>1000000</v>
      </c>
      <c r="EH107" s="538">
        <v>1000000</v>
      </c>
      <c r="EI107" s="538">
        <v>1000000</v>
      </c>
      <c r="EJ107" s="538">
        <v>1000000</v>
      </c>
      <c r="EK107" s="538">
        <v>1000000</v>
      </c>
      <c r="EL107" s="538">
        <v>1000000</v>
      </c>
      <c r="EM107" s="538">
        <v>1000000</v>
      </c>
      <c r="EO107" s="538">
        <v>1000000</v>
      </c>
      <c r="EP107" s="538">
        <v>1000000</v>
      </c>
      <c r="EQ107" s="538">
        <v>1000000</v>
      </c>
      <c r="ER107" s="538">
        <v>1000000</v>
      </c>
      <c r="ES107" s="538">
        <v>1000000</v>
      </c>
      <c r="ET107" s="538">
        <v>1000000</v>
      </c>
      <c r="EU107" s="538">
        <v>1000000</v>
      </c>
      <c r="EV107" s="538">
        <v>1000000</v>
      </c>
      <c r="EW107" s="538">
        <v>1000000</v>
      </c>
      <c r="EX107" s="538">
        <v>1000000</v>
      </c>
      <c r="EY107" s="538">
        <v>1000000</v>
      </c>
      <c r="EZ107" s="538">
        <v>1000000</v>
      </c>
    </row>
    <row r="108" spans="1:156" ht="34.5" hidden="1" customHeight="1">
      <c r="A108" s="181"/>
      <c r="B108" s="181"/>
      <c r="C108" s="181"/>
      <c r="D108" s="257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233"/>
      <c r="T108" s="156" t="s">
        <v>217</v>
      </c>
      <c r="U108" s="407"/>
      <c r="V108" s="156" t="s">
        <v>217</v>
      </c>
      <c r="W108" s="353">
        <f>SUM(W107)</f>
        <v>0</v>
      </c>
      <c r="X108" s="353">
        <f>SUM(X107)</f>
        <v>0</v>
      </c>
      <c r="Y108" s="353">
        <f>SUM(Y107)</f>
        <v>0</v>
      </c>
      <c r="Z108" s="353"/>
      <c r="AA108" s="353">
        <f>SUM(AA107)</f>
        <v>0</v>
      </c>
      <c r="AB108" s="353">
        <f>SUM(AB144:AB144)</f>
        <v>0</v>
      </c>
      <c r="AC108" s="353">
        <f>SUM(AC144:AC144)</f>
        <v>0</v>
      </c>
      <c r="AD108" s="423">
        <f>SUM(AD107)</f>
        <v>0</v>
      </c>
      <c r="AE108" s="353">
        <f>AE107</f>
        <v>0</v>
      </c>
      <c r="AF108" s="353">
        <f>AF107</f>
        <v>0</v>
      </c>
      <c r="AG108" s="423">
        <f>SUM(AG107)</f>
        <v>0</v>
      </c>
      <c r="AH108" s="167" t="e">
        <f>+AG108/AD108</f>
        <v>#DIV/0!</v>
      </c>
      <c r="AI108" s="260" t="e">
        <f>+AG108/AF108</f>
        <v>#DIV/0!</v>
      </c>
      <c r="AJ108" s="185">
        <f>SUM(AJ144:AJ144)</f>
        <v>4268.83</v>
      </c>
      <c r="AK108" s="185">
        <f>SUM(AK144:AK144)</f>
        <v>-985.69972699999971</v>
      </c>
      <c r="AL108" s="170">
        <f t="shared" si="302"/>
        <v>0</v>
      </c>
      <c r="AM108" s="423">
        <f>SUM(AM107)</f>
        <v>0</v>
      </c>
      <c r="AN108" s="183" t="e">
        <f>+AM108/AD108</f>
        <v>#DIV/0!</v>
      </c>
      <c r="AO108" s="261" t="e">
        <f>+AM108/AF108</f>
        <v>#DIV/0!</v>
      </c>
      <c r="AP108" s="185">
        <f>SUM(AP144:AP144)</f>
        <v>118</v>
      </c>
      <c r="AQ108" s="185">
        <f>SUM(AQ144:AQ144)</f>
        <v>37.066984999999988</v>
      </c>
      <c r="AR108" s="170">
        <f t="shared" si="291"/>
        <v>0</v>
      </c>
      <c r="AS108" s="423">
        <f>SUM(AS107)</f>
        <v>0</v>
      </c>
      <c r="AT108" s="183" t="e">
        <f>+AS108/AD108</f>
        <v>#DIV/0!</v>
      </c>
      <c r="AU108" s="423">
        <f>SUM(AU107)</f>
        <v>0</v>
      </c>
      <c r="AV108" s="353">
        <f>SUM(AV107)</f>
        <v>0</v>
      </c>
      <c r="AW108" s="355">
        <f>SUM(AW107)</f>
        <v>0</v>
      </c>
      <c r="AX108" s="353">
        <f>+AF108-AG108</f>
        <v>0</v>
      </c>
      <c r="AY108" s="253" t="e">
        <f>SUM(AY144:AY144)</f>
        <v>#REF!</v>
      </c>
      <c r="AZ108" s="250" t="e">
        <f>IF(AND(AY108=0,AM108&gt;AY108),1,IFERROR(AM108/AY108,1))</f>
        <v>#REF!</v>
      </c>
      <c r="BB108" s="254"/>
      <c r="BC108" s="255"/>
      <c r="BD108" s="255"/>
      <c r="BE108" s="255"/>
      <c r="BF108" s="255"/>
      <c r="BG108" s="255"/>
      <c r="BH108" s="255"/>
      <c r="BI108" s="255"/>
      <c r="BJ108" s="255"/>
      <c r="BK108" s="255"/>
      <c r="BL108" s="255"/>
      <c r="BM108" s="255"/>
      <c r="BO108" s="280"/>
      <c r="BP108" s="280"/>
      <c r="BQ108" s="280"/>
      <c r="BR108" s="280"/>
      <c r="BS108" s="280"/>
      <c r="BT108" s="280"/>
      <c r="BU108" s="280"/>
      <c r="BV108" s="280"/>
      <c r="BW108" s="280"/>
      <c r="BX108" s="280"/>
      <c r="BY108" s="280"/>
      <c r="BZ108" s="280"/>
      <c r="CB108" s="539"/>
      <c r="CC108" s="540"/>
      <c r="CD108" s="540"/>
      <c r="CE108" s="540"/>
      <c r="CF108" s="540"/>
      <c r="CG108" s="540"/>
      <c r="CH108" s="540"/>
      <c r="CI108" s="540"/>
      <c r="CJ108" s="540"/>
      <c r="CK108" s="540"/>
      <c r="CL108" s="540"/>
      <c r="CM108" s="540"/>
      <c r="CO108" s="543"/>
      <c r="CP108" s="543"/>
      <c r="CQ108" s="543"/>
      <c r="CR108" s="543"/>
      <c r="CS108" s="543"/>
      <c r="CT108" s="543"/>
      <c r="CU108" s="543"/>
      <c r="CV108" s="543"/>
      <c r="CW108" s="543"/>
      <c r="CX108" s="543"/>
      <c r="CY108" s="543"/>
      <c r="CZ108" s="543"/>
      <c r="DB108" s="543"/>
      <c r="DC108" s="543"/>
      <c r="DD108" s="543"/>
      <c r="DE108" s="543"/>
      <c r="DF108" s="543"/>
      <c r="DG108" s="543"/>
      <c r="DH108" s="543"/>
      <c r="DI108" s="543"/>
      <c r="DJ108" s="543"/>
      <c r="DK108" s="543"/>
      <c r="DL108" s="543"/>
      <c r="DM108" s="543"/>
      <c r="DO108" s="543"/>
      <c r="DP108" s="543"/>
      <c r="DQ108" s="543"/>
      <c r="DR108" s="543"/>
      <c r="DS108" s="543"/>
      <c r="DT108" s="543"/>
      <c r="DU108" s="543"/>
      <c r="DV108" s="543"/>
      <c r="DW108" s="543"/>
      <c r="DX108" s="543"/>
      <c r="DY108" s="543"/>
      <c r="DZ108" s="543"/>
      <c r="EB108" s="539">
        <v>1000000</v>
      </c>
      <c r="EC108" s="540">
        <v>1000000</v>
      </c>
      <c r="ED108" s="540">
        <v>1000000</v>
      </c>
      <c r="EE108" s="540">
        <v>1000000</v>
      </c>
      <c r="EF108" s="540">
        <v>1000000</v>
      </c>
      <c r="EG108" s="540">
        <v>1000000</v>
      </c>
      <c r="EH108" s="540">
        <v>1000000</v>
      </c>
      <c r="EI108" s="540">
        <v>1000000</v>
      </c>
      <c r="EJ108" s="540">
        <v>1000000</v>
      </c>
      <c r="EK108" s="540">
        <v>1000000</v>
      </c>
      <c r="EL108" s="540">
        <v>1000000</v>
      </c>
      <c r="EM108" s="540">
        <v>1000000</v>
      </c>
      <c r="EO108" s="543">
        <v>1000000</v>
      </c>
      <c r="EP108" s="543">
        <v>1000000</v>
      </c>
      <c r="EQ108" s="543">
        <v>1000000</v>
      </c>
      <c r="ER108" s="543">
        <v>1000000</v>
      </c>
      <c r="ES108" s="543">
        <v>1000000</v>
      </c>
      <c r="ET108" s="543">
        <v>1000000</v>
      </c>
      <c r="EU108" s="543">
        <v>1000000</v>
      </c>
      <c r="EV108" s="543">
        <v>1000000</v>
      </c>
      <c r="EW108" s="543">
        <v>1000000</v>
      </c>
      <c r="EX108" s="543">
        <v>1000000</v>
      </c>
      <c r="EY108" s="543">
        <v>1000000</v>
      </c>
      <c r="EZ108" s="543">
        <v>1000000</v>
      </c>
    </row>
    <row r="109" spans="1:156" ht="34.5" customHeight="1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233"/>
      <c r="T109" s="156" t="s">
        <v>218</v>
      </c>
      <c r="U109" s="407"/>
      <c r="V109" s="156" t="s">
        <v>218</v>
      </c>
      <c r="W109" s="364">
        <f>W88+W105+W100+W96+W91+W108</f>
        <v>57297.105623000003</v>
      </c>
      <c r="X109" s="364">
        <f t="shared" ref="X109:AC109" si="320">X87+X105+X100+X96+X91+X108</f>
        <v>0</v>
      </c>
      <c r="Y109" s="364">
        <f t="shared" si="320"/>
        <v>0</v>
      </c>
      <c r="Z109" s="364">
        <f t="shared" si="320"/>
        <v>0</v>
      </c>
      <c r="AA109" s="364">
        <f t="shared" si="320"/>
        <v>0</v>
      </c>
      <c r="AB109" s="364">
        <f t="shared" si="320"/>
        <v>0</v>
      </c>
      <c r="AC109" s="364">
        <f t="shared" si="320"/>
        <v>0</v>
      </c>
      <c r="AD109" s="364">
        <f>AD88+AD105+AD100+AD96+AD91+AD108</f>
        <v>57297.105623000003</v>
      </c>
      <c r="AE109" s="364">
        <f>AE88+AE105+AE100+AE96+AE91+AE108</f>
        <v>0</v>
      </c>
      <c r="AF109" s="364">
        <f>AF88+AF105+AF100+AF96+AF91+AF108</f>
        <v>57297.105623000003</v>
      </c>
      <c r="AG109" s="364">
        <f>AG88+AG105+AG100+AG96+AG91+AG108</f>
        <v>19838.725620000001</v>
      </c>
      <c r="AH109" s="167">
        <f>+AG109/AD109</f>
        <v>0.34624306767838564</v>
      </c>
      <c r="AI109" s="270"/>
      <c r="AJ109" s="364">
        <f t="shared" ref="AJ109" si="321">AJ88+AJ105+AJ100+AJ96+AJ91+AJ108</f>
        <v>29359.035030999999</v>
      </c>
      <c r="AK109" s="185">
        <f>AK88+AK105+AK100+AK96+AK91</f>
        <v>-5251.4794110000003</v>
      </c>
      <c r="AL109" s="170">
        <f t="shared" si="302"/>
        <v>0.43789655268255601</v>
      </c>
      <c r="AM109" s="364">
        <f>AM88+AM105+AM100+AM96+AM91+AM108</f>
        <v>3045.7923619999997</v>
      </c>
      <c r="AN109" s="183">
        <f>+AM109/AD109</f>
        <v>5.315787471081905E-2</v>
      </c>
      <c r="AO109" s="272"/>
      <c r="AP109" s="364">
        <f t="shared" ref="AP109" si="322">AP88+AP105+AP100+AP96+AP91+AP108</f>
        <v>4336.8947175010098</v>
      </c>
      <c r="AQ109" s="185">
        <f>AQ88+AQ105+AQ100+AQ96+AQ91</f>
        <v>-1173.1023555010102</v>
      </c>
      <c r="AR109" s="170">
        <f t="shared" si="291"/>
        <v>7.3631899406232409E-2</v>
      </c>
      <c r="AS109" s="364">
        <f>AS88+AS105+AS100+AS96+AS91+AS108</f>
        <v>3028.7823950000002</v>
      </c>
      <c r="AT109" s="183">
        <f>+AS109/AD109</f>
        <v>5.286100165213576E-2</v>
      </c>
      <c r="AU109" s="364">
        <f>AU88+AU105+AU100+AU96+AU91+AU108</f>
        <v>37458.380002999998</v>
      </c>
      <c r="AV109" s="364" t="e">
        <f>+AV105+AV100+AV96+AV91+#REF!</f>
        <v>#REF!</v>
      </c>
      <c r="AW109" s="365" t="e">
        <f>+AW105+AW100+AW96+AW91+#REF!</f>
        <v>#REF!</v>
      </c>
      <c r="AX109" s="364">
        <f>+AF109-AG109</f>
        <v>37458.380002999998</v>
      </c>
      <c r="AY109" s="253" t="e">
        <f>#REF!</f>
        <v>#REF!</v>
      </c>
      <c r="AZ109" s="250" t="e">
        <f>IF(AND(AY109=0,AM109&gt;AY109),1,IFERROR(AM109/AY109,1))</f>
        <v>#REF!</v>
      </c>
      <c r="BB109" s="254">
        <f>CB109/$AD$109</f>
        <v>0.13474045776059182</v>
      </c>
      <c r="BC109" s="254">
        <f t="shared" ref="BC109:BZ109" si="323">CC109/$AD$109</f>
        <v>0.31455103841694443</v>
      </c>
      <c r="BD109" s="254">
        <f t="shared" si="323"/>
        <v>0.39955929504770887</v>
      </c>
      <c r="BE109" s="254">
        <f t="shared" si="323"/>
        <v>0.43789655268255601</v>
      </c>
      <c r="BF109" s="254">
        <f t="shared" si="323"/>
        <v>0.74219759575306465</v>
      </c>
      <c r="BG109" s="254">
        <f t="shared" si="323"/>
        <v>0.976368982843411</v>
      </c>
      <c r="BH109" s="254">
        <f t="shared" si="323"/>
        <v>0.99043511756761382</v>
      </c>
      <c r="BI109" s="254">
        <f t="shared" si="323"/>
        <v>0.99221545210442608</v>
      </c>
      <c r="BJ109" s="254">
        <f t="shared" si="323"/>
        <v>0.99462409062987012</v>
      </c>
      <c r="BK109" s="254">
        <f t="shared" si="323"/>
        <v>0.99640442516668226</v>
      </c>
      <c r="BL109" s="254">
        <f t="shared" si="323"/>
        <v>0.99820221259206754</v>
      </c>
      <c r="BM109" s="254">
        <f t="shared" si="323"/>
        <v>1</v>
      </c>
      <c r="BO109" s="254">
        <f t="shared" si="323"/>
        <v>2.4969847681550138E-3</v>
      </c>
      <c r="BP109" s="254">
        <f t="shared" si="323"/>
        <v>9.2327027269765109E-3</v>
      </c>
      <c r="BQ109" s="254">
        <f t="shared" si="323"/>
        <v>3.6920941263983306E-2</v>
      </c>
      <c r="BR109" s="254">
        <f t="shared" si="323"/>
        <v>7.3631899406232409E-2</v>
      </c>
      <c r="BS109" s="254">
        <f t="shared" si="323"/>
        <v>0.12410412364733558</v>
      </c>
      <c r="BT109" s="254">
        <f t="shared" si="323"/>
        <v>0.28785019855365607</v>
      </c>
      <c r="BU109" s="254">
        <f t="shared" si="323"/>
        <v>0.47252936616961155</v>
      </c>
      <c r="BV109" s="254">
        <f t="shared" si="323"/>
        <v>0.53582251311255646</v>
      </c>
      <c r="BW109" s="254">
        <f t="shared" si="323"/>
        <v>0.62618979514719253</v>
      </c>
      <c r="BX109" s="254">
        <f t="shared" si="323"/>
        <v>0.77118923090869085</v>
      </c>
      <c r="BY109" s="254">
        <f t="shared" si="323"/>
        <v>0.8441629519132573</v>
      </c>
      <c r="BZ109" s="254">
        <f t="shared" si="323"/>
        <v>1.0000000000010101</v>
      </c>
      <c r="CB109" s="531">
        <f t="shared" ref="CB109:CM109" si="324">CB105+CB100+CB96+CB91+CB88</f>
        <v>7720.2382400000006</v>
      </c>
      <c r="CC109" s="531">
        <f t="shared" si="324"/>
        <v>18022.864071999997</v>
      </c>
      <c r="CD109" s="531">
        <f t="shared" si="324"/>
        <v>22893.591130999997</v>
      </c>
      <c r="CE109" s="531">
        <f t="shared" si="324"/>
        <v>25090.205030999998</v>
      </c>
      <c r="CF109" s="531">
        <f t="shared" si="324"/>
        <v>42525.774037000003</v>
      </c>
      <c r="CG109" s="531">
        <f t="shared" si="324"/>
        <v>55943.116736999997</v>
      </c>
      <c r="CH109" s="531">
        <f t="shared" si="324"/>
        <v>56749.065543999997</v>
      </c>
      <c r="CI109" s="531">
        <f t="shared" si="324"/>
        <v>56851.073560000004</v>
      </c>
      <c r="CJ109" s="531">
        <f t="shared" si="324"/>
        <v>56989.081575999997</v>
      </c>
      <c r="CK109" s="531">
        <f t="shared" si="324"/>
        <v>57091.089591999997</v>
      </c>
      <c r="CL109" s="531">
        <f t="shared" si="324"/>
        <v>57194.097607999996</v>
      </c>
      <c r="CM109" s="531">
        <f t="shared" si="324"/>
        <v>57297.105623000003</v>
      </c>
      <c r="CO109" s="531">
        <f>CO105+CO100+CO96+CO91+CO88</f>
        <v>143.07</v>
      </c>
      <c r="CP109" s="531">
        <f t="shared" ref="CP109:CY109" si="325">CP105+CP100+CP96+CP91+CP88</f>
        <v>529.00714333333326</v>
      </c>
      <c r="CQ109" s="531">
        <f t="shared" si="325"/>
        <v>2115.4630713030306</v>
      </c>
      <c r="CR109" s="531">
        <f t="shared" si="325"/>
        <v>4218.8947175010098</v>
      </c>
      <c r="CS109" s="531">
        <f t="shared" si="325"/>
        <v>7110.8070808712391</v>
      </c>
      <c r="CT109" s="531">
        <f t="shared" si="325"/>
        <v>16492.983230130354</v>
      </c>
      <c r="CU109" s="531">
        <f t="shared" si="325"/>
        <v>27074.565003389478</v>
      </c>
      <c r="CV109" s="531">
        <f t="shared" si="325"/>
        <v>30701.079128991452</v>
      </c>
      <c r="CW109" s="531">
        <f t="shared" si="325"/>
        <v>35878.862832593426</v>
      </c>
      <c r="CX109" s="531">
        <f t="shared" si="325"/>
        <v>44186.910818695396</v>
      </c>
      <c r="CY109" s="531">
        <f t="shared" si="325"/>
        <v>48368.093818797373</v>
      </c>
      <c r="CZ109" s="531">
        <f>CZ105+CZ100+CZ96+CZ91+CZ88</f>
        <v>57297.105623057883</v>
      </c>
      <c r="DB109" s="531">
        <f>DB105+DB100+DB96+DB91+DB88</f>
        <v>7720238240</v>
      </c>
      <c r="DC109" s="531">
        <f t="shared" ref="DC109:DL109" si="326">DC105+DC100+DC96+DC91+DC88</f>
        <v>18022864072</v>
      </c>
      <c r="DD109" s="531">
        <f t="shared" si="326"/>
        <v>22893591131</v>
      </c>
      <c r="DE109" s="531">
        <f t="shared" si="326"/>
        <v>25090205031</v>
      </c>
      <c r="DF109" s="531">
        <f t="shared" si="326"/>
        <v>42525774037</v>
      </c>
      <c r="DG109" s="531">
        <f t="shared" si="326"/>
        <v>55943116737</v>
      </c>
      <c r="DH109" s="531">
        <f t="shared" si="326"/>
        <v>56749065544</v>
      </c>
      <c r="DI109" s="531">
        <f t="shared" si="326"/>
        <v>56851073560</v>
      </c>
      <c r="DJ109" s="531">
        <f t="shared" si="326"/>
        <v>56989081576</v>
      </c>
      <c r="DK109" s="531">
        <f t="shared" si="326"/>
        <v>57091089592</v>
      </c>
      <c r="DL109" s="531">
        <f t="shared" si="326"/>
        <v>57194097608</v>
      </c>
      <c r="DM109" s="531">
        <f>DM105+DM100+DM96+DM91+DM88</f>
        <v>57297105623</v>
      </c>
      <c r="DO109" s="531">
        <f>DO105+DO100+DO96+DO91+DO88</f>
        <v>143070000</v>
      </c>
      <c r="DP109" s="531">
        <f>DP105+DP100+DP96+DP91+DP88</f>
        <v>529007143.33333331</v>
      </c>
      <c r="DQ109" s="531">
        <f t="shared" ref="DQ109:DZ109" si="327">DQ105+DQ100+DQ96+DQ91+DQ88</f>
        <v>2115463071.3030303</v>
      </c>
      <c r="DR109" s="531">
        <f t="shared" si="327"/>
        <v>4218894717.5010099</v>
      </c>
      <c r="DS109" s="531">
        <f t="shared" si="327"/>
        <v>7110807080.8712387</v>
      </c>
      <c r="DT109" s="531">
        <f t="shared" si="327"/>
        <v>16492983230.130356</v>
      </c>
      <c r="DU109" s="531">
        <f t="shared" si="327"/>
        <v>27074565003.389473</v>
      </c>
      <c r="DV109" s="531">
        <f t="shared" si="327"/>
        <v>30701079128.991447</v>
      </c>
      <c r="DW109" s="531">
        <f t="shared" si="327"/>
        <v>35878862832.593422</v>
      </c>
      <c r="DX109" s="531">
        <f t="shared" si="327"/>
        <v>44186910818.695396</v>
      </c>
      <c r="DY109" s="531">
        <f t="shared" si="327"/>
        <v>48368093818.797371</v>
      </c>
      <c r="DZ109" s="531">
        <f t="shared" si="327"/>
        <v>57297105623.057877</v>
      </c>
      <c r="EB109" s="539">
        <v>1000000</v>
      </c>
      <c r="EC109" s="540">
        <v>1000000</v>
      </c>
      <c r="ED109" s="540">
        <v>1000000</v>
      </c>
      <c r="EE109" s="540">
        <v>1000000</v>
      </c>
      <c r="EF109" s="540">
        <v>1000000</v>
      </c>
      <c r="EG109" s="540">
        <v>1000000</v>
      </c>
      <c r="EH109" s="540">
        <v>1000000</v>
      </c>
      <c r="EI109" s="540">
        <v>1000000</v>
      </c>
      <c r="EJ109" s="540">
        <v>1000000</v>
      </c>
      <c r="EK109" s="540">
        <v>1000000</v>
      </c>
      <c r="EL109" s="540">
        <v>1000000</v>
      </c>
      <c r="EM109" s="540">
        <v>1000000</v>
      </c>
      <c r="EO109" s="543">
        <v>1000000</v>
      </c>
      <c r="EP109" s="543">
        <v>1000000</v>
      </c>
      <c r="EQ109" s="543">
        <v>1000000</v>
      </c>
      <c r="ER109" s="543">
        <v>1000000</v>
      </c>
      <c r="ES109" s="543">
        <v>1000000</v>
      </c>
      <c r="ET109" s="543">
        <v>1000000</v>
      </c>
      <c r="EU109" s="543">
        <v>1000000</v>
      </c>
      <c r="EV109" s="543">
        <v>1000000</v>
      </c>
      <c r="EW109" s="543">
        <v>1000000</v>
      </c>
      <c r="EX109" s="543">
        <v>1000000</v>
      </c>
      <c r="EY109" s="543">
        <v>1000000</v>
      </c>
      <c r="EZ109" s="543">
        <v>1000000</v>
      </c>
    </row>
    <row r="110" spans="1:156" ht="52.5" customHeight="1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233"/>
      <c r="T110" s="256" t="s">
        <v>125</v>
      </c>
      <c r="U110" s="406"/>
      <c r="V110" s="256" t="s">
        <v>125</v>
      </c>
      <c r="W110" s="156" t="s">
        <v>430</v>
      </c>
      <c r="X110" s="156" t="s">
        <v>127</v>
      </c>
      <c r="Y110" s="156" t="s">
        <v>128</v>
      </c>
      <c r="Z110" s="156" t="s">
        <v>129</v>
      </c>
      <c r="AA110" s="156" t="s">
        <v>130</v>
      </c>
      <c r="AB110" s="156" t="s">
        <v>131</v>
      </c>
      <c r="AC110" s="155" t="s">
        <v>132</v>
      </c>
      <c r="AD110" s="419" t="s">
        <v>431</v>
      </c>
      <c r="AE110" s="155" t="s">
        <v>432</v>
      </c>
      <c r="AF110" s="155" t="s">
        <v>135</v>
      </c>
      <c r="AG110" s="419" t="s">
        <v>0</v>
      </c>
      <c r="AH110" s="157" t="s">
        <v>136</v>
      </c>
      <c r="AI110" s="158" t="s">
        <v>137</v>
      </c>
      <c r="AJ110" s="158" t="s">
        <v>433</v>
      </c>
      <c r="AK110" s="158" t="s">
        <v>138</v>
      </c>
      <c r="AL110" s="159" t="s">
        <v>139</v>
      </c>
      <c r="AM110" s="419" t="s">
        <v>140</v>
      </c>
      <c r="AN110" s="157" t="s">
        <v>141</v>
      </c>
      <c r="AO110" s="234"/>
      <c r="AP110" s="273" t="s">
        <v>434</v>
      </c>
      <c r="AQ110" s="238" t="s">
        <v>143</v>
      </c>
      <c r="AR110" s="274" t="s">
        <v>144</v>
      </c>
      <c r="AS110" s="419" t="s">
        <v>293</v>
      </c>
      <c r="AT110" s="157" t="s">
        <v>294</v>
      </c>
      <c r="AU110" s="432" t="s">
        <v>145</v>
      </c>
      <c r="AV110" s="366" t="s">
        <v>146</v>
      </c>
      <c r="AW110" s="366" t="s">
        <v>147</v>
      </c>
      <c r="AX110" s="347" t="s">
        <v>148</v>
      </c>
      <c r="AY110" s="238" t="s">
        <v>149</v>
      </c>
      <c r="AZ110" s="239" t="s">
        <v>150</v>
      </c>
      <c r="BB110" s="162" t="s">
        <v>151</v>
      </c>
      <c r="BC110" s="162" t="s">
        <v>152</v>
      </c>
      <c r="BD110" s="162" t="s">
        <v>107</v>
      </c>
      <c r="BE110" s="162" t="s">
        <v>153</v>
      </c>
      <c r="BF110" s="162" t="s">
        <v>154</v>
      </c>
      <c r="BG110" s="162" t="s">
        <v>155</v>
      </c>
      <c r="BH110" s="162" t="s">
        <v>156</v>
      </c>
      <c r="BI110" s="162" t="s">
        <v>157</v>
      </c>
      <c r="BJ110" s="162" t="s">
        <v>158</v>
      </c>
      <c r="BK110" s="162" t="s">
        <v>159</v>
      </c>
      <c r="BL110" s="162" t="s">
        <v>160</v>
      </c>
      <c r="BM110" s="162" t="s">
        <v>161</v>
      </c>
      <c r="BO110" s="162" t="s">
        <v>151</v>
      </c>
      <c r="BP110" s="162" t="s">
        <v>152</v>
      </c>
      <c r="BQ110" s="162" t="s">
        <v>107</v>
      </c>
      <c r="BR110" s="162" t="s">
        <v>153</v>
      </c>
      <c r="BS110" s="162" t="s">
        <v>154</v>
      </c>
      <c r="BT110" s="162" t="s">
        <v>155</v>
      </c>
      <c r="BU110" s="162" t="s">
        <v>156</v>
      </c>
      <c r="BV110" s="162" t="s">
        <v>157</v>
      </c>
      <c r="BW110" s="162" t="s">
        <v>158</v>
      </c>
      <c r="BX110" s="162" t="s">
        <v>159</v>
      </c>
      <c r="BY110" s="162" t="s">
        <v>160</v>
      </c>
      <c r="BZ110" s="162" t="s">
        <v>161</v>
      </c>
      <c r="CB110" s="531" t="s">
        <v>151</v>
      </c>
      <c r="CC110" s="531" t="s">
        <v>152</v>
      </c>
      <c r="CD110" s="531" t="s">
        <v>107</v>
      </c>
      <c r="CE110" s="531" t="s">
        <v>153</v>
      </c>
      <c r="CF110" s="531" t="s">
        <v>154</v>
      </c>
      <c r="CG110" s="531" t="s">
        <v>155</v>
      </c>
      <c r="CH110" s="531" t="s">
        <v>156</v>
      </c>
      <c r="CI110" s="531" t="s">
        <v>157</v>
      </c>
      <c r="CJ110" s="531" t="s">
        <v>158</v>
      </c>
      <c r="CK110" s="531" t="s">
        <v>159</v>
      </c>
      <c r="CL110" s="531" t="s">
        <v>160</v>
      </c>
      <c r="CM110" s="531" t="s">
        <v>161</v>
      </c>
      <c r="CO110" s="531" t="s">
        <v>151</v>
      </c>
      <c r="CP110" s="531" t="s">
        <v>152</v>
      </c>
      <c r="CQ110" s="531" t="s">
        <v>107</v>
      </c>
      <c r="CR110" s="531" t="s">
        <v>153</v>
      </c>
      <c r="CS110" s="531" t="s">
        <v>154</v>
      </c>
      <c r="CT110" s="531" t="s">
        <v>155</v>
      </c>
      <c r="CU110" s="531" t="s">
        <v>156</v>
      </c>
      <c r="CV110" s="531" t="s">
        <v>157</v>
      </c>
      <c r="CW110" s="531" t="s">
        <v>158</v>
      </c>
      <c r="CX110" s="531" t="s">
        <v>159</v>
      </c>
      <c r="CY110" s="531" t="s">
        <v>160</v>
      </c>
      <c r="CZ110" s="531" t="s">
        <v>161</v>
      </c>
      <c r="DB110" s="531" t="s">
        <v>151</v>
      </c>
      <c r="DC110" s="531" t="s">
        <v>152</v>
      </c>
      <c r="DD110" s="531" t="s">
        <v>107</v>
      </c>
      <c r="DE110" s="531" t="s">
        <v>153</v>
      </c>
      <c r="DF110" s="531" t="s">
        <v>154</v>
      </c>
      <c r="DG110" s="531" t="s">
        <v>155</v>
      </c>
      <c r="DH110" s="531" t="s">
        <v>156</v>
      </c>
      <c r="DI110" s="531" t="s">
        <v>157</v>
      </c>
      <c r="DJ110" s="531" t="s">
        <v>158</v>
      </c>
      <c r="DK110" s="531" t="s">
        <v>159</v>
      </c>
      <c r="DL110" s="531" t="s">
        <v>160</v>
      </c>
      <c r="DM110" s="531" t="s">
        <v>161</v>
      </c>
      <c r="DO110" s="531" t="s">
        <v>151</v>
      </c>
      <c r="DP110" s="531" t="s">
        <v>152</v>
      </c>
      <c r="DQ110" s="531" t="s">
        <v>107</v>
      </c>
      <c r="DR110" s="531" t="s">
        <v>153</v>
      </c>
      <c r="DS110" s="531" t="s">
        <v>154</v>
      </c>
      <c r="DT110" s="531" t="s">
        <v>155</v>
      </c>
      <c r="DU110" s="531" t="s">
        <v>156</v>
      </c>
      <c r="DV110" s="531" t="s">
        <v>157</v>
      </c>
      <c r="DW110" s="531" t="s">
        <v>158</v>
      </c>
      <c r="DX110" s="531" t="s">
        <v>159</v>
      </c>
      <c r="DY110" s="531" t="s">
        <v>160</v>
      </c>
      <c r="DZ110" s="531" t="s">
        <v>161</v>
      </c>
      <c r="EB110" s="531" t="s">
        <v>151</v>
      </c>
      <c r="EC110" s="531" t="s">
        <v>152</v>
      </c>
      <c r="ED110" s="531" t="s">
        <v>107</v>
      </c>
      <c r="EE110" s="531" t="s">
        <v>153</v>
      </c>
      <c r="EF110" s="531" t="s">
        <v>154</v>
      </c>
      <c r="EG110" s="531" t="s">
        <v>155</v>
      </c>
      <c r="EH110" s="531" t="s">
        <v>156</v>
      </c>
      <c r="EI110" s="531" t="s">
        <v>157</v>
      </c>
      <c r="EJ110" s="531" t="s">
        <v>158</v>
      </c>
      <c r="EK110" s="531" t="s">
        <v>159</v>
      </c>
      <c r="EL110" s="531" t="s">
        <v>160</v>
      </c>
      <c r="EM110" s="531" t="s">
        <v>161</v>
      </c>
      <c r="EO110" s="531" t="s">
        <v>151</v>
      </c>
      <c r="EP110" s="531" t="s">
        <v>152</v>
      </c>
      <c r="EQ110" s="531" t="s">
        <v>107</v>
      </c>
      <c r="ER110" s="531" t="s">
        <v>153</v>
      </c>
      <c r="ES110" s="531" t="s">
        <v>154</v>
      </c>
      <c r="ET110" s="531" t="s">
        <v>155</v>
      </c>
      <c r="EU110" s="531" t="s">
        <v>156</v>
      </c>
      <c r="EV110" s="531" t="s">
        <v>157</v>
      </c>
      <c r="EW110" s="531" t="s">
        <v>158</v>
      </c>
      <c r="EX110" s="531" t="s">
        <v>159</v>
      </c>
      <c r="EY110" s="531" t="s">
        <v>160</v>
      </c>
      <c r="EZ110" s="531" t="s">
        <v>161</v>
      </c>
    </row>
    <row r="111" spans="1:156" ht="51.75" customHeight="1">
      <c r="A111" s="181"/>
      <c r="B111" s="181" t="s">
        <v>181</v>
      </c>
      <c r="C111" s="281" t="s">
        <v>295</v>
      </c>
      <c r="D111" s="511" t="s">
        <v>318</v>
      </c>
      <c r="E111" s="181" t="s">
        <v>174</v>
      </c>
      <c r="F111" s="181" t="s">
        <v>162</v>
      </c>
      <c r="G111" s="181" t="s">
        <v>162</v>
      </c>
      <c r="H111" s="181" t="s">
        <v>162</v>
      </c>
      <c r="I111" s="181" t="s">
        <v>162</v>
      </c>
      <c r="J111" s="181" t="s">
        <v>162</v>
      </c>
      <c r="K111" s="181" t="s">
        <v>162</v>
      </c>
      <c r="L111" s="181" t="s">
        <v>162</v>
      </c>
      <c r="M111" s="181" t="s">
        <v>162</v>
      </c>
      <c r="N111" s="181" t="s">
        <v>162</v>
      </c>
      <c r="O111" s="181" t="s">
        <v>162</v>
      </c>
      <c r="P111" s="181"/>
      <c r="Q111" s="181"/>
      <c r="R111" s="181" t="s">
        <v>219</v>
      </c>
      <c r="S111" s="233"/>
      <c r="T111" s="516" t="s">
        <v>220</v>
      </c>
      <c r="U111" s="267" t="s">
        <v>221</v>
      </c>
      <c r="V111" s="588" t="s">
        <v>220</v>
      </c>
      <c r="W111" s="368">
        <f>+SUMIFS('[1]SIIF Cierre 31 de Abril de 2024'!$P$4:$P$749,'[1]SIIF Cierre 31 de Abril de 2024'!$A$4:$A$749,$B111,'[1]SIIF Cierre 31 de Abril de 2024'!$B$4:$B$749,$C111,'[1]SIIF Cierre 31 de Abril de 2024'!$C$4:$C$749,$D111)/1000000</f>
        <v>1207581.825092</v>
      </c>
      <c r="X111" s="360"/>
      <c r="Y111" s="360">
        <f>+SUMIFS('[1]SIIF Cierre 31 de Abril de 2024'!$R$4:$R$749,'[1]SIIF Cierre 31 de Abril de 2024'!$A$4:$A$749,$B111,'[1]SIIF Cierre 31 de Abril de 2024'!$B$4:$B$749,$C111,'[1]SIIF Cierre 31 de Abril de 2024'!$C$4:$C$749,$D111)/1000000</f>
        <v>0</v>
      </c>
      <c r="Z111" s="360"/>
      <c r="AA111" s="360">
        <f>+SUMIFS('[1]SIIF Cierre 31 de Abril de 2024'!$Q$4:$Q$749,'[1]SIIF Cierre 31 de Abril de 2024'!$A$4:$A$749,$B111,'[1]SIIF Cierre 31 de Abril de 2024'!$B$4:$B$749,$C111,'[1]SIIF Cierre 31 de Abril de 2024'!$C$4:$C$749,$D111)/1000000</f>
        <v>0</v>
      </c>
      <c r="AB111" s="360"/>
      <c r="AC111" s="360">
        <f t="shared" ref="AC111:AC117" si="328">+AA111+AB111</f>
        <v>0</v>
      </c>
      <c r="AD111" s="428">
        <f t="shared" ref="AD111:AD119" si="329">W111-Y111+AA111</f>
        <v>1207581.825092</v>
      </c>
      <c r="AE111" s="368">
        <f>+SUMIFS('[1]SIIF Cierre 31 de Abril de 2024'!$T$4:$T$749,'[1]SIIF Cierre 31 de Abril de 2024'!$A$4:$A$749,$B111,'[1]SIIF Cierre 31 de Abril de 2024'!$B$4:$B$749,$C111,'[1]SIIF Cierre 31 de Abril de 2024'!$C$4:$C$749,$D111)/1000000</f>
        <v>0</v>
      </c>
      <c r="AF111" s="368">
        <f t="shared" ref="AF111:AF119" si="330">AD111-AE111</f>
        <v>1207581.825092</v>
      </c>
      <c r="AG111" s="428">
        <f>+SUMIFS('[1]SIIF Cierre 31 de Abril de 2024'!$W$4:$W$749,'[1]SIIF Cierre 31 de Abril de 2024'!$A$4:$A$749,$B111,'[1]SIIF Cierre 31 de Abril de 2024'!$B$4:$B$749,$C111,'[1]SIIF Cierre 31 de Abril de 2024'!$C$4:$C$749,$D111,'[1]SIIF Cierre 31 de Abril de 2024'!$D$4:$D$749,$E111,'[1]SIIF Cierre 31 de Abril de 2024'!$E$4:$E$749,$F111,'[1]SIIF Cierre 31 de Abril de 2024'!$F$4:$F$749,$G111,'[1]SIIF Cierre 31 de Abril de 2024'!$G$4:$G$749,$H111,'[1]SIIF Cierre 31 de Abril de 2024'!$H$4:$H$749,$I111,'[1]SIIF Cierre 31 de Abril de 2024'!$I$4:$I$749,$J111,'[1]SIIF Cierre 31 de Abril de 2024'!$J$4:$J$749,$K111,'[1]SIIF Cierre 31 de Abril de 2024'!$K$4:$K$749,$L111,'[1]SIIF Cierre 31 de Abril de 2024'!$L$4:$L$749,$M111,'[1]SIIF Cierre 31 de Abril de 2024'!$M$4:$M$749,$N111,'[1]SIIF Cierre 31 de Abril de 2024'!$N$4:$N$749,$O111)/1000000</f>
        <v>219447.894096</v>
      </c>
      <c r="AH111" s="277">
        <f t="shared" ref="AH111:AH118" si="331">+AG111/AD111</f>
        <v>0.18172507198779786</v>
      </c>
      <c r="AI111" s="278"/>
      <c r="AJ111" s="246">
        <f t="shared" ref="AJ111:AJ119" si="332">INDEX(CB111:CM111,MATCH($W$1,$CB$86:$CM$86,0))</f>
        <v>279517.09424000001</v>
      </c>
      <c r="AK111" s="246">
        <f t="shared" ref="AK111:AK117" si="333">+AG111-AJ111</f>
        <v>-60069.200144000002</v>
      </c>
      <c r="AL111" s="170">
        <f t="shared" si="302"/>
        <v>0.23146845077657979</v>
      </c>
      <c r="AM111" s="433">
        <f>+SUMIFS('[1]SIIF Cierre 31 de Abril de 2024'!$X$4:$X$749,'[1]SIIF Cierre 31 de Abril de 2024'!$A$4:$A$749,$B111,'[1]SIIF Cierre 31 de Abril de 2024'!$B$4:$B$749,$C111,'[1]SIIF Cierre 31 de Abril de 2024'!$C$4:$C$749,$D111,'[1]SIIF Cierre 31 de Abril de 2024'!$D$4:$D$749,$E111,'[1]SIIF Cierre 31 de Abril de 2024'!$E$4:$E$749,$F111,'[1]SIIF Cierre 31 de Abril de 2024'!$F$4:$F$749,$G111,'[1]SIIF Cierre 31 de Abril de 2024'!$G$4:$G$749,$H111,'[1]SIIF Cierre 31 de Abril de 2024'!$H$4:$H$749,$I111,'[1]SIIF Cierre 31 de Abril de 2024'!$I$4:$I$749,$J111,'[1]SIIF Cierre 31 de Abril de 2024'!$J$4:$J$749,$K111,'[1]SIIF Cierre 31 de Abril de 2024'!$K$4:$K$749,$L111,'[1]SIIF Cierre 31 de Abril de 2024'!$L$4:$L$749,$M111,'[1]SIIF Cierre 31 de Abril de 2024'!$M$4:$M$749,$N111,'[1]SIIF Cierre 31 de Abril de 2024'!$N$4:$N$749,$O111)/1000000</f>
        <v>219447.894096</v>
      </c>
      <c r="AN111" s="277">
        <f t="shared" ref="AN111:AN120" si="334">+AM111/AD111</f>
        <v>0.18172507198779786</v>
      </c>
      <c r="AO111" s="278"/>
      <c r="AP111" s="246">
        <f t="shared" ref="AP111:AP119" si="335">INDEX(CO111:CZ111,MATCH($W$1,$CO$86:$CZ$86,0))</f>
        <v>279517.09424000001</v>
      </c>
      <c r="AQ111" s="246">
        <f t="shared" ref="AQ111:AQ117" si="336">+AM111-AP111</f>
        <v>-60069.200144000002</v>
      </c>
      <c r="AR111" s="170">
        <f t="shared" si="291"/>
        <v>0.23146845077657979</v>
      </c>
      <c r="AS111" s="433">
        <f>+SUMIFS('[1]SIIF Cierre 31 de Abril de 2024'!$Z$4:$Z$749,'[1]SIIF Cierre 31 de Abril de 2024'!$A$4:$A$749,$B111,'[1]SIIF Cierre 31 de Abril de 2024'!$B$4:$B$749,$C111,'[1]SIIF Cierre 31 de Abril de 2024'!$C$4:$C$749,$D111,'[1]SIIF Cierre 31 de Abril de 2024'!$D$4:$D$749,$E111,'[1]SIIF Cierre 31 de Abril de 2024'!$E$4:$E$749,$F111,'[1]SIIF Cierre 31 de Abril de 2024'!$F$4:$F$749,$G111,'[1]SIIF Cierre 31 de Abril de 2024'!$G$4:$G$749,$H111,'[1]SIIF Cierre 31 de Abril de 2024'!$H$4:$H$749,$I111,'[1]SIIF Cierre 31 de Abril de 2024'!$I$4:$I$749,$J111,'[1]SIIF Cierre 31 de Abril de 2024'!$J$4:$J$749,$K111,'[1]SIIF Cierre 31 de Abril de 2024'!$K$4:$K$749,$L111,'[1]SIIF Cierre 31 de Abril de 2024'!$L$4:$L$749,$M111,'[1]SIIF Cierre 31 de Abril de 2024'!$M$4:$M$749,$N111,'[1]SIIF Cierre 31 de Abril de 2024'!$N$4:$N$749,$O111)/1000000</f>
        <v>219447.894096</v>
      </c>
      <c r="AT111" s="277">
        <f t="shared" ref="AT111:AT120" si="337">+AS111/AD111</f>
        <v>0.18172507198779786</v>
      </c>
      <c r="AU111" s="433">
        <f t="shared" ref="AU111:AU119" si="338">+AD111-AG111</f>
        <v>988133.93099599995</v>
      </c>
      <c r="AV111" s="369">
        <f t="shared" ref="AV111:AV117" si="339">+AG111-AM111</f>
        <v>0</v>
      </c>
      <c r="AW111" s="369">
        <f t="shared" ref="AW111:AW117" si="340">+AD111-AM111</f>
        <v>988133.93099599995</v>
      </c>
      <c r="AX111" s="368">
        <f t="shared" ref="AX111:AX120" si="341">+AF111-AG111</f>
        <v>988133.93099599995</v>
      </c>
      <c r="AY111" s="190">
        <f t="shared" ref="AY111:AY117" si="342">AD111*AR111</f>
        <v>279517.09424000001</v>
      </c>
      <c r="AZ111" s="282">
        <f t="shared" ref="AZ111:AZ120" si="343">IF(AND(AY111=0,AM111&gt;AY111),1,IFERROR(AM111/AY111,1))</f>
        <v>0.78509650614633553</v>
      </c>
      <c r="BB111" s="259">
        <v>0</v>
      </c>
      <c r="BC111" s="252">
        <v>0</v>
      </c>
      <c r="BD111" s="252">
        <v>0.23146845077657979</v>
      </c>
      <c r="BE111" s="252">
        <v>0.23146845077657979</v>
      </c>
      <c r="BF111" s="252">
        <v>0.23146845077657979</v>
      </c>
      <c r="BG111" s="252">
        <v>0.5168453857712294</v>
      </c>
      <c r="BH111" s="252">
        <v>0.5168453857712294</v>
      </c>
      <c r="BI111" s="252">
        <v>0.5168453857712294</v>
      </c>
      <c r="BJ111" s="252">
        <v>0.80222232076587896</v>
      </c>
      <c r="BK111" s="252">
        <v>0.80222232076587896</v>
      </c>
      <c r="BL111" s="252">
        <v>0.80222232076587896</v>
      </c>
      <c r="BM111" s="252">
        <v>1</v>
      </c>
      <c r="BO111" s="252">
        <v>0</v>
      </c>
      <c r="BP111" s="252">
        <v>0</v>
      </c>
      <c r="BQ111" s="252">
        <v>0.23146845077657979</v>
      </c>
      <c r="BR111" s="252">
        <v>0.23146845077657979</v>
      </c>
      <c r="BS111" s="252">
        <v>0.23146845077657979</v>
      </c>
      <c r="BT111" s="252">
        <v>0.5168453857712294</v>
      </c>
      <c r="BU111" s="252">
        <v>0.5168453857712294</v>
      </c>
      <c r="BV111" s="252">
        <v>0.5168453857712294</v>
      </c>
      <c r="BW111" s="252">
        <v>0.80222232076587896</v>
      </c>
      <c r="BX111" s="252">
        <v>0.80222232076587896</v>
      </c>
      <c r="BY111" s="252">
        <v>0.80222232076587896</v>
      </c>
      <c r="BZ111" s="252">
        <v>1</v>
      </c>
      <c r="CB111" s="537">
        <f t="shared" ref="CB111:CM119" si="344">DB111/EB111</f>
        <v>0</v>
      </c>
      <c r="CC111" s="537">
        <f t="shared" si="344"/>
        <v>0</v>
      </c>
      <c r="CD111" s="537">
        <f t="shared" si="344"/>
        <v>279517.09424000001</v>
      </c>
      <c r="CE111" s="537">
        <f t="shared" si="344"/>
        <v>279517.09424000001</v>
      </c>
      <c r="CF111" s="537">
        <f t="shared" si="344"/>
        <v>279517.09424000001</v>
      </c>
      <c r="CG111" s="537">
        <f t="shared" si="344"/>
        <v>624133.09424000001</v>
      </c>
      <c r="CH111" s="537">
        <f t="shared" si="344"/>
        <v>624133.09424000001</v>
      </c>
      <c r="CI111" s="537">
        <f t="shared" si="344"/>
        <v>624133.09424000001</v>
      </c>
      <c r="CJ111" s="537">
        <f t="shared" si="344"/>
        <v>968749.09424000001</v>
      </c>
      <c r="CK111" s="537">
        <f t="shared" si="344"/>
        <v>968749.09424000001</v>
      </c>
      <c r="CL111" s="537">
        <f t="shared" si="344"/>
        <v>968749.09424000001</v>
      </c>
      <c r="CM111" s="537">
        <f t="shared" si="344"/>
        <v>1207581.825092</v>
      </c>
      <c r="CO111" s="538">
        <f>DO111/EO111</f>
        <v>0</v>
      </c>
      <c r="CP111" s="538">
        <f t="shared" ref="CP111:CZ119" si="345">DP111/EP111</f>
        <v>0</v>
      </c>
      <c r="CQ111" s="538">
        <f t="shared" si="345"/>
        <v>279517.09424000001</v>
      </c>
      <c r="CR111" s="538">
        <f t="shared" si="345"/>
        <v>279517.09424000001</v>
      </c>
      <c r="CS111" s="538">
        <f t="shared" si="345"/>
        <v>279517.09424000001</v>
      </c>
      <c r="CT111" s="538">
        <f t="shared" si="345"/>
        <v>624133.09424000001</v>
      </c>
      <c r="CU111" s="538">
        <f t="shared" si="345"/>
        <v>624133.09424000001</v>
      </c>
      <c r="CV111" s="538">
        <f t="shared" si="345"/>
        <v>624133.09424000001</v>
      </c>
      <c r="CW111" s="538">
        <f t="shared" si="345"/>
        <v>968749.09424000001</v>
      </c>
      <c r="CX111" s="538">
        <f t="shared" si="345"/>
        <v>968749.09424000001</v>
      </c>
      <c r="CY111" s="538">
        <f t="shared" si="345"/>
        <v>968749.09424000001</v>
      </c>
      <c r="CZ111" s="538">
        <f t="shared" si="345"/>
        <v>1207581.825092</v>
      </c>
      <c r="DB111" s="537">
        <v>0</v>
      </c>
      <c r="DC111" s="538">
        <v>0</v>
      </c>
      <c r="DD111" s="538">
        <v>279517094240</v>
      </c>
      <c r="DE111" s="538">
        <v>279517094240</v>
      </c>
      <c r="DF111" s="538">
        <v>279517094240</v>
      </c>
      <c r="DG111" s="538">
        <v>624133094240</v>
      </c>
      <c r="DH111" s="538">
        <v>624133094240</v>
      </c>
      <c r="DI111" s="538">
        <v>624133094240</v>
      </c>
      <c r="DJ111" s="538">
        <v>968749094240</v>
      </c>
      <c r="DK111" s="538">
        <v>968749094240</v>
      </c>
      <c r="DL111" s="538">
        <v>968749094240</v>
      </c>
      <c r="DM111" s="538">
        <v>1207581825092</v>
      </c>
      <c r="DO111" s="538">
        <v>0</v>
      </c>
      <c r="DP111" s="538">
        <v>0</v>
      </c>
      <c r="DQ111" s="538">
        <v>279517094240</v>
      </c>
      <c r="DR111" s="538">
        <v>279517094240</v>
      </c>
      <c r="DS111" s="538">
        <v>279517094240</v>
      </c>
      <c r="DT111" s="538">
        <v>624133094240</v>
      </c>
      <c r="DU111" s="538">
        <v>624133094240</v>
      </c>
      <c r="DV111" s="538">
        <v>624133094240</v>
      </c>
      <c r="DW111" s="538">
        <v>968749094240</v>
      </c>
      <c r="DX111" s="538">
        <v>968749094240</v>
      </c>
      <c r="DY111" s="538">
        <v>968749094240</v>
      </c>
      <c r="DZ111" s="538">
        <v>1207581825092</v>
      </c>
      <c r="EB111" s="537">
        <v>1000000</v>
      </c>
      <c r="EC111" s="538">
        <v>1000000</v>
      </c>
      <c r="ED111" s="538">
        <v>1000000</v>
      </c>
      <c r="EE111" s="538">
        <v>1000000</v>
      </c>
      <c r="EF111" s="538">
        <v>1000000</v>
      </c>
      <c r="EG111" s="538">
        <v>1000000</v>
      </c>
      <c r="EH111" s="538">
        <v>1000000</v>
      </c>
      <c r="EI111" s="538">
        <v>1000000</v>
      </c>
      <c r="EJ111" s="538">
        <v>1000000</v>
      </c>
      <c r="EK111" s="538">
        <v>1000000</v>
      </c>
      <c r="EL111" s="538">
        <v>1000000</v>
      </c>
      <c r="EM111" s="538">
        <v>1000000</v>
      </c>
      <c r="EO111" s="538">
        <v>1000000</v>
      </c>
      <c r="EP111" s="538">
        <v>1000000</v>
      </c>
      <c r="EQ111" s="538">
        <v>1000000</v>
      </c>
      <c r="ER111" s="538">
        <v>1000000</v>
      </c>
      <c r="ES111" s="538">
        <v>1000000</v>
      </c>
      <c r="ET111" s="538">
        <v>1000000</v>
      </c>
      <c r="EU111" s="538">
        <v>1000000</v>
      </c>
      <c r="EV111" s="538">
        <v>1000000</v>
      </c>
      <c r="EW111" s="538">
        <v>1000000</v>
      </c>
      <c r="EX111" s="538">
        <v>1000000</v>
      </c>
      <c r="EY111" s="538">
        <v>1000000</v>
      </c>
      <c r="EZ111" s="538">
        <v>1000000</v>
      </c>
    </row>
    <row r="112" spans="1:156" ht="51.75" customHeight="1">
      <c r="A112" s="181"/>
      <c r="B112" s="181" t="s">
        <v>181</v>
      </c>
      <c r="C112" s="281" t="s">
        <v>295</v>
      </c>
      <c r="D112" s="511" t="s">
        <v>319</v>
      </c>
      <c r="E112" s="181" t="s">
        <v>174</v>
      </c>
      <c r="F112" s="181" t="s">
        <v>162</v>
      </c>
      <c r="G112" s="181" t="s">
        <v>162</v>
      </c>
      <c r="H112" s="181" t="s">
        <v>162</v>
      </c>
      <c r="I112" s="181" t="s">
        <v>162</v>
      </c>
      <c r="J112" s="181" t="s">
        <v>162</v>
      </c>
      <c r="K112" s="181" t="s">
        <v>162</v>
      </c>
      <c r="L112" s="181" t="s">
        <v>162</v>
      </c>
      <c r="M112" s="181" t="s">
        <v>162</v>
      </c>
      <c r="N112" s="181" t="s">
        <v>162</v>
      </c>
      <c r="O112" s="181" t="s">
        <v>162</v>
      </c>
      <c r="P112" s="181"/>
      <c r="Q112" s="181"/>
      <c r="R112" s="181" t="s">
        <v>219</v>
      </c>
      <c r="S112" s="233"/>
      <c r="T112" s="515" t="s">
        <v>222</v>
      </c>
      <c r="U112" s="267">
        <v>2018011000763</v>
      </c>
      <c r="V112" s="589" t="s">
        <v>222</v>
      </c>
      <c r="W112" s="360">
        <f>+SUMIFS('[1]SIIF Cierre 31 de Abril de 2024'!$P$4:$P$749,'[1]SIIF Cierre 31 de Abril de 2024'!$A$4:$A$749,$B112,'[1]SIIF Cierre 31 de Abril de 2024'!$B$4:$B$749,$C112,'[1]SIIF Cierre 31 de Abril de 2024'!$C$4:$C$749,$D112)/1000000</f>
        <v>99861.441936000003</v>
      </c>
      <c r="X112" s="360"/>
      <c r="Y112" s="360">
        <f>+SUMIFS('[1]SIIF Cierre 31 de Abril de 2024'!$R$4:$R$749,'[1]SIIF Cierre 31 de Abril de 2024'!$A$4:$A$749,$B112,'[1]SIIF Cierre 31 de Abril de 2024'!$B$4:$B$749,$C112,'[1]SIIF Cierre 31 de Abril de 2024'!$C$4:$C$749,$D112)/1000000</f>
        <v>0</v>
      </c>
      <c r="Z112" s="360"/>
      <c r="AA112" s="360">
        <f>+SUMIFS('[1]SIIF Cierre 31 de Abril de 2024'!$Q$4:$Q$749,'[1]SIIF Cierre 31 de Abril de 2024'!$A$4:$A$749,$B112,'[1]SIIF Cierre 31 de Abril de 2024'!$B$4:$B$749,$C112,'[1]SIIF Cierre 31 de Abril de 2024'!$C$4:$C$749,$D112)/1000000</f>
        <v>0</v>
      </c>
      <c r="AB112" s="360"/>
      <c r="AC112" s="360">
        <f>+AA112+AB112</f>
        <v>0</v>
      </c>
      <c r="AD112" s="428">
        <f>W112-Y112+AA112</f>
        <v>99861.441936000003</v>
      </c>
      <c r="AE112" s="360">
        <f>+SUMIFS('[1]SIIF Cierre 31 de Abril de 2024'!$T$4:$T$749,'[1]SIIF Cierre 31 de Abril de 2024'!$A$4:$A$749,$B112,'[1]SIIF Cierre 31 de Abril de 2024'!$B$4:$B$749,$C112,'[1]SIIF Cierre 31 de Abril de 2024'!$C$4:$C$749,$D112)/1000000</f>
        <v>0</v>
      </c>
      <c r="AF112" s="368">
        <f t="shared" si="330"/>
        <v>99861.441936000003</v>
      </c>
      <c r="AG112" s="428">
        <f>+SUMIFS('[1]SIIF Cierre 31 de Abril de 2024'!$W$4:$W$749,'[1]SIIF Cierre 31 de Abril de 2024'!$A$4:$A$749,$B112,'[1]SIIF Cierre 31 de Abril de 2024'!$B$4:$B$749,$C112,'[1]SIIF Cierre 31 de Abril de 2024'!$C$4:$C$749,$D112,'[1]SIIF Cierre 31 de Abril de 2024'!$D$4:$D$749,$E112,'[1]SIIF Cierre 31 de Abril de 2024'!$E$4:$E$749,$F112,'[1]SIIF Cierre 31 de Abril de 2024'!$F$4:$F$749,$G112,'[1]SIIF Cierre 31 de Abril de 2024'!$G$4:$G$749,$H112,'[1]SIIF Cierre 31 de Abril de 2024'!$H$4:$H$749,$I112,'[1]SIIF Cierre 31 de Abril de 2024'!$I$4:$I$749,$J112,'[1]SIIF Cierre 31 de Abril de 2024'!$J$4:$J$749,$K112,'[1]SIIF Cierre 31 de Abril de 2024'!$K$4:$K$749,$L112,'[1]SIIF Cierre 31 de Abril de 2024'!$L$4:$L$749,$M112,'[1]SIIF Cierre 31 de Abril de 2024'!$M$4:$M$749,$N112,'[1]SIIF Cierre 31 de Abril de 2024'!$N$4:$N$749,$O112)/1000000</f>
        <v>19139.481425999998</v>
      </c>
      <c r="AH112" s="247">
        <f t="shared" si="331"/>
        <v>0.19166037516528414</v>
      </c>
      <c r="AI112" s="248"/>
      <c r="AJ112" s="246">
        <f t="shared" si="332"/>
        <v>14913.540188000001</v>
      </c>
      <c r="AK112" s="246">
        <f>+AG112-AJ112</f>
        <v>4225.9412379999976</v>
      </c>
      <c r="AL112" s="170">
        <f t="shared" si="302"/>
        <v>0.14934232771801861</v>
      </c>
      <c r="AM112" s="428">
        <f>+SUMIFS('[1]SIIF Cierre 31 de Abril de 2024'!$X$4:$X$749,'[1]SIIF Cierre 31 de Abril de 2024'!$A$4:$A$749,$B112,'[1]SIIF Cierre 31 de Abril de 2024'!$B$4:$B$749,$C112,'[1]SIIF Cierre 31 de Abril de 2024'!$C$4:$C$749,$D112,'[1]SIIF Cierre 31 de Abril de 2024'!$D$4:$D$749,$E112,'[1]SIIF Cierre 31 de Abril de 2024'!$E$4:$E$749,$F112,'[1]SIIF Cierre 31 de Abril de 2024'!$F$4:$F$749,$G112,'[1]SIIF Cierre 31 de Abril de 2024'!$G$4:$G$749,$H112,'[1]SIIF Cierre 31 de Abril de 2024'!$H$4:$H$749,$I112,'[1]SIIF Cierre 31 de Abril de 2024'!$I$4:$I$749,$J112,'[1]SIIF Cierre 31 de Abril de 2024'!$J$4:$J$749,$K112,'[1]SIIF Cierre 31 de Abril de 2024'!$K$4:$K$749,$L112,'[1]SIIF Cierre 31 de Abril de 2024'!$L$4:$L$749,$M112,'[1]SIIF Cierre 31 de Abril de 2024'!$M$4:$M$749,$N112,'[1]SIIF Cierre 31 de Abril de 2024'!$N$4:$N$749,$O112)/1000000</f>
        <v>3250.075656</v>
      </c>
      <c r="AN112" s="247">
        <f t="shared" si="334"/>
        <v>3.2545851461697646E-2</v>
      </c>
      <c r="AO112" s="248"/>
      <c r="AP112" s="246">
        <f t="shared" si="335"/>
        <v>130.520162</v>
      </c>
      <c r="AQ112" s="246">
        <f>+AM112-AP112</f>
        <v>3119.5554940000002</v>
      </c>
      <c r="AR112" s="170">
        <f t="shared" si="291"/>
        <v>1.3070125913428009E-3</v>
      </c>
      <c r="AS112" s="428">
        <f>+SUMIFS('[1]SIIF Cierre 31 de Abril de 2024'!$Z$4:$Z$749,'[1]SIIF Cierre 31 de Abril de 2024'!$A$4:$A$749,$B112,'[1]SIIF Cierre 31 de Abril de 2024'!$B$4:$B$749,$C112,'[1]SIIF Cierre 31 de Abril de 2024'!$C$4:$C$749,$D112,'[1]SIIF Cierre 31 de Abril de 2024'!$D$4:$D$749,$E112,'[1]SIIF Cierre 31 de Abril de 2024'!$E$4:$E$749,$F112,'[1]SIIF Cierre 31 de Abril de 2024'!$F$4:$F$749,$G112,'[1]SIIF Cierre 31 de Abril de 2024'!$G$4:$G$749,$H112,'[1]SIIF Cierre 31 de Abril de 2024'!$H$4:$H$749,$I112,'[1]SIIF Cierre 31 de Abril de 2024'!$I$4:$I$749,$J112,'[1]SIIF Cierre 31 de Abril de 2024'!$J$4:$J$749,$K112,'[1]SIIF Cierre 31 de Abril de 2024'!$K$4:$K$749,$L112,'[1]SIIF Cierre 31 de Abril de 2024'!$L$4:$L$749,$M112,'[1]SIIF Cierre 31 de Abril de 2024'!$M$4:$M$749,$N112,'[1]SIIF Cierre 31 de Abril de 2024'!$N$4:$N$749,$O112)/1000000</f>
        <v>3249.2343559999999</v>
      </c>
      <c r="AT112" s="247">
        <f t="shared" si="337"/>
        <v>3.253742678863375E-2</v>
      </c>
      <c r="AU112" s="433">
        <f>+AD112-AG112</f>
        <v>80721.960510000004</v>
      </c>
      <c r="AV112" s="361">
        <f>+AG112-AM112</f>
        <v>15889.405769999998</v>
      </c>
      <c r="AW112" s="361">
        <f>+AD112-AM112</f>
        <v>96611.366280000002</v>
      </c>
      <c r="AX112" s="360">
        <f t="shared" si="341"/>
        <v>80721.960510000004</v>
      </c>
      <c r="AY112" s="190">
        <f>AD112*AR112</f>
        <v>130.520162</v>
      </c>
      <c r="AZ112" s="282">
        <f t="shared" si="343"/>
        <v>24.90094715021883</v>
      </c>
      <c r="BB112" s="259">
        <v>1.9351396219959346E-3</v>
      </c>
      <c r="BC112" s="252">
        <v>4.2267777914774532E-3</v>
      </c>
      <c r="BD112" s="252">
        <v>6.6364582801110891E-2</v>
      </c>
      <c r="BE112" s="252">
        <v>0.14934232771801861</v>
      </c>
      <c r="BF112" s="252">
        <v>0.23117203627797614</v>
      </c>
      <c r="BG112" s="252">
        <v>0.31185370848098343</v>
      </c>
      <c r="BH112" s="252">
        <v>0.39138734431702671</v>
      </c>
      <c r="BI112" s="252">
        <v>0.52502711820045356</v>
      </c>
      <c r="BJ112" s="252">
        <v>0.60226468132259636</v>
      </c>
      <c r="BK112" s="252">
        <v>0.67835420807777513</v>
      </c>
      <c r="BL112" s="252">
        <v>0.75329569847600364</v>
      </c>
      <c r="BM112" s="252">
        <v>1</v>
      </c>
      <c r="BO112" s="252">
        <v>5.0069375156874265E-4</v>
      </c>
      <c r="BP112" s="252">
        <v>5.5326659548346057E-4</v>
      </c>
      <c r="BQ112" s="252">
        <v>6.5841228331289651E-4</v>
      </c>
      <c r="BR112" s="252">
        <v>1.3070125913428009E-3</v>
      </c>
      <c r="BS112" s="252">
        <v>9.6664453811777781E-2</v>
      </c>
      <c r="BT112" s="252">
        <v>0.17915277655479656</v>
      </c>
      <c r="BU112" s="252">
        <v>0.26050307681589652</v>
      </c>
      <c r="BV112" s="252">
        <v>0.35242642283049835</v>
      </c>
      <c r="BW112" s="252">
        <v>0.43147063649265266</v>
      </c>
      <c r="BX112" s="252">
        <v>0.56463100207722194</v>
      </c>
      <c r="BY112" s="252">
        <v>0.65318580203962895</v>
      </c>
      <c r="BZ112" s="252">
        <v>1</v>
      </c>
      <c r="CB112" s="537">
        <f t="shared" si="344"/>
        <v>193.245833</v>
      </c>
      <c r="CC112" s="537">
        <f t="shared" si="344"/>
        <v>422.09212500000001</v>
      </c>
      <c r="CD112" s="537">
        <f t="shared" si="344"/>
        <v>6627.2629319999996</v>
      </c>
      <c r="CE112" s="537">
        <f t="shared" si="344"/>
        <v>14913.540188000001</v>
      </c>
      <c r="CF112" s="537">
        <f t="shared" si="344"/>
        <v>23085.172878000001</v>
      </c>
      <c r="CG112" s="537">
        <f t="shared" si="344"/>
        <v>31142.161002000001</v>
      </c>
      <c r="CH112" s="537">
        <f t="shared" si="344"/>
        <v>39084.504559000001</v>
      </c>
      <c r="CI112" s="537">
        <f t="shared" si="344"/>
        <v>52429.965079000001</v>
      </c>
      <c r="CJ112" s="537">
        <f t="shared" si="344"/>
        <v>60143.019504000004</v>
      </c>
      <c r="CK112" s="537">
        <f t="shared" si="344"/>
        <v>67741.429361999995</v>
      </c>
      <c r="CL112" s="537">
        <f t="shared" si="344"/>
        <v>75225.194654000006</v>
      </c>
      <c r="CM112" s="537">
        <f t="shared" si="344"/>
        <v>99861.441936000003</v>
      </c>
      <c r="CO112" s="538">
        <f t="shared" ref="CO112:CO119" si="346">DO112/EO112</f>
        <v>50</v>
      </c>
      <c r="CP112" s="538">
        <f t="shared" si="345"/>
        <v>55.25</v>
      </c>
      <c r="CQ112" s="538">
        <f t="shared" si="345"/>
        <v>65.75</v>
      </c>
      <c r="CR112" s="538">
        <f t="shared" si="345"/>
        <v>130.520162</v>
      </c>
      <c r="CS112" s="538">
        <f t="shared" si="345"/>
        <v>9653.0517416000002</v>
      </c>
      <c r="CT112" s="538">
        <f t="shared" si="345"/>
        <v>17890.454593599999</v>
      </c>
      <c r="CU112" s="538">
        <f t="shared" si="345"/>
        <v>26014.2128796</v>
      </c>
      <c r="CV112" s="538">
        <f t="shared" si="345"/>
        <v>35193.810760199995</v>
      </c>
      <c r="CW112" s="538">
        <f t="shared" si="345"/>
        <v>43087.2799132</v>
      </c>
      <c r="CX112" s="538">
        <f t="shared" si="345"/>
        <v>56384.866029199999</v>
      </c>
      <c r="CY112" s="538">
        <f t="shared" si="345"/>
        <v>65228.076043799992</v>
      </c>
      <c r="CZ112" s="538">
        <f t="shared" si="345"/>
        <v>99861.441936000003</v>
      </c>
      <c r="DB112" s="537">
        <v>193245833</v>
      </c>
      <c r="DC112" s="538">
        <v>422092125</v>
      </c>
      <c r="DD112" s="538">
        <v>6627262932</v>
      </c>
      <c r="DE112" s="538">
        <v>14913540188</v>
      </c>
      <c r="DF112" s="538">
        <v>23085172878</v>
      </c>
      <c r="DG112" s="538">
        <v>31142161002</v>
      </c>
      <c r="DH112" s="538">
        <v>39084504559</v>
      </c>
      <c r="DI112" s="538">
        <v>52429965079</v>
      </c>
      <c r="DJ112" s="538">
        <v>60143019504</v>
      </c>
      <c r="DK112" s="538">
        <v>67741429362</v>
      </c>
      <c r="DL112" s="538">
        <v>75225194654</v>
      </c>
      <c r="DM112" s="538">
        <v>99861441936</v>
      </c>
      <c r="DO112" s="538">
        <v>50000000</v>
      </c>
      <c r="DP112" s="538">
        <v>55250000</v>
      </c>
      <c r="DQ112" s="538">
        <v>65750000</v>
      </c>
      <c r="DR112" s="538">
        <v>130520162</v>
      </c>
      <c r="DS112" s="538">
        <v>9653051741.6000004</v>
      </c>
      <c r="DT112" s="538">
        <v>17890454593.599998</v>
      </c>
      <c r="DU112" s="538">
        <v>26014212879.599998</v>
      </c>
      <c r="DV112" s="538">
        <v>35193810760.199997</v>
      </c>
      <c r="DW112" s="538">
        <v>43087279913.199997</v>
      </c>
      <c r="DX112" s="538">
        <v>56384866029.199997</v>
      </c>
      <c r="DY112" s="538">
        <v>65228076043.799995</v>
      </c>
      <c r="DZ112" s="538">
        <v>99861441936</v>
      </c>
      <c r="EB112" s="537">
        <v>1000000</v>
      </c>
      <c r="EC112" s="538">
        <v>1000000</v>
      </c>
      <c r="ED112" s="538">
        <v>1000000</v>
      </c>
      <c r="EE112" s="538">
        <v>1000000</v>
      </c>
      <c r="EF112" s="538">
        <v>1000000</v>
      </c>
      <c r="EG112" s="538">
        <v>1000000</v>
      </c>
      <c r="EH112" s="538">
        <v>1000000</v>
      </c>
      <c r="EI112" s="538">
        <v>1000000</v>
      </c>
      <c r="EJ112" s="538">
        <v>1000000</v>
      </c>
      <c r="EK112" s="538">
        <v>1000000</v>
      </c>
      <c r="EL112" s="538">
        <v>1000000</v>
      </c>
      <c r="EM112" s="538">
        <v>1000000</v>
      </c>
      <c r="EO112" s="538">
        <v>1000000</v>
      </c>
      <c r="EP112" s="538">
        <v>1000000</v>
      </c>
      <c r="EQ112" s="538">
        <v>1000000</v>
      </c>
      <c r="ER112" s="538">
        <v>1000000</v>
      </c>
      <c r="ES112" s="538">
        <v>1000000</v>
      </c>
      <c r="ET112" s="538">
        <v>1000000</v>
      </c>
      <c r="EU112" s="538">
        <v>1000000</v>
      </c>
      <c r="EV112" s="538">
        <v>1000000</v>
      </c>
      <c r="EW112" s="538">
        <v>1000000</v>
      </c>
      <c r="EX112" s="538">
        <v>1000000</v>
      </c>
      <c r="EY112" s="538">
        <v>1000000</v>
      </c>
      <c r="EZ112" s="538">
        <v>1000000</v>
      </c>
    </row>
    <row r="113" spans="1:207" ht="51.75" customHeight="1">
      <c r="A113" s="181"/>
      <c r="B113" s="181" t="s">
        <v>181</v>
      </c>
      <c r="C113" s="281" t="s">
        <v>295</v>
      </c>
      <c r="D113" s="511" t="s">
        <v>320</v>
      </c>
      <c r="E113" s="181" t="s">
        <v>174</v>
      </c>
      <c r="F113" s="181" t="s">
        <v>162</v>
      </c>
      <c r="G113" s="181" t="s">
        <v>162</v>
      </c>
      <c r="H113" s="181" t="s">
        <v>162</v>
      </c>
      <c r="I113" s="181" t="s">
        <v>162</v>
      </c>
      <c r="J113" s="181" t="s">
        <v>162</v>
      </c>
      <c r="K113" s="181" t="s">
        <v>162</v>
      </c>
      <c r="L113" s="181" t="s">
        <v>162</v>
      </c>
      <c r="M113" s="181" t="s">
        <v>162</v>
      </c>
      <c r="N113" s="181" t="s">
        <v>162</v>
      </c>
      <c r="O113" s="181" t="s">
        <v>162</v>
      </c>
      <c r="P113" s="181"/>
      <c r="Q113" s="181"/>
      <c r="R113" s="181" t="s">
        <v>219</v>
      </c>
      <c r="S113" s="233"/>
      <c r="T113" s="515" t="s">
        <v>321</v>
      </c>
      <c r="U113" s="267" t="s">
        <v>223</v>
      </c>
      <c r="V113" s="589" t="s">
        <v>321</v>
      </c>
      <c r="W113" s="360">
        <f>+SUMIFS('[1]SIIF Cierre 31 de Abril de 2024'!$P$4:$P$749,'[1]SIIF Cierre 31 de Abril de 2024'!$A$4:$A$749,$B113,'[1]SIIF Cierre 31 de Abril de 2024'!$B$4:$B$749,$C113,'[1]SIIF Cierre 31 de Abril de 2024'!$C$4:$C$749,$D113)/1000000</f>
        <v>68146.875666000007</v>
      </c>
      <c r="X113" s="360"/>
      <c r="Y113" s="360">
        <f>+SUMIFS('[1]SIIF Cierre 31 de Abril de 2024'!$R$4:$R$749,'[1]SIIF Cierre 31 de Abril de 2024'!$A$4:$A$749,$B113,'[1]SIIF Cierre 31 de Abril de 2024'!$B$4:$B$749,$C113,'[1]SIIF Cierre 31 de Abril de 2024'!$C$4:$C$749,$D113)/1000000</f>
        <v>0</v>
      </c>
      <c r="Z113" s="360"/>
      <c r="AA113" s="360">
        <f>+SUMIFS('[1]SIIF Cierre 31 de Abril de 2024'!$Q$4:$Q$749,'[1]SIIF Cierre 31 de Abril de 2024'!$A$4:$A$749,$B113,'[1]SIIF Cierre 31 de Abril de 2024'!$B$4:$B$749,$C113,'[1]SIIF Cierre 31 de Abril de 2024'!$C$4:$C$749,$D113)/1000000</f>
        <v>0</v>
      </c>
      <c r="AB113" s="360"/>
      <c r="AC113" s="360"/>
      <c r="AD113" s="428">
        <f>W113-Y113+AA113</f>
        <v>68146.875666000007</v>
      </c>
      <c r="AE113" s="360">
        <f>+SUMIFS('[1]SIIF Cierre 31 de Abril de 2024'!$T$4:$T$749,'[1]SIIF Cierre 31 de Abril de 2024'!$A$4:$A$749,$B113,'[1]SIIF Cierre 31 de Abril de 2024'!$B$4:$B$749,$C113,'[1]SIIF Cierre 31 de Abril de 2024'!$C$4:$C$749,$D113)/1000000</f>
        <v>0</v>
      </c>
      <c r="AF113" s="368">
        <f t="shared" si="330"/>
        <v>68146.875666000007</v>
      </c>
      <c r="AG113" s="428">
        <f>+SUMIFS('[1]SIIF Cierre 31 de Abril de 2024'!$W$4:$W$749,'[1]SIIF Cierre 31 de Abril de 2024'!$A$4:$A$749,$B113,'[1]SIIF Cierre 31 de Abril de 2024'!$B$4:$B$749,$C113,'[1]SIIF Cierre 31 de Abril de 2024'!$C$4:$C$749,$D113,'[1]SIIF Cierre 31 de Abril de 2024'!$D$4:$D$749,$E113,'[1]SIIF Cierre 31 de Abril de 2024'!$E$4:$E$749,$F113,'[1]SIIF Cierre 31 de Abril de 2024'!$F$4:$F$749,$G113,'[1]SIIF Cierre 31 de Abril de 2024'!$G$4:$G$749,$H113,'[1]SIIF Cierre 31 de Abril de 2024'!$H$4:$H$749,$I113,'[1]SIIF Cierre 31 de Abril de 2024'!$I$4:$I$749,$J113,'[1]SIIF Cierre 31 de Abril de 2024'!$J$4:$J$749,$K113,'[1]SIIF Cierre 31 de Abril de 2024'!$K$4:$K$749,$L113,'[1]SIIF Cierre 31 de Abril de 2024'!$L$4:$L$749,$M113,'[1]SIIF Cierre 31 de Abril de 2024'!$M$4:$M$749,$N113,'[1]SIIF Cierre 31 de Abril de 2024'!$N$4:$N$749,$O113)/1000000</f>
        <v>13181.65292685</v>
      </c>
      <c r="AH113" s="247">
        <f t="shared" si="331"/>
        <v>0.19343004060018293</v>
      </c>
      <c r="AI113" s="248"/>
      <c r="AJ113" s="246">
        <f t="shared" si="332"/>
        <v>12805.560718000001</v>
      </c>
      <c r="AK113" s="246">
        <f>+AG113-AJ113</f>
        <v>376.09220884999922</v>
      </c>
      <c r="AL113" s="170">
        <f t="shared" si="302"/>
        <v>0.18791119318165572</v>
      </c>
      <c r="AM113" s="428">
        <f>+SUMIFS('[1]SIIF Cierre 31 de Abril de 2024'!$X$4:$X$749,'[1]SIIF Cierre 31 de Abril de 2024'!$A$4:$A$749,$B113,'[1]SIIF Cierre 31 de Abril de 2024'!$B$4:$B$749,$C113,'[1]SIIF Cierre 31 de Abril de 2024'!$C$4:$C$749,$D113,'[1]SIIF Cierre 31 de Abril de 2024'!$D$4:$D$749,$E113,'[1]SIIF Cierre 31 de Abril de 2024'!$E$4:$E$749,$F113,'[1]SIIF Cierre 31 de Abril de 2024'!$F$4:$F$749,$G113,'[1]SIIF Cierre 31 de Abril de 2024'!$G$4:$G$749,$H113,'[1]SIIF Cierre 31 de Abril de 2024'!$H$4:$H$749,$I113,'[1]SIIF Cierre 31 de Abril de 2024'!$I$4:$I$749,$J113,'[1]SIIF Cierre 31 de Abril de 2024'!$J$4:$J$749,$K113,'[1]SIIF Cierre 31 de Abril de 2024'!$K$4:$K$749,$L113,'[1]SIIF Cierre 31 de Abril de 2024'!$L$4:$L$749,$M113,'[1]SIIF Cierre 31 de Abril de 2024'!$M$4:$M$749,$N113,'[1]SIIF Cierre 31 de Abril de 2024'!$N$4:$N$749,$O113)/1000000</f>
        <v>597.25396255999999</v>
      </c>
      <c r="AN113" s="247">
        <f t="shared" si="334"/>
        <v>8.7642163594887044E-3</v>
      </c>
      <c r="AO113" s="248"/>
      <c r="AP113" s="246">
        <f t="shared" si="335"/>
        <v>22.954450000000001</v>
      </c>
      <c r="AQ113" s="246">
        <f>+AM113-AP113</f>
        <v>574.29951256000004</v>
      </c>
      <c r="AR113" s="170">
        <f t="shared" si="291"/>
        <v>3.3683789279649232E-4</v>
      </c>
      <c r="AS113" s="428">
        <f>+SUMIFS('[1]SIIF Cierre 31 de Abril de 2024'!$Z$4:$Z$749,'[1]SIIF Cierre 31 de Abril de 2024'!$A$4:$A$749,$B113,'[1]SIIF Cierre 31 de Abril de 2024'!$B$4:$B$749,$C113,'[1]SIIF Cierre 31 de Abril de 2024'!$C$4:$C$749,$D113,'[1]SIIF Cierre 31 de Abril de 2024'!$D$4:$D$749,$E113,'[1]SIIF Cierre 31 de Abril de 2024'!$E$4:$E$749,$F113,'[1]SIIF Cierre 31 de Abril de 2024'!$F$4:$F$749,$G113,'[1]SIIF Cierre 31 de Abril de 2024'!$G$4:$G$749,$H113,'[1]SIIF Cierre 31 de Abril de 2024'!$H$4:$H$749,$I113,'[1]SIIF Cierre 31 de Abril de 2024'!$I$4:$I$749,$J113,'[1]SIIF Cierre 31 de Abril de 2024'!$J$4:$J$749,$K113,'[1]SIIF Cierre 31 de Abril de 2024'!$K$4:$K$749,$L113,'[1]SIIF Cierre 31 de Abril de 2024'!$L$4:$L$749,$M113,'[1]SIIF Cierre 31 de Abril de 2024'!$M$4:$M$749,$N113,'[1]SIIF Cierre 31 de Abril de 2024'!$N$4:$N$749,$O113)/1000000</f>
        <v>597.25396255999999</v>
      </c>
      <c r="AT113" s="247">
        <f t="shared" si="337"/>
        <v>8.7642163594887044E-3</v>
      </c>
      <c r="AU113" s="433">
        <f>+AD113-AG113</f>
        <v>54965.222739150006</v>
      </c>
      <c r="AV113" s="361">
        <f>+AG113-AM113</f>
        <v>12584.39896429</v>
      </c>
      <c r="AW113" s="361">
        <f>+AD113-AM113</f>
        <v>67549.621703440003</v>
      </c>
      <c r="AX113" s="360">
        <f t="shared" si="341"/>
        <v>54965.222739150006</v>
      </c>
      <c r="AY113" s="190">
        <f>AD113*AR113</f>
        <v>22.954450000000001</v>
      </c>
      <c r="AZ113" s="282">
        <f t="shared" si="343"/>
        <v>26.019092705771644</v>
      </c>
      <c r="BB113" s="251">
        <v>0</v>
      </c>
      <c r="BC113" s="283">
        <v>6.0079542311911223E-4</v>
      </c>
      <c r="BD113" s="283">
        <v>6.154696101633015E-4</v>
      </c>
      <c r="BE113" s="283">
        <v>0.18791119318165572</v>
      </c>
      <c r="BF113" s="283">
        <v>0.28421540566185227</v>
      </c>
      <c r="BG113" s="283">
        <v>0.37977123460279516</v>
      </c>
      <c r="BH113" s="283">
        <v>0.47534173773078225</v>
      </c>
      <c r="BI113" s="283">
        <v>0.5708975666717252</v>
      </c>
      <c r="BJ113" s="283">
        <v>0.66645339561266803</v>
      </c>
      <c r="BK113" s="283">
        <v>0.76202389874065513</v>
      </c>
      <c r="BL113" s="283">
        <v>0.85759440186864222</v>
      </c>
      <c r="BM113" s="283">
        <v>1</v>
      </c>
      <c r="BO113" s="283">
        <v>0</v>
      </c>
      <c r="BP113" s="283">
        <v>0</v>
      </c>
      <c r="BQ113" s="283">
        <v>1.0738790191743433E-4</v>
      </c>
      <c r="BR113" s="283">
        <v>3.3683789279649232E-4</v>
      </c>
      <c r="BS113" s="283">
        <v>0.16554411200436736</v>
      </c>
      <c r="BT113" s="283">
        <v>0.26443141722769642</v>
      </c>
      <c r="BU113" s="283">
        <v>0.36317696686934126</v>
      </c>
      <c r="BV113" s="283">
        <v>0.46192251651098609</v>
      </c>
      <c r="BW113" s="283">
        <v>0.56066806615263087</v>
      </c>
      <c r="BX113" s="283">
        <v>0.65941361579427571</v>
      </c>
      <c r="BY113" s="283">
        <v>0.75815916543592055</v>
      </c>
      <c r="BZ113" s="283">
        <v>1</v>
      </c>
      <c r="CB113" s="537">
        <f t="shared" si="344"/>
        <v>0</v>
      </c>
      <c r="CC113" s="537">
        <f t="shared" si="344"/>
        <v>40.942331000000003</v>
      </c>
      <c r="CD113" s="537">
        <f t="shared" si="344"/>
        <v>41.942331000000003</v>
      </c>
      <c r="CE113" s="537">
        <f t="shared" si="344"/>
        <v>12805.560718000001</v>
      </c>
      <c r="CF113" s="537">
        <f t="shared" si="344"/>
        <v>19368.391911999999</v>
      </c>
      <c r="CG113" s="537">
        <f t="shared" si="344"/>
        <v>25880.223106000001</v>
      </c>
      <c r="CH113" s="537">
        <f t="shared" si="344"/>
        <v>32393.0543</v>
      </c>
      <c r="CI113" s="537">
        <f t="shared" si="344"/>
        <v>38904.885494000002</v>
      </c>
      <c r="CJ113" s="537">
        <f t="shared" si="344"/>
        <v>45416.716688</v>
      </c>
      <c r="CK113" s="537">
        <f t="shared" si="344"/>
        <v>51929.547881999999</v>
      </c>
      <c r="CL113" s="537">
        <f t="shared" si="344"/>
        <v>58442.379075999997</v>
      </c>
      <c r="CM113" s="537">
        <f t="shared" si="344"/>
        <v>68146.875666000007</v>
      </c>
      <c r="CO113" s="538">
        <f t="shared" si="346"/>
        <v>0</v>
      </c>
      <c r="CP113" s="538">
        <f t="shared" si="345"/>
        <v>0</v>
      </c>
      <c r="CQ113" s="538">
        <f t="shared" si="345"/>
        <v>7.3181500000000002</v>
      </c>
      <c r="CR113" s="538">
        <f t="shared" si="345"/>
        <v>22.954450000000001</v>
      </c>
      <c r="CS113" s="538">
        <f t="shared" si="345"/>
        <v>11281.314017999999</v>
      </c>
      <c r="CT113" s="538">
        <f t="shared" si="345"/>
        <v>18020.174911999999</v>
      </c>
      <c r="CU113" s="538">
        <f t="shared" si="345"/>
        <v>24749.375606000001</v>
      </c>
      <c r="CV113" s="538">
        <f t="shared" si="345"/>
        <v>31478.576300000001</v>
      </c>
      <c r="CW113" s="538">
        <f t="shared" si="345"/>
        <v>38207.776994</v>
      </c>
      <c r="CX113" s="538">
        <f t="shared" si="345"/>
        <v>44936.977687999999</v>
      </c>
      <c r="CY113" s="538">
        <f t="shared" si="345"/>
        <v>51666.178381999998</v>
      </c>
      <c r="CZ113" s="538">
        <f t="shared" si="345"/>
        <v>68146.875666000007</v>
      </c>
      <c r="DB113" s="541">
        <v>0</v>
      </c>
      <c r="DC113" s="544">
        <v>40942331</v>
      </c>
      <c r="DD113" s="544">
        <v>41942331</v>
      </c>
      <c r="DE113" s="544">
        <v>12805560718</v>
      </c>
      <c r="DF113" s="544">
        <v>19368391912</v>
      </c>
      <c r="DG113" s="544">
        <v>25880223106</v>
      </c>
      <c r="DH113" s="544">
        <v>32393054300</v>
      </c>
      <c r="DI113" s="544">
        <v>38904885494</v>
      </c>
      <c r="DJ113" s="544">
        <v>45416716688</v>
      </c>
      <c r="DK113" s="544">
        <v>51929547882</v>
      </c>
      <c r="DL113" s="544">
        <v>58442379076</v>
      </c>
      <c r="DM113" s="544">
        <v>68146875666</v>
      </c>
      <c r="DO113" s="544">
        <v>0</v>
      </c>
      <c r="DP113" s="544">
        <v>0</v>
      </c>
      <c r="DQ113" s="544">
        <v>7318150</v>
      </c>
      <c r="DR113" s="544">
        <v>22954450</v>
      </c>
      <c r="DS113" s="544">
        <v>11281314018</v>
      </c>
      <c r="DT113" s="544">
        <v>18020174912</v>
      </c>
      <c r="DU113" s="544">
        <v>24749375606</v>
      </c>
      <c r="DV113" s="544">
        <v>31478576300</v>
      </c>
      <c r="DW113" s="544">
        <v>38207776994</v>
      </c>
      <c r="DX113" s="544">
        <v>44936977688</v>
      </c>
      <c r="DY113" s="544">
        <v>51666178382</v>
      </c>
      <c r="DZ113" s="544">
        <v>68146875666</v>
      </c>
      <c r="EB113" s="541">
        <v>1000000</v>
      </c>
      <c r="EC113" s="544">
        <v>1000000</v>
      </c>
      <c r="ED113" s="544">
        <v>1000000</v>
      </c>
      <c r="EE113" s="544">
        <v>1000000</v>
      </c>
      <c r="EF113" s="544">
        <v>1000000</v>
      </c>
      <c r="EG113" s="544">
        <v>1000000</v>
      </c>
      <c r="EH113" s="544">
        <v>1000000</v>
      </c>
      <c r="EI113" s="544">
        <v>1000000</v>
      </c>
      <c r="EJ113" s="544">
        <v>1000000</v>
      </c>
      <c r="EK113" s="544">
        <v>1000000</v>
      </c>
      <c r="EL113" s="544">
        <v>1000000</v>
      </c>
      <c r="EM113" s="544">
        <v>1000000</v>
      </c>
      <c r="EO113" s="544">
        <v>1000000</v>
      </c>
      <c r="EP113" s="544">
        <v>1000000</v>
      </c>
      <c r="EQ113" s="544">
        <v>1000000</v>
      </c>
      <c r="ER113" s="544">
        <v>1000000</v>
      </c>
      <c r="ES113" s="544">
        <v>1000000</v>
      </c>
      <c r="ET113" s="544">
        <v>1000000</v>
      </c>
      <c r="EU113" s="544">
        <v>1000000</v>
      </c>
      <c r="EV113" s="544">
        <v>1000000</v>
      </c>
      <c r="EW113" s="544">
        <v>1000000</v>
      </c>
      <c r="EX113" s="544">
        <v>1000000</v>
      </c>
      <c r="EY113" s="544">
        <v>1000000</v>
      </c>
      <c r="EZ113" s="544">
        <v>1000000</v>
      </c>
      <c r="GY113" s="284"/>
    </row>
    <row r="114" spans="1:207" ht="51.75" customHeight="1">
      <c r="A114" s="181"/>
      <c r="B114" s="181" t="s">
        <v>181</v>
      </c>
      <c r="C114" s="281" t="s">
        <v>295</v>
      </c>
      <c r="D114" s="511" t="s">
        <v>322</v>
      </c>
      <c r="E114" s="181" t="s">
        <v>174</v>
      </c>
      <c r="F114" s="181" t="s">
        <v>162</v>
      </c>
      <c r="G114" s="181" t="s">
        <v>162</v>
      </c>
      <c r="H114" s="181" t="s">
        <v>162</v>
      </c>
      <c r="I114" s="181" t="s">
        <v>162</v>
      </c>
      <c r="J114" s="181" t="s">
        <v>162</v>
      </c>
      <c r="K114" s="181" t="s">
        <v>162</v>
      </c>
      <c r="L114" s="181" t="s">
        <v>162</v>
      </c>
      <c r="M114" s="181" t="s">
        <v>162</v>
      </c>
      <c r="N114" s="181" t="s">
        <v>162</v>
      </c>
      <c r="O114" s="181" t="s">
        <v>162</v>
      </c>
      <c r="P114" s="181"/>
      <c r="Q114" s="181"/>
      <c r="R114" s="181" t="s">
        <v>219</v>
      </c>
      <c r="S114" s="233"/>
      <c r="T114" s="515" t="s">
        <v>224</v>
      </c>
      <c r="U114" s="267">
        <v>2021011000091</v>
      </c>
      <c r="V114" s="589" t="s">
        <v>224</v>
      </c>
      <c r="W114" s="360">
        <f>+SUMIFS('[1]SIIF Cierre 31 de Abril de 2024'!$P$4:$P$749,'[1]SIIF Cierre 31 de Abril de 2024'!$A$4:$A$749,$B114,'[1]SIIF Cierre 31 de Abril de 2024'!$B$4:$B$749,$C114,'[1]SIIF Cierre 31 de Abril de 2024'!$C$4:$C$749,$D114)/1000000</f>
        <v>10908.748251999999</v>
      </c>
      <c r="X114" s="360"/>
      <c r="Y114" s="360">
        <f>+SUMIFS('[1]SIIF Cierre 31 de Abril de 2024'!$R$4:$R$749,'[1]SIIF Cierre 31 de Abril de 2024'!$A$4:$A$749,$B114,'[1]SIIF Cierre 31 de Abril de 2024'!$B$4:$B$749,$C114,'[1]SIIF Cierre 31 de Abril de 2024'!$C$4:$C$749,$D114)/1000000</f>
        <v>0</v>
      </c>
      <c r="Z114" s="360"/>
      <c r="AA114" s="360">
        <f>+SUMIFS('[1]SIIF Cierre 31 de Abril de 2024'!$Q$4:$Q$749,'[1]SIIF Cierre 31 de Abril de 2024'!$A$4:$A$749,$B114,'[1]SIIF Cierre 31 de Abril de 2024'!$B$4:$B$749,$C114,'[1]SIIF Cierre 31 de Abril de 2024'!$C$4:$C$749,$D114)/1000000</f>
        <v>0</v>
      </c>
      <c r="AB114" s="360"/>
      <c r="AC114" s="360">
        <f>+AA114+AB114</f>
        <v>0</v>
      </c>
      <c r="AD114" s="428">
        <f>W114-Y114+AA114</f>
        <v>10908.748251999999</v>
      </c>
      <c r="AE114" s="360">
        <f>+SUMIFS('[1]SIIF Cierre 31 de Abril de 2024'!$T$4:$T$749,'[1]SIIF Cierre 31 de Abril de 2024'!$A$4:$A$749,$B114,'[1]SIIF Cierre 31 de Abril de 2024'!$B$4:$B$749,$C114,'[1]SIIF Cierre 31 de Abril de 2024'!$C$4:$C$749,$D114)/1000000</f>
        <v>0</v>
      </c>
      <c r="AF114" s="368">
        <f t="shared" si="330"/>
        <v>10908.748251999999</v>
      </c>
      <c r="AG114" s="428">
        <f>+SUMIFS('[1]SIIF Cierre 31 de Abril de 2024'!$W$4:$W$749,'[1]SIIF Cierre 31 de Abril de 2024'!$A$4:$A$749,$B114,'[1]SIIF Cierre 31 de Abril de 2024'!$B$4:$B$749,$C114,'[1]SIIF Cierre 31 de Abril de 2024'!$C$4:$C$749,$D114,'[1]SIIF Cierre 31 de Abril de 2024'!$D$4:$D$749,$E114,'[1]SIIF Cierre 31 de Abril de 2024'!$E$4:$E$749,$F114,'[1]SIIF Cierre 31 de Abril de 2024'!$F$4:$F$749,$G114,'[1]SIIF Cierre 31 de Abril de 2024'!$G$4:$G$749,$H114,'[1]SIIF Cierre 31 de Abril de 2024'!$H$4:$H$749,$I114,'[1]SIIF Cierre 31 de Abril de 2024'!$I$4:$I$749,$J114,'[1]SIIF Cierre 31 de Abril de 2024'!$J$4:$J$749,$K114,'[1]SIIF Cierre 31 de Abril de 2024'!$K$4:$K$749,$L114,'[1]SIIF Cierre 31 de Abril de 2024'!$L$4:$L$749,$M114,'[1]SIIF Cierre 31 de Abril de 2024'!$M$4:$M$749,$N114,'[1]SIIF Cierre 31 de Abril de 2024'!$N$4:$N$749,$O114)/1000000</f>
        <v>628.68046900000002</v>
      </c>
      <c r="AH114" s="247">
        <f t="shared" si="331"/>
        <v>5.7630853190212578E-2</v>
      </c>
      <c r="AI114" s="248"/>
      <c r="AJ114" s="246">
        <f t="shared" si="332"/>
        <v>3266.286126</v>
      </c>
      <c r="AK114" s="246">
        <f>+AG114-AJ114</f>
        <v>-2637.6056570000001</v>
      </c>
      <c r="AL114" s="170">
        <f t="shared" si="302"/>
        <v>0.29941896636959808</v>
      </c>
      <c r="AM114" s="428">
        <f>+SUMIFS('[1]SIIF Cierre 31 de Abril de 2024'!$X$4:$X$749,'[1]SIIF Cierre 31 de Abril de 2024'!$A$4:$A$749,$B114,'[1]SIIF Cierre 31 de Abril de 2024'!$B$4:$B$749,$C114,'[1]SIIF Cierre 31 de Abril de 2024'!$C$4:$C$749,$D114,'[1]SIIF Cierre 31 de Abril de 2024'!$D$4:$D$749,$E114,'[1]SIIF Cierre 31 de Abril de 2024'!$E$4:$E$749,$F114,'[1]SIIF Cierre 31 de Abril de 2024'!$F$4:$F$749,$G114,'[1]SIIF Cierre 31 de Abril de 2024'!$G$4:$G$749,$H114,'[1]SIIF Cierre 31 de Abril de 2024'!$H$4:$H$749,$I114,'[1]SIIF Cierre 31 de Abril de 2024'!$I$4:$I$749,$J114,'[1]SIIF Cierre 31 de Abril de 2024'!$J$4:$J$749,$K114,'[1]SIIF Cierre 31 de Abril de 2024'!$K$4:$K$749,$L114,'[1]SIIF Cierre 31 de Abril de 2024'!$L$4:$L$749,$M114,'[1]SIIF Cierre 31 de Abril de 2024'!$M$4:$M$749,$N114,'[1]SIIF Cierre 31 de Abril de 2024'!$N$4:$N$749,$O114)/1000000</f>
        <v>22.326087000000001</v>
      </c>
      <c r="AN114" s="247">
        <f t="shared" si="334"/>
        <v>2.0466222598827283E-3</v>
      </c>
      <c r="AO114" s="248"/>
      <c r="AP114" s="246">
        <f t="shared" si="335"/>
        <v>919.53650000000005</v>
      </c>
      <c r="AQ114" s="246">
        <f>+AM114-AP114</f>
        <v>-897.21041300000002</v>
      </c>
      <c r="AR114" s="170">
        <f t="shared" si="291"/>
        <v>8.4293493511633011E-2</v>
      </c>
      <c r="AS114" s="428">
        <f>+SUMIFS('[1]SIIF Cierre 31 de Abril de 2024'!$Z$4:$Z$749,'[1]SIIF Cierre 31 de Abril de 2024'!$A$4:$A$749,$B114,'[1]SIIF Cierre 31 de Abril de 2024'!$B$4:$B$749,$C114,'[1]SIIF Cierre 31 de Abril de 2024'!$C$4:$C$749,$D114,'[1]SIIF Cierre 31 de Abril de 2024'!$D$4:$D$749,$E114,'[1]SIIF Cierre 31 de Abril de 2024'!$E$4:$E$749,$F114,'[1]SIIF Cierre 31 de Abril de 2024'!$F$4:$F$749,$G114,'[1]SIIF Cierre 31 de Abril de 2024'!$G$4:$G$749,$H114,'[1]SIIF Cierre 31 de Abril de 2024'!$H$4:$H$749,$I114,'[1]SIIF Cierre 31 de Abril de 2024'!$I$4:$I$749,$J114,'[1]SIIF Cierre 31 de Abril de 2024'!$J$4:$J$749,$K114,'[1]SIIF Cierre 31 de Abril de 2024'!$K$4:$K$749,$L114,'[1]SIIF Cierre 31 de Abril de 2024'!$L$4:$L$749,$M114,'[1]SIIF Cierre 31 de Abril de 2024'!$M$4:$M$749,$N114,'[1]SIIF Cierre 31 de Abril de 2024'!$N$4:$N$749,$O114)/1000000</f>
        <v>22.326087000000001</v>
      </c>
      <c r="AT114" s="247">
        <f t="shared" si="337"/>
        <v>2.0466222598827283E-3</v>
      </c>
      <c r="AU114" s="433">
        <f>+AD114-AG114</f>
        <v>10280.067782999999</v>
      </c>
      <c r="AV114" s="361">
        <f>+AG114-AM114</f>
        <v>606.35438199999999</v>
      </c>
      <c r="AW114" s="361">
        <f>+AD114-AM114</f>
        <v>10886.422165</v>
      </c>
      <c r="AX114" s="360">
        <f t="shared" si="341"/>
        <v>10280.067782999999</v>
      </c>
      <c r="AY114" s="190">
        <f>AD114*AR114</f>
        <v>919.53649999999993</v>
      </c>
      <c r="AZ114" s="282">
        <f t="shared" si="343"/>
        <v>2.4279718097106533E-2</v>
      </c>
      <c r="BB114" s="259">
        <v>9.1669546028496987E-3</v>
      </c>
      <c r="BC114" s="252">
        <v>5.9539370145508787E-2</v>
      </c>
      <c r="BD114" s="252">
        <v>0.14668053226974406</v>
      </c>
      <c r="BE114" s="252">
        <v>0.29941896636959808</v>
      </c>
      <c r="BF114" s="252">
        <v>0.39201446648252891</v>
      </c>
      <c r="BG114" s="252">
        <v>0.46788898305213178</v>
      </c>
      <c r="BH114" s="252">
        <v>0.54376349962173465</v>
      </c>
      <c r="BI114" s="252">
        <v>0.69650193372158864</v>
      </c>
      <c r="BJ114" s="252">
        <v>0.77237645029119151</v>
      </c>
      <c r="BK114" s="252">
        <v>0.84825096686079438</v>
      </c>
      <c r="BL114" s="252">
        <v>0.92412548343039713</v>
      </c>
      <c r="BM114" s="252">
        <v>1</v>
      </c>
      <c r="BO114" s="252">
        <v>0</v>
      </c>
      <c r="BP114" s="252">
        <v>3.6667818411398795E-4</v>
      </c>
      <c r="BQ114" s="252">
        <v>1.6958866015271941E-3</v>
      </c>
      <c r="BR114" s="252">
        <v>8.4293493511633011E-2</v>
      </c>
      <c r="BS114" s="252">
        <v>0.19251240623459939</v>
      </c>
      <c r="BT114" s="252">
        <v>0.2752016826907337</v>
      </c>
      <c r="BU114" s="252">
        <v>0.38398298807858489</v>
      </c>
      <c r="BV114" s="252">
        <v>0.46905979786103141</v>
      </c>
      <c r="BW114" s="252">
        <v>0.58012459164045249</v>
      </c>
      <c r="BX114" s="252">
        <v>0.66547641006098446</v>
      </c>
      <c r="BY114" s="252">
        <v>0.78838932655937144</v>
      </c>
      <c r="BZ114" s="252">
        <v>1</v>
      </c>
      <c r="CB114" s="537">
        <f t="shared" si="344"/>
        <v>100</v>
      </c>
      <c r="CC114" s="537">
        <f t="shared" si="344"/>
        <v>649.5</v>
      </c>
      <c r="CD114" s="537">
        <f t="shared" si="344"/>
        <v>1600.1010000000001</v>
      </c>
      <c r="CE114" s="537">
        <f t="shared" si="344"/>
        <v>3266.286126</v>
      </c>
      <c r="CF114" s="537">
        <f t="shared" si="344"/>
        <v>4276.3871259999996</v>
      </c>
      <c r="CG114" s="537">
        <f t="shared" si="344"/>
        <v>5104.0831260000004</v>
      </c>
      <c r="CH114" s="537">
        <f t="shared" si="344"/>
        <v>5931.7791260000004</v>
      </c>
      <c r="CI114" s="537">
        <f t="shared" si="344"/>
        <v>7597.9642519999998</v>
      </c>
      <c r="CJ114" s="537">
        <f t="shared" si="344"/>
        <v>8425.6602519999997</v>
      </c>
      <c r="CK114" s="537">
        <f t="shared" si="344"/>
        <v>9253.3562519999996</v>
      </c>
      <c r="CL114" s="537">
        <f t="shared" si="344"/>
        <v>10081.052251999999</v>
      </c>
      <c r="CM114" s="537">
        <f t="shared" si="344"/>
        <v>10908.748251999999</v>
      </c>
      <c r="CO114" s="538">
        <f t="shared" si="346"/>
        <v>0</v>
      </c>
      <c r="CP114" s="538">
        <f t="shared" si="345"/>
        <v>4</v>
      </c>
      <c r="CQ114" s="538">
        <f t="shared" si="345"/>
        <v>18.5</v>
      </c>
      <c r="CR114" s="538">
        <f t="shared" si="345"/>
        <v>919.53650000000005</v>
      </c>
      <c r="CS114" s="538">
        <f t="shared" si="345"/>
        <v>2100.069375</v>
      </c>
      <c r="CT114" s="538">
        <f t="shared" si="345"/>
        <v>3002.1058750000002</v>
      </c>
      <c r="CU114" s="538">
        <f t="shared" si="345"/>
        <v>4188.7737500000003</v>
      </c>
      <c r="CV114" s="538">
        <f t="shared" si="345"/>
        <v>5116.8552499999996</v>
      </c>
      <c r="CW114" s="538">
        <f t="shared" si="345"/>
        <v>6328.4331249999996</v>
      </c>
      <c r="CX114" s="538">
        <f t="shared" si="345"/>
        <v>7259.5146249999998</v>
      </c>
      <c r="CY114" s="538">
        <f t="shared" si="345"/>
        <v>8600.3406880000002</v>
      </c>
      <c r="CZ114" s="538">
        <f t="shared" si="345"/>
        <v>10908.748251999999</v>
      </c>
      <c r="DB114" s="537">
        <v>100000000</v>
      </c>
      <c r="DC114" s="538">
        <v>649500000</v>
      </c>
      <c r="DD114" s="538">
        <v>1600101000</v>
      </c>
      <c r="DE114" s="538">
        <v>3266286126</v>
      </c>
      <c r="DF114" s="538">
        <v>4276387126</v>
      </c>
      <c r="DG114" s="538">
        <v>5104083126</v>
      </c>
      <c r="DH114" s="538">
        <v>5931779126</v>
      </c>
      <c r="DI114" s="538">
        <v>7597964252</v>
      </c>
      <c r="DJ114" s="538">
        <v>8425660252</v>
      </c>
      <c r="DK114" s="538">
        <v>9253356252</v>
      </c>
      <c r="DL114" s="538">
        <v>10081052252</v>
      </c>
      <c r="DM114" s="538">
        <v>10908748252</v>
      </c>
      <c r="DO114" s="538">
        <v>0</v>
      </c>
      <c r="DP114" s="538">
        <v>4000000</v>
      </c>
      <c r="DQ114" s="538">
        <v>18500000</v>
      </c>
      <c r="DR114" s="538">
        <v>919536500</v>
      </c>
      <c r="DS114" s="538">
        <v>2100069375</v>
      </c>
      <c r="DT114" s="538">
        <v>3002105875</v>
      </c>
      <c r="DU114" s="538">
        <v>4188773750</v>
      </c>
      <c r="DV114" s="538">
        <v>5116855250</v>
      </c>
      <c r="DW114" s="538">
        <v>6328433125</v>
      </c>
      <c r="DX114" s="538">
        <v>7259514625</v>
      </c>
      <c r="DY114" s="538">
        <v>8600340688</v>
      </c>
      <c r="DZ114" s="538">
        <v>10908748252</v>
      </c>
      <c r="EB114" s="537">
        <v>1000000</v>
      </c>
      <c r="EC114" s="538">
        <v>1000000</v>
      </c>
      <c r="ED114" s="538">
        <v>1000000</v>
      </c>
      <c r="EE114" s="538">
        <v>1000000</v>
      </c>
      <c r="EF114" s="538">
        <v>1000000</v>
      </c>
      <c r="EG114" s="538">
        <v>1000000</v>
      </c>
      <c r="EH114" s="538">
        <v>1000000</v>
      </c>
      <c r="EI114" s="538">
        <v>1000000</v>
      </c>
      <c r="EJ114" s="538">
        <v>1000000</v>
      </c>
      <c r="EK114" s="538">
        <v>1000000</v>
      </c>
      <c r="EL114" s="538">
        <v>1000000</v>
      </c>
      <c r="EM114" s="538">
        <v>1000000</v>
      </c>
      <c r="EO114" s="538">
        <v>1000000</v>
      </c>
      <c r="EP114" s="538">
        <v>1000000</v>
      </c>
      <c r="EQ114" s="538">
        <v>1000000</v>
      </c>
      <c r="ER114" s="538">
        <v>1000000</v>
      </c>
      <c r="ES114" s="538">
        <v>1000000</v>
      </c>
      <c r="ET114" s="538">
        <v>1000000</v>
      </c>
      <c r="EU114" s="538">
        <v>1000000</v>
      </c>
      <c r="EV114" s="538">
        <v>1000000</v>
      </c>
      <c r="EW114" s="538">
        <v>1000000</v>
      </c>
      <c r="EX114" s="538">
        <v>1000000</v>
      </c>
      <c r="EY114" s="538">
        <v>1000000</v>
      </c>
      <c r="EZ114" s="538">
        <v>1000000</v>
      </c>
    </row>
    <row r="115" spans="1:207" ht="51.75" customHeight="1">
      <c r="A115" s="181"/>
      <c r="B115" s="181" t="s">
        <v>181</v>
      </c>
      <c r="C115" s="281" t="s">
        <v>295</v>
      </c>
      <c r="D115" s="511" t="s">
        <v>323</v>
      </c>
      <c r="E115" s="181" t="s">
        <v>174</v>
      </c>
      <c r="F115" s="181" t="s">
        <v>162</v>
      </c>
      <c r="G115" s="181" t="s">
        <v>162</v>
      </c>
      <c r="H115" s="181" t="s">
        <v>162</v>
      </c>
      <c r="I115" s="181" t="s">
        <v>162</v>
      </c>
      <c r="J115" s="181" t="s">
        <v>162</v>
      </c>
      <c r="K115" s="181" t="s">
        <v>162</v>
      </c>
      <c r="L115" s="181" t="s">
        <v>162</v>
      </c>
      <c r="M115" s="181" t="s">
        <v>162</v>
      </c>
      <c r="N115" s="181" t="s">
        <v>162</v>
      </c>
      <c r="O115" s="181" t="s">
        <v>162</v>
      </c>
      <c r="P115" s="181"/>
      <c r="Q115" s="181"/>
      <c r="R115" s="181" t="s">
        <v>219</v>
      </c>
      <c r="S115" s="233"/>
      <c r="T115" s="515" t="s">
        <v>225</v>
      </c>
      <c r="U115" s="267" t="s">
        <v>226</v>
      </c>
      <c r="V115" s="590" t="s">
        <v>225</v>
      </c>
      <c r="W115" s="360">
        <f>+SUMIFS('[1]SIIF Cierre 31 de Abril de 2024'!$P$4:$P$749,'[1]SIIF Cierre 31 de Abril de 2024'!$A$4:$A$749,$B115,'[1]SIIF Cierre 31 de Abril de 2024'!$B$4:$B$749,$C115,'[1]SIIF Cierre 31 de Abril de 2024'!$C$4:$C$749,$D115)/1000000</f>
        <v>34778.222228999999</v>
      </c>
      <c r="X115" s="360"/>
      <c r="Y115" s="360">
        <f>+SUMIFS('[1]SIIF Cierre 31 de Abril de 2024'!$R$4:$R$749,'[1]SIIF Cierre 31 de Abril de 2024'!$A$4:$A$749,$B115,'[1]SIIF Cierre 31 de Abril de 2024'!$B$4:$B$749,$C115,'[1]SIIF Cierre 31 de Abril de 2024'!$C$4:$C$749,$D115)/1000000</f>
        <v>0</v>
      </c>
      <c r="Z115" s="360"/>
      <c r="AA115" s="360">
        <f>+SUMIFS('[1]SIIF Cierre 31 de Abril de 2024'!$Q$4:$Q$749,'[1]SIIF Cierre 31 de Abril de 2024'!$A$4:$A$749,$B115,'[1]SIIF Cierre 31 de Abril de 2024'!$B$4:$B$749,$C115,'[1]SIIF Cierre 31 de Abril de 2024'!$C$4:$C$749,$D115)/1000000</f>
        <v>0</v>
      </c>
      <c r="AB115" s="360"/>
      <c r="AC115" s="360">
        <f t="shared" si="328"/>
        <v>0</v>
      </c>
      <c r="AD115" s="428">
        <f t="shared" si="329"/>
        <v>34778.222228999999</v>
      </c>
      <c r="AE115" s="360">
        <f>+SUMIFS('[1]SIIF Cierre 31 de Abril de 2024'!$T$4:$T$749,'[1]SIIF Cierre 31 de Abril de 2024'!$A$4:$A$749,$B115,'[1]SIIF Cierre 31 de Abril de 2024'!$B$4:$B$749,$C115,'[1]SIIF Cierre 31 de Abril de 2024'!$C$4:$C$749,$D115)/1000000</f>
        <v>0</v>
      </c>
      <c r="AF115" s="368">
        <f t="shared" si="330"/>
        <v>34778.222228999999</v>
      </c>
      <c r="AG115" s="428">
        <f>+SUMIFS('[1]SIIF Cierre 31 de Abril de 2024'!$W$4:$W$749,'[1]SIIF Cierre 31 de Abril de 2024'!$A$4:$A$749,$B115,'[1]SIIF Cierre 31 de Abril de 2024'!$B$4:$B$749,$C115,'[1]SIIF Cierre 31 de Abril de 2024'!$C$4:$C$749,$D115,'[1]SIIF Cierre 31 de Abril de 2024'!$D$4:$D$749,$E115,'[1]SIIF Cierre 31 de Abril de 2024'!$E$4:$E$749,$F115,'[1]SIIF Cierre 31 de Abril de 2024'!$F$4:$F$749,$G115,'[1]SIIF Cierre 31 de Abril de 2024'!$G$4:$G$749,$H115,'[1]SIIF Cierre 31 de Abril de 2024'!$H$4:$H$749,$I115,'[1]SIIF Cierre 31 de Abril de 2024'!$I$4:$I$749,$J115,'[1]SIIF Cierre 31 de Abril de 2024'!$J$4:$J$749,$K115,'[1]SIIF Cierre 31 de Abril de 2024'!$K$4:$K$749,$L115,'[1]SIIF Cierre 31 de Abril de 2024'!$L$4:$L$749,$M115,'[1]SIIF Cierre 31 de Abril de 2024'!$M$4:$M$749,$N115,'[1]SIIF Cierre 31 de Abril de 2024'!$N$4:$N$749,$O115)/1000000</f>
        <v>28879.681385</v>
      </c>
      <c r="AH115" s="247">
        <f>+AG115/AD115</f>
        <v>0.83039556176389395</v>
      </c>
      <c r="AI115" s="248"/>
      <c r="AJ115" s="246">
        <f t="shared" si="332"/>
        <v>28942.2948354</v>
      </c>
      <c r="AK115" s="246">
        <f t="shared" si="333"/>
        <v>-62.613450400000147</v>
      </c>
      <c r="AL115" s="170">
        <f t="shared" si="302"/>
        <v>0.83219592550841548</v>
      </c>
      <c r="AM115" s="428">
        <f>+SUMIFS('[1]SIIF Cierre 31 de Abril de 2024'!$X$4:$X$749,'[1]SIIF Cierre 31 de Abril de 2024'!$A$4:$A$749,$B115,'[1]SIIF Cierre 31 de Abril de 2024'!$B$4:$B$749,$C115,'[1]SIIF Cierre 31 de Abril de 2024'!$C$4:$C$749,$D115,'[1]SIIF Cierre 31 de Abril de 2024'!$D$4:$D$749,$E115,'[1]SIIF Cierre 31 de Abril de 2024'!$E$4:$E$749,$F115,'[1]SIIF Cierre 31 de Abril de 2024'!$F$4:$F$749,$G115,'[1]SIIF Cierre 31 de Abril de 2024'!$G$4:$G$749,$H115,'[1]SIIF Cierre 31 de Abril de 2024'!$H$4:$H$749,$I115,'[1]SIIF Cierre 31 de Abril de 2024'!$I$4:$I$749,$J115,'[1]SIIF Cierre 31 de Abril de 2024'!$J$4:$J$749,$K115,'[1]SIIF Cierre 31 de Abril de 2024'!$K$4:$K$749,$L115,'[1]SIIF Cierre 31 de Abril de 2024'!$L$4:$L$749,$M115,'[1]SIIF Cierre 31 de Abril de 2024'!$M$4:$M$749,$N115,'[1]SIIF Cierre 31 de Abril de 2024'!$N$4:$N$749,$O115)/1000000</f>
        <v>47.806998</v>
      </c>
      <c r="AN115" s="247">
        <f t="shared" si="334"/>
        <v>1.3746245476612053E-3</v>
      </c>
      <c r="AO115" s="248"/>
      <c r="AP115" s="246">
        <f t="shared" si="335"/>
        <v>4823.5779769999999</v>
      </c>
      <c r="AQ115" s="246">
        <f t="shared" si="336"/>
        <v>-4775.7709789999999</v>
      </c>
      <c r="AR115" s="170">
        <f t="shared" si="291"/>
        <v>0.1386953578374065</v>
      </c>
      <c r="AS115" s="428">
        <f>+SUMIFS('[1]SIIF Cierre 31 de Abril de 2024'!$Z$4:$Z$749,'[1]SIIF Cierre 31 de Abril de 2024'!$A$4:$A$749,$B115,'[1]SIIF Cierre 31 de Abril de 2024'!$B$4:$B$749,$C115,'[1]SIIF Cierre 31 de Abril de 2024'!$C$4:$C$749,$D115,'[1]SIIF Cierre 31 de Abril de 2024'!$D$4:$D$749,$E115,'[1]SIIF Cierre 31 de Abril de 2024'!$E$4:$E$749,$F115,'[1]SIIF Cierre 31 de Abril de 2024'!$F$4:$F$749,$G115,'[1]SIIF Cierre 31 de Abril de 2024'!$G$4:$G$749,$H115,'[1]SIIF Cierre 31 de Abril de 2024'!$H$4:$H$749,$I115,'[1]SIIF Cierre 31 de Abril de 2024'!$I$4:$I$749,$J115,'[1]SIIF Cierre 31 de Abril de 2024'!$J$4:$J$749,$K115,'[1]SIIF Cierre 31 de Abril de 2024'!$K$4:$K$749,$L115,'[1]SIIF Cierre 31 de Abril de 2024'!$L$4:$L$749,$M115,'[1]SIIF Cierre 31 de Abril de 2024'!$M$4:$M$749,$N115,'[1]SIIF Cierre 31 de Abril de 2024'!$N$4:$N$749,$O115)/1000000</f>
        <v>47.237256000000002</v>
      </c>
      <c r="AT115" s="247">
        <f t="shared" si="337"/>
        <v>1.3582423991934519E-3</v>
      </c>
      <c r="AU115" s="433">
        <f t="shared" si="338"/>
        <v>5898.5408439999992</v>
      </c>
      <c r="AV115" s="361">
        <f t="shared" si="339"/>
        <v>28831.874387</v>
      </c>
      <c r="AW115" s="361">
        <f t="shared" si="340"/>
        <v>34730.415230999999</v>
      </c>
      <c r="AX115" s="360">
        <f t="shared" si="341"/>
        <v>5898.5408439999992</v>
      </c>
      <c r="AY115" s="190">
        <f t="shared" si="342"/>
        <v>4823.5779769999999</v>
      </c>
      <c r="AZ115" s="282">
        <f t="shared" si="343"/>
        <v>9.9111071134239895E-3</v>
      </c>
      <c r="BB115" s="259">
        <v>0.8293493165199477</v>
      </c>
      <c r="BC115" s="252">
        <v>0.83219592550841548</v>
      </c>
      <c r="BD115" s="252">
        <v>0.83219592550841548</v>
      </c>
      <c r="BE115" s="252">
        <v>0.83219592550841548</v>
      </c>
      <c r="BF115" s="252">
        <v>0.89171989014263431</v>
      </c>
      <c r="BG115" s="252">
        <v>1</v>
      </c>
      <c r="BH115" s="252">
        <v>1</v>
      </c>
      <c r="BI115" s="252">
        <v>1</v>
      </c>
      <c r="BJ115" s="252">
        <v>1</v>
      </c>
      <c r="BK115" s="252">
        <v>1</v>
      </c>
      <c r="BL115" s="252">
        <v>1</v>
      </c>
      <c r="BM115" s="252">
        <v>1</v>
      </c>
      <c r="BO115" s="252">
        <v>0</v>
      </c>
      <c r="BP115" s="252">
        <v>1.73600017857313E-4</v>
      </c>
      <c r="BQ115" s="252">
        <v>2.8623115219786298E-2</v>
      </c>
      <c r="BR115" s="252">
        <v>0.1386953578374065</v>
      </c>
      <c r="BS115" s="252">
        <v>0.16714487303933548</v>
      </c>
      <c r="BT115" s="252">
        <v>0.1690462065682489</v>
      </c>
      <c r="BU115" s="252">
        <v>0.33191088647350653</v>
      </c>
      <c r="BV115" s="252">
        <v>0.39732056488723289</v>
      </c>
      <c r="BW115" s="252">
        <v>0.49228587611714403</v>
      </c>
      <c r="BX115" s="252">
        <v>0.61784759681253687</v>
      </c>
      <c r="BY115" s="252">
        <v>0.76436468223017517</v>
      </c>
      <c r="BZ115" s="252">
        <v>1</v>
      </c>
      <c r="CB115" s="537">
        <f t="shared" si="344"/>
        <v>28843.2948354</v>
      </c>
      <c r="CC115" s="537">
        <f t="shared" si="344"/>
        <v>28942.2948354</v>
      </c>
      <c r="CD115" s="537">
        <f t="shared" si="344"/>
        <v>28942.2948354</v>
      </c>
      <c r="CE115" s="537">
        <f t="shared" si="344"/>
        <v>28942.2948354</v>
      </c>
      <c r="CF115" s="537">
        <f t="shared" si="344"/>
        <v>31012.4325054</v>
      </c>
      <c r="CG115" s="537">
        <f t="shared" si="344"/>
        <v>34778.222228999999</v>
      </c>
      <c r="CH115" s="537">
        <f t="shared" si="344"/>
        <v>34778.222228999999</v>
      </c>
      <c r="CI115" s="537">
        <f t="shared" si="344"/>
        <v>34778.222228999999</v>
      </c>
      <c r="CJ115" s="537">
        <f t="shared" si="344"/>
        <v>34778.222228999999</v>
      </c>
      <c r="CK115" s="537">
        <f t="shared" si="344"/>
        <v>34778.222228999999</v>
      </c>
      <c r="CL115" s="537">
        <f t="shared" si="344"/>
        <v>34778.222228999999</v>
      </c>
      <c r="CM115" s="537">
        <f t="shared" si="344"/>
        <v>34778.222228999999</v>
      </c>
      <c r="CO115" s="538">
        <f t="shared" si="346"/>
        <v>0</v>
      </c>
      <c r="CP115" s="538">
        <f t="shared" si="345"/>
        <v>6.0374999999999996</v>
      </c>
      <c r="CQ115" s="538">
        <f t="shared" si="345"/>
        <v>995.46106199999997</v>
      </c>
      <c r="CR115" s="538">
        <f t="shared" si="345"/>
        <v>4823.5779769999999</v>
      </c>
      <c r="CS115" s="538">
        <f t="shared" si="345"/>
        <v>5813.0015389999999</v>
      </c>
      <c r="CT115" s="538">
        <f t="shared" si="345"/>
        <v>5879.1265389999999</v>
      </c>
      <c r="CU115" s="538">
        <f t="shared" si="345"/>
        <v>11543.270570000001</v>
      </c>
      <c r="CV115" s="538">
        <f t="shared" si="345"/>
        <v>13818.102901799999</v>
      </c>
      <c r="CW115" s="538">
        <f t="shared" si="345"/>
        <v>17120.827599799999</v>
      </c>
      <c r="CX115" s="538">
        <f t="shared" si="345"/>
        <v>21487.641025599998</v>
      </c>
      <c r="CY115" s="538">
        <f t="shared" si="345"/>
        <v>26583.244782599999</v>
      </c>
      <c r="CZ115" s="538">
        <f t="shared" si="345"/>
        <v>34778.222228999999</v>
      </c>
      <c r="DB115" s="537">
        <v>28843294835.400002</v>
      </c>
      <c r="DC115" s="538">
        <v>28942294835.400002</v>
      </c>
      <c r="DD115" s="538">
        <v>28942294835.400002</v>
      </c>
      <c r="DE115" s="538">
        <v>28942294835.400002</v>
      </c>
      <c r="DF115" s="538">
        <v>31012432505.400002</v>
      </c>
      <c r="DG115" s="538">
        <v>34778222229</v>
      </c>
      <c r="DH115" s="538">
        <v>34778222229</v>
      </c>
      <c r="DI115" s="538">
        <v>34778222229</v>
      </c>
      <c r="DJ115" s="538">
        <v>34778222229</v>
      </c>
      <c r="DK115" s="538">
        <v>34778222229</v>
      </c>
      <c r="DL115" s="538">
        <v>34778222229</v>
      </c>
      <c r="DM115" s="538">
        <v>34778222229</v>
      </c>
      <c r="DO115" s="538">
        <v>0</v>
      </c>
      <c r="DP115" s="538">
        <v>6037500</v>
      </c>
      <c r="DQ115" s="538">
        <v>995461062</v>
      </c>
      <c r="DR115" s="538">
        <v>4823577977</v>
      </c>
      <c r="DS115" s="538">
        <v>5813001539</v>
      </c>
      <c r="DT115" s="538">
        <v>5879126539</v>
      </c>
      <c r="DU115" s="538">
        <v>11543270570</v>
      </c>
      <c r="DV115" s="538">
        <v>13818102901.799999</v>
      </c>
      <c r="DW115" s="538">
        <v>17120827599.799999</v>
      </c>
      <c r="DX115" s="538">
        <v>21487641025.599998</v>
      </c>
      <c r="DY115" s="538">
        <v>26583244782.599998</v>
      </c>
      <c r="DZ115" s="538">
        <v>34778222229</v>
      </c>
      <c r="EB115" s="537">
        <v>1000000</v>
      </c>
      <c r="EC115" s="538">
        <v>1000000</v>
      </c>
      <c r="ED115" s="538">
        <v>1000000</v>
      </c>
      <c r="EE115" s="538">
        <v>1000000</v>
      </c>
      <c r="EF115" s="538">
        <v>1000000</v>
      </c>
      <c r="EG115" s="538">
        <v>1000000</v>
      </c>
      <c r="EH115" s="538">
        <v>1000000</v>
      </c>
      <c r="EI115" s="538">
        <v>1000000</v>
      </c>
      <c r="EJ115" s="538">
        <v>1000000</v>
      </c>
      <c r="EK115" s="538">
        <v>1000000</v>
      </c>
      <c r="EL115" s="538">
        <v>1000000</v>
      </c>
      <c r="EM115" s="538">
        <v>1000000</v>
      </c>
      <c r="EO115" s="538">
        <v>1000000</v>
      </c>
      <c r="EP115" s="538">
        <v>1000000</v>
      </c>
      <c r="EQ115" s="538">
        <v>1000000</v>
      </c>
      <c r="ER115" s="538">
        <v>1000000</v>
      </c>
      <c r="ES115" s="538">
        <v>1000000</v>
      </c>
      <c r="ET115" s="538">
        <v>1000000</v>
      </c>
      <c r="EU115" s="538">
        <v>1000000</v>
      </c>
      <c r="EV115" s="538">
        <v>1000000</v>
      </c>
      <c r="EW115" s="538">
        <v>1000000</v>
      </c>
      <c r="EX115" s="538">
        <v>1000000</v>
      </c>
      <c r="EY115" s="538">
        <v>1000000</v>
      </c>
      <c r="EZ115" s="538">
        <v>1000000</v>
      </c>
    </row>
    <row r="116" spans="1:207" ht="51.75" customHeight="1">
      <c r="A116" s="181"/>
      <c r="B116" s="181" t="s">
        <v>181</v>
      </c>
      <c r="C116" s="281" t="s">
        <v>295</v>
      </c>
      <c r="D116" s="511" t="s">
        <v>324</v>
      </c>
      <c r="E116" s="181" t="s">
        <v>174</v>
      </c>
      <c r="F116" s="181" t="s">
        <v>162</v>
      </c>
      <c r="G116" s="181" t="s">
        <v>162</v>
      </c>
      <c r="H116" s="181" t="s">
        <v>162</v>
      </c>
      <c r="I116" s="181" t="s">
        <v>162</v>
      </c>
      <c r="J116" s="181" t="s">
        <v>162</v>
      </c>
      <c r="K116" s="181" t="s">
        <v>162</v>
      </c>
      <c r="L116" s="181" t="s">
        <v>162</v>
      </c>
      <c r="M116" s="181" t="s">
        <v>162</v>
      </c>
      <c r="N116" s="181" t="s">
        <v>162</v>
      </c>
      <c r="O116" s="181" t="s">
        <v>162</v>
      </c>
      <c r="P116" s="181"/>
      <c r="Q116" s="181"/>
      <c r="R116" s="181" t="s">
        <v>219</v>
      </c>
      <c r="S116" s="233"/>
      <c r="T116" s="515" t="s">
        <v>325</v>
      </c>
      <c r="U116" s="267" t="s">
        <v>227</v>
      </c>
      <c r="V116" s="275" t="s">
        <v>325</v>
      </c>
      <c r="W116" s="360">
        <f>+SUMIFS('[1]SIIF Cierre 31 de Abril de 2024'!$P$4:$P$749,'[1]SIIF Cierre 31 de Abril de 2024'!$A$4:$A$749,$B116,'[1]SIIF Cierre 31 de Abril de 2024'!$B$4:$B$749,$C116,'[1]SIIF Cierre 31 de Abril de 2024'!$C$4:$C$749,$D116)/1000000</f>
        <v>23332.933427</v>
      </c>
      <c r="X116" s="360"/>
      <c r="Y116" s="360">
        <f>+SUMIFS('[1]SIIF Cierre 31 de Abril de 2024'!$R$4:$R$749,'[1]SIIF Cierre 31 de Abril de 2024'!$A$4:$A$749,$B116,'[1]SIIF Cierre 31 de Abril de 2024'!$B$4:$B$749,$C116,'[1]SIIF Cierre 31 de Abril de 2024'!$C$4:$C$749,$D116)/1000000</f>
        <v>0</v>
      </c>
      <c r="Z116" s="360"/>
      <c r="AA116" s="360">
        <f>+SUMIFS('[1]SIIF Cierre 31 de Abril de 2024'!$Q$4:$Q$749,'[1]SIIF Cierre 31 de Abril de 2024'!$A$4:$A$749,$B116,'[1]SIIF Cierre 31 de Abril de 2024'!$B$4:$B$749,$C116,'[1]SIIF Cierre 31 de Abril de 2024'!$C$4:$C$749,$D116)/1000000</f>
        <v>0</v>
      </c>
      <c r="AB116" s="360"/>
      <c r="AC116" s="360">
        <f>+AA116+AB116</f>
        <v>0</v>
      </c>
      <c r="AD116" s="428">
        <f>W116-Y116+AA116</f>
        <v>23332.933427</v>
      </c>
      <c r="AE116" s="360">
        <f>+SUMIFS('[1]SIIF Cierre 31 de Abril de 2024'!$T$4:$T$749,'[1]SIIF Cierre 31 de Abril de 2024'!$A$4:$A$749,$B116,'[1]SIIF Cierre 31 de Abril de 2024'!$B$4:$B$749,$C116,'[1]SIIF Cierre 31 de Abril de 2024'!$C$4:$C$749,$D116)/1000000</f>
        <v>0</v>
      </c>
      <c r="AF116" s="368">
        <f t="shared" si="330"/>
        <v>23332.933427</v>
      </c>
      <c r="AG116" s="428">
        <f>+SUMIFS('[1]SIIF Cierre 31 de Abril de 2024'!$W$4:$W$749,'[1]SIIF Cierre 31 de Abril de 2024'!$A$4:$A$749,$B116,'[1]SIIF Cierre 31 de Abril de 2024'!$B$4:$B$749,$C116,'[1]SIIF Cierre 31 de Abril de 2024'!$C$4:$C$749,$D116,'[1]SIIF Cierre 31 de Abril de 2024'!$D$4:$D$749,$E116,'[1]SIIF Cierre 31 de Abril de 2024'!$E$4:$E$749,$F116,'[1]SIIF Cierre 31 de Abril de 2024'!$F$4:$F$749,$G116,'[1]SIIF Cierre 31 de Abril de 2024'!$G$4:$G$749,$H116,'[1]SIIF Cierre 31 de Abril de 2024'!$H$4:$H$749,$I116,'[1]SIIF Cierre 31 de Abril de 2024'!$I$4:$I$749,$J116,'[1]SIIF Cierre 31 de Abril de 2024'!$J$4:$J$749,$K116,'[1]SIIF Cierre 31 de Abril de 2024'!$K$4:$K$749,$L116,'[1]SIIF Cierre 31 de Abril de 2024'!$L$4:$L$749,$M116,'[1]SIIF Cierre 31 de Abril de 2024'!$M$4:$M$749,$N116,'[1]SIIF Cierre 31 de Abril de 2024'!$N$4:$N$749,$O116)/1000000</f>
        <v>7147.5221179999999</v>
      </c>
      <c r="AH116" s="247">
        <f t="shared" si="331"/>
        <v>0.30632762658676915</v>
      </c>
      <c r="AI116" s="248"/>
      <c r="AJ116" s="246">
        <f t="shared" si="332"/>
        <v>7574.3274659999997</v>
      </c>
      <c r="AK116" s="246">
        <f>+AG116-AJ116</f>
        <v>-426.80534799999987</v>
      </c>
      <c r="AL116" s="170">
        <f t="shared" si="302"/>
        <v>0.32461959786141897</v>
      </c>
      <c r="AM116" s="428">
        <f>+SUMIFS('[1]SIIF Cierre 31 de Abril de 2024'!$X$4:$X$749,'[1]SIIF Cierre 31 de Abril de 2024'!$A$4:$A$749,$B116,'[1]SIIF Cierre 31 de Abril de 2024'!$B$4:$B$749,$C116,'[1]SIIF Cierre 31 de Abril de 2024'!$C$4:$C$749,$D116,'[1]SIIF Cierre 31 de Abril de 2024'!$D$4:$D$749,$E116,'[1]SIIF Cierre 31 de Abril de 2024'!$E$4:$E$749,$F116,'[1]SIIF Cierre 31 de Abril de 2024'!$F$4:$F$749,$G116,'[1]SIIF Cierre 31 de Abril de 2024'!$G$4:$G$749,$H116,'[1]SIIF Cierre 31 de Abril de 2024'!$H$4:$H$749,$I116,'[1]SIIF Cierre 31 de Abril de 2024'!$I$4:$I$749,$J116,'[1]SIIF Cierre 31 de Abril de 2024'!$J$4:$J$749,$K116,'[1]SIIF Cierre 31 de Abril de 2024'!$K$4:$K$749,$L116,'[1]SIIF Cierre 31 de Abril de 2024'!$L$4:$L$749,$M116,'[1]SIIF Cierre 31 de Abril de 2024'!$M$4:$M$749,$N116,'[1]SIIF Cierre 31 de Abril de 2024'!$N$4:$N$749,$O116)/1000000</f>
        <v>1245.7694909900001</v>
      </c>
      <c r="AN116" s="247">
        <f t="shared" si="334"/>
        <v>5.3391036103006329E-2</v>
      </c>
      <c r="AO116" s="248"/>
      <c r="AP116" s="246">
        <f t="shared" si="335"/>
        <v>2567.1404514782612</v>
      </c>
      <c r="AQ116" s="246">
        <f>+AM116-AP116</f>
        <v>-1321.3709604882611</v>
      </c>
      <c r="AR116" s="170">
        <f t="shared" si="291"/>
        <v>0.11002219071639155</v>
      </c>
      <c r="AS116" s="428">
        <f>+SUMIFS('[1]SIIF Cierre 31 de Abril de 2024'!$Z$4:$Z$749,'[1]SIIF Cierre 31 de Abril de 2024'!$A$4:$A$749,$B116,'[1]SIIF Cierre 31 de Abril de 2024'!$B$4:$B$749,$C116,'[1]SIIF Cierre 31 de Abril de 2024'!$C$4:$C$749,$D116,'[1]SIIF Cierre 31 de Abril de 2024'!$D$4:$D$749,$E116,'[1]SIIF Cierre 31 de Abril de 2024'!$E$4:$E$749,$F116,'[1]SIIF Cierre 31 de Abril de 2024'!$F$4:$F$749,$G116,'[1]SIIF Cierre 31 de Abril de 2024'!$G$4:$G$749,$H116,'[1]SIIF Cierre 31 de Abril de 2024'!$H$4:$H$749,$I116,'[1]SIIF Cierre 31 de Abril de 2024'!$I$4:$I$749,$J116,'[1]SIIF Cierre 31 de Abril de 2024'!$J$4:$J$749,$K116,'[1]SIIF Cierre 31 de Abril de 2024'!$K$4:$K$749,$L116,'[1]SIIF Cierre 31 de Abril de 2024'!$L$4:$L$749,$M116,'[1]SIIF Cierre 31 de Abril de 2024'!$M$4:$M$749,$N116,'[1]SIIF Cierre 31 de Abril de 2024'!$N$4:$N$749,$O116)/1000000</f>
        <v>1245.7694909900001</v>
      </c>
      <c r="AT116" s="247">
        <f t="shared" si="337"/>
        <v>5.3391036103006329E-2</v>
      </c>
      <c r="AU116" s="433">
        <f>+AD116-AG116</f>
        <v>16185.411308999999</v>
      </c>
      <c r="AV116" s="361">
        <f>+AG116-AM116</f>
        <v>5901.7526270099997</v>
      </c>
      <c r="AW116" s="361">
        <f>+AD116-AM116</f>
        <v>22087.163936010002</v>
      </c>
      <c r="AX116" s="360">
        <f t="shared" si="341"/>
        <v>16185.411308999999</v>
      </c>
      <c r="AY116" s="190">
        <f>AD116*AR116</f>
        <v>2567.1404514782616</v>
      </c>
      <c r="AZ116" s="282">
        <f t="shared" si="343"/>
        <v>0.48527515908708324</v>
      </c>
      <c r="BB116" s="259">
        <v>2.4709531178486229E-2</v>
      </c>
      <c r="BC116" s="252">
        <v>2.4709531178486229E-2</v>
      </c>
      <c r="BD116" s="252">
        <v>0.32461959786141897</v>
      </c>
      <c r="BE116" s="252">
        <v>0.32461959786141897</v>
      </c>
      <c r="BF116" s="252">
        <v>0.32631282679568929</v>
      </c>
      <c r="BG116" s="252">
        <v>0.76326332750737158</v>
      </c>
      <c r="BH116" s="252">
        <v>0.76330618538476325</v>
      </c>
      <c r="BI116" s="252">
        <v>0.76330618538476325</v>
      </c>
      <c r="BJ116" s="252">
        <v>0.7633490432621548</v>
      </c>
      <c r="BK116" s="252">
        <v>0.7633490432621548</v>
      </c>
      <c r="BL116" s="252">
        <v>0.76339190113954636</v>
      </c>
      <c r="BM116" s="252">
        <v>1</v>
      </c>
      <c r="BO116" s="252">
        <v>0</v>
      </c>
      <c r="BP116" s="252">
        <v>1.1787292318687409E-3</v>
      </c>
      <c r="BQ116" s="252">
        <v>3.579045572997791E-3</v>
      </c>
      <c r="BR116" s="252">
        <v>0.11002219071639155</v>
      </c>
      <c r="BS116" s="252">
        <v>0.21650819373717689</v>
      </c>
      <c r="BT116" s="252">
        <v>0.30159856617589753</v>
      </c>
      <c r="BU116" s="252">
        <v>0.39276809558147702</v>
      </c>
      <c r="BV116" s="252">
        <v>0.48385190923227334</v>
      </c>
      <c r="BW116" s="252">
        <v>0.57470823326987519</v>
      </c>
      <c r="BX116" s="252">
        <v>0.66527003797404216</v>
      </c>
      <c r="BY116" s="252">
        <v>0.75583184267820913</v>
      </c>
      <c r="BZ116" s="252">
        <v>1</v>
      </c>
      <c r="CB116" s="537">
        <f t="shared" si="344"/>
        <v>576.54584599999998</v>
      </c>
      <c r="CC116" s="537">
        <f t="shared" si="344"/>
        <v>576.54584599999998</v>
      </c>
      <c r="CD116" s="537">
        <f t="shared" si="344"/>
        <v>7574.3274659999997</v>
      </c>
      <c r="CE116" s="537">
        <f t="shared" si="344"/>
        <v>7574.3274659999997</v>
      </c>
      <c r="CF116" s="537">
        <f t="shared" si="344"/>
        <v>7613.8354639999998</v>
      </c>
      <c r="CG116" s="537">
        <f t="shared" si="344"/>
        <v>17809.172407999999</v>
      </c>
      <c r="CH116" s="537">
        <f t="shared" si="344"/>
        <v>17810.172407999999</v>
      </c>
      <c r="CI116" s="537">
        <f t="shared" si="344"/>
        <v>17810.172407999999</v>
      </c>
      <c r="CJ116" s="537">
        <f t="shared" si="344"/>
        <v>17811.172407999999</v>
      </c>
      <c r="CK116" s="537">
        <f t="shared" si="344"/>
        <v>17811.172407999999</v>
      </c>
      <c r="CL116" s="537">
        <f t="shared" si="344"/>
        <v>17812.172407999999</v>
      </c>
      <c r="CM116" s="537">
        <f t="shared" si="344"/>
        <v>23332.933427</v>
      </c>
      <c r="CO116" s="538">
        <f t="shared" si="346"/>
        <v>0</v>
      </c>
      <c r="CP116" s="538">
        <f t="shared" si="345"/>
        <v>27.503210695652172</v>
      </c>
      <c r="CQ116" s="538">
        <f t="shared" si="345"/>
        <v>83.509632086956515</v>
      </c>
      <c r="CR116" s="538">
        <f t="shared" si="345"/>
        <v>2567.1404514782612</v>
      </c>
      <c r="CS116" s="538">
        <f t="shared" si="345"/>
        <v>5051.7712708695663</v>
      </c>
      <c r="CT116" s="538">
        <f t="shared" si="345"/>
        <v>7037.1792662608696</v>
      </c>
      <c r="CU116" s="538">
        <f t="shared" si="345"/>
        <v>9164.4318264521753</v>
      </c>
      <c r="CV116" s="538">
        <f t="shared" si="345"/>
        <v>11289.684386643479</v>
      </c>
      <c r="CW116" s="538">
        <f t="shared" si="345"/>
        <v>13409.628946834782</v>
      </c>
      <c r="CX116" s="538">
        <f t="shared" si="345"/>
        <v>15522.701507026084</v>
      </c>
      <c r="CY116" s="538">
        <f t="shared" si="345"/>
        <v>17635.77406721739</v>
      </c>
      <c r="CZ116" s="538">
        <f t="shared" si="345"/>
        <v>23332.933426999996</v>
      </c>
      <c r="DB116" s="537">
        <v>576545846</v>
      </c>
      <c r="DC116" s="538">
        <v>576545846</v>
      </c>
      <c r="DD116" s="538">
        <v>7574327466</v>
      </c>
      <c r="DE116" s="538">
        <v>7574327466</v>
      </c>
      <c r="DF116" s="538">
        <v>7613835464</v>
      </c>
      <c r="DG116" s="538">
        <v>17809172408</v>
      </c>
      <c r="DH116" s="538">
        <v>17810172408</v>
      </c>
      <c r="DI116" s="538">
        <v>17810172408</v>
      </c>
      <c r="DJ116" s="538">
        <v>17811172408</v>
      </c>
      <c r="DK116" s="538">
        <v>17811172408</v>
      </c>
      <c r="DL116" s="538">
        <v>17812172408</v>
      </c>
      <c r="DM116" s="538">
        <v>23332933427</v>
      </c>
      <c r="DO116" s="538">
        <v>0</v>
      </c>
      <c r="DP116" s="538">
        <v>27503210.695652172</v>
      </c>
      <c r="DQ116" s="538">
        <v>83509632.086956516</v>
      </c>
      <c r="DR116" s="538">
        <v>2567140451.478261</v>
      </c>
      <c r="DS116" s="538">
        <v>5051771270.869566</v>
      </c>
      <c r="DT116" s="538">
        <v>7037179266.26087</v>
      </c>
      <c r="DU116" s="538">
        <v>9164431826.4521751</v>
      </c>
      <c r="DV116" s="538">
        <v>11289684386.643478</v>
      </c>
      <c r="DW116" s="538">
        <v>13409628946.834782</v>
      </c>
      <c r="DX116" s="538">
        <v>15522701507.026085</v>
      </c>
      <c r="DY116" s="538">
        <v>17635774067.217388</v>
      </c>
      <c r="DZ116" s="538">
        <v>23332933426.999996</v>
      </c>
      <c r="EB116" s="537">
        <v>1000000</v>
      </c>
      <c r="EC116" s="538">
        <v>1000000</v>
      </c>
      <c r="ED116" s="538">
        <v>1000000</v>
      </c>
      <c r="EE116" s="538">
        <v>1000000</v>
      </c>
      <c r="EF116" s="538">
        <v>1000000</v>
      </c>
      <c r="EG116" s="538">
        <v>1000000</v>
      </c>
      <c r="EH116" s="538">
        <v>1000000</v>
      </c>
      <c r="EI116" s="538">
        <v>1000000</v>
      </c>
      <c r="EJ116" s="538">
        <v>1000000</v>
      </c>
      <c r="EK116" s="538">
        <v>1000000</v>
      </c>
      <c r="EL116" s="538">
        <v>1000000</v>
      </c>
      <c r="EM116" s="538">
        <v>1000000</v>
      </c>
      <c r="EO116" s="538">
        <v>1000000</v>
      </c>
      <c r="EP116" s="538">
        <v>1000000</v>
      </c>
      <c r="EQ116" s="538">
        <v>1000000</v>
      </c>
      <c r="ER116" s="538">
        <v>1000000</v>
      </c>
      <c r="ES116" s="538">
        <v>1000000</v>
      </c>
      <c r="ET116" s="538">
        <v>1000000</v>
      </c>
      <c r="EU116" s="538">
        <v>1000000</v>
      </c>
      <c r="EV116" s="538">
        <v>1000000</v>
      </c>
      <c r="EW116" s="538">
        <v>1000000</v>
      </c>
      <c r="EX116" s="538">
        <v>1000000</v>
      </c>
      <c r="EY116" s="538">
        <v>1000000</v>
      </c>
      <c r="EZ116" s="538">
        <v>1000000</v>
      </c>
    </row>
    <row r="117" spans="1:207" ht="51.75" customHeight="1">
      <c r="A117" s="181"/>
      <c r="B117" s="181" t="s">
        <v>181</v>
      </c>
      <c r="C117" s="281" t="s">
        <v>295</v>
      </c>
      <c r="D117" s="517" t="s">
        <v>326</v>
      </c>
      <c r="E117" s="181" t="s">
        <v>174</v>
      </c>
      <c r="F117" s="181" t="s">
        <v>162</v>
      </c>
      <c r="G117" s="181" t="s">
        <v>162</v>
      </c>
      <c r="H117" s="181" t="s">
        <v>162</v>
      </c>
      <c r="I117" s="181" t="s">
        <v>162</v>
      </c>
      <c r="J117" s="181" t="s">
        <v>162</v>
      </c>
      <c r="K117" s="181" t="s">
        <v>162</v>
      </c>
      <c r="L117" s="181" t="s">
        <v>162</v>
      </c>
      <c r="M117" s="181" t="s">
        <v>162</v>
      </c>
      <c r="N117" s="181" t="s">
        <v>162</v>
      </c>
      <c r="O117" s="181" t="s">
        <v>162</v>
      </c>
      <c r="P117" s="181"/>
      <c r="Q117" s="181"/>
      <c r="R117" s="181" t="s">
        <v>219</v>
      </c>
      <c r="S117" s="233"/>
      <c r="T117" s="515" t="s">
        <v>327</v>
      </c>
      <c r="U117" s="267">
        <v>202300000000198</v>
      </c>
      <c r="V117" s="275" t="s">
        <v>327</v>
      </c>
      <c r="W117" s="360">
        <f>+SUMIFS('[1]SIIF Cierre 31 de Abril de 2024'!$P$4:$P$749,'[1]SIIF Cierre 31 de Abril de 2024'!$A$4:$A$749,$B117,'[1]SIIF Cierre 31 de Abril de 2024'!$B$4:$B$749,$C117,'[1]SIIF Cierre 31 de Abril de 2024'!$C$4:$C$749,$D117)/1000000</f>
        <v>4850</v>
      </c>
      <c r="X117" s="360"/>
      <c r="Y117" s="360">
        <f>+SUMIFS('[1]SIIF Cierre 31 de Abril de 2024'!$R$4:$R$749,'[1]SIIF Cierre 31 de Abril de 2024'!$A$4:$A$749,$B117,'[1]SIIF Cierre 31 de Abril de 2024'!$B$4:$B$749,$C117,'[1]SIIF Cierre 31 de Abril de 2024'!$C$4:$C$749,$D117)/1000000</f>
        <v>0</v>
      </c>
      <c r="Z117" s="360"/>
      <c r="AA117" s="360">
        <f>+SUMIFS('[1]SIIF Cierre 31 de Abril de 2024'!$Q$4:$Q$749,'[1]SIIF Cierre 31 de Abril de 2024'!$A$4:$A$749,$B117,'[1]SIIF Cierre 31 de Abril de 2024'!$B$4:$B$749,$C117,'[1]SIIF Cierre 31 de Abril de 2024'!$C$4:$C$749,$D117)/1000000</f>
        <v>0</v>
      </c>
      <c r="AB117" s="360"/>
      <c r="AC117" s="360">
        <f t="shared" si="328"/>
        <v>0</v>
      </c>
      <c r="AD117" s="428">
        <f t="shared" si="329"/>
        <v>4850</v>
      </c>
      <c r="AE117" s="360">
        <f>+SUMIFS('[1]SIIF Cierre 31 de Abril de 2024'!$T$4:$T$749,'[1]SIIF Cierre 31 de Abril de 2024'!$A$4:$A$749,$B117,'[1]SIIF Cierre 31 de Abril de 2024'!$B$4:$B$749,$C117,'[1]SIIF Cierre 31 de Abril de 2024'!$C$4:$C$749,$D117)/1000000</f>
        <v>0</v>
      </c>
      <c r="AF117" s="368">
        <f t="shared" si="330"/>
        <v>4850</v>
      </c>
      <c r="AG117" s="428">
        <f>+SUMIFS('[1]SIIF Cierre 31 de Abril de 2024'!$W$4:$W$749,'[1]SIIF Cierre 31 de Abril de 2024'!$A$4:$A$749,$B117,'[1]SIIF Cierre 31 de Abril de 2024'!$B$4:$B$749,$C117,'[1]SIIF Cierre 31 de Abril de 2024'!$C$4:$C$749,$D117,'[1]SIIF Cierre 31 de Abril de 2024'!$D$4:$D$749,$E117,'[1]SIIF Cierre 31 de Abril de 2024'!$E$4:$E$749,$F117,'[1]SIIF Cierre 31 de Abril de 2024'!$F$4:$F$749,$G117,'[1]SIIF Cierre 31 de Abril de 2024'!$G$4:$G$749,$H117,'[1]SIIF Cierre 31 de Abril de 2024'!$H$4:$H$749,$I117,'[1]SIIF Cierre 31 de Abril de 2024'!$I$4:$I$749,$J117,'[1]SIIF Cierre 31 de Abril de 2024'!$J$4:$J$749,$K117,'[1]SIIF Cierre 31 de Abril de 2024'!$K$4:$K$749,$L117,'[1]SIIF Cierre 31 de Abril de 2024'!$L$4:$L$749,$M117,'[1]SIIF Cierre 31 de Abril de 2024'!$M$4:$M$749,$N117,'[1]SIIF Cierre 31 de Abril de 2024'!$N$4:$N$749,$O117)/1000000</f>
        <v>779.23899100000006</v>
      </c>
      <c r="AH117" s="247">
        <f t="shared" si="331"/>
        <v>0.1606678331958763</v>
      </c>
      <c r="AI117" s="248"/>
      <c r="AJ117" s="246">
        <f t="shared" si="332"/>
        <v>4850</v>
      </c>
      <c r="AK117" s="246">
        <f t="shared" si="333"/>
        <v>-4070.7610089999998</v>
      </c>
      <c r="AL117" s="170">
        <f t="shared" si="302"/>
        <v>1</v>
      </c>
      <c r="AM117" s="428">
        <f>+SUMIFS('[1]SIIF Cierre 31 de Abril de 2024'!$X$4:$X$749,'[1]SIIF Cierre 31 de Abril de 2024'!$A$4:$A$749,$B117,'[1]SIIF Cierre 31 de Abril de 2024'!$B$4:$B$749,$C117,'[1]SIIF Cierre 31 de Abril de 2024'!$C$4:$C$749,$D117,'[1]SIIF Cierre 31 de Abril de 2024'!$D$4:$D$749,$E117,'[1]SIIF Cierre 31 de Abril de 2024'!$E$4:$E$749,$F117,'[1]SIIF Cierre 31 de Abril de 2024'!$F$4:$F$749,$G117,'[1]SIIF Cierre 31 de Abril de 2024'!$G$4:$G$749,$H117,'[1]SIIF Cierre 31 de Abril de 2024'!$H$4:$H$749,$I117,'[1]SIIF Cierre 31 de Abril de 2024'!$I$4:$I$749,$J117,'[1]SIIF Cierre 31 de Abril de 2024'!$J$4:$J$749,$K117,'[1]SIIF Cierre 31 de Abril de 2024'!$K$4:$K$749,$L117,'[1]SIIF Cierre 31 de Abril de 2024'!$L$4:$L$749,$M117,'[1]SIIF Cierre 31 de Abril de 2024'!$M$4:$M$749,$N117,'[1]SIIF Cierre 31 de Abril de 2024'!$N$4:$N$749,$O117)/1000000</f>
        <v>67.896664999999999</v>
      </c>
      <c r="AN117" s="247">
        <f t="shared" si="334"/>
        <v>1.3999312371134021E-2</v>
      </c>
      <c r="AO117" s="248"/>
      <c r="AP117" s="246">
        <f t="shared" si="335"/>
        <v>377.23574821739123</v>
      </c>
      <c r="AQ117" s="246">
        <f t="shared" si="336"/>
        <v>-309.33908321739125</v>
      </c>
      <c r="AR117" s="170">
        <f t="shared" si="291"/>
        <v>7.778056664276109E-2</v>
      </c>
      <c r="AS117" s="428">
        <f>+SUMIFS('[1]SIIF Cierre 31 de Abril de 2024'!$Z$4:$Z$749,'[1]SIIF Cierre 31 de Abril de 2024'!$A$4:$A$749,$B117,'[1]SIIF Cierre 31 de Abril de 2024'!$B$4:$B$749,$C117,'[1]SIIF Cierre 31 de Abril de 2024'!$C$4:$C$749,$D117,'[1]SIIF Cierre 31 de Abril de 2024'!$D$4:$D$749,$E117,'[1]SIIF Cierre 31 de Abril de 2024'!$E$4:$E$749,$F117,'[1]SIIF Cierre 31 de Abril de 2024'!$F$4:$F$749,$G117,'[1]SIIF Cierre 31 de Abril de 2024'!$G$4:$G$749,$H117,'[1]SIIF Cierre 31 de Abril de 2024'!$H$4:$H$749,$I117,'[1]SIIF Cierre 31 de Abril de 2024'!$I$4:$I$749,$J117,'[1]SIIF Cierre 31 de Abril de 2024'!$J$4:$J$749,$K117,'[1]SIIF Cierre 31 de Abril de 2024'!$K$4:$K$749,$L117,'[1]SIIF Cierre 31 de Abril de 2024'!$L$4:$L$749,$M117,'[1]SIIF Cierre 31 de Abril de 2024'!$M$4:$M$749,$N117,'[1]SIIF Cierre 31 de Abril de 2024'!$N$4:$N$749,$O117)/1000000</f>
        <v>67.896664999999999</v>
      </c>
      <c r="AT117" s="247">
        <f t="shared" si="337"/>
        <v>1.3999312371134021E-2</v>
      </c>
      <c r="AU117" s="433">
        <f t="shared" si="338"/>
        <v>4070.7610089999998</v>
      </c>
      <c r="AV117" s="361">
        <f t="shared" si="339"/>
        <v>711.34232600000007</v>
      </c>
      <c r="AW117" s="361">
        <f t="shared" si="340"/>
        <v>4782.1033349999998</v>
      </c>
      <c r="AX117" s="360">
        <f t="shared" si="341"/>
        <v>4070.7610089999998</v>
      </c>
      <c r="AY117" s="190">
        <f t="shared" si="342"/>
        <v>377.23574821739129</v>
      </c>
      <c r="AZ117" s="282">
        <f t="shared" si="343"/>
        <v>0.17998470537546429</v>
      </c>
      <c r="BB117" s="259">
        <v>8.5990858762886604E-2</v>
      </c>
      <c r="BC117" s="252">
        <v>0.2264604812371134</v>
      </c>
      <c r="BD117" s="252">
        <v>0.4845360824742268</v>
      </c>
      <c r="BE117" s="252">
        <v>1</v>
      </c>
      <c r="BF117" s="252">
        <v>1</v>
      </c>
      <c r="BG117" s="252">
        <v>1</v>
      </c>
      <c r="BH117" s="252">
        <v>1</v>
      </c>
      <c r="BI117" s="252">
        <v>1</v>
      </c>
      <c r="BJ117" s="252">
        <v>1</v>
      </c>
      <c r="BK117" s="252">
        <v>1</v>
      </c>
      <c r="BL117" s="252">
        <v>1</v>
      </c>
      <c r="BM117" s="252">
        <v>1</v>
      </c>
      <c r="BO117" s="252">
        <v>0</v>
      </c>
      <c r="BP117" s="252">
        <v>3.0933422770058269E-3</v>
      </c>
      <c r="BQ117" s="252">
        <v>3.5580883532048399E-2</v>
      </c>
      <c r="BR117" s="252">
        <v>7.778056664276109E-2</v>
      </c>
      <c r="BS117" s="252">
        <v>0.18289310150605109</v>
      </c>
      <c r="BT117" s="252">
        <v>0.26779945080233075</v>
      </c>
      <c r="BU117" s="252">
        <v>0.31146868669654859</v>
      </c>
      <c r="BV117" s="252">
        <v>0.41658122155983862</v>
      </c>
      <c r="BW117" s="252">
        <v>0.50107519972209769</v>
      </c>
      <c r="BX117" s="252">
        <v>0.54474443561631558</v>
      </c>
      <c r="BY117" s="252">
        <v>0.74264047563424473</v>
      </c>
      <c r="BZ117" s="252">
        <v>1</v>
      </c>
      <c r="CB117" s="537">
        <f t="shared" si="344"/>
        <v>417.05566499999998</v>
      </c>
      <c r="CC117" s="537">
        <f t="shared" si="344"/>
        <v>1098.3333339999999</v>
      </c>
      <c r="CD117" s="537">
        <f t="shared" si="344"/>
        <v>2350</v>
      </c>
      <c r="CE117" s="537">
        <f t="shared" si="344"/>
        <v>4850</v>
      </c>
      <c r="CF117" s="537">
        <f t="shared" si="344"/>
        <v>4850</v>
      </c>
      <c r="CG117" s="537">
        <f t="shared" si="344"/>
        <v>4850</v>
      </c>
      <c r="CH117" s="537">
        <f t="shared" si="344"/>
        <v>4850</v>
      </c>
      <c r="CI117" s="537">
        <f t="shared" si="344"/>
        <v>4850</v>
      </c>
      <c r="CJ117" s="537">
        <f t="shared" si="344"/>
        <v>4850</v>
      </c>
      <c r="CK117" s="537">
        <f t="shared" si="344"/>
        <v>4850</v>
      </c>
      <c r="CL117" s="537">
        <f t="shared" si="344"/>
        <v>4850</v>
      </c>
      <c r="CM117" s="537">
        <f t="shared" si="344"/>
        <v>4850</v>
      </c>
      <c r="CO117" s="538">
        <f t="shared" si="346"/>
        <v>0</v>
      </c>
      <c r="CP117" s="538">
        <f t="shared" si="345"/>
        <v>15.00271004347826</v>
      </c>
      <c r="CQ117" s="538">
        <f t="shared" si="345"/>
        <v>172.56728513043475</v>
      </c>
      <c r="CR117" s="538">
        <f t="shared" si="345"/>
        <v>377.23574821739123</v>
      </c>
      <c r="CS117" s="538">
        <f t="shared" si="345"/>
        <v>887.03154230434779</v>
      </c>
      <c r="CT117" s="538">
        <f t="shared" si="345"/>
        <v>1298.8273363913042</v>
      </c>
      <c r="CU117" s="538">
        <f t="shared" si="345"/>
        <v>1510.6231304782607</v>
      </c>
      <c r="CV117" s="538">
        <f t="shared" si="345"/>
        <v>2020.4189245652174</v>
      </c>
      <c r="CW117" s="538">
        <f t="shared" si="345"/>
        <v>2430.2147186521738</v>
      </c>
      <c r="CX117" s="538">
        <f t="shared" si="345"/>
        <v>2642.0105127391307</v>
      </c>
      <c r="CY117" s="538">
        <f t="shared" si="345"/>
        <v>3601.8063068260872</v>
      </c>
      <c r="CZ117" s="538">
        <f t="shared" si="345"/>
        <v>4850</v>
      </c>
      <c r="DB117" s="537">
        <v>417055665</v>
      </c>
      <c r="DC117" s="538">
        <v>1098333334</v>
      </c>
      <c r="DD117" s="538">
        <v>2350000000</v>
      </c>
      <c r="DE117" s="538">
        <v>4850000000</v>
      </c>
      <c r="DF117" s="538">
        <v>4850000000</v>
      </c>
      <c r="DG117" s="538">
        <v>4850000000</v>
      </c>
      <c r="DH117" s="538">
        <v>4850000000</v>
      </c>
      <c r="DI117" s="538">
        <v>4850000000</v>
      </c>
      <c r="DJ117" s="538">
        <v>4850000000</v>
      </c>
      <c r="DK117" s="538">
        <v>4850000000</v>
      </c>
      <c r="DL117" s="538">
        <v>4850000000</v>
      </c>
      <c r="DM117" s="538">
        <v>4850000000</v>
      </c>
      <c r="DO117" s="538">
        <v>0</v>
      </c>
      <c r="DP117" s="538">
        <v>15002710.04347826</v>
      </c>
      <c r="DQ117" s="538">
        <v>172567285.13043475</v>
      </c>
      <c r="DR117" s="538">
        <v>377235748.21739125</v>
      </c>
      <c r="DS117" s="538">
        <v>887031542.30434775</v>
      </c>
      <c r="DT117" s="538">
        <v>1298827336.3913043</v>
      </c>
      <c r="DU117" s="538">
        <v>1510623130.4782608</v>
      </c>
      <c r="DV117" s="538">
        <v>2020418924.5652173</v>
      </c>
      <c r="DW117" s="538">
        <v>2430214718.652174</v>
      </c>
      <c r="DX117" s="538">
        <v>2642010512.7391305</v>
      </c>
      <c r="DY117" s="538">
        <v>3601806306.826087</v>
      </c>
      <c r="DZ117" s="538">
        <v>4850000000</v>
      </c>
      <c r="EB117" s="537">
        <v>1000000</v>
      </c>
      <c r="EC117" s="538">
        <v>1000000</v>
      </c>
      <c r="ED117" s="538">
        <v>1000000</v>
      </c>
      <c r="EE117" s="538">
        <v>1000000</v>
      </c>
      <c r="EF117" s="538">
        <v>1000000</v>
      </c>
      <c r="EG117" s="538">
        <v>1000000</v>
      </c>
      <c r="EH117" s="538">
        <v>1000000</v>
      </c>
      <c r="EI117" s="538">
        <v>1000000</v>
      </c>
      <c r="EJ117" s="538">
        <v>1000000</v>
      </c>
      <c r="EK117" s="538">
        <v>1000000</v>
      </c>
      <c r="EL117" s="538">
        <v>1000000</v>
      </c>
      <c r="EM117" s="538">
        <v>1000000</v>
      </c>
      <c r="EO117" s="538">
        <v>1000000</v>
      </c>
      <c r="EP117" s="538">
        <v>1000000</v>
      </c>
      <c r="EQ117" s="538">
        <v>1000000</v>
      </c>
      <c r="ER117" s="538">
        <v>1000000</v>
      </c>
      <c r="ES117" s="538">
        <v>1000000</v>
      </c>
      <c r="ET117" s="538">
        <v>1000000</v>
      </c>
      <c r="EU117" s="538">
        <v>1000000</v>
      </c>
      <c r="EV117" s="538">
        <v>1000000</v>
      </c>
      <c r="EW117" s="538">
        <v>1000000</v>
      </c>
      <c r="EX117" s="538">
        <v>1000000</v>
      </c>
      <c r="EY117" s="538">
        <v>1000000</v>
      </c>
      <c r="EZ117" s="538">
        <v>1000000</v>
      </c>
    </row>
    <row r="118" spans="1:207" ht="51.75" customHeight="1">
      <c r="A118" s="181"/>
      <c r="B118" s="181" t="s">
        <v>181</v>
      </c>
      <c r="C118" s="281" t="s">
        <v>295</v>
      </c>
      <c r="D118" s="511" t="s">
        <v>328</v>
      </c>
      <c r="E118" s="181" t="s">
        <v>174</v>
      </c>
      <c r="F118" s="181" t="s">
        <v>162</v>
      </c>
      <c r="G118" s="181" t="s">
        <v>162</v>
      </c>
      <c r="H118" s="181" t="s">
        <v>162</v>
      </c>
      <c r="I118" s="181" t="s">
        <v>162</v>
      </c>
      <c r="J118" s="181" t="s">
        <v>162</v>
      </c>
      <c r="K118" s="181" t="s">
        <v>162</v>
      </c>
      <c r="L118" s="181" t="s">
        <v>162</v>
      </c>
      <c r="M118" s="181" t="s">
        <v>162</v>
      </c>
      <c r="N118" s="181" t="s">
        <v>162</v>
      </c>
      <c r="O118" s="181" t="s">
        <v>162</v>
      </c>
      <c r="P118" s="181"/>
      <c r="Q118" s="181"/>
      <c r="R118" s="181" t="s">
        <v>219</v>
      </c>
      <c r="S118" s="233"/>
      <c r="T118" s="518" t="s">
        <v>228</v>
      </c>
      <c r="U118" s="267" t="s">
        <v>229</v>
      </c>
      <c r="V118" s="285" t="s">
        <v>228</v>
      </c>
      <c r="W118" s="375">
        <f>+SUMIFS('[1]SIIF Cierre 31 de Abril de 2024'!$P$4:$P$749,'[1]SIIF Cierre 31 de Abril de 2024'!$A$4:$A$749,$B118,'[1]SIIF Cierre 31 de Abril de 2024'!$B$4:$B$749,$C118,'[1]SIIF Cierre 31 de Abril de 2024'!$C$4:$C$749,$D118)/1000000</f>
        <v>3900</v>
      </c>
      <c r="X118" s="360"/>
      <c r="Y118" s="360">
        <f>+SUMIFS('[1]SIIF Cierre 31 de Abril de 2024'!$R$4:$R$749,'[1]SIIF Cierre 31 de Abril de 2024'!$A$4:$A$749,$B118,'[1]SIIF Cierre 31 de Abril de 2024'!$B$4:$B$749,$C118,'[1]SIIF Cierre 31 de Abril de 2024'!$C$4:$C$749,$D118)/1000000</f>
        <v>0</v>
      </c>
      <c r="Z118" s="360"/>
      <c r="AA118" s="360">
        <f>+SUMIFS('[1]SIIF Cierre 31 de Abril de 2024'!$Q$4:$Q$749,'[1]SIIF Cierre 31 de Abril de 2024'!$A$4:$A$749,$B118,'[1]SIIF Cierre 31 de Abril de 2024'!$B$4:$B$749,$C118,'[1]SIIF Cierre 31 de Abril de 2024'!$C$4:$C$749,$D118)/1000000</f>
        <v>0</v>
      </c>
      <c r="AB118" s="360"/>
      <c r="AC118" s="360">
        <f>+AA118+AB118</f>
        <v>0</v>
      </c>
      <c r="AD118" s="428">
        <f t="shared" si="329"/>
        <v>3900</v>
      </c>
      <c r="AE118" s="375">
        <f>+SUMIFS('[1]SIIF Cierre 31 de Abril de 2024'!$T$4:$T$749,'[1]SIIF Cierre 31 de Abril de 2024'!$A$4:$A$749,$B118,'[1]SIIF Cierre 31 de Abril de 2024'!$B$4:$B$749,$C118,'[1]SIIF Cierre 31 de Abril de 2024'!$C$4:$C$749,$D118)/1000000</f>
        <v>0</v>
      </c>
      <c r="AF118" s="368">
        <f t="shared" si="330"/>
        <v>3900</v>
      </c>
      <c r="AG118" s="435">
        <f>+SUMIFS('[1]SIIF Cierre 31 de Abril de 2024'!$W$4:$W$749,'[1]SIIF Cierre 31 de Abril de 2024'!$A$4:$A$749,$B118,'[1]SIIF Cierre 31 de Abril de 2024'!$B$4:$B$749,$C118,'[1]SIIF Cierre 31 de Abril de 2024'!$C$4:$C$749,$D118,'[1]SIIF Cierre 31 de Abril de 2024'!$D$4:$D$749,$E118,'[1]SIIF Cierre 31 de Abril de 2024'!$E$4:$E$749,$F118,'[1]SIIF Cierre 31 de Abril de 2024'!$F$4:$F$749,$G118,'[1]SIIF Cierre 31 de Abril de 2024'!$G$4:$G$749,$H118,'[1]SIIF Cierre 31 de Abril de 2024'!$H$4:$H$749,$I118,'[1]SIIF Cierre 31 de Abril de 2024'!$I$4:$I$749,$J118,'[1]SIIF Cierre 31 de Abril de 2024'!$J$4:$J$749,$K118,'[1]SIIF Cierre 31 de Abril de 2024'!$K$4:$K$749,$L118,'[1]SIIF Cierre 31 de Abril de 2024'!$L$4:$L$749,$M118,'[1]SIIF Cierre 31 de Abril de 2024'!$M$4:$M$749,$N118,'[1]SIIF Cierre 31 de Abril de 2024'!$N$4:$N$749,$O118)/1000000</f>
        <v>740.30907100000002</v>
      </c>
      <c r="AH118" s="286">
        <f t="shared" si="331"/>
        <v>0.18982283871794872</v>
      </c>
      <c r="AI118" s="287"/>
      <c r="AJ118" s="246">
        <f t="shared" si="332"/>
        <v>882.14666699999998</v>
      </c>
      <c r="AK118" s="246">
        <f>+AG118-AJ118</f>
        <v>-141.83759599999996</v>
      </c>
      <c r="AL118" s="170">
        <f t="shared" si="302"/>
        <v>0.22619145307692307</v>
      </c>
      <c r="AM118" s="435">
        <f>+SUMIFS('[1]SIIF Cierre 31 de Abril de 2024'!$X$4:$X$749,'[1]SIIF Cierre 31 de Abril de 2024'!$A$4:$A$749,$B118,'[1]SIIF Cierre 31 de Abril de 2024'!$B$4:$B$749,$C118,'[1]SIIF Cierre 31 de Abril de 2024'!$C$4:$C$749,$D118,'[1]SIIF Cierre 31 de Abril de 2024'!$D$4:$D$749,$E118,'[1]SIIF Cierre 31 de Abril de 2024'!$E$4:$E$749,$F118,'[1]SIIF Cierre 31 de Abril de 2024'!$F$4:$F$749,$G118,'[1]SIIF Cierre 31 de Abril de 2024'!$G$4:$G$749,$H118,'[1]SIIF Cierre 31 de Abril de 2024'!$H$4:$H$749,$I118,'[1]SIIF Cierre 31 de Abril de 2024'!$I$4:$I$749,$J118,'[1]SIIF Cierre 31 de Abril de 2024'!$J$4:$J$749,$K118,'[1]SIIF Cierre 31 de Abril de 2024'!$K$4:$K$749,$L118,'[1]SIIF Cierre 31 de Abril de 2024'!$L$4:$L$749,$M118,'[1]SIIF Cierre 31 de Abril de 2024'!$M$4:$M$749,$N118,'[1]SIIF Cierre 31 de Abril de 2024'!$N$4:$N$749,$O118)/1000000</f>
        <v>109.014706</v>
      </c>
      <c r="AN118" s="286">
        <f t="shared" si="334"/>
        <v>2.7952488717948719E-2</v>
      </c>
      <c r="AO118" s="287"/>
      <c r="AP118" s="246">
        <f t="shared" si="335"/>
        <v>233.00195391304351</v>
      </c>
      <c r="AQ118" s="246">
        <f>+AM118-AP118</f>
        <v>-123.9872479130435</v>
      </c>
      <c r="AR118" s="170">
        <f t="shared" si="291"/>
        <v>5.9744090746934229E-2</v>
      </c>
      <c r="AS118" s="435">
        <f>+SUMIFS('[1]SIIF Cierre 31 de Abril de 2024'!$Z$4:$Z$749,'[1]SIIF Cierre 31 de Abril de 2024'!$A$4:$A$749,$B118,'[1]SIIF Cierre 31 de Abril de 2024'!$B$4:$B$749,$C118,'[1]SIIF Cierre 31 de Abril de 2024'!$C$4:$C$749,$D118,'[1]SIIF Cierre 31 de Abril de 2024'!$D$4:$D$749,$E118,'[1]SIIF Cierre 31 de Abril de 2024'!$E$4:$E$749,$F118,'[1]SIIF Cierre 31 de Abril de 2024'!$F$4:$F$749,$G118,'[1]SIIF Cierre 31 de Abril de 2024'!$G$4:$G$749,$H118,'[1]SIIF Cierre 31 de Abril de 2024'!$H$4:$H$749,$I118,'[1]SIIF Cierre 31 de Abril de 2024'!$I$4:$I$749,$J118,'[1]SIIF Cierre 31 de Abril de 2024'!$J$4:$J$749,$K118,'[1]SIIF Cierre 31 de Abril de 2024'!$K$4:$K$749,$L118,'[1]SIIF Cierre 31 de Abril de 2024'!$L$4:$L$749,$M118,'[1]SIIF Cierre 31 de Abril de 2024'!$M$4:$M$749,$N118,'[1]SIIF Cierre 31 de Abril de 2024'!$N$4:$N$749,$O118)/1000000</f>
        <v>109.014706</v>
      </c>
      <c r="AT118" s="286">
        <f t="shared" si="337"/>
        <v>2.7952488717948719E-2</v>
      </c>
      <c r="AU118" s="433">
        <f t="shared" si="338"/>
        <v>3159.6909289999999</v>
      </c>
      <c r="AV118" s="376">
        <f>+AG118-AM118</f>
        <v>631.29436499999997</v>
      </c>
      <c r="AW118" s="376">
        <f>+AD118-AM118</f>
        <v>3790.9852940000001</v>
      </c>
      <c r="AX118" s="375">
        <f t="shared" si="341"/>
        <v>3159.6909289999999</v>
      </c>
      <c r="AY118" s="190">
        <f>AD118*AR118</f>
        <v>233.00195391304351</v>
      </c>
      <c r="AZ118" s="282">
        <f t="shared" si="343"/>
        <v>0.46787035116746001</v>
      </c>
      <c r="BB118" s="259">
        <v>0.2013196582051282</v>
      </c>
      <c r="BC118" s="252">
        <v>0.20157606846153847</v>
      </c>
      <c r="BD118" s="252">
        <v>0.22593504282051283</v>
      </c>
      <c r="BE118" s="252">
        <v>0.22619145307692307</v>
      </c>
      <c r="BF118" s="252">
        <v>0.98826068384615384</v>
      </c>
      <c r="BG118" s="252">
        <v>0.98826068384615384</v>
      </c>
      <c r="BH118" s="252">
        <v>0.98877350435897438</v>
      </c>
      <c r="BI118" s="252">
        <v>0.98954273512820512</v>
      </c>
      <c r="BJ118" s="252">
        <v>0.98954273512820512</v>
      </c>
      <c r="BK118" s="252">
        <v>0.99005555564102565</v>
      </c>
      <c r="BL118" s="252">
        <v>0.99056837615384619</v>
      </c>
      <c r="BM118" s="252">
        <v>1</v>
      </c>
      <c r="BO118" s="252">
        <v>0</v>
      </c>
      <c r="BP118" s="252">
        <v>1.1430228405797101E-2</v>
      </c>
      <c r="BQ118" s="252">
        <v>3.454709547380156E-2</v>
      </c>
      <c r="BR118" s="252">
        <v>5.9744090746934229E-2</v>
      </c>
      <c r="BS118" s="252">
        <v>8.099450499442587E-2</v>
      </c>
      <c r="BT118" s="252">
        <v>0.10047150642140468</v>
      </c>
      <c r="BU118" s="252">
        <v>0.26558953348940911</v>
      </c>
      <c r="BV118" s="252">
        <v>0.28557935542920848</v>
      </c>
      <c r="BW118" s="252">
        <v>0.45410969018952063</v>
      </c>
      <c r="BX118" s="252">
        <v>0.47670976853957642</v>
      </c>
      <c r="BY118" s="252">
        <v>0.71777138535117069</v>
      </c>
      <c r="BZ118" s="252">
        <v>1</v>
      </c>
      <c r="CB118" s="537">
        <f t="shared" si="344"/>
        <v>785.14666699999998</v>
      </c>
      <c r="CC118" s="537">
        <f t="shared" si="344"/>
        <v>786.14666699999998</v>
      </c>
      <c r="CD118" s="537">
        <f t="shared" si="344"/>
        <v>881.14666699999998</v>
      </c>
      <c r="CE118" s="537">
        <f t="shared" si="344"/>
        <v>882.14666699999998</v>
      </c>
      <c r="CF118" s="537">
        <f t="shared" si="344"/>
        <v>3854.2166670000001</v>
      </c>
      <c r="CG118" s="537">
        <f t="shared" si="344"/>
        <v>3854.2166670000001</v>
      </c>
      <c r="CH118" s="537">
        <f t="shared" si="344"/>
        <v>3856.2166670000001</v>
      </c>
      <c r="CI118" s="537">
        <f t="shared" si="344"/>
        <v>3859.2166670000001</v>
      </c>
      <c r="CJ118" s="537">
        <f t="shared" si="344"/>
        <v>3859.2166670000001</v>
      </c>
      <c r="CK118" s="537">
        <f t="shared" si="344"/>
        <v>3861.2166670000001</v>
      </c>
      <c r="CL118" s="537">
        <f t="shared" si="344"/>
        <v>3863.2166670000001</v>
      </c>
      <c r="CM118" s="537">
        <f t="shared" si="344"/>
        <v>3900</v>
      </c>
      <c r="CO118" s="538">
        <f t="shared" si="346"/>
        <v>0</v>
      </c>
      <c r="CP118" s="538">
        <f t="shared" si="345"/>
        <v>44.577890782608698</v>
      </c>
      <c r="CQ118" s="538">
        <f t="shared" si="345"/>
        <v>134.73367234782609</v>
      </c>
      <c r="CR118" s="538">
        <f t="shared" si="345"/>
        <v>233.00195391304351</v>
      </c>
      <c r="CS118" s="538">
        <f t="shared" si="345"/>
        <v>315.87856947826089</v>
      </c>
      <c r="CT118" s="538">
        <f t="shared" si="345"/>
        <v>391.83887504347825</v>
      </c>
      <c r="CU118" s="538">
        <f t="shared" si="345"/>
        <v>1035.7991806086957</v>
      </c>
      <c r="CV118" s="538">
        <f t="shared" si="345"/>
        <v>1113.759486173913</v>
      </c>
      <c r="CW118" s="538">
        <f t="shared" si="345"/>
        <v>1771.0277917391304</v>
      </c>
      <c r="CX118" s="538">
        <f t="shared" si="345"/>
        <v>1859.1680973043481</v>
      </c>
      <c r="CY118" s="538">
        <f t="shared" si="345"/>
        <v>2799.3084028695653</v>
      </c>
      <c r="CZ118" s="538">
        <f t="shared" si="345"/>
        <v>3900</v>
      </c>
      <c r="DB118" s="537">
        <v>785146667</v>
      </c>
      <c r="DC118" s="538">
        <v>786146667</v>
      </c>
      <c r="DD118" s="538">
        <v>881146667</v>
      </c>
      <c r="DE118" s="538">
        <v>882146667</v>
      </c>
      <c r="DF118" s="538">
        <v>3854216667</v>
      </c>
      <c r="DG118" s="538">
        <v>3854216667</v>
      </c>
      <c r="DH118" s="538">
        <v>3856216667</v>
      </c>
      <c r="DI118" s="538">
        <v>3859216667</v>
      </c>
      <c r="DJ118" s="538">
        <v>3859216667</v>
      </c>
      <c r="DK118" s="538">
        <v>3861216667</v>
      </c>
      <c r="DL118" s="538">
        <v>3863216667</v>
      </c>
      <c r="DM118" s="538">
        <v>3900000000</v>
      </c>
      <c r="DO118" s="538">
        <v>0</v>
      </c>
      <c r="DP118" s="538">
        <v>44577890.782608695</v>
      </c>
      <c r="DQ118" s="538">
        <v>134733672.34782609</v>
      </c>
      <c r="DR118" s="538">
        <v>233001953.9130435</v>
      </c>
      <c r="DS118" s="538">
        <v>315878569.47826087</v>
      </c>
      <c r="DT118" s="538">
        <v>391838875.04347825</v>
      </c>
      <c r="DU118" s="538">
        <v>1035799180.6086956</v>
      </c>
      <c r="DV118" s="538">
        <v>1113759486.173913</v>
      </c>
      <c r="DW118" s="538">
        <v>1771027791.7391305</v>
      </c>
      <c r="DX118" s="538">
        <v>1859168097.304348</v>
      </c>
      <c r="DY118" s="538">
        <v>2799308402.8695655</v>
      </c>
      <c r="DZ118" s="538">
        <v>3900000000</v>
      </c>
      <c r="EB118" s="537">
        <v>1000000</v>
      </c>
      <c r="EC118" s="538">
        <v>1000000</v>
      </c>
      <c r="ED118" s="538">
        <v>1000000</v>
      </c>
      <c r="EE118" s="538">
        <v>1000000</v>
      </c>
      <c r="EF118" s="538">
        <v>1000000</v>
      </c>
      <c r="EG118" s="538">
        <v>1000000</v>
      </c>
      <c r="EH118" s="538">
        <v>1000000</v>
      </c>
      <c r="EI118" s="538">
        <v>1000000</v>
      </c>
      <c r="EJ118" s="538">
        <v>1000000</v>
      </c>
      <c r="EK118" s="538">
        <v>1000000</v>
      </c>
      <c r="EL118" s="538">
        <v>1000000</v>
      </c>
      <c r="EM118" s="538">
        <v>1000000</v>
      </c>
      <c r="EO118" s="538">
        <v>1000000</v>
      </c>
      <c r="EP118" s="538">
        <v>1000000</v>
      </c>
      <c r="EQ118" s="538">
        <v>1000000</v>
      </c>
      <c r="ER118" s="538">
        <v>1000000</v>
      </c>
      <c r="ES118" s="538">
        <v>1000000</v>
      </c>
      <c r="ET118" s="538">
        <v>1000000</v>
      </c>
      <c r="EU118" s="538">
        <v>1000000</v>
      </c>
      <c r="EV118" s="538">
        <v>1000000</v>
      </c>
      <c r="EW118" s="538">
        <v>1000000</v>
      </c>
      <c r="EX118" s="538">
        <v>1000000</v>
      </c>
      <c r="EY118" s="538">
        <v>1000000</v>
      </c>
      <c r="EZ118" s="538">
        <v>1000000</v>
      </c>
    </row>
    <row r="119" spans="1:207" ht="51.75" customHeight="1">
      <c r="A119" s="181"/>
      <c r="B119" s="181" t="s">
        <v>181</v>
      </c>
      <c r="C119" s="281" t="s">
        <v>295</v>
      </c>
      <c r="D119" s="511" t="s">
        <v>329</v>
      </c>
      <c r="E119" s="181" t="s">
        <v>174</v>
      </c>
      <c r="F119" s="181" t="s">
        <v>162</v>
      </c>
      <c r="G119" s="181" t="s">
        <v>162</v>
      </c>
      <c r="H119" s="181" t="s">
        <v>162</v>
      </c>
      <c r="I119" s="181" t="s">
        <v>162</v>
      </c>
      <c r="J119" s="181" t="s">
        <v>162</v>
      </c>
      <c r="K119" s="181" t="s">
        <v>162</v>
      </c>
      <c r="L119" s="181" t="s">
        <v>162</v>
      </c>
      <c r="M119" s="181" t="s">
        <v>162</v>
      </c>
      <c r="N119" s="181" t="s">
        <v>162</v>
      </c>
      <c r="O119" s="181" t="s">
        <v>162</v>
      </c>
      <c r="P119" s="181"/>
      <c r="Q119" s="181"/>
      <c r="R119" s="181" t="s">
        <v>219</v>
      </c>
      <c r="S119" s="233"/>
      <c r="T119" s="518" t="s">
        <v>230</v>
      </c>
      <c r="U119" s="267">
        <v>2021011000094</v>
      </c>
      <c r="V119" s="285" t="s">
        <v>230</v>
      </c>
      <c r="W119" s="375">
        <f>+SUMIFS('[1]SIIF Cierre 31 de Abril de 2024'!$P$4:$P$749,'[1]SIIF Cierre 31 de Abril de 2024'!$A$4:$A$749,$B119,'[1]SIIF Cierre 31 de Abril de 2024'!$B$4:$B$749,$C119,'[1]SIIF Cierre 31 de Abril de 2024'!$C$4:$C$749,$D119)/1000000</f>
        <v>7576.6762500000004</v>
      </c>
      <c r="X119" s="360"/>
      <c r="Y119" s="360">
        <f>+SUMIFS('[1]SIIF Cierre 31 de Abril de 2024'!$R$4:$R$749,'[1]SIIF Cierre 31 de Abril de 2024'!$A$4:$A$749,$B119,'[1]SIIF Cierre 31 de Abril de 2024'!$B$4:$B$749,$C119,'[1]SIIF Cierre 31 de Abril de 2024'!$C$4:$C$749,$D119)/1000000</f>
        <v>0</v>
      </c>
      <c r="Z119" s="360"/>
      <c r="AA119" s="360">
        <f>+SUMIFS('[1]SIIF Cierre 31 de Abril de 2024'!$Q$4:$Q$749,'[1]SIIF Cierre 31 de Abril de 2024'!$A$4:$A$749,$B119,'[1]SIIF Cierre 31 de Abril de 2024'!$B$4:$B$749,$C119,'[1]SIIF Cierre 31 de Abril de 2024'!$C$4:$C$749,$D119)/1000000</f>
        <v>0</v>
      </c>
      <c r="AB119" s="360"/>
      <c r="AC119" s="360">
        <f>+AA119+AB119</f>
        <v>0</v>
      </c>
      <c r="AD119" s="428">
        <f t="shared" si="329"/>
        <v>7576.6762500000004</v>
      </c>
      <c r="AE119" s="375">
        <f>+SUMIFS('[1]SIIF Cierre 31 de Abril de 2024'!$T$4:$T$749,'[1]SIIF Cierre 31 de Abril de 2024'!$A$4:$A$749,$B119,'[1]SIIF Cierre 31 de Abril de 2024'!$B$4:$B$749,$C119,'[1]SIIF Cierre 31 de Abril de 2024'!$C$4:$C$749,$D119)/1000000</f>
        <v>0</v>
      </c>
      <c r="AF119" s="368">
        <f t="shared" si="330"/>
        <v>7576.6762500000004</v>
      </c>
      <c r="AG119" s="435">
        <f>+SUMIFS('[1]SIIF Cierre 31 de Abril de 2024'!$W$4:$W$749,'[1]SIIF Cierre 31 de Abril de 2024'!$A$4:$A$749,$B119,'[1]SIIF Cierre 31 de Abril de 2024'!$B$4:$B$749,$C119,'[1]SIIF Cierre 31 de Abril de 2024'!$C$4:$C$749,$D119,'[1]SIIF Cierre 31 de Abril de 2024'!$D$4:$D$749,$E119,'[1]SIIF Cierre 31 de Abril de 2024'!$E$4:$E$749,$F119,'[1]SIIF Cierre 31 de Abril de 2024'!$F$4:$F$749,$G119,'[1]SIIF Cierre 31 de Abril de 2024'!$G$4:$G$749,$H119,'[1]SIIF Cierre 31 de Abril de 2024'!$H$4:$H$749,$I119,'[1]SIIF Cierre 31 de Abril de 2024'!$I$4:$I$749,$J119,'[1]SIIF Cierre 31 de Abril de 2024'!$J$4:$J$749,$K119,'[1]SIIF Cierre 31 de Abril de 2024'!$K$4:$K$749,$L119,'[1]SIIF Cierre 31 de Abril de 2024'!$L$4:$L$749,$M119,'[1]SIIF Cierre 31 de Abril de 2024'!$M$4:$M$749,$N119,'[1]SIIF Cierre 31 de Abril de 2024'!$N$4:$N$749,$O119)/1000000</f>
        <v>915.83522100000005</v>
      </c>
      <c r="AH119" s="286">
        <f>+AG119/AD119</f>
        <v>0.12087559119343393</v>
      </c>
      <c r="AI119" s="287"/>
      <c r="AJ119" s="246">
        <f t="shared" si="332"/>
        <v>5036.203501</v>
      </c>
      <c r="AK119" s="246">
        <f>+AG119-AJ119</f>
        <v>-4120.3682799999997</v>
      </c>
      <c r="AL119" s="170">
        <f>INDEX(BB119:BM119,MATCH($W$1,$BB$86:$BM$86,0))</f>
        <v>0.66469825819964079</v>
      </c>
      <c r="AM119" s="435">
        <f>+SUMIFS('[1]SIIF Cierre 31 de Abril de 2024'!$X$4:$X$749,'[1]SIIF Cierre 31 de Abril de 2024'!$A$4:$A$749,$B119,'[1]SIIF Cierre 31 de Abril de 2024'!$B$4:$B$749,$C119,'[1]SIIF Cierre 31 de Abril de 2024'!$C$4:$C$749,$D119,'[1]SIIF Cierre 31 de Abril de 2024'!$D$4:$D$749,$E119,'[1]SIIF Cierre 31 de Abril de 2024'!$E$4:$E$749,$F119,'[1]SIIF Cierre 31 de Abril de 2024'!$F$4:$F$749,$G119,'[1]SIIF Cierre 31 de Abril de 2024'!$G$4:$G$749,$H119,'[1]SIIF Cierre 31 de Abril de 2024'!$H$4:$H$749,$I119,'[1]SIIF Cierre 31 de Abril de 2024'!$I$4:$I$749,$J119,'[1]SIIF Cierre 31 de Abril de 2024'!$J$4:$J$749,$K119,'[1]SIIF Cierre 31 de Abril de 2024'!$K$4:$K$749,$L119,'[1]SIIF Cierre 31 de Abril de 2024'!$L$4:$L$749,$M119,'[1]SIIF Cierre 31 de Abril de 2024'!$M$4:$M$749,$N119,'[1]SIIF Cierre 31 de Abril de 2024'!$N$4:$N$749,$O119)/1000000</f>
        <v>47.648040999999999</v>
      </c>
      <c r="AN119" s="286">
        <f t="shared" si="334"/>
        <v>6.2887788032384246E-3</v>
      </c>
      <c r="AO119" s="287"/>
      <c r="AP119" s="246">
        <f t="shared" si="335"/>
        <v>390.49009233333328</v>
      </c>
      <c r="AQ119" s="246">
        <f>+AM119-AP119</f>
        <v>-342.8420513333333</v>
      </c>
      <c r="AR119" s="170">
        <f t="shared" si="291"/>
        <v>5.1538442432447117E-2</v>
      </c>
      <c r="AS119" s="435">
        <f>+SUMIFS('[1]SIIF Cierre 31 de Abril de 2024'!$Z$4:$Z$749,'[1]SIIF Cierre 31 de Abril de 2024'!$A$4:$A$749,$B119,'[1]SIIF Cierre 31 de Abril de 2024'!$B$4:$B$749,$C119,'[1]SIIF Cierre 31 de Abril de 2024'!$C$4:$C$749,$D119,'[1]SIIF Cierre 31 de Abril de 2024'!$D$4:$D$749,$E119,'[1]SIIF Cierre 31 de Abril de 2024'!$E$4:$E$749,$F119,'[1]SIIF Cierre 31 de Abril de 2024'!$F$4:$F$749,$G119,'[1]SIIF Cierre 31 de Abril de 2024'!$G$4:$G$749,$H119,'[1]SIIF Cierre 31 de Abril de 2024'!$H$4:$H$749,$I119,'[1]SIIF Cierre 31 de Abril de 2024'!$I$4:$I$749,$J119,'[1]SIIF Cierre 31 de Abril de 2024'!$J$4:$J$749,$K119,'[1]SIIF Cierre 31 de Abril de 2024'!$K$4:$K$749,$L119,'[1]SIIF Cierre 31 de Abril de 2024'!$L$4:$L$749,$M119,'[1]SIIF Cierre 31 de Abril de 2024'!$M$4:$M$749,$N119,'[1]SIIF Cierre 31 de Abril de 2024'!$N$4:$N$749,$O119)/1000000</f>
        <v>45.571930000000002</v>
      </c>
      <c r="AT119" s="286">
        <f t="shared" si="337"/>
        <v>6.0147653794762578E-3</v>
      </c>
      <c r="AU119" s="433">
        <f t="shared" si="338"/>
        <v>6660.8410290000002</v>
      </c>
      <c r="AV119" s="376">
        <f>+AG119-AM119</f>
        <v>868.18718000000001</v>
      </c>
      <c r="AW119" s="376">
        <f>+AD119-AM119</f>
        <v>7529.0282090000001</v>
      </c>
      <c r="AX119" s="375">
        <f t="shared" si="341"/>
        <v>6660.8410290000002</v>
      </c>
      <c r="AY119" s="190">
        <f>AD119*AR119</f>
        <v>390.4900927399143</v>
      </c>
      <c r="AZ119" s="282">
        <f t="shared" si="343"/>
        <v>0.12202112649176979</v>
      </c>
      <c r="BB119" s="259">
        <v>0.12140717085163265</v>
      </c>
      <c r="BC119" s="252">
        <v>0.13662077379813692</v>
      </c>
      <c r="BD119" s="252">
        <v>0.40821548080079623</v>
      </c>
      <c r="BE119" s="252">
        <v>0.66469825819964079</v>
      </c>
      <c r="BF119" s="252">
        <v>0.81120387471876354</v>
      </c>
      <c r="BG119" s="252">
        <v>0.92154618001163369</v>
      </c>
      <c r="BH119" s="252">
        <v>0.92174415600428394</v>
      </c>
      <c r="BI119" s="252">
        <v>0.9220081239944844</v>
      </c>
      <c r="BJ119" s="252">
        <v>0.92214010798958457</v>
      </c>
      <c r="BK119" s="252">
        <v>0.92227209198468485</v>
      </c>
      <c r="BL119" s="252">
        <v>0.92240407597978502</v>
      </c>
      <c r="BM119" s="252">
        <v>1</v>
      </c>
      <c r="BO119" s="252">
        <v>0</v>
      </c>
      <c r="BP119" s="252">
        <v>5.5594133435300985E-3</v>
      </c>
      <c r="BQ119" s="252">
        <v>1.8891094515095554E-2</v>
      </c>
      <c r="BR119" s="252">
        <v>5.1538442432447117E-2</v>
      </c>
      <c r="BS119" s="252">
        <v>0.13140731710586329</v>
      </c>
      <c r="BT119" s="252">
        <v>0.23999708126252425</v>
      </c>
      <c r="BU119" s="252">
        <v>0.34379590355496142</v>
      </c>
      <c r="BV119" s="252">
        <v>0.45264963570181899</v>
      </c>
      <c r="BW119" s="252">
        <v>0.53484194091884985</v>
      </c>
      <c r="BX119" s="252">
        <v>0.68756862719201162</v>
      </c>
      <c r="BY119" s="252">
        <v>0.7690938662921204</v>
      </c>
      <c r="BZ119" s="252">
        <v>1</v>
      </c>
      <c r="CB119" s="537">
        <f t="shared" si="344"/>
        <v>919.86282700000004</v>
      </c>
      <c r="CC119" s="537">
        <f t="shared" si="344"/>
        <v>1035.1313709999999</v>
      </c>
      <c r="CD119" s="537">
        <f t="shared" si="344"/>
        <v>3092.9165349999998</v>
      </c>
      <c r="CE119" s="537">
        <f t="shared" si="344"/>
        <v>5036.203501</v>
      </c>
      <c r="CF119" s="537">
        <f t="shared" si="344"/>
        <v>6146.2291249999998</v>
      </c>
      <c r="CG119" s="537">
        <f t="shared" si="344"/>
        <v>6982.2570480000004</v>
      </c>
      <c r="CH119" s="537">
        <f t="shared" si="344"/>
        <v>6983.7570480000004</v>
      </c>
      <c r="CI119" s="537">
        <f t="shared" si="344"/>
        <v>6985.7570480000004</v>
      </c>
      <c r="CJ119" s="537">
        <f t="shared" si="344"/>
        <v>6986.7570480000004</v>
      </c>
      <c r="CK119" s="537">
        <f t="shared" si="344"/>
        <v>6987.7570480000004</v>
      </c>
      <c r="CL119" s="537">
        <f t="shared" si="344"/>
        <v>6988.7570480000004</v>
      </c>
      <c r="CM119" s="537">
        <f t="shared" si="344"/>
        <v>7576.6762419999995</v>
      </c>
      <c r="CO119" s="538">
        <f t="shared" si="346"/>
        <v>0</v>
      </c>
      <c r="CP119" s="538">
        <f t="shared" si="345"/>
        <v>42.121875000000003</v>
      </c>
      <c r="CQ119" s="538">
        <f t="shared" si="345"/>
        <v>143.13170700000001</v>
      </c>
      <c r="CR119" s="538">
        <f t="shared" si="345"/>
        <v>390.49009233333328</v>
      </c>
      <c r="CS119" s="538">
        <f t="shared" si="345"/>
        <v>995.63069755555534</v>
      </c>
      <c r="CT119" s="538">
        <f t="shared" si="345"/>
        <v>1818.3801837777773</v>
      </c>
      <c r="CU119" s="538">
        <f t="shared" si="345"/>
        <v>2604.8302545999995</v>
      </c>
      <c r="CV119" s="538">
        <f t="shared" si="345"/>
        <v>3429.5797408222215</v>
      </c>
      <c r="CW119" s="538">
        <f t="shared" si="345"/>
        <v>4052.3242270444439</v>
      </c>
      <c r="CX119" s="538">
        <f t="shared" si="345"/>
        <v>5209.484882466666</v>
      </c>
      <c r="CY119" s="538">
        <f t="shared" si="345"/>
        <v>5827.1752246888882</v>
      </c>
      <c r="CZ119" s="538">
        <f t="shared" si="345"/>
        <v>7576.6762421111116</v>
      </c>
      <c r="DB119" s="537">
        <v>919862827</v>
      </c>
      <c r="DC119" s="538">
        <v>1035131371</v>
      </c>
      <c r="DD119" s="538">
        <v>3092916535</v>
      </c>
      <c r="DE119" s="538">
        <v>5036203501</v>
      </c>
      <c r="DF119" s="538">
        <v>6146229125</v>
      </c>
      <c r="DG119" s="538">
        <v>6982257048</v>
      </c>
      <c r="DH119" s="538">
        <v>6983757048</v>
      </c>
      <c r="DI119" s="538">
        <v>6985757048</v>
      </c>
      <c r="DJ119" s="538">
        <v>6986757048</v>
      </c>
      <c r="DK119" s="538">
        <v>6987757048</v>
      </c>
      <c r="DL119" s="538">
        <v>6988757048</v>
      </c>
      <c r="DM119" s="538">
        <v>7576676242</v>
      </c>
      <c r="DO119" s="538">
        <v>0</v>
      </c>
      <c r="DP119" s="538">
        <v>42121875</v>
      </c>
      <c r="DQ119" s="538">
        <v>143131707</v>
      </c>
      <c r="DR119" s="538">
        <v>390490092.33333325</v>
      </c>
      <c r="DS119" s="538">
        <v>995630697.55555534</v>
      </c>
      <c r="DT119" s="538">
        <v>1818380183.7777774</v>
      </c>
      <c r="DU119" s="538">
        <v>2604830254.5999994</v>
      </c>
      <c r="DV119" s="538">
        <v>3429579740.8222218</v>
      </c>
      <c r="DW119" s="538">
        <v>4052324227.0444441</v>
      </c>
      <c r="DX119" s="538">
        <v>5209484882.4666662</v>
      </c>
      <c r="DY119" s="538">
        <v>5827175224.6888885</v>
      </c>
      <c r="DZ119" s="538">
        <v>7576676242.1111116</v>
      </c>
      <c r="EB119" s="537">
        <v>1000000</v>
      </c>
      <c r="EC119" s="538">
        <v>1000000</v>
      </c>
      <c r="ED119" s="538">
        <v>1000000</v>
      </c>
      <c r="EE119" s="538">
        <v>1000000</v>
      </c>
      <c r="EF119" s="538">
        <v>1000000</v>
      </c>
      <c r="EG119" s="538">
        <v>1000000</v>
      </c>
      <c r="EH119" s="538">
        <v>1000000</v>
      </c>
      <c r="EI119" s="538">
        <v>1000000</v>
      </c>
      <c r="EJ119" s="538">
        <v>1000000</v>
      </c>
      <c r="EK119" s="538">
        <v>1000000</v>
      </c>
      <c r="EL119" s="538">
        <v>1000000</v>
      </c>
      <c r="EM119" s="538">
        <v>1000000</v>
      </c>
      <c r="EO119" s="538">
        <v>1000000</v>
      </c>
      <c r="EP119" s="538">
        <v>1000000</v>
      </c>
      <c r="EQ119" s="538">
        <v>1000000</v>
      </c>
      <c r="ER119" s="538">
        <v>1000000</v>
      </c>
      <c r="ES119" s="538">
        <v>1000000</v>
      </c>
      <c r="ET119" s="538">
        <v>1000000</v>
      </c>
      <c r="EU119" s="538">
        <v>1000000</v>
      </c>
      <c r="EV119" s="538">
        <v>1000000</v>
      </c>
      <c r="EW119" s="538">
        <v>1000000</v>
      </c>
      <c r="EX119" s="538">
        <v>1000000</v>
      </c>
      <c r="EY119" s="538">
        <v>1000000</v>
      </c>
      <c r="EZ119" s="538">
        <v>1000000</v>
      </c>
    </row>
    <row r="120" spans="1:207" ht="34.5" customHeight="1">
      <c r="A120" s="181"/>
      <c r="B120" s="181"/>
      <c r="C120" s="181"/>
      <c r="D120" s="257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233"/>
      <c r="T120" s="156" t="s">
        <v>231</v>
      </c>
      <c r="U120" s="407"/>
      <c r="V120" s="156" t="s">
        <v>231</v>
      </c>
      <c r="W120" s="353">
        <f>+SUM(W111:W119)</f>
        <v>1460936.7228519998</v>
      </c>
      <c r="X120" s="377">
        <f>+SUM(X111:X119)</f>
        <v>0</v>
      </c>
      <c r="Y120" s="353">
        <f>+SUM(Y111:Y119)</f>
        <v>0</v>
      </c>
      <c r="Z120" s="353"/>
      <c r="AA120" s="353">
        <f t="shared" ref="AA120:AE120" si="347">+SUM(AA111:AA119)</f>
        <v>0</v>
      </c>
      <c r="AB120" s="353">
        <f t="shared" si="347"/>
        <v>0</v>
      </c>
      <c r="AC120" s="378">
        <f t="shared" si="347"/>
        <v>0</v>
      </c>
      <c r="AD120" s="423">
        <f t="shared" si="347"/>
        <v>1460936.7228519998</v>
      </c>
      <c r="AE120" s="353">
        <f t="shared" si="347"/>
        <v>0</v>
      </c>
      <c r="AF120" s="353">
        <f>+SUM(AF111:AF119)</f>
        <v>1460936.7228519998</v>
      </c>
      <c r="AG120" s="423">
        <f>+SUM(AG111:AG119)</f>
        <v>290860.29570385005</v>
      </c>
      <c r="AH120" s="167">
        <f>+AG120/AD120</f>
        <v>0.19909164521242284</v>
      </c>
      <c r="AI120" s="270"/>
      <c r="AJ120" s="271">
        <f>+SUM(AJ111:AJ119)</f>
        <v>357787.45374140004</v>
      </c>
      <c r="AK120" s="185">
        <f>+SUM(AK111:AK119)</f>
        <v>-66927.158037550005</v>
      </c>
      <c r="AL120" s="170">
        <f t="shared" si="302"/>
        <v>0.24490277240956568</v>
      </c>
      <c r="AM120" s="423">
        <f>+SUM(AM111:AM119)</f>
        <v>224835.68570254999</v>
      </c>
      <c r="AN120" s="183">
        <f t="shared" si="334"/>
        <v>0.15389830523503581</v>
      </c>
      <c r="AO120" s="272"/>
      <c r="AP120" s="271">
        <f>+SUM(AP111:AP119)</f>
        <v>288981.55157494196</v>
      </c>
      <c r="AQ120" s="185">
        <f>+SUM(AQ111:AQ119)</f>
        <v>-64145.865872392031</v>
      </c>
      <c r="AR120" s="170">
        <f t="shared" si="291"/>
        <v>0.19780565924224305</v>
      </c>
      <c r="AS120" s="423">
        <f>+SUM(AS111:AS119)</f>
        <v>224832.19854955</v>
      </c>
      <c r="AT120" s="183">
        <f t="shared" si="337"/>
        <v>0.15389591830550942</v>
      </c>
      <c r="AU120" s="423">
        <f>+SUM(AU111:AU119)</f>
        <v>1170076.42714815</v>
      </c>
      <c r="AV120" s="353">
        <f>+SUM(AV111:AV119)</f>
        <v>66024.610001299996</v>
      </c>
      <c r="AW120" s="355">
        <f>+SUM(AW111:AW119)</f>
        <v>1236101.0371494503</v>
      </c>
      <c r="AX120" s="353">
        <f t="shared" si="341"/>
        <v>1170076.4271481498</v>
      </c>
      <c r="AY120" s="253">
        <f>+SUM(AY111:AY119)</f>
        <v>288981.55157534854</v>
      </c>
      <c r="AZ120" s="250">
        <f t="shared" si="343"/>
        <v>0.77802781692078615</v>
      </c>
      <c r="BB120" s="262">
        <f>CB120/$AD$120</f>
        <v>2.1790917549975957E-2</v>
      </c>
      <c r="BC120" s="262">
        <f t="shared" ref="BC120:BM120" si="348">CC120/$AD$120</f>
        <v>2.2965393356601173E-2</v>
      </c>
      <c r="BD120" s="262">
        <f t="shared" si="348"/>
        <v>0.22631170866932493</v>
      </c>
      <c r="BE120" s="262">
        <f t="shared" si="348"/>
        <v>0.24490277240956568</v>
      </c>
      <c r="BF120" s="262">
        <f t="shared" si="348"/>
        <v>0.25991800601473958</v>
      </c>
      <c r="BG120" s="262">
        <f t="shared" si="348"/>
        <v>0.51647235504698719</v>
      </c>
      <c r="BH120" s="262">
        <f t="shared" si="348"/>
        <v>0.52693644326646627</v>
      </c>
      <c r="BI120" s="262">
        <f t="shared" si="348"/>
        <v>0.54167252081400896</v>
      </c>
      <c r="BJ120" s="262">
        <f t="shared" si="348"/>
        <v>0.78786427983616647</v>
      </c>
      <c r="BK120" s="262">
        <f t="shared" si="348"/>
        <v>0.7980919213337605</v>
      </c>
      <c r="BL120" s="262">
        <f t="shared" si="348"/>
        <v>0.80824177399613506</v>
      </c>
      <c r="BM120" s="262">
        <f t="shared" si="348"/>
        <v>0.99999999999452405</v>
      </c>
      <c r="BO120" s="262">
        <f>CO120/$AD$120</f>
        <v>3.4224617136320179E-5</v>
      </c>
      <c r="BP120" s="262">
        <f>CP120/$AD$120</f>
        <v>1.331290968865886E-4</v>
      </c>
      <c r="BQ120" s="262">
        <f t="shared" ref="BQ120:BZ120" si="349">CQ120/$AD$120</f>
        <v>0.19243685325380516</v>
      </c>
      <c r="BR120" s="262">
        <f t="shared" si="349"/>
        <v>0.19780565924224305</v>
      </c>
      <c r="BS120" s="262">
        <f t="shared" si="349"/>
        <v>0.21603594328005751</v>
      </c>
      <c r="BT120" s="262">
        <f t="shared" si="349"/>
        <v>0.46509282105978461</v>
      </c>
      <c r="BU120" s="262">
        <f t="shared" si="349"/>
        <v>0.48252905167690391</v>
      </c>
      <c r="BV120" s="262">
        <f t="shared" si="349"/>
        <v>0.49803244083687365</v>
      </c>
      <c r="BW120" s="262">
        <f t="shared" si="349"/>
        <v>0.74962631195849216</v>
      </c>
      <c r="BX120" s="262">
        <f t="shared" si="349"/>
        <v>0.76940461624716683</v>
      </c>
      <c r="BY120" s="262">
        <f t="shared" si="349"/>
        <v>0.7876391770696648</v>
      </c>
      <c r="BZ120" s="262">
        <f t="shared" si="349"/>
        <v>0.99999999999459999</v>
      </c>
      <c r="CB120" s="539">
        <f>SUM(CB111:CB119)</f>
        <v>31835.151673400003</v>
      </c>
      <c r="CC120" s="539">
        <f t="shared" ref="CC120:CM120" si="350">SUM(CC111:CC119)</f>
        <v>33550.986509400005</v>
      </c>
      <c r="CD120" s="539">
        <f t="shared" si="350"/>
        <v>330627.08600640006</v>
      </c>
      <c r="CE120" s="539">
        <f t="shared" si="350"/>
        <v>357787.45374140004</v>
      </c>
      <c r="CF120" s="539">
        <f t="shared" si="350"/>
        <v>379723.75991740002</v>
      </c>
      <c r="CG120" s="539">
        <f t="shared" si="350"/>
        <v>754533.42982599989</v>
      </c>
      <c r="CH120" s="539">
        <f t="shared" si="350"/>
        <v>769820.8005769999</v>
      </c>
      <c r="CI120" s="539">
        <f t="shared" si="350"/>
        <v>791349.27741699992</v>
      </c>
      <c r="CJ120" s="539">
        <f t="shared" si="350"/>
        <v>1151019.859036</v>
      </c>
      <c r="CK120" s="539">
        <f t="shared" si="350"/>
        <v>1165961.7960880001</v>
      </c>
      <c r="CL120" s="539">
        <f t="shared" si="350"/>
        <v>1180790.0885740002</v>
      </c>
      <c r="CM120" s="539">
        <f t="shared" si="350"/>
        <v>1460936.7228439997</v>
      </c>
      <c r="CO120" s="539">
        <f>SUM(CO111:CO119)</f>
        <v>50</v>
      </c>
      <c r="CP120" s="539">
        <f t="shared" ref="CP120:DZ120" si="351">SUM(CP111:CP119)</f>
        <v>194.49318652173912</v>
      </c>
      <c r="CQ120" s="539">
        <f t="shared" si="351"/>
        <v>281138.06574856531</v>
      </c>
      <c r="CR120" s="539">
        <f t="shared" si="351"/>
        <v>288981.55157494196</v>
      </c>
      <c r="CS120" s="539">
        <f t="shared" si="351"/>
        <v>315614.84299380775</v>
      </c>
      <c r="CT120" s="539">
        <f t="shared" si="351"/>
        <v>679471.18182107329</v>
      </c>
      <c r="CU120" s="539">
        <f t="shared" si="351"/>
        <v>704944.41143773927</v>
      </c>
      <c r="CV120" s="539">
        <f t="shared" si="351"/>
        <v>727593.88199020468</v>
      </c>
      <c r="CW120" s="539">
        <f t="shared" si="351"/>
        <v>1095156.6075562704</v>
      </c>
      <c r="CX120" s="539">
        <f t="shared" si="351"/>
        <v>1124051.4586073365</v>
      </c>
      <c r="CY120" s="539">
        <f t="shared" si="351"/>
        <v>1150690.9981380021</v>
      </c>
      <c r="CZ120" s="539">
        <f t="shared" si="351"/>
        <v>1460936.7228441108</v>
      </c>
      <c r="DB120" s="539">
        <f t="shared" si="351"/>
        <v>31835151673.400002</v>
      </c>
      <c r="DC120" s="539">
        <f t="shared" si="351"/>
        <v>33550986509.400002</v>
      </c>
      <c r="DD120" s="539">
        <f t="shared" si="351"/>
        <v>330627086006.40002</v>
      </c>
      <c r="DE120" s="539">
        <f t="shared" si="351"/>
        <v>357787453741.40002</v>
      </c>
      <c r="DF120" s="539">
        <f t="shared" si="351"/>
        <v>379723759917.40002</v>
      </c>
      <c r="DG120" s="539">
        <f t="shared" si="351"/>
        <v>754533429826</v>
      </c>
      <c r="DH120" s="539">
        <f t="shared" si="351"/>
        <v>769820800577</v>
      </c>
      <c r="DI120" s="539">
        <f t="shared" si="351"/>
        <v>791349277417</v>
      </c>
      <c r="DJ120" s="539">
        <f t="shared" si="351"/>
        <v>1151019859036</v>
      </c>
      <c r="DK120" s="539">
        <f t="shared" si="351"/>
        <v>1165961796088</v>
      </c>
      <c r="DL120" s="539">
        <f t="shared" si="351"/>
        <v>1180790088574</v>
      </c>
      <c r="DM120" s="539">
        <f t="shared" si="351"/>
        <v>1460936722844</v>
      </c>
      <c r="DO120" s="539">
        <f t="shared" si="351"/>
        <v>50000000</v>
      </c>
      <c r="DP120" s="539">
        <f t="shared" si="351"/>
        <v>194493186.52173913</v>
      </c>
      <c r="DQ120" s="539">
        <f t="shared" si="351"/>
        <v>281138065748.56525</v>
      </c>
      <c r="DR120" s="539">
        <f t="shared" si="351"/>
        <v>288981551574.94202</v>
      </c>
      <c r="DS120" s="539">
        <f t="shared" si="351"/>
        <v>315614842993.80768</v>
      </c>
      <c r="DT120" s="539">
        <f t="shared" si="351"/>
        <v>679471181821.07349</v>
      </c>
      <c r="DU120" s="539">
        <f t="shared" si="351"/>
        <v>704944411437.73901</v>
      </c>
      <c r="DV120" s="539">
        <f t="shared" si="351"/>
        <v>727593881990.20483</v>
      </c>
      <c r="DW120" s="539">
        <f t="shared" si="351"/>
        <v>1095156607556.2706</v>
      </c>
      <c r="DX120" s="539">
        <f t="shared" si="351"/>
        <v>1124051458607.3359</v>
      </c>
      <c r="DY120" s="539">
        <f t="shared" si="351"/>
        <v>1150690998138.0022</v>
      </c>
      <c r="DZ120" s="539">
        <f t="shared" si="351"/>
        <v>1460936722844.1111</v>
      </c>
      <c r="EB120" s="539">
        <v>1000000</v>
      </c>
      <c r="EC120" s="539">
        <v>1000000</v>
      </c>
      <c r="ED120" s="539">
        <v>1000000</v>
      </c>
      <c r="EE120" s="539">
        <v>1000000</v>
      </c>
      <c r="EF120" s="539">
        <v>1000000</v>
      </c>
      <c r="EG120" s="539">
        <v>1000000</v>
      </c>
      <c r="EH120" s="539">
        <v>1000000</v>
      </c>
      <c r="EI120" s="539">
        <v>1000000</v>
      </c>
      <c r="EJ120" s="539">
        <v>1000000</v>
      </c>
      <c r="EK120" s="539">
        <v>1000000</v>
      </c>
      <c r="EL120" s="539">
        <v>1000000</v>
      </c>
      <c r="EM120" s="539">
        <v>1000000</v>
      </c>
      <c r="EO120" s="545">
        <v>1000000</v>
      </c>
      <c r="EP120" s="545">
        <v>1000000</v>
      </c>
      <c r="EQ120" s="545">
        <v>1000000</v>
      </c>
      <c r="ER120" s="545">
        <v>1000000</v>
      </c>
      <c r="ES120" s="545">
        <v>1000000</v>
      </c>
      <c r="ET120" s="545">
        <v>1000000</v>
      </c>
      <c r="EU120" s="545">
        <v>1000000</v>
      </c>
      <c r="EV120" s="545">
        <v>1000000</v>
      </c>
      <c r="EW120" s="545">
        <v>1000000</v>
      </c>
      <c r="EX120" s="545">
        <v>1000000</v>
      </c>
      <c r="EY120" s="545">
        <v>1000000</v>
      </c>
      <c r="EZ120" s="545">
        <v>1000000</v>
      </c>
    </row>
    <row r="121" spans="1:207" ht="47.25" customHeight="1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233"/>
      <c r="T121" s="256" t="s">
        <v>125</v>
      </c>
      <c r="U121" s="406"/>
      <c r="V121" s="256" t="s">
        <v>125</v>
      </c>
      <c r="W121" s="156" t="s">
        <v>430</v>
      </c>
      <c r="X121" s="156" t="s">
        <v>127</v>
      </c>
      <c r="Y121" s="156" t="s">
        <v>128</v>
      </c>
      <c r="Z121" s="156" t="s">
        <v>129</v>
      </c>
      <c r="AA121" s="156" t="s">
        <v>130</v>
      </c>
      <c r="AB121" s="156" t="s">
        <v>131</v>
      </c>
      <c r="AC121" s="155" t="s">
        <v>132</v>
      </c>
      <c r="AD121" s="419" t="s">
        <v>431</v>
      </c>
      <c r="AE121" s="155" t="s">
        <v>432</v>
      </c>
      <c r="AF121" s="155" t="s">
        <v>135</v>
      </c>
      <c r="AG121" s="419" t="s">
        <v>0</v>
      </c>
      <c r="AH121" s="157" t="s">
        <v>136</v>
      </c>
      <c r="AI121" s="158" t="s">
        <v>137</v>
      </c>
      <c r="AJ121" s="158" t="s">
        <v>433</v>
      </c>
      <c r="AK121" s="158" t="s">
        <v>138</v>
      </c>
      <c r="AL121" s="159" t="s">
        <v>139</v>
      </c>
      <c r="AM121" s="419" t="s">
        <v>140</v>
      </c>
      <c r="AN121" s="157" t="s">
        <v>141</v>
      </c>
      <c r="AO121" s="234"/>
      <c r="AP121" s="273" t="s">
        <v>434</v>
      </c>
      <c r="AQ121" s="238" t="s">
        <v>143</v>
      </c>
      <c r="AR121" s="274" t="s">
        <v>144</v>
      </c>
      <c r="AS121" s="419" t="s">
        <v>293</v>
      </c>
      <c r="AT121" s="157" t="s">
        <v>294</v>
      </c>
      <c r="AU121" s="432" t="s">
        <v>145</v>
      </c>
      <c r="AV121" s="366" t="s">
        <v>146</v>
      </c>
      <c r="AW121" s="366" t="s">
        <v>147</v>
      </c>
      <c r="AX121" s="347" t="s">
        <v>148</v>
      </c>
      <c r="AY121" s="238" t="s">
        <v>149</v>
      </c>
      <c r="AZ121" s="239" t="s">
        <v>150</v>
      </c>
      <c r="BB121" s="162" t="s">
        <v>151</v>
      </c>
      <c r="BC121" s="162" t="s">
        <v>152</v>
      </c>
      <c r="BD121" s="162" t="s">
        <v>107</v>
      </c>
      <c r="BE121" s="162" t="s">
        <v>153</v>
      </c>
      <c r="BF121" s="162" t="s">
        <v>154</v>
      </c>
      <c r="BG121" s="162" t="s">
        <v>155</v>
      </c>
      <c r="BH121" s="162" t="s">
        <v>156</v>
      </c>
      <c r="BI121" s="162" t="s">
        <v>157</v>
      </c>
      <c r="BJ121" s="162" t="s">
        <v>158</v>
      </c>
      <c r="BK121" s="162" t="s">
        <v>159</v>
      </c>
      <c r="BL121" s="162" t="s">
        <v>160</v>
      </c>
      <c r="BM121" s="162" t="s">
        <v>161</v>
      </c>
      <c r="BO121" s="162" t="s">
        <v>151</v>
      </c>
      <c r="BP121" s="162" t="s">
        <v>152</v>
      </c>
      <c r="BQ121" s="162" t="s">
        <v>107</v>
      </c>
      <c r="BR121" s="162" t="s">
        <v>153</v>
      </c>
      <c r="BS121" s="162" t="s">
        <v>154</v>
      </c>
      <c r="BT121" s="162" t="s">
        <v>155</v>
      </c>
      <c r="BU121" s="162" t="s">
        <v>156</v>
      </c>
      <c r="BV121" s="162" t="s">
        <v>157</v>
      </c>
      <c r="BW121" s="162" t="s">
        <v>158</v>
      </c>
      <c r="BX121" s="162" t="s">
        <v>159</v>
      </c>
      <c r="BY121" s="162" t="s">
        <v>160</v>
      </c>
      <c r="BZ121" s="162" t="s">
        <v>161</v>
      </c>
      <c r="CB121" s="531" t="s">
        <v>151</v>
      </c>
      <c r="CC121" s="531" t="s">
        <v>152</v>
      </c>
      <c r="CD121" s="531" t="s">
        <v>107</v>
      </c>
      <c r="CE121" s="531" t="s">
        <v>153</v>
      </c>
      <c r="CF121" s="531" t="s">
        <v>154</v>
      </c>
      <c r="CG121" s="531" t="s">
        <v>155</v>
      </c>
      <c r="CH121" s="531" t="s">
        <v>156</v>
      </c>
      <c r="CI121" s="531" t="s">
        <v>157</v>
      </c>
      <c r="CJ121" s="531" t="s">
        <v>158</v>
      </c>
      <c r="CK121" s="531" t="s">
        <v>159</v>
      </c>
      <c r="CL121" s="531" t="s">
        <v>160</v>
      </c>
      <c r="CM121" s="531" t="s">
        <v>161</v>
      </c>
      <c r="CO121" s="531" t="s">
        <v>151</v>
      </c>
      <c r="CP121" s="531" t="s">
        <v>152</v>
      </c>
      <c r="CQ121" s="531" t="s">
        <v>107</v>
      </c>
      <c r="CR121" s="531" t="s">
        <v>153</v>
      </c>
      <c r="CS121" s="531" t="s">
        <v>154</v>
      </c>
      <c r="CT121" s="531" t="s">
        <v>155</v>
      </c>
      <c r="CU121" s="531" t="s">
        <v>156</v>
      </c>
      <c r="CV121" s="531" t="s">
        <v>157</v>
      </c>
      <c r="CW121" s="531" t="s">
        <v>158</v>
      </c>
      <c r="CX121" s="531" t="s">
        <v>159</v>
      </c>
      <c r="CY121" s="531" t="s">
        <v>160</v>
      </c>
      <c r="CZ121" s="531" t="s">
        <v>161</v>
      </c>
      <c r="DB121" s="531" t="s">
        <v>151</v>
      </c>
      <c r="DC121" s="531" t="s">
        <v>152</v>
      </c>
      <c r="DD121" s="531" t="s">
        <v>107</v>
      </c>
      <c r="DE121" s="531" t="s">
        <v>153</v>
      </c>
      <c r="DF121" s="531" t="s">
        <v>154</v>
      </c>
      <c r="DG121" s="531" t="s">
        <v>155</v>
      </c>
      <c r="DH121" s="531" t="s">
        <v>156</v>
      </c>
      <c r="DI121" s="531" t="s">
        <v>157</v>
      </c>
      <c r="DJ121" s="531" t="s">
        <v>158</v>
      </c>
      <c r="DK121" s="531" t="s">
        <v>159</v>
      </c>
      <c r="DL121" s="531" t="s">
        <v>160</v>
      </c>
      <c r="DM121" s="531" t="s">
        <v>161</v>
      </c>
      <c r="DO121" s="531" t="s">
        <v>151</v>
      </c>
      <c r="DP121" s="531" t="s">
        <v>152</v>
      </c>
      <c r="DQ121" s="531" t="s">
        <v>107</v>
      </c>
      <c r="DR121" s="531" t="s">
        <v>153</v>
      </c>
      <c r="DS121" s="531" t="s">
        <v>154</v>
      </c>
      <c r="DT121" s="531" t="s">
        <v>155</v>
      </c>
      <c r="DU121" s="531" t="s">
        <v>156</v>
      </c>
      <c r="DV121" s="531" t="s">
        <v>157</v>
      </c>
      <c r="DW121" s="531" t="s">
        <v>158</v>
      </c>
      <c r="DX121" s="531" t="s">
        <v>159</v>
      </c>
      <c r="DY121" s="531" t="s">
        <v>160</v>
      </c>
      <c r="DZ121" s="531" t="s">
        <v>161</v>
      </c>
      <c r="EB121" s="531" t="s">
        <v>151</v>
      </c>
      <c r="EC121" s="531" t="s">
        <v>152</v>
      </c>
      <c r="ED121" s="531" t="s">
        <v>107</v>
      </c>
      <c r="EE121" s="531" t="s">
        <v>153</v>
      </c>
      <c r="EF121" s="531" t="s">
        <v>154</v>
      </c>
      <c r="EG121" s="531" t="s">
        <v>155</v>
      </c>
      <c r="EH121" s="531" t="s">
        <v>156</v>
      </c>
      <c r="EI121" s="531" t="s">
        <v>157</v>
      </c>
      <c r="EJ121" s="531" t="s">
        <v>158</v>
      </c>
      <c r="EK121" s="531" t="s">
        <v>159</v>
      </c>
      <c r="EL121" s="531" t="s">
        <v>160</v>
      </c>
      <c r="EM121" s="531" t="s">
        <v>161</v>
      </c>
      <c r="EO121" s="531" t="s">
        <v>151</v>
      </c>
      <c r="EP121" s="531" t="s">
        <v>152</v>
      </c>
      <c r="EQ121" s="531" t="s">
        <v>107</v>
      </c>
      <c r="ER121" s="531" t="s">
        <v>153</v>
      </c>
      <c r="ES121" s="531" t="s">
        <v>154</v>
      </c>
      <c r="ET121" s="531" t="s">
        <v>155</v>
      </c>
      <c r="EU121" s="531" t="s">
        <v>156</v>
      </c>
      <c r="EV121" s="531" t="s">
        <v>157</v>
      </c>
      <c r="EW121" s="531" t="s">
        <v>158</v>
      </c>
      <c r="EX121" s="531" t="s">
        <v>159</v>
      </c>
      <c r="EY121" s="531" t="s">
        <v>160</v>
      </c>
      <c r="EZ121" s="531" t="s">
        <v>161</v>
      </c>
    </row>
    <row r="122" spans="1:207" ht="45.75" customHeight="1">
      <c r="A122" s="181"/>
      <c r="B122" s="181" t="s">
        <v>181</v>
      </c>
      <c r="C122" s="224" t="s">
        <v>295</v>
      </c>
      <c r="D122" s="509" t="s">
        <v>330</v>
      </c>
      <c r="E122" s="181" t="s">
        <v>174</v>
      </c>
      <c r="F122" s="181" t="s">
        <v>162</v>
      </c>
      <c r="G122" s="181" t="s">
        <v>162</v>
      </c>
      <c r="H122" s="181" t="s">
        <v>162</v>
      </c>
      <c r="I122" s="181" t="s">
        <v>162</v>
      </c>
      <c r="J122" s="181" t="s">
        <v>162</v>
      </c>
      <c r="K122" s="181" t="s">
        <v>162</v>
      </c>
      <c r="L122" s="181" t="s">
        <v>162</v>
      </c>
      <c r="M122" s="181" t="s">
        <v>162</v>
      </c>
      <c r="N122" s="181" t="s">
        <v>162</v>
      </c>
      <c r="O122" s="181" t="s">
        <v>162</v>
      </c>
      <c r="P122" s="181"/>
      <c r="Q122" s="181"/>
      <c r="R122" s="181" t="s">
        <v>232</v>
      </c>
      <c r="S122" s="233"/>
      <c r="T122" s="510" t="s">
        <v>331</v>
      </c>
      <c r="U122" s="267">
        <v>202300000000248</v>
      </c>
      <c r="V122" s="591" t="s">
        <v>331</v>
      </c>
      <c r="W122" s="368">
        <f>+SUMIFS('[1]SIIF Cierre 31 de Abril de 2024'!$P$4:$P$749,'[1]SIIF Cierre 31 de Abril de 2024'!$A$4:$A$749,$B122,'[1]SIIF Cierre 31 de Abril de 2024'!$B$4:$B$749,$C122,'[1]SIIF Cierre 31 de Abril de 2024'!$C$4:$C$749,$D122)/1000000</f>
        <v>4222960.2088850001</v>
      </c>
      <c r="X122" s="360"/>
      <c r="Y122" s="360">
        <f>+SUMIFS('[1]SIIF Cierre 31 de Abril de 2024'!$R$4:$R$749,'[1]SIIF Cierre 31 de Abril de 2024'!$A$4:$A$749,$B122,'[1]SIIF Cierre 31 de Abril de 2024'!$B$4:$B$749,$C122,'[1]SIIF Cierre 31 de Abril de 2024'!$C$4:$C$749,$D122)/1000000</f>
        <v>0</v>
      </c>
      <c r="Z122" s="360"/>
      <c r="AA122" s="360">
        <f>+SUMIFS('[1]SIIF Cierre 31 de Abril de 2024'!$Q$4:$Q$749,'[1]SIIF Cierre 31 de Abril de 2024'!$A$4:$A$749,$B122,'[1]SIIF Cierre 31 de Abril de 2024'!$B$4:$B$749,$C122,'[1]SIIF Cierre 31 de Abril de 2024'!$C$4:$C$749,$D122)/1000000</f>
        <v>0</v>
      </c>
      <c r="AB122" s="360"/>
      <c r="AC122" s="360"/>
      <c r="AD122" s="428">
        <f t="shared" ref="AD122:AD129" si="352">W122-Y122+AA122</f>
        <v>4222960.2088850001</v>
      </c>
      <c r="AE122" s="368">
        <f>+SUMIFS('[1]SIIF Cierre 31 de Abril de 2024'!$T$4:$T$749,'[1]SIIF Cierre 31 de Abril de 2024'!$A$4:$A$749,$B122,'[1]SIIF Cierre 31 de Abril de 2024'!$B$4:$B$749,$C122,'[1]SIIF Cierre 31 de Abril de 2024'!$C$4:$C$749,$D122)/1000000</f>
        <v>0</v>
      </c>
      <c r="AF122" s="368">
        <f t="shared" ref="AF122:AF129" si="353">AD122-AE122</f>
        <v>4222960.2088850001</v>
      </c>
      <c r="AG122" s="433">
        <f>+SUMIFS('[1]SIIF Cierre 31 de Abril de 2024'!$W$4:$W$749,'[1]SIIF Cierre 31 de Abril de 2024'!$A$4:$A$749,$B122,'[1]SIIF Cierre 31 de Abril de 2024'!$B$4:$B$749,$C122,'[1]SIIF Cierre 31 de Abril de 2024'!$C$4:$C$749,$D122,'[1]SIIF Cierre 31 de Abril de 2024'!$D$4:$D$749,$E122,'[1]SIIF Cierre 31 de Abril de 2024'!$E$4:$E$749,$F122,'[1]SIIF Cierre 31 de Abril de 2024'!$F$4:$F$749,$G122,'[1]SIIF Cierre 31 de Abril de 2024'!$G$4:$G$749,$H122,'[1]SIIF Cierre 31 de Abril de 2024'!$H$4:$H$749,$I122,'[1]SIIF Cierre 31 de Abril de 2024'!$I$4:$I$749,$J122,'[1]SIIF Cierre 31 de Abril de 2024'!$J$4:$J$749,$K122,'[1]SIIF Cierre 31 de Abril de 2024'!$K$4:$K$749,$L122,'[1]SIIF Cierre 31 de Abril de 2024'!$L$4:$L$749,$M122,'[1]SIIF Cierre 31 de Abril de 2024'!$M$4:$M$749,$N122,'[1]SIIF Cierre 31 de Abril de 2024'!$N$4:$N$749,$O122)/1000000</f>
        <v>2166182.4824120002</v>
      </c>
      <c r="AH122" s="277">
        <f t="shared" ref="AH122:AH133" si="354">+AG122/AD122</f>
        <v>0.51295356225578626</v>
      </c>
      <c r="AI122" s="278"/>
      <c r="AJ122" s="246">
        <f t="shared" ref="AJ122:AJ129" si="355">INDEX(CB122:CM122,MATCH($W$1,$CB$86:$CM$86,0))</f>
        <v>1908948.5223749999</v>
      </c>
      <c r="AK122" s="246">
        <f t="shared" ref="AK122:AK129" si="356">+AG122-AJ122</f>
        <v>257233.96003700024</v>
      </c>
      <c r="AL122" s="170">
        <f t="shared" ref="AL122:AL134" si="357">INDEX(BB122:BM122,MATCH($W$1,$BB$86:$BM$86,0))</f>
        <v>0.45204037640693967</v>
      </c>
      <c r="AM122" s="433">
        <f>+SUMIFS('[1]SIIF Cierre 31 de Abril de 2024'!$X$4:$X$749,'[1]SIIF Cierre 31 de Abril de 2024'!$A$4:$A$749,$B122,'[1]SIIF Cierre 31 de Abril de 2024'!$B$4:$B$749,$C122,'[1]SIIF Cierre 31 de Abril de 2024'!$C$4:$C$749,$D122,'[1]SIIF Cierre 31 de Abril de 2024'!$D$4:$D$749,$E122,'[1]SIIF Cierre 31 de Abril de 2024'!$E$4:$E$749,$F122,'[1]SIIF Cierre 31 de Abril de 2024'!$F$4:$F$749,$G122,'[1]SIIF Cierre 31 de Abril de 2024'!$G$4:$G$749,$H122,'[1]SIIF Cierre 31 de Abril de 2024'!$H$4:$H$749,$I122,'[1]SIIF Cierre 31 de Abril de 2024'!$I$4:$I$749,$J122,'[1]SIIF Cierre 31 de Abril de 2024'!$J$4:$J$749,$K122,'[1]SIIF Cierre 31 de Abril de 2024'!$K$4:$K$749,$L122,'[1]SIIF Cierre 31 de Abril de 2024'!$L$4:$L$749,$M122,'[1]SIIF Cierre 31 de Abril de 2024'!$M$4:$M$749,$N122,'[1]SIIF Cierre 31 de Abril de 2024'!$N$4:$N$749,$O122)/1000000</f>
        <v>2164176.670227</v>
      </c>
      <c r="AN122" s="277">
        <f t="shared" ref="AN122:AN134" si="358">+AM122/AD122</f>
        <v>0.51247858449474082</v>
      </c>
      <c r="AO122" s="278"/>
      <c r="AP122" s="246">
        <f t="shared" ref="AP122:AP129" si="359">INDEX(CO122:CZ122,MATCH($W$1,$CO$86:$CZ$86,0))</f>
        <v>1691843.544885</v>
      </c>
      <c r="AQ122" s="246">
        <f t="shared" ref="AQ122:AQ129" si="360">+AM122-AP122</f>
        <v>472333.12534200004</v>
      </c>
      <c r="AR122" s="170">
        <f t="shared" si="291"/>
        <v>0.40062976234684994</v>
      </c>
      <c r="AS122" s="433">
        <f>+SUMIFS('[1]SIIF Cierre 31 de Abril de 2024'!$Z$4:$Z$749,'[1]SIIF Cierre 31 de Abril de 2024'!$A$4:$A$749,$B122,'[1]SIIF Cierre 31 de Abril de 2024'!$B$4:$B$749,$C122,'[1]SIIF Cierre 31 de Abril de 2024'!$C$4:$C$749,$D122,'[1]SIIF Cierre 31 de Abril de 2024'!$D$4:$D$749,$E122,'[1]SIIF Cierre 31 de Abril de 2024'!$E$4:$E$749,$F122,'[1]SIIF Cierre 31 de Abril de 2024'!$F$4:$F$749,$G122,'[1]SIIF Cierre 31 de Abril de 2024'!$G$4:$G$749,$H122,'[1]SIIF Cierre 31 de Abril de 2024'!$H$4:$H$749,$I122,'[1]SIIF Cierre 31 de Abril de 2024'!$I$4:$I$749,$J122,'[1]SIIF Cierre 31 de Abril de 2024'!$J$4:$J$749,$K122,'[1]SIIF Cierre 31 de Abril de 2024'!$K$4:$K$749,$L122,'[1]SIIF Cierre 31 de Abril de 2024'!$L$4:$L$749,$M122,'[1]SIIF Cierre 31 de Abril de 2024'!$M$4:$M$749,$N122,'[1]SIIF Cierre 31 de Abril de 2024'!$N$4:$N$749,$O122)/1000000</f>
        <v>2164176.670227</v>
      </c>
      <c r="AT122" s="277">
        <f t="shared" ref="AT122:AT134" si="361">+AS122/AD122</f>
        <v>0.51247858449474082</v>
      </c>
      <c r="AU122" s="433">
        <f t="shared" ref="AU122:AU129" si="362">+AD122-AG122</f>
        <v>2056777.7264729999</v>
      </c>
      <c r="AV122" s="369">
        <f t="shared" ref="AV122:AV129" si="363">+AG122-AM122</f>
        <v>2005.8121850001626</v>
      </c>
      <c r="AW122" s="369">
        <f t="shared" ref="AW122:AW129" si="364">+AD122-AM122</f>
        <v>2058783.5386580001</v>
      </c>
      <c r="AX122" s="368">
        <f t="shared" ref="AX122:AX129" si="365">+AF122-AG122</f>
        <v>2056777.7264729999</v>
      </c>
      <c r="AY122" s="190">
        <f t="shared" ref="AY122:AY129" si="366">AD122*AR122</f>
        <v>1691843.5448858014</v>
      </c>
      <c r="AZ122" s="250">
        <f t="shared" ref="AZ122:AZ133" si="367">IF(AND(AY122=0,AM122&gt;AY122),1,IFERROR(AM122/AY122,1))</f>
        <v>1.2791825087898898</v>
      </c>
      <c r="BB122" s="259">
        <v>7.4719683463098957E-2</v>
      </c>
      <c r="BC122" s="252">
        <v>0.30643845191340124</v>
      </c>
      <c r="BD122" s="252">
        <v>0.40120620689181141</v>
      </c>
      <c r="BE122" s="252">
        <v>0.45204037640693967</v>
      </c>
      <c r="BF122" s="252">
        <v>0.56178600090705444</v>
      </c>
      <c r="BG122" s="252">
        <v>0.64414348796042964</v>
      </c>
      <c r="BH122" s="252">
        <v>0.69066332135828268</v>
      </c>
      <c r="BI122" s="252">
        <v>0.80040420439766624</v>
      </c>
      <c r="BJ122" s="252">
        <v>0.88276643291177259</v>
      </c>
      <c r="BK122" s="252">
        <v>0.92928152484889448</v>
      </c>
      <c r="BL122" s="252">
        <v>0.98086356258886576</v>
      </c>
      <c r="BM122" s="252">
        <v>1</v>
      </c>
      <c r="BO122" s="252">
        <v>0</v>
      </c>
      <c r="BP122" s="252">
        <v>7.4719683463098957E-2</v>
      </c>
      <c r="BQ122" s="252">
        <v>0.30603766098374963</v>
      </c>
      <c r="BR122" s="252">
        <v>0.40062976234684994</v>
      </c>
      <c r="BS122" s="252">
        <v>0.45152358962585437</v>
      </c>
      <c r="BT122" s="252">
        <v>0.56132887188960856</v>
      </c>
      <c r="BU122" s="252">
        <v>0.64374601670685982</v>
      </c>
      <c r="BV122" s="252">
        <v>0.69032550786835223</v>
      </c>
      <c r="BW122" s="252">
        <v>0.80012604867161197</v>
      </c>
      <c r="BX122" s="252">
        <v>0.88255080286911092</v>
      </c>
      <c r="BY122" s="252">
        <v>0.92912863097941356</v>
      </c>
      <c r="BZ122" s="252">
        <v>1</v>
      </c>
      <c r="CB122" s="537">
        <f t="shared" ref="CB122:CM129" si="368">DB122/EB122</f>
        <v>315538.25008500001</v>
      </c>
      <c r="CC122" s="537">
        <f t="shared" si="368"/>
        <v>1294077.3889019999</v>
      </c>
      <c r="CD122" s="537">
        <f t="shared" si="368"/>
        <v>1694277.847261</v>
      </c>
      <c r="CE122" s="537">
        <f t="shared" si="368"/>
        <v>1908948.5223749999</v>
      </c>
      <c r="CF122" s="537">
        <f t="shared" si="368"/>
        <v>2372399.9277380002</v>
      </c>
      <c r="CG122" s="537">
        <f t="shared" si="368"/>
        <v>2720192.3184679998</v>
      </c>
      <c r="CH122" s="537">
        <f t="shared" si="368"/>
        <v>2916643.7238309998</v>
      </c>
      <c r="CI122" s="537">
        <f t="shared" si="368"/>
        <v>3380075.1061940002</v>
      </c>
      <c r="CJ122" s="537">
        <f t="shared" si="368"/>
        <v>3727887.5199239999</v>
      </c>
      <c r="CK122" s="537">
        <f t="shared" si="368"/>
        <v>3924318.9022869999</v>
      </c>
      <c r="CL122" s="537">
        <f t="shared" si="368"/>
        <v>4142147.7951560002</v>
      </c>
      <c r="CM122" s="537">
        <f t="shared" si="368"/>
        <v>4222960.2088829996</v>
      </c>
      <c r="CO122" s="538">
        <f t="shared" ref="CO122:CZ129" si="369">DO122/EO122</f>
        <v>0</v>
      </c>
      <c r="CP122" s="538">
        <f t="shared" si="369"/>
        <v>315538.25008500001</v>
      </c>
      <c r="CQ122" s="538">
        <f t="shared" si="369"/>
        <v>1292384.864754</v>
      </c>
      <c r="CR122" s="538">
        <f t="shared" si="369"/>
        <v>1691843.544885</v>
      </c>
      <c r="CS122" s="538">
        <f t="shared" si="369"/>
        <v>1906766.152362</v>
      </c>
      <c r="CT122" s="538">
        <f t="shared" si="369"/>
        <v>2370469.4900870002</v>
      </c>
      <c r="CU122" s="538">
        <f t="shared" si="369"/>
        <v>2718513.8131800001</v>
      </c>
      <c r="CV122" s="538">
        <f t="shared" si="369"/>
        <v>2915217.150905</v>
      </c>
      <c r="CW122" s="538">
        <f t="shared" si="369"/>
        <v>3378900.4656310002</v>
      </c>
      <c r="CX122" s="538">
        <f t="shared" si="369"/>
        <v>3726976.9228340001</v>
      </c>
      <c r="CY122" s="538">
        <f t="shared" si="369"/>
        <v>3923673.2375599998</v>
      </c>
      <c r="CZ122" s="538">
        <f t="shared" si="369"/>
        <v>4222960.2088829996</v>
      </c>
      <c r="DB122" s="537">
        <v>315538250085</v>
      </c>
      <c r="DC122" s="538">
        <v>1294077388902</v>
      </c>
      <c r="DD122" s="538">
        <v>1694277847261</v>
      </c>
      <c r="DE122" s="538">
        <v>1908948522375</v>
      </c>
      <c r="DF122" s="538">
        <v>2372399927738</v>
      </c>
      <c r="DG122" s="538">
        <v>2720192318468</v>
      </c>
      <c r="DH122" s="538">
        <v>2916643723831</v>
      </c>
      <c r="DI122" s="538">
        <v>3380075106194</v>
      </c>
      <c r="DJ122" s="538">
        <v>3727887519924</v>
      </c>
      <c r="DK122" s="538">
        <v>3924318902287</v>
      </c>
      <c r="DL122" s="538">
        <v>4142147795156</v>
      </c>
      <c r="DM122" s="538">
        <v>4222960208883</v>
      </c>
      <c r="DO122" s="538">
        <v>0</v>
      </c>
      <c r="DP122" s="538">
        <v>315538250085</v>
      </c>
      <c r="DQ122" s="538">
        <v>1292384864754</v>
      </c>
      <c r="DR122" s="538">
        <v>1691843544885</v>
      </c>
      <c r="DS122" s="538">
        <v>1906766152362</v>
      </c>
      <c r="DT122" s="538">
        <v>2370469490087</v>
      </c>
      <c r="DU122" s="538">
        <v>2718513813180</v>
      </c>
      <c r="DV122" s="538">
        <v>2915217150905</v>
      </c>
      <c r="DW122" s="538">
        <v>3378900465631</v>
      </c>
      <c r="DX122" s="538">
        <v>3726976922834</v>
      </c>
      <c r="DY122" s="538">
        <v>3923673237560</v>
      </c>
      <c r="DZ122" s="538">
        <v>4222960208883</v>
      </c>
      <c r="EB122" s="537">
        <v>1000000</v>
      </c>
      <c r="EC122" s="538">
        <v>1000000</v>
      </c>
      <c r="ED122" s="538">
        <v>1000000</v>
      </c>
      <c r="EE122" s="538">
        <v>1000000</v>
      </c>
      <c r="EF122" s="538">
        <v>1000000</v>
      </c>
      <c r="EG122" s="538">
        <v>1000000</v>
      </c>
      <c r="EH122" s="538">
        <v>1000000</v>
      </c>
      <c r="EI122" s="538">
        <v>1000000</v>
      </c>
      <c r="EJ122" s="538">
        <v>1000000</v>
      </c>
      <c r="EK122" s="538">
        <v>1000000</v>
      </c>
      <c r="EL122" s="538">
        <v>1000000</v>
      </c>
      <c r="EM122" s="538">
        <v>1000000</v>
      </c>
      <c r="EO122" s="538">
        <v>1000000</v>
      </c>
      <c r="EP122" s="538">
        <v>1000000</v>
      </c>
      <c r="EQ122" s="538">
        <v>1000000</v>
      </c>
      <c r="ER122" s="538">
        <v>1000000</v>
      </c>
      <c r="ES122" s="538">
        <v>1000000</v>
      </c>
      <c r="ET122" s="538">
        <v>1000000</v>
      </c>
      <c r="EU122" s="538">
        <v>1000000</v>
      </c>
      <c r="EV122" s="538">
        <v>1000000</v>
      </c>
      <c r="EW122" s="538">
        <v>1000000</v>
      </c>
      <c r="EX122" s="538">
        <v>1000000</v>
      </c>
      <c r="EY122" s="538">
        <v>1000000</v>
      </c>
      <c r="EZ122" s="538">
        <v>1000000</v>
      </c>
    </row>
    <row r="123" spans="1:207" ht="45.75" customHeight="1">
      <c r="A123" s="181"/>
      <c r="B123" s="181" t="s">
        <v>181</v>
      </c>
      <c r="C123" s="224" t="s">
        <v>295</v>
      </c>
      <c r="D123" s="511" t="s">
        <v>332</v>
      </c>
      <c r="E123" s="181" t="s">
        <v>174</v>
      </c>
      <c r="F123" s="181" t="s">
        <v>162</v>
      </c>
      <c r="G123" s="181" t="s">
        <v>162</v>
      </c>
      <c r="H123" s="181" t="s">
        <v>162</v>
      </c>
      <c r="I123" s="181" t="s">
        <v>162</v>
      </c>
      <c r="J123" s="181" t="s">
        <v>162</v>
      </c>
      <c r="K123" s="181" t="s">
        <v>162</v>
      </c>
      <c r="L123" s="181" t="s">
        <v>162</v>
      </c>
      <c r="M123" s="181" t="s">
        <v>162</v>
      </c>
      <c r="N123" s="181" t="s">
        <v>162</v>
      </c>
      <c r="O123" s="181" t="s">
        <v>162</v>
      </c>
      <c r="P123" s="181"/>
      <c r="Q123" s="181"/>
      <c r="R123" s="181" t="s">
        <v>232</v>
      </c>
      <c r="S123" s="233"/>
      <c r="T123" s="514" t="s">
        <v>333</v>
      </c>
      <c r="U123" s="267">
        <v>2018011000680</v>
      </c>
      <c r="V123" s="592" t="s">
        <v>333</v>
      </c>
      <c r="W123" s="360">
        <f>+SUMIFS('[1]SIIF Cierre 31 de Abril de 2024'!$P$4:$P$749,'[1]SIIF Cierre 31 de Abril de 2024'!$A$4:$A$749,$B123,'[1]SIIF Cierre 31 de Abril de 2024'!$B$4:$B$749,$C123,'[1]SIIF Cierre 31 de Abril de 2024'!$C$4:$C$749,$D123)/1000000</f>
        <v>197997</v>
      </c>
      <c r="X123" s="360"/>
      <c r="Y123" s="360">
        <f>+SUMIFS('[1]SIIF Cierre 31 de Abril de 2024'!$R$4:$R$749,'[1]SIIF Cierre 31 de Abril de 2024'!$A$4:$A$749,$B123,'[1]SIIF Cierre 31 de Abril de 2024'!$B$4:$B$749,$C123,'[1]SIIF Cierre 31 de Abril de 2024'!$C$4:$C$749,$D123)/1000000</f>
        <v>0</v>
      </c>
      <c r="Z123" s="360"/>
      <c r="AA123" s="360">
        <f>+SUMIFS('[1]SIIF Cierre 31 de Abril de 2024'!$Q$4:$Q$749,'[1]SIIF Cierre 31 de Abril de 2024'!$A$4:$A$749,$B123,'[1]SIIF Cierre 31 de Abril de 2024'!$B$4:$B$749,$C123,'[1]SIIF Cierre 31 de Abril de 2024'!$C$4:$C$749,$D123)/1000000</f>
        <v>0</v>
      </c>
      <c r="AB123" s="360"/>
      <c r="AC123" s="360">
        <f t="shared" ref="AC123:AC129" si="370">+AA123+AB123</f>
        <v>0</v>
      </c>
      <c r="AD123" s="428">
        <f t="shared" si="352"/>
        <v>197997</v>
      </c>
      <c r="AE123" s="360">
        <f>+SUMIFS('[1]SIIF Cierre 31 de Abril de 2024'!$T$4:$T$749,'[1]SIIF Cierre 31 de Abril de 2024'!$A$4:$A$749,$B123,'[1]SIIF Cierre 31 de Abril de 2024'!$B$4:$B$749,$C123,'[1]SIIF Cierre 31 de Abril de 2024'!$C$4:$C$749,$D123)/1000000</f>
        <v>0</v>
      </c>
      <c r="AF123" s="368">
        <f t="shared" si="353"/>
        <v>197997</v>
      </c>
      <c r="AG123" s="428">
        <f>+SUMIFS('[1]SIIF Cierre 31 de Abril de 2024'!$W$4:$W$749,'[1]SIIF Cierre 31 de Abril de 2024'!$A$4:$A$749,$B123,'[1]SIIF Cierre 31 de Abril de 2024'!$B$4:$B$749,$C123,'[1]SIIF Cierre 31 de Abril de 2024'!$C$4:$C$749,$D123,'[1]SIIF Cierre 31 de Abril de 2024'!$D$4:$D$749,$E123,'[1]SIIF Cierre 31 de Abril de 2024'!$E$4:$E$749,$F123,'[1]SIIF Cierre 31 de Abril de 2024'!$F$4:$F$749,$G123,'[1]SIIF Cierre 31 de Abril de 2024'!$G$4:$G$749,$H123,'[1]SIIF Cierre 31 de Abril de 2024'!$H$4:$H$749,$I123,'[1]SIIF Cierre 31 de Abril de 2024'!$I$4:$I$749,$J123,'[1]SIIF Cierre 31 de Abril de 2024'!$J$4:$J$749,$K123,'[1]SIIF Cierre 31 de Abril de 2024'!$K$4:$K$749,$L123,'[1]SIIF Cierre 31 de Abril de 2024'!$L$4:$L$749,$M123,'[1]SIIF Cierre 31 de Abril de 2024'!$M$4:$M$749,$N123,'[1]SIIF Cierre 31 de Abril de 2024'!$N$4:$N$749,$O123)/1000000</f>
        <v>16651.202488999999</v>
      </c>
      <c r="AH123" s="247">
        <f t="shared" si="354"/>
        <v>8.4098256483684089E-2</v>
      </c>
      <c r="AI123" s="248"/>
      <c r="AJ123" s="246">
        <f t="shared" si="355"/>
        <v>49653.223998000001</v>
      </c>
      <c r="AK123" s="246">
        <f t="shared" si="356"/>
        <v>-33002.021508999998</v>
      </c>
      <c r="AL123" s="170">
        <f t="shared" si="357"/>
        <v>0.25077765823724602</v>
      </c>
      <c r="AM123" s="428">
        <f>+SUMIFS('[1]SIIF Cierre 31 de Abril de 2024'!$X$4:$X$749,'[1]SIIF Cierre 31 de Abril de 2024'!$A$4:$A$749,$B123,'[1]SIIF Cierre 31 de Abril de 2024'!$B$4:$B$749,$C123,'[1]SIIF Cierre 31 de Abril de 2024'!$C$4:$C$749,$D123,'[1]SIIF Cierre 31 de Abril de 2024'!$D$4:$D$749,$E123,'[1]SIIF Cierre 31 de Abril de 2024'!$E$4:$E$749,$F123,'[1]SIIF Cierre 31 de Abril de 2024'!$F$4:$F$749,$G123,'[1]SIIF Cierre 31 de Abril de 2024'!$G$4:$G$749,$H123,'[1]SIIF Cierre 31 de Abril de 2024'!$H$4:$H$749,$I123,'[1]SIIF Cierre 31 de Abril de 2024'!$I$4:$I$749,$J123,'[1]SIIF Cierre 31 de Abril de 2024'!$J$4:$J$749,$K123,'[1]SIIF Cierre 31 de Abril de 2024'!$K$4:$K$749,$L123,'[1]SIIF Cierre 31 de Abril de 2024'!$L$4:$L$749,$M123,'[1]SIIF Cierre 31 de Abril de 2024'!$M$4:$M$749,$N123,'[1]SIIF Cierre 31 de Abril de 2024'!$N$4:$N$749,$O123)/1000000</f>
        <v>16534.119121</v>
      </c>
      <c r="AN123" s="247">
        <f t="shared" si="358"/>
        <v>8.3506917382586601E-2</v>
      </c>
      <c r="AO123" s="248"/>
      <c r="AP123" s="246">
        <f t="shared" si="359"/>
        <v>49480.661574999998</v>
      </c>
      <c r="AQ123" s="246">
        <f t="shared" si="360"/>
        <v>-32946.542453999995</v>
      </c>
      <c r="AR123" s="170">
        <f t="shared" si="291"/>
        <v>0.24990611764319662</v>
      </c>
      <c r="AS123" s="428">
        <f>+SUMIFS('[1]SIIF Cierre 31 de Abril de 2024'!$Z$4:$Z$749,'[1]SIIF Cierre 31 de Abril de 2024'!$A$4:$A$749,$B123,'[1]SIIF Cierre 31 de Abril de 2024'!$B$4:$B$749,$C123,'[1]SIIF Cierre 31 de Abril de 2024'!$C$4:$C$749,$D123,'[1]SIIF Cierre 31 de Abril de 2024'!$D$4:$D$749,$E123,'[1]SIIF Cierre 31 de Abril de 2024'!$E$4:$E$749,$F123,'[1]SIIF Cierre 31 de Abril de 2024'!$F$4:$F$749,$G123,'[1]SIIF Cierre 31 de Abril de 2024'!$G$4:$G$749,$H123,'[1]SIIF Cierre 31 de Abril de 2024'!$H$4:$H$749,$I123,'[1]SIIF Cierre 31 de Abril de 2024'!$I$4:$I$749,$J123,'[1]SIIF Cierre 31 de Abril de 2024'!$J$4:$J$749,$K123,'[1]SIIF Cierre 31 de Abril de 2024'!$K$4:$K$749,$L123,'[1]SIIF Cierre 31 de Abril de 2024'!$L$4:$L$749,$M123,'[1]SIIF Cierre 31 de Abril de 2024'!$M$4:$M$749,$N123,'[1]SIIF Cierre 31 de Abril de 2024'!$N$4:$N$749,$O123)/1000000</f>
        <v>16534.119121</v>
      </c>
      <c r="AT123" s="247">
        <f t="shared" si="361"/>
        <v>8.3506917382586601E-2</v>
      </c>
      <c r="AU123" s="433">
        <f t="shared" si="362"/>
        <v>181345.79751100001</v>
      </c>
      <c r="AV123" s="361">
        <f t="shared" si="363"/>
        <v>117.08336799999961</v>
      </c>
      <c r="AW123" s="361">
        <f t="shared" si="364"/>
        <v>181462.880879</v>
      </c>
      <c r="AX123" s="360">
        <f t="shared" si="365"/>
        <v>181345.79751100001</v>
      </c>
      <c r="AY123" s="190">
        <f t="shared" si="366"/>
        <v>49480.661574999998</v>
      </c>
      <c r="AZ123" s="250">
        <f t="shared" si="367"/>
        <v>0.33415315387282191</v>
      </c>
      <c r="BB123" s="259">
        <v>1.0325717965423719E-3</v>
      </c>
      <c r="BC123" s="252">
        <v>8.432395776703687E-2</v>
      </c>
      <c r="BD123" s="252">
        <v>0.16755080800214145</v>
      </c>
      <c r="BE123" s="252">
        <v>0.25077765823724602</v>
      </c>
      <c r="BF123" s="252">
        <v>0.33405613406768792</v>
      </c>
      <c r="BG123" s="252">
        <v>0.41728298430279248</v>
      </c>
      <c r="BH123" s="252">
        <v>0.50050983453789699</v>
      </c>
      <c r="BI123" s="252">
        <v>0.58378831036833889</v>
      </c>
      <c r="BJ123" s="252">
        <v>0.66701516060344346</v>
      </c>
      <c r="BK123" s="252">
        <v>0.75024201083854802</v>
      </c>
      <c r="BL123" s="252">
        <v>0.83352048666898992</v>
      </c>
      <c r="BM123" s="252">
        <v>1</v>
      </c>
      <c r="BO123" s="252">
        <v>0</v>
      </c>
      <c r="BP123" s="252">
        <v>8.3261814552745755E-2</v>
      </c>
      <c r="BQ123" s="252">
        <v>0.16658242957216524</v>
      </c>
      <c r="BR123" s="252">
        <v>0.24990611764319662</v>
      </c>
      <c r="BS123" s="252">
        <v>0.33328143130956528</v>
      </c>
      <c r="BT123" s="252">
        <v>0.41660511938059669</v>
      </c>
      <c r="BU123" s="252">
        <v>0.49992880745162804</v>
      </c>
      <c r="BV123" s="252">
        <v>0.58330412111799679</v>
      </c>
      <c r="BW123" s="252">
        <v>0.66662780918902809</v>
      </c>
      <c r="BX123" s="252">
        <v>0.7499514972600595</v>
      </c>
      <c r="BY123" s="252">
        <v>0.83332681092642813</v>
      </c>
      <c r="BZ123" s="252">
        <v>1</v>
      </c>
      <c r="CB123" s="537">
        <f t="shared" si="368"/>
        <v>204.44611800000001</v>
      </c>
      <c r="CC123" s="537">
        <f t="shared" si="368"/>
        <v>16695.890665999999</v>
      </c>
      <c r="CD123" s="537">
        <f t="shared" si="368"/>
        <v>33174.557331999997</v>
      </c>
      <c r="CE123" s="537">
        <f t="shared" si="368"/>
        <v>49653.223998000001</v>
      </c>
      <c r="CF123" s="537">
        <f t="shared" si="368"/>
        <v>66142.112376999998</v>
      </c>
      <c r="CG123" s="537">
        <f t="shared" si="368"/>
        <v>82620.779043000002</v>
      </c>
      <c r="CH123" s="537">
        <f t="shared" si="368"/>
        <v>99099.445709000007</v>
      </c>
      <c r="CI123" s="537">
        <f t="shared" si="368"/>
        <v>115588.334088</v>
      </c>
      <c r="CJ123" s="537">
        <f t="shared" si="368"/>
        <v>132067.00075400001</v>
      </c>
      <c r="CK123" s="537">
        <f t="shared" si="368"/>
        <v>148545.66742000001</v>
      </c>
      <c r="CL123" s="537">
        <f t="shared" si="368"/>
        <v>165034.55579899999</v>
      </c>
      <c r="CM123" s="537">
        <f t="shared" si="368"/>
        <v>197997</v>
      </c>
      <c r="CO123" s="538">
        <f t="shared" si="369"/>
        <v>0</v>
      </c>
      <c r="CP123" s="538">
        <f t="shared" si="369"/>
        <v>16485.589496000001</v>
      </c>
      <c r="CQ123" s="538">
        <f t="shared" si="369"/>
        <v>32982.821307999999</v>
      </c>
      <c r="CR123" s="538">
        <f t="shared" si="369"/>
        <v>49480.661574999998</v>
      </c>
      <c r="CS123" s="538">
        <f t="shared" si="369"/>
        <v>65988.723555000004</v>
      </c>
      <c r="CT123" s="538">
        <f t="shared" si="369"/>
        <v>82486.563821999996</v>
      </c>
      <c r="CU123" s="538">
        <f t="shared" si="369"/>
        <v>98984.404089000003</v>
      </c>
      <c r="CV123" s="538">
        <f t="shared" si="369"/>
        <v>115492.466069</v>
      </c>
      <c r="CW123" s="538">
        <f t="shared" si="369"/>
        <v>131990.30633600001</v>
      </c>
      <c r="CX123" s="538">
        <f t="shared" si="369"/>
        <v>148488.146603</v>
      </c>
      <c r="CY123" s="538">
        <f t="shared" si="369"/>
        <v>164996.208583</v>
      </c>
      <c r="CZ123" s="538">
        <f t="shared" si="369"/>
        <v>197997</v>
      </c>
      <c r="DB123" s="537">
        <v>204446118</v>
      </c>
      <c r="DC123" s="538">
        <v>16695890666</v>
      </c>
      <c r="DD123" s="538">
        <v>33174557332</v>
      </c>
      <c r="DE123" s="538">
        <v>49653223998</v>
      </c>
      <c r="DF123" s="538">
        <v>66142112377</v>
      </c>
      <c r="DG123" s="538">
        <v>82620779043</v>
      </c>
      <c r="DH123" s="538">
        <v>99099445709</v>
      </c>
      <c r="DI123" s="538">
        <v>115588334088</v>
      </c>
      <c r="DJ123" s="538">
        <v>132067000754</v>
      </c>
      <c r="DK123" s="538">
        <v>148545667420</v>
      </c>
      <c r="DL123" s="538">
        <v>165034555799</v>
      </c>
      <c r="DM123" s="538">
        <v>197997000000</v>
      </c>
      <c r="DO123" s="538">
        <v>0</v>
      </c>
      <c r="DP123" s="538">
        <v>16485589496</v>
      </c>
      <c r="DQ123" s="538">
        <v>32982821308</v>
      </c>
      <c r="DR123" s="538">
        <v>49480661575</v>
      </c>
      <c r="DS123" s="538">
        <v>65988723555</v>
      </c>
      <c r="DT123" s="538">
        <v>82486563822</v>
      </c>
      <c r="DU123" s="538">
        <v>98984404089</v>
      </c>
      <c r="DV123" s="538">
        <v>115492466069</v>
      </c>
      <c r="DW123" s="538">
        <v>131990306336</v>
      </c>
      <c r="DX123" s="538">
        <v>148488146603</v>
      </c>
      <c r="DY123" s="538">
        <v>164996208583</v>
      </c>
      <c r="DZ123" s="538">
        <v>197997000000</v>
      </c>
      <c r="EB123" s="537">
        <v>1000000</v>
      </c>
      <c r="EC123" s="538">
        <v>1000000</v>
      </c>
      <c r="ED123" s="538">
        <v>1000000</v>
      </c>
      <c r="EE123" s="538">
        <v>1000000</v>
      </c>
      <c r="EF123" s="538">
        <v>1000000</v>
      </c>
      <c r="EG123" s="538">
        <v>1000000</v>
      </c>
      <c r="EH123" s="538">
        <v>1000000</v>
      </c>
      <c r="EI123" s="538">
        <v>1000000</v>
      </c>
      <c r="EJ123" s="538">
        <v>1000000</v>
      </c>
      <c r="EK123" s="538">
        <v>1000000</v>
      </c>
      <c r="EL123" s="538">
        <v>1000000</v>
      </c>
      <c r="EM123" s="538">
        <v>1000000</v>
      </c>
      <c r="EO123" s="538">
        <v>1000000</v>
      </c>
      <c r="EP123" s="538">
        <v>1000000</v>
      </c>
      <c r="EQ123" s="538">
        <v>1000000</v>
      </c>
      <c r="ER123" s="538">
        <v>1000000</v>
      </c>
      <c r="ES123" s="538">
        <v>1000000</v>
      </c>
      <c r="ET123" s="538">
        <v>1000000</v>
      </c>
      <c r="EU123" s="538">
        <v>1000000</v>
      </c>
      <c r="EV123" s="538">
        <v>1000000</v>
      </c>
      <c r="EW123" s="538">
        <v>1000000</v>
      </c>
      <c r="EX123" s="538">
        <v>1000000</v>
      </c>
      <c r="EY123" s="538">
        <v>1000000</v>
      </c>
      <c r="EZ123" s="538">
        <v>1000000</v>
      </c>
    </row>
    <row r="124" spans="1:207" ht="45.75" customHeight="1">
      <c r="A124" s="181"/>
      <c r="B124" s="181" t="s">
        <v>181</v>
      </c>
      <c r="C124" s="224" t="s">
        <v>295</v>
      </c>
      <c r="D124" s="511" t="s">
        <v>334</v>
      </c>
      <c r="E124" s="181" t="s">
        <v>174</v>
      </c>
      <c r="F124" s="181" t="s">
        <v>162</v>
      </c>
      <c r="G124" s="181" t="s">
        <v>162</v>
      </c>
      <c r="H124" s="181" t="s">
        <v>162</v>
      </c>
      <c r="I124" s="181" t="s">
        <v>162</v>
      </c>
      <c r="J124" s="181" t="s">
        <v>162</v>
      </c>
      <c r="K124" s="181" t="s">
        <v>162</v>
      </c>
      <c r="L124" s="181" t="s">
        <v>162</v>
      </c>
      <c r="M124" s="181" t="s">
        <v>162</v>
      </c>
      <c r="N124" s="181" t="s">
        <v>162</v>
      </c>
      <c r="O124" s="181" t="s">
        <v>162</v>
      </c>
      <c r="P124" s="181"/>
      <c r="Q124" s="181"/>
      <c r="R124" s="181" t="s">
        <v>232</v>
      </c>
      <c r="S124" s="233"/>
      <c r="T124" s="513" t="s">
        <v>335</v>
      </c>
      <c r="U124" s="267" t="s">
        <v>233</v>
      </c>
      <c r="V124" s="593" t="s">
        <v>335</v>
      </c>
      <c r="W124" s="375">
        <f>+SUMIFS('[1]SIIF Cierre 31 de Abril de 2024'!$P$4:$P$749,'[1]SIIF Cierre 31 de Abril de 2024'!$A$4:$A$749,$B124,'[1]SIIF Cierre 31 de Abril de 2024'!$B$4:$B$749,$C124,'[1]SIIF Cierre 31 de Abril de 2024'!$C$4:$C$749,$D124)/1000000</f>
        <v>176084</v>
      </c>
      <c r="X124" s="360"/>
      <c r="Y124" s="360">
        <f>+SUMIFS('[1]SIIF Cierre 31 de Abril de 2024'!$R$4:$R$749,'[1]SIIF Cierre 31 de Abril de 2024'!$A$4:$A$749,$B124,'[1]SIIF Cierre 31 de Abril de 2024'!$B$4:$B$749,$C124,'[1]SIIF Cierre 31 de Abril de 2024'!$C$4:$C$749,$D124)/1000000</f>
        <v>0</v>
      </c>
      <c r="Z124" s="360"/>
      <c r="AA124" s="360">
        <f>+SUMIFS('[1]SIIF Cierre 31 de Abril de 2024'!$Q$4:$Q$749,'[1]SIIF Cierre 31 de Abril de 2024'!$A$4:$A$749,$B124,'[1]SIIF Cierre 31 de Abril de 2024'!$B$4:$B$749,$C124,'[1]SIIF Cierre 31 de Abril de 2024'!$C$4:$C$749,$D124)/1000000</f>
        <v>0</v>
      </c>
      <c r="AB124" s="360"/>
      <c r="AC124" s="360">
        <f>+AA124+AB124</f>
        <v>0</v>
      </c>
      <c r="AD124" s="428">
        <f>W124-Y124+AA124</f>
        <v>176084</v>
      </c>
      <c r="AE124" s="375">
        <f>+SUMIFS('[1]SIIF Cierre 31 de Abril de 2024'!$T$4:$T$749,'[1]SIIF Cierre 31 de Abril de 2024'!$A$4:$A$749,$B124,'[1]SIIF Cierre 31 de Abril de 2024'!$B$4:$B$749,$C124,'[1]SIIF Cierre 31 de Abril de 2024'!$C$4:$C$749,$D124)/1000000</f>
        <v>0</v>
      </c>
      <c r="AF124" s="368">
        <f t="shared" si="353"/>
        <v>176084</v>
      </c>
      <c r="AG124" s="435">
        <f>+SUMIFS('[1]SIIF Cierre 31 de Abril de 2024'!$W$4:$W$749,'[1]SIIF Cierre 31 de Abril de 2024'!$A$4:$A$749,$B124,'[1]SIIF Cierre 31 de Abril de 2024'!$B$4:$B$749,$C124,'[1]SIIF Cierre 31 de Abril de 2024'!$C$4:$C$749,$D124,'[1]SIIF Cierre 31 de Abril de 2024'!$D$4:$D$749,$E124,'[1]SIIF Cierre 31 de Abril de 2024'!$E$4:$E$749,$F124,'[1]SIIF Cierre 31 de Abril de 2024'!$F$4:$F$749,$G124,'[1]SIIF Cierre 31 de Abril de 2024'!$G$4:$G$749,$H124,'[1]SIIF Cierre 31 de Abril de 2024'!$H$4:$H$749,$I124,'[1]SIIF Cierre 31 de Abril de 2024'!$I$4:$I$749,$J124,'[1]SIIF Cierre 31 de Abril de 2024'!$J$4:$J$749,$K124,'[1]SIIF Cierre 31 de Abril de 2024'!$K$4:$K$749,$L124,'[1]SIIF Cierre 31 de Abril de 2024'!$L$4:$L$749,$M124,'[1]SIIF Cierre 31 de Abril de 2024'!$M$4:$M$749,$N124,'[1]SIIF Cierre 31 de Abril de 2024'!$N$4:$N$749,$O124)/1000000</f>
        <v>85157.832488999993</v>
      </c>
      <c r="AH124" s="247">
        <f>+AG124/AD124</f>
        <v>0.48362050208423246</v>
      </c>
      <c r="AI124" s="287"/>
      <c r="AJ124" s="246">
        <f t="shared" si="355"/>
        <v>54653.646810999999</v>
      </c>
      <c r="AK124" s="246">
        <f>+AG124-AJ124</f>
        <v>30504.185677999994</v>
      </c>
      <c r="AL124" s="170">
        <f t="shared" si="357"/>
        <v>0.31038394636082778</v>
      </c>
      <c r="AM124" s="435">
        <f>+SUMIFS('[1]SIIF Cierre 31 de Abril de 2024'!$X$4:$X$749,'[1]SIIF Cierre 31 de Abril de 2024'!$A$4:$A$749,$B124,'[1]SIIF Cierre 31 de Abril de 2024'!$B$4:$B$749,$C124,'[1]SIIF Cierre 31 de Abril de 2024'!$C$4:$C$749,$D124,'[1]SIIF Cierre 31 de Abril de 2024'!$D$4:$D$749,$E124,'[1]SIIF Cierre 31 de Abril de 2024'!$E$4:$E$749,$F124,'[1]SIIF Cierre 31 de Abril de 2024'!$F$4:$F$749,$G124,'[1]SIIF Cierre 31 de Abril de 2024'!$G$4:$G$749,$H124,'[1]SIIF Cierre 31 de Abril de 2024'!$H$4:$H$749,$I124,'[1]SIIF Cierre 31 de Abril de 2024'!$I$4:$I$749,$J124,'[1]SIIF Cierre 31 de Abril de 2024'!$J$4:$J$749,$K124,'[1]SIIF Cierre 31 de Abril de 2024'!$K$4:$K$749,$L124,'[1]SIIF Cierre 31 de Abril de 2024'!$L$4:$L$749,$M124,'[1]SIIF Cierre 31 de Abril de 2024'!$M$4:$M$749,$N124,'[1]SIIF Cierre 31 de Abril de 2024'!$N$4:$N$749,$O124)/1000000</f>
        <v>1049.3970549999999</v>
      </c>
      <c r="AN124" s="247">
        <f>+AM124/AD124</f>
        <v>5.9596388939369841E-3</v>
      </c>
      <c r="AO124" s="287"/>
      <c r="AP124" s="246">
        <f t="shared" si="359"/>
        <v>287.99136399999998</v>
      </c>
      <c r="AQ124" s="246">
        <f>+AM124-AP124</f>
        <v>761.40569099999993</v>
      </c>
      <c r="AR124" s="170">
        <f t="shared" si="291"/>
        <v>1.635533972422253E-3</v>
      </c>
      <c r="AS124" s="435">
        <f>+SUMIFS('[1]SIIF Cierre 31 de Abril de 2024'!$Z$4:$Z$749,'[1]SIIF Cierre 31 de Abril de 2024'!$A$4:$A$749,$B124,'[1]SIIF Cierre 31 de Abril de 2024'!$B$4:$B$749,$C124,'[1]SIIF Cierre 31 de Abril de 2024'!$C$4:$C$749,$D124,'[1]SIIF Cierre 31 de Abril de 2024'!$D$4:$D$749,$E124,'[1]SIIF Cierre 31 de Abril de 2024'!$E$4:$E$749,$F124,'[1]SIIF Cierre 31 de Abril de 2024'!$F$4:$F$749,$G124,'[1]SIIF Cierre 31 de Abril de 2024'!$G$4:$G$749,$H124,'[1]SIIF Cierre 31 de Abril de 2024'!$H$4:$H$749,$I124,'[1]SIIF Cierre 31 de Abril de 2024'!$I$4:$I$749,$J124,'[1]SIIF Cierre 31 de Abril de 2024'!$J$4:$J$749,$K124,'[1]SIIF Cierre 31 de Abril de 2024'!$K$4:$K$749,$L124,'[1]SIIF Cierre 31 de Abril de 2024'!$L$4:$L$749,$M124,'[1]SIIF Cierre 31 de Abril de 2024'!$M$4:$M$749,$N124,'[1]SIIF Cierre 31 de Abril de 2024'!$N$4:$N$749,$O124)/1000000</f>
        <v>1049.3970549999999</v>
      </c>
      <c r="AT124" s="247">
        <f t="shared" si="361"/>
        <v>5.9596388939369841E-3</v>
      </c>
      <c r="AU124" s="433">
        <f>+AD124-AG124</f>
        <v>90926.167511000007</v>
      </c>
      <c r="AV124" s="376">
        <f>+AG124-AM124</f>
        <v>84108.435433999999</v>
      </c>
      <c r="AW124" s="376">
        <f>+AD124-AM124</f>
        <v>175034.60294499999</v>
      </c>
      <c r="AX124" s="375">
        <f t="shared" si="365"/>
        <v>90926.167511000007</v>
      </c>
      <c r="AY124" s="190">
        <f>AD124*AR124</f>
        <v>287.99136399999998</v>
      </c>
      <c r="AZ124" s="250">
        <f>IF(AND(AY124=0,AM124&gt;AY124),1,IFERROR(AM124/AY124,1))</f>
        <v>3.6438490391677161</v>
      </c>
      <c r="BB124" s="259">
        <v>0.29055308467549579</v>
      </c>
      <c r="BC124" s="252">
        <v>0.30594127783330682</v>
      </c>
      <c r="BD124" s="252">
        <v>0.30821303544899026</v>
      </c>
      <c r="BE124" s="252">
        <v>0.31038394636082778</v>
      </c>
      <c r="BF124" s="252">
        <v>0.31041234189932077</v>
      </c>
      <c r="BG124" s="252">
        <v>0.31044073743781375</v>
      </c>
      <c r="BH124" s="252">
        <v>0.31046913297630674</v>
      </c>
      <c r="BI124" s="252">
        <v>0.31050320762249833</v>
      </c>
      <c r="BJ124" s="252">
        <v>0.31053728226868993</v>
      </c>
      <c r="BK124" s="252">
        <v>0.99709309212648511</v>
      </c>
      <c r="BL124" s="252">
        <v>0.99743383858840096</v>
      </c>
      <c r="BM124" s="252">
        <v>1</v>
      </c>
      <c r="BO124" s="252">
        <v>0</v>
      </c>
      <c r="BP124" s="252">
        <v>2.5499191295063722E-4</v>
      </c>
      <c r="BQ124" s="252">
        <v>6.3549212875672976E-4</v>
      </c>
      <c r="BR124" s="252">
        <v>1.635533972422253E-3</v>
      </c>
      <c r="BS124" s="252">
        <v>7.2220010506349247E-3</v>
      </c>
      <c r="BT124" s="252">
        <v>1.2490970673087845E-2</v>
      </c>
      <c r="BU124" s="252">
        <v>1.7173226863315235E-2</v>
      </c>
      <c r="BV124" s="252">
        <v>2.0687136906249289E-2</v>
      </c>
      <c r="BW124" s="252">
        <v>0.30957849366779494</v>
      </c>
      <c r="BX124" s="252">
        <v>0.30974552247222914</v>
      </c>
      <c r="BY124" s="252">
        <v>0.30991589570318712</v>
      </c>
      <c r="BZ124" s="252">
        <v>1</v>
      </c>
      <c r="CB124" s="537">
        <f t="shared" si="368"/>
        <v>51161.749362000002</v>
      </c>
      <c r="CC124" s="537">
        <f t="shared" si="368"/>
        <v>53871.363965999997</v>
      </c>
      <c r="CD124" s="537">
        <f t="shared" si="368"/>
        <v>54271.384134</v>
      </c>
      <c r="CE124" s="537">
        <f t="shared" si="368"/>
        <v>54653.646810999999</v>
      </c>
      <c r="CF124" s="537">
        <f t="shared" si="368"/>
        <v>54658.646810999999</v>
      </c>
      <c r="CG124" s="537">
        <f t="shared" si="368"/>
        <v>54663.646810999999</v>
      </c>
      <c r="CH124" s="537">
        <f t="shared" si="368"/>
        <v>54668.646810999999</v>
      </c>
      <c r="CI124" s="537">
        <f t="shared" si="368"/>
        <v>54674.646810999999</v>
      </c>
      <c r="CJ124" s="537">
        <f t="shared" si="368"/>
        <v>54680.646810999999</v>
      </c>
      <c r="CK124" s="537">
        <f t="shared" si="368"/>
        <v>175572.14003400001</v>
      </c>
      <c r="CL124" s="537">
        <f t="shared" si="368"/>
        <v>175632.14003400001</v>
      </c>
      <c r="CM124" s="537">
        <f t="shared" si="368"/>
        <v>176084</v>
      </c>
      <c r="CO124" s="538">
        <f t="shared" si="369"/>
        <v>0</v>
      </c>
      <c r="CP124" s="538">
        <f t="shared" si="369"/>
        <v>44.899996000000002</v>
      </c>
      <c r="CQ124" s="538">
        <f t="shared" si="369"/>
        <v>111.899996</v>
      </c>
      <c r="CR124" s="538">
        <f t="shared" si="369"/>
        <v>287.99136399999998</v>
      </c>
      <c r="CS124" s="538">
        <f t="shared" si="369"/>
        <v>1271.6788329999999</v>
      </c>
      <c r="CT124" s="538">
        <f t="shared" si="369"/>
        <v>2199.4600799999998</v>
      </c>
      <c r="CU124" s="538">
        <f t="shared" si="369"/>
        <v>3023.9304790000001</v>
      </c>
      <c r="CV124" s="538">
        <f t="shared" si="369"/>
        <v>3642.6738150000001</v>
      </c>
      <c r="CW124" s="538">
        <f t="shared" si="369"/>
        <v>54511.819478999998</v>
      </c>
      <c r="CX124" s="538">
        <f t="shared" si="369"/>
        <v>54541.230579000003</v>
      </c>
      <c r="CY124" s="538">
        <f t="shared" si="369"/>
        <v>54571.230579000003</v>
      </c>
      <c r="CZ124" s="538">
        <f t="shared" si="369"/>
        <v>176084</v>
      </c>
      <c r="DB124" s="537">
        <v>51161749362</v>
      </c>
      <c r="DC124" s="538">
        <v>53871363966</v>
      </c>
      <c r="DD124" s="538">
        <v>54271384134</v>
      </c>
      <c r="DE124" s="538">
        <v>54653646811</v>
      </c>
      <c r="DF124" s="538">
        <v>54658646811</v>
      </c>
      <c r="DG124" s="538">
        <v>54663646811</v>
      </c>
      <c r="DH124" s="538">
        <v>54668646811</v>
      </c>
      <c r="DI124" s="538">
        <v>54674646811</v>
      </c>
      <c r="DJ124" s="538">
        <v>54680646811</v>
      </c>
      <c r="DK124" s="538">
        <v>175572140034</v>
      </c>
      <c r="DL124" s="538">
        <v>175632140034</v>
      </c>
      <c r="DM124" s="538">
        <v>176084000000</v>
      </c>
      <c r="DO124" s="538">
        <v>0</v>
      </c>
      <c r="DP124" s="538">
        <v>44899996</v>
      </c>
      <c r="DQ124" s="538">
        <v>111899996</v>
      </c>
      <c r="DR124" s="538">
        <v>287991364</v>
      </c>
      <c r="DS124" s="538">
        <v>1271678833</v>
      </c>
      <c r="DT124" s="538">
        <v>2199460080</v>
      </c>
      <c r="DU124" s="538">
        <v>3023930479</v>
      </c>
      <c r="DV124" s="538">
        <v>3642673815</v>
      </c>
      <c r="DW124" s="538">
        <v>54511819479</v>
      </c>
      <c r="DX124" s="538">
        <v>54541230579</v>
      </c>
      <c r="DY124" s="538">
        <v>54571230579</v>
      </c>
      <c r="DZ124" s="538">
        <v>176084000000</v>
      </c>
      <c r="EB124" s="537">
        <v>1000000</v>
      </c>
      <c r="EC124" s="538">
        <v>1000000</v>
      </c>
      <c r="ED124" s="538">
        <v>1000000</v>
      </c>
      <c r="EE124" s="538">
        <v>1000000</v>
      </c>
      <c r="EF124" s="538">
        <v>1000000</v>
      </c>
      <c r="EG124" s="538">
        <v>1000000</v>
      </c>
      <c r="EH124" s="538">
        <v>1000000</v>
      </c>
      <c r="EI124" s="538">
        <v>1000000</v>
      </c>
      <c r="EJ124" s="538">
        <v>1000000</v>
      </c>
      <c r="EK124" s="538">
        <v>1000000</v>
      </c>
      <c r="EL124" s="538">
        <v>1000000</v>
      </c>
      <c r="EM124" s="538">
        <v>1000000</v>
      </c>
      <c r="EO124" s="538">
        <v>1000000</v>
      </c>
      <c r="EP124" s="538">
        <v>1000000</v>
      </c>
      <c r="EQ124" s="538">
        <v>1000000</v>
      </c>
      <c r="ER124" s="538">
        <v>1000000</v>
      </c>
      <c r="ES124" s="538">
        <v>1000000</v>
      </c>
      <c r="ET124" s="538">
        <v>1000000</v>
      </c>
      <c r="EU124" s="538">
        <v>1000000</v>
      </c>
      <c r="EV124" s="538">
        <v>1000000</v>
      </c>
      <c r="EW124" s="538">
        <v>1000000</v>
      </c>
      <c r="EX124" s="538">
        <v>1000000</v>
      </c>
      <c r="EY124" s="538">
        <v>1000000</v>
      </c>
      <c r="EZ124" s="538">
        <v>1000000</v>
      </c>
    </row>
    <row r="125" spans="1:207" ht="44.25" customHeight="1">
      <c r="A125" s="181"/>
      <c r="B125" s="181" t="s">
        <v>181</v>
      </c>
      <c r="C125" s="224" t="s">
        <v>295</v>
      </c>
      <c r="D125" s="511" t="s">
        <v>336</v>
      </c>
      <c r="E125" s="181" t="s">
        <v>174</v>
      </c>
      <c r="F125" s="181" t="s">
        <v>162</v>
      </c>
      <c r="G125" s="181" t="s">
        <v>162</v>
      </c>
      <c r="H125" s="181" t="s">
        <v>162</v>
      </c>
      <c r="I125" s="181" t="s">
        <v>162</v>
      </c>
      <c r="J125" s="181" t="s">
        <v>162</v>
      </c>
      <c r="K125" s="181" t="s">
        <v>162</v>
      </c>
      <c r="L125" s="181" t="s">
        <v>162</v>
      </c>
      <c r="M125" s="181" t="s">
        <v>162</v>
      </c>
      <c r="N125" s="181" t="s">
        <v>162</v>
      </c>
      <c r="O125" s="181" t="s">
        <v>162</v>
      </c>
      <c r="P125" s="181"/>
      <c r="Q125" s="181"/>
      <c r="R125" s="181" t="s">
        <v>232</v>
      </c>
      <c r="S125" s="233"/>
      <c r="T125" s="514" t="s">
        <v>337</v>
      </c>
      <c r="U125" s="267">
        <v>2022011000082</v>
      </c>
      <c r="V125" s="594" t="s">
        <v>337</v>
      </c>
      <c r="W125" s="360">
        <f>+SUMIFS('[1]SIIF Cierre 31 de Abril de 2024'!$P$4:$P$749,'[1]SIIF Cierre 31 de Abril de 2024'!$A$4:$A$749,$B125,'[1]SIIF Cierre 31 de Abril de 2024'!$B$4:$B$749,$C125,'[1]SIIF Cierre 31 de Abril de 2024'!$C$4:$C$749,$D125)/1000000</f>
        <v>144570</v>
      </c>
      <c r="X125" s="360"/>
      <c r="Y125" s="360">
        <f>+SUMIFS('[1]SIIF Cierre 31 de Abril de 2024'!$R$4:$R$749,'[1]SIIF Cierre 31 de Abril de 2024'!$A$4:$A$749,$B125,'[1]SIIF Cierre 31 de Abril de 2024'!$B$4:$B$749,$C125,'[1]SIIF Cierre 31 de Abril de 2024'!$C$4:$C$749,$D125)/1000000</f>
        <v>0</v>
      </c>
      <c r="Z125" s="360"/>
      <c r="AA125" s="360">
        <f>+SUMIFS('[1]SIIF Cierre 31 de Abril de 2024'!$Q$4:$Q$749,'[1]SIIF Cierre 31 de Abril de 2024'!$A$4:$A$749,$B125,'[1]SIIF Cierre 31 de Abril de 2024'!$B$4:$B$749,$C125,'[1]SIIF Cierre 31 de Abril de 2024'!$C$4:$C$749,$D125)/1000000</f>
        <v>0</v>
      </c>
      <c r="AB125" s="360"/>
      <c r="AC125" s="360">
        <f>+AA125+AB125</f>
        <v>0</v>
      </c>
      <c r="AD125" s="428">
        <f>W125-Y125+AA125</f>
        <v>144570</v>
      </c>
      <c r="AE125" s="360">
        <f>+SUMIFS('[1]SIIF Cierre 31 de Abril de 2024'!$T$4:$T$749,'[1]SIIF Cierre 31 de Abril de 2024'!$A$4:$A$749,$B125,'[1]SIIF Cierre 31 de Abril de 2024'!$B$4:$B$749,$C125,'[1]SIIF Cierre 31 de Abril de 2024'!$C$4:$C$749,$D125)/1000000</f>
        <v>0</v>
      </c>
      <c r="AF125" s="368">
        <f t="shared" si="353"/>
        <v>144570</v>
      </c>
      <c r="AG125" s="428">
        <f>+SUMIFS('[1]SIIF Cierre 31 de Abril de 2024'!$W$4:$W$749,'[1]SIIF Cierre 31 de Abril de 2024'!$A$4:$A$749,$B125,'[1]SIIF Cierre 31 de Abril de 2024'!$B$4:$B$749,$C125,'[1]SIIF Cierre 31 de Abril de 2024'!$C$4:$C$749,$D125,'[1]SIIF Cierre 31 de Abril de 2024'!$D$4:$D$749,$E125,'[1]SIIF Cierre 31 de Abril de 2024'!$E$4:$E$749,$F125,'[1]SIIF Cierre 31 de Abril de 2024'!$F$4:$F$749,$G125,'[1]SIIF Cierre 31 de Abril de 2024'!$G$4:$G$749,$H125,'[1]SIIF Cierre 31 de Abril de 2024'!$H$4:$H$749,$I125,'[1]SIIF Cierre 31 de Abril de 2024'!$I$4:$I$749,$J125,'[1]SIIF Cierre 31 de Abril de 2024'!$J$4:$J$749,$K125,'[1]SIIF Cierre 31 de Abril de 2024'!$K$4:$K$749,$L125,'[1]SIIF Cierre 31 de Abril de 2024'!$L$4:$L$749,$M125,'[1]SIIF Cierre 31 de Abril de 2024'!$M$4:$M$749,$N125,'[1]SIIF Cierre 31 de Abril de 2024'!$N$4:$N$749,$O125)/1000000</f>
        <v>4716.8589819999997</v>
      </c>
      <c r="AH125" s="247">
        <f>+AG125/AD125</f>
        <v>3.262681733416338E-2</v>
      </c>
      <c r="AI125" s="248"/>
      <c r="AJ125" s="246">
        <f t="shared" si="355"/>
        <v>96759.956758</v>
      </c>
      <c r="AK125" s="246">
        <f>+AG125-AJ125</f>
        <v>-92043.097775999995</v>
      </c>
      <c r="AL125" s="170">
        <f t="shared" si="357"/>
        <v>0.66929485203015837</v>
      </c>
      <c r="AM125" s="428">
        <f>+SUMIFS('[1]SIIF Cierre 31 de Abril de 2024'!$X$4:$X$749,'[1]SIIF Cierre 31 de Abril de 2024'!$A$4:$A$749,$B125,'[1]SIIF Cierre 31 de Abril de 2024'!$B$4:$B$749,$C125,'[1]SIIF Cierre 31 de Abril de 2024'!$C$4:$C$749,$D125,'[1]SIIF Cierre 31 de Abril de 2024'!$D$4:$D$749,$E125,'[1]SIIF Cierre 31 de Abril de 2024'!$E$4:$E$749,$F125,'[1]SIIF Cierre 31 de Abril de 2024'!$F$4:$F$749,$G125,'[1]SIIF Cierre 31 de Abril de 2024'!$G$4:$G$749,$H125,'[1]SIIF Cierre 31 de Abril de 2024'!$H$4:$H$749,$I125,'[1]SIIF Cierre 31 de Abril de 2024'!$I$4:$I$749,$J125,'[1]SIIF Cierre 31 de Abril de 2024'!$J$4:$J$749,$K125,'[1]SIIF Cierre 31 de Abril de 2024'!$K$4:$K$749,$L125,'[1]SIIF Cierre 31 de Abril de 2024'!$L$4:$L$749,$M125,'[1]SIIF Cierre 31 de Abril de 2024'!$M$4:$M$749,$N125,'[1]SIIF Cierre 31 de Abril de 2024'!$N$4:$N$749,$O125)/1000000</f>
        <v>399.58103</v>
      </c>
      <c r="AN125" s="247">
        <f>+AM125/AD125</f>
        <v>2.7639277166770422E-3</v>
      </c>
      <c r="AO125" s="248"/>
      <c r="AP125" s="246">
        <f t="shared" si="359"/>
        <v>224.74284900000001</v>
      </c>
      <c r="AQ125" s="246">
        <f>+AM125-AP125</f>
        <v>174.83818099999999</v>
      </c>
      <c r="AR125" s="170">
        <f t="shared" si="291"/>
        <v>1.5545607594936708E-3</v>
      </c>
      <c r="AS125" s="428">
        <f>+SUMIFS('[1]SIIF Cierre 31 de Abril de 2024'!$Z$4:$Z$749,'[1]SIIF Cierre 31 de Abril de 2024'!$A$4:$A$749,$B125,'[1]SIIF Cierre 31 de Abril de 2024'!$B$4:$B$749,$C125,'[1]SIIF Cierre 31 de Abril de 2024'!$C$4:$C$749,$D125,'[1]SIIF Cierre 31 de Abril de 2024'!$D$4:$D$749,$E125,'[1]SIIF Cierre 31 de Abril de 2024'!$E$4:$E$749,$F125,'[1]SIIF Cierre 31 de Abril de 2024'!$F$4:$F$749,$G125,'[1]SIIF Cierre 31 de Abril de 2024'!$G$4:$G$749,$H125,'[1]SIIF Cierre 31 de Abril de 2024'!$H$4:$H$749,$I125,'[1]SIIF Cierre 31 de Abril de 2024'!$I$4:$I$749,$J125,'[1]SIIF Cierre 31 de Abril de 2024'!$J$4:$J$749,$K125,'[1]SIIF Cierre 31 de Abril de 2024'!$K$4:$K$749,$L125,'[1]SIIF Cierre 31 de Abril de 2024'!$L$4:$L$749,$M125,'[1]SIIF Cierre 31 de Abril de 2024'!$M$4:$M$749,$N125,'[1]SIIF Cierre 31 de Abril de 2024'!$N$4:$N$749,$O125)/1000000</f>
        <v>393.71074499999997</v>
      </c>
      <c r="AT125" s="247">
        <f t="shared" si="361"/>
        <v>2.7233225772981943E-3</v>
      </c>
      <c r="AU125" s="433">
        <f>+AD125-AG125</f>
        <v>139853.14101799999</v>
      </c>
      <c r="AV125" s="361">
        <f>+AG125-AM125</f>
        <v>4317.2779519999995</v>
      </c>
      <c r="AW125" s="361">
        <f>+AD125-AM125</f>
        <v>144170.41897</v>
      </c>
      <c r="AX125" s="360">
        <f t="shared" si="365"/>
        <v>139853.14101799999</v>
      </c>
      <c r="AY125" s="190">
        <f>AD125*AR125</f>
        <v>224.74284899999998</v>
      </c>
      <c r="AZ125" s="250">
        <f>IF(AND(AY125=0,AM125&gt;AY125),1,IFERROR(AM125/AY125,1))</f>
        <v>1.7779476934547538</v>
      </c>
      <c r="BB125" s="259">
        <v>0.63544098555716955</v>
      </c>
      <c r="BC125" s="252">
        <v>0.66100065057757484</v>
      </c>
      <c r="BD125" s="252">
        <v>0.66506215644324551</v>
      </c>
      <c r="BE125" s="252">
        <v>0.66929485203015837</v>
      </c>
      <c r="BF125" s="252">
        <v>0.6693363544165456</v>
      </c>
      <c r="BG125" s="252">
        <v>0.66940552506052431</v>
      </c>
      <c r="BH125" s="252">
        <v>0.66947469570450302</v>
      </c>
      <c r="BI125" s="252">
        <v>0.66954386634848173</v>
      </c>
      <c r="BJ125" s="252">
        <v>0.66961303699246044</v>
      </c>
      <c r="BK125" s="252">
        <v>0.99906532602891329</v>
      </c>
      <c r="BL125" s="252">
        <v>0.999134496672892</v>
      </c>
      <c r="BM125" s="252">
        <v>1</v>
      </c>
      <c r="BO125" s="252">
        <v>0</v>
      </c>
      <c r="BP125" s="252">
        <v>0</v>
      </c>
      <c r="BQ125" s="252">
        <v>5.3824637199972327E-4</v>
      </c>
      <c r="BR125" s="252">
        <v>1.5545607594936708E-3</v>
      </c>
      <c r="BS125" s="252">
        <v>2.5847092757833577E-3</v>
      </c>
      <c r="BT125" s="252">
        <v>5.9057008784671782E-3</v>
      </c>
      <c r="BU125" s="252">
        <v>1.2376504710520856E-2</v>
      </c>
      <c r="BV125" s="252">
        <v>2.0216069205229302E-2</v>
      </c>
      <c r="BW125" s="252">
        <v>0.66196449724009132</v>
      </c>
      <c r="BX125" s="252">
        <v>0.66556340215120702</v>
      </c>
      <c r="BY125" s="252">
        <v>0.66665580424707749</v>
      </c>
      <c r="BZ125" s="252">
        <v>1</v>
      </c>
      <c r="CB125" s="537">
        <f t="shared" si="368"/>
        <v>91865.703282000002</v>
      </c>
      <c r="CC125" s="537">
        <f t="shared" si="368"/>
        <v>95560.864054000005</v>
      </c>
      <c r="CD125" s="537">
        <f t="shared" si="368"/>
        <v>96148.035957</v>
      </c>
      <c r="CE125" s="537">
        <f t="shared" si="368"/>
        <v>96759.956758</v>
      </c>
      <c r="CF125" s="537">
        <f t="shared" si="368"/>
        <v>96765.956758</v>
      </c>
      <c r="CG125" s="537">
        <f t="shared" si="368"/>
        <v>96775.956758</v>
      </c>
      <c r="CH125" s="537">
        <f t="shared" si="368"/>
        <v>96785.956758</v>
      </c>
      <c r="CI125" s="537">
        <f t="shared" si="368"/>
        <v>96795.956758</v>
      </c>
      <c r="CJ125" s="537">
        <f t="shared" si="368"/>
        <v>96805.956758</v>
      </c>
      <c r="CK125" s="537">
        <f t="shared" si="368"/>
        <v>144434.87418399999</v>
      </c>
      <c r="CL125" s="537">
        <f t="shared" si="368"/>
        <v>144444.87418399999</v>
      </c>
      <c r="CM125" s="537">
        <f t="shared" si="368"/>
        <v>144570</v>
      </c>
      <c r="CO125" s="538">
        <f t="shared" si="369"/>
        <v>0</v>
      </c>
      <c r="CP125" s="538">
        <f t="shared" si="369"/>
        <v>0</v>
      </c>
      <c r="CQ125" s="538">
        <f t="shared" si="369"/>
        <v>77.814278000000002</v>
      </c>
      <c r="CR125" s="538">
        <f t="shared" si="369"/>
        <v>224.74284900000001</v>
      </c>
      <c r="CS125" s="538">
        <f t="shared" si="369"/>
        <v>373.67142000000001</v>
      </c>
      <c r="CT125" s="538">
        <f t="shared" si="369"/>
        <v>853.78717600000004</v>
      </c>
      <c r="CU125" s="538">
        <f t="shared" si="369"/>
        <v>1789.2712859999999</v>
      </c>
      <c r="CV125" s="538">
        <f t="shared" si="369"/>
        <v>2922.6371250000002</v>
      </c>
      <c r="CW125" s="538">
        <f t="shared" si="369"/>
        <v>95700.207366000002</v>
      </c>
      <c r="CX125" s="538">
        <f t="shared" si="369"/>
        <v>96220.501048999999</v>
      </c>
      <c r="CY125" s="538">
        <f t="shared" si="369"/>
        <v>96378.429619999995</v>
      </c>
      <c r="CZ125" s="538">
        <f t="shared" si="369"/>
        <v>144570</v>
      </c>
      <c r="DB125" s="537">
        <v>91865703282</v>
      </c>
      <c r="DC125" s="538">
        <v>95560864054</v>
      </c>
      <c r="DD125" s="538">
        <v>96148035957</v>
      </c>
      <c r="DE125" s="538">
        <v>96759956758</v>
      </c>
      <c r="DF125" s="538">
        <v>96765956758</v>
      </c>
      <c r="DG125" s="538">
        <v>96775956758</v>
      </c>
      <c r="DH125" s="538">
        <v>96785956758</v>
      </c>
      <c r="DI125" s="538">
        <v>96795956758</v>
      </c>
      <c r="DJ125" s="538">
        <v>96805956758</v>
      </c>
      <c r="DK125" s="538">
        <v>144434874184</v>
      </c>
      <c r="DL125" s="538">
        <v>144444874184</v>
      </c>
      <c r="DM125" s="538">
        <v>144570000000</v>
      </c>
      <c r="DO125" s="538">
        <v>0</v>
      </c>
      <c r="DP125" s="538">
        <v>0</v>
      </c>
      <c r="DQ125" s="538">
        <v>77814278</v>
      </c>
      <c r="DR125" s="538">
        <v>224742849</v>
      </c>
      <c r="DS125" s="538">
        <v>373671420</v>
      </c>
      <c r="DT125" s="538">
        <v>853787176</v>
      </c>
      <c r="DU125" s="538">
        <v>1789271286</v>
      </c>
      <c r="DV125" s="538">
        <v>2922637125</v>
      </c>
      <c r="DW125" s="538">
        <v>95700207366</v>
      </c>
      <c r="DX125" s="538">
        <v>96220501049</v>
      </c>
      <c r="DY125" s="538">
        <v>96378429620</v>
      </c>
      <c r="DZ125" s="538">
        <v>144570000000</v>
      </c>
      <c r="EB125" s="537">
        <v>1000000</v>
      </c>
      <c r="EC125" s="538">
        <v>1000000</v>
      </c>
      <c r="ED125" s="538">
        <v>1000000</v>
      </c>
      <c r="EE125" s="538">
        <v>1000000</v>
      </c>
      <c r="EF125" s="538">
        <v>1000000</v>
      </c>
      <c r="EG125" s="538">
        <v>1000000</v>
      </c>
      <c r="EH125" s="538">
        <v>1000000</v>
      </c>
      <c r="EI125" s="538">
        <v>1000000</v>
      </c>
      <c r="EJ125" s="538">
        <v>1000000</v>
      </c>
      <c r="EK125" s="538">
        <v>1000000</v>
      </c>
      <c r="EL125" s="538">
        <v>1000000</v>
      </c>
      <c r="EM125" s="538">
        <v>1000000</v>
      </c>
      <c r="EO125" s="538">
        <v>1000000</v>
      </c>
      <c r="EP125" s="538">
        <v>1000000</v>
      </c>
      <c r="EQ125" s="538">
        <v>1000000</v>
      </c>
      <c r="ER125" s="538">
        <v>1000000</v>
      </c>
      <c r="ES125" s="538">
        <v>1000000</v>
      </c>
      <c r="ET125" s="538">
        <v>1000000</v>
      </c>
      <c r="EU125" s="538">
        <v>1000000</v>
      </c>
      <c r="EV125" s="538">
        <v>1000000</v>
      </c>
      <c r="EW125" s="538">
        <v>1000000</v>
      </c>
      <c r="EX125" s="538">
        <v>1000000</v>
      </c>
      <c r="EY125" s="538">
        <v>1000000</v>
      </c>
      <c r="EZ125" s="538">
        <v>1000000</v>
      </c>
    </row>
    <row r="126" spans="1:207" ht="45.75" customHeight="1">
      <c r="A126" s="181"/>
      <c r="B126" s="181" t="s">
        <v>181</v>
      </c>
      <c r="C126" s="224" t="s">
        <v>295</v>
      </c>
      <c r="D126" s="511" t="s">
        <v>338</v>
      </c>
      <c r="E126" s="181" t="s">
        <v>174</v>
      </c>
      <c r="F126" s="181" t="s">
        <v>162</v>
      </c>
      <c r="G126" s="181" t="s">
        <v>162</v>
      </c>
      <c r="H126" s="181" t="s">
        <v>162</v>
      </c>
      <c r="I126" s="181" t="s">
        <v>162</v>
      </c>
      <c r="J126" s="181" t="s">
        <v>162</v>
      </c>
      <c r="K126" s="181" t="s">
        <v>162</v>
      </c>
      <c r="L126" s="181" t="s">
        <v>162</v>
      </c>
      <c r="M126" s="181" t="s">
        <v>162</v>
      </c>
      <c r="N126" s="181" t="s">
        <v>162</v>
      </c>
      <c r="O126" s="181" t="s">
        <v>162</v>
      </c>
      <c r="P126" s="181"/>
      <c r="Q126" s="181"/>
      <c r="R126" s="181" t="s">
        <v>232</v>
      </c>
      <c r="S126" s="233"/>
      <c r="T126" s="514" t="s">
        <v>339</v>
      </c>
      <c r="U126" s="267" t="s">
        <v>234</v>
      </c>
      <c r="V126" s="594" t="s">
        <v>339</v>
      </c>
      <c r="W126" s="360">
        <f>+SUMIFS('[1]SIIF Cierre 31 de Abril de 2024'!$P$4:$P$749,'[1]SIIF Cierre 31 de Abril de 2024'!$A$4:$A$749,$B126,'[1]SIIF Cierre 31 de Abril de 2024'!$B$4:$B$749,$C126,'[1]SIIF Cierre 31 de Abril de 2024'!$C$4:$C$749,$D126)/1000000</f>
        <v>159314</v>
      </c>
      <c r="X126" s="360"/>
      <c r="Y126" s="360">
        <f>+SUMIFS('[1]SIIF Cierre 31 de Abril de 2024'!$R$4:$R$749,'[1]SIIF Cierre 31 de Abril de 2024'!$A$4:$A$749,$B126,'[1]SIIF Cierre 31 de Abril de 2024'!$B$4:$B$749,$C126,'[1]SIIF Cierre 31 de Abril de 2024'!$C$4:$C$749,$D126)/1000000</f>
        <v>0</v>
      </c>
      <c r="Z126" s="360"/>
      <c r="AA126" s="360">
        <f>+SUMIFS('[1]SIIF Cierre 31 de Abril de 2024'!$Q$4:$Q$749,'[1]SIIF Cierre 31 de Abril de 2024'!$A$4:$A$749,$B126,'[1]SIIF Cierre 31 de Abril de 2024'!$B$4:$B$749,$C126,'[1]SIIF Cierre 31 de Abril de 2024'!$C$4:$C$749,$D126)/1000000</f>
        <v>0</v>
      </c>
      <c r="AB126" s="360"/>
      <c r="AC126" s="360">
        <f t="shared" si="370"/>
        <v>0</v>
      </c>
      <c r="AD126" s="428">
        <f t="shared" si="352"/>
        <v>159314</v>
      </c>
      <c r="AE126" s="360">
        <f>+SUMIFS('[1]SIIF Cierre 31 de Abril de 2024'!$T$4:$T$749,'[1]SIIF Cierre 31 de Abril de 2024'!$A$4:$A$749,$B126,'[1]SIIF Cierre 31 de Abril de 2024'!$B$4:$B$749,$C126,'[1]SIIF Cierre 31 de Abril de 2024'!$C$4:$C$749,$D126)/1000000</f>
        <v>0</v>
      </c>
      <c r="AF126" s="368">
        <f t="shared" si="353"/>
        <v>159314</v>
      </c>
      <c r="AG126" s="428">
        <f>+SUMIFS('[1]SIIF Cierre 31 de Abril de 2024'!$W$4:$W$749,'[1]SIIF Cierre 31 de Abril de 2024'!$A$4:$A$749,$B126,'[1]SIIF Cierre 31 de Abril de 2024'!$B$4:$B$749,$C126,'[1]SIIF Cierre 31 de Abril de 2024'!$C$4:$C$749,$D126,'[1]SIIF Cierre 31 de Abril de 2024'!$D$4:$D$749,$E126,'[1]SIIF Cierre 31 de Abril de 2024'!$E$4:$E$749,$F126,'[1]SIIF Cierre 31 de Abril de 2024'!$F$4:$F$749,$G126,'[1]SIIF Cierre 31 de Abril de 2024'!$G$4:$G$749,$H126,'[1]SIIF Cierre 31 de Abril de 2024'!$H$4:$H$749,$I126,'[1]SIIF Cierre 31 de Abril de 2024'!$I$4:$I$749,$J126,'[1]SIIF Cierre 31 de Abril de 2024'!$J$4:$J$749,$K126,'[1]SIIF Cierre 31 de Abril de 2024'!$K$4:$K$749,$L126,'[1]SIIF Cierre 31 de Abril de 2024'!$L$4:$L$749,$M126,'[1]SIIF Cierre 31 de Abril de 2024'!$M$4:$M$749,$N126,'[1]SIIF Cierre 31 de Abril de 2024'!$N$4:$N$749,$O126)/1000000</f>
        <v>35653.39634567</v>
      </c>
      <c r="AH126" s="247">
        <f t="shared" si="354"/>
        <v>0.22379324067985237</v>
      </c>
      <c r="AI126" s="248"/>
      <c r="AJ126" s="246">
        <f t="shared" si="355"/>
        <v>36254.086033</v>
      </c>
      <c r="AK126" s="246">
        <f t="shared" si="356"/>
        <v>-600.68968732999929</v>
      </c>
      <c r="AL126" s="170">
        <f t="shared" si="357"/>
        <v>0.22756371714350276</v>
      </c>
      <c r="AM126" s="428">
        <f>+SUMIFS('[1]SIIF Cierre 31 de Abril de 2024'!$X$4:$X$749,'[1]SIIF Cierre 31 de Abril de 2024'!$A$4:$A$749,$B126,'[1]SIIF Cierre 31 de Abril de 2024'!$B$4:$B$749,$C126,'[1]SIIF Cierre 31 de Abril de 2024'!$C$4:$C$749,$D126,'[1]SIIF Cierre 31 de Abril de 2024'!$D$4:$D$749,$E126,'[1]SIIF Cierre 31 de Abril de 2024'!$E$4:$E$749,$F126,'[1]SIIF Cierre 31 de Abril de 2024'!$F$4:$F$749,$G126,'[1]SIIF Cierre 31 de Abril de 2024'!$G$4:$G$749,$H126,'[1]SIIF Cierre 31 de Abril de 2024'!$H$4:$H$749,$I126,'[1]SIIF Cierre 31 de Abril de 2024'!$I$4:$I$749,$J126,'[1]SIIF Cierre 31 de Abril de 2024'!$J$4:$J$749,$K126,'[1]SIIF Cierre 31 de Abril de 2024'!$K$4:$K$749,$L126,'[1]SIIF Cierre 31 de Abril de 2024'!$L$4:$L$749,$M126,'[1]SIIF Cierre 31 de Abril de 2024'!$M$4:$M$749,$N126,'[1]SIIF Cierre 31 de Abril de 2024'!$N$4:$N$749,$O126)/1000000</f>
        <v>184.00170900000001</v>
      </c>
      <c r="AN126" s="247">
        <f t="shared" si="358"/>
        <v>1.1549625833260104E-3</v>
      </c>
      <c r="AO126" s="248"/>
      <c r="AP126" s="246">
        <f t="shared" si="359"/>
        <v>49.061945999999999</v>
      </c>
      <c r="AQ126" s="246">
        <f t="shared" si="360"/>
        <v>134.939763</v>
      </c>
      <c r="AR126" s="170">
        <f t="shared" si="291"/>
        <v>3.0795753041163988E-4</v>
      </c>
      <c r="AS126" s="428">
        <f>+SUMIFS('[1]SIIF Cierre 31 de Abril de 2024'!$Z$4:$Z$749,'[1]SIIF Cierre 31 de Abril de 2024'!$A$4:$A$749,$B126,'[1]SIIF Cierre 31 de Abril de 2024'!$B$4:$B$749,$C126,'[1]SIIF Cierre 31 de Abril de 2024'!$C$4:$C$749,$D126,'[1]SIIF Cierre 31 de Abril de 2024'!$D$4:$D$749,$E126,'[1]SIIF Cierre 31 de Abril de 2024'!$E$4:$E$749,$F126,'[1]SIIF Cierre 31 de Abril de 2024'!$F$4:$F$749,$G126,'[1]SIIF Cierre 31 de Abril de 2024'!$G$4:$G$749,$H126,'[1]SIIF Cierre 31 de Abril de 2024'!$H$4:$H$749,$I126,'[1]SIIF Cierre 31 de Abril de 2024'!$I$4:$I$749,$J126,'[1]SIIF Cierre 31 de Abril de 2024'!$J$4:$J$749,$K126,'[1]SIIF Cierre 31 de Abril de 2024'!$K$4:$K$749,$L126,'[1]SIIF Cierre 31 de Abril de 2024'!$L$4:$L$749,$M126,'[1]SIIF Cierre 31 de Abril de 2024'!$M$4:$M$749,$N126,'[1]SIIF Cierre 31 de Abril de 2024'!$N$4:$N$749,$O126)/1000000</f>
        <v>180.17346499999999</v>
      </c>
      <c r="AT126" s="247">
        <f t="shared" si="361"/>
        <v>1.1309330316230839E-3</v>
      </c>
      <c r="AU126" s="433">
        <f t="shared" si="362"/>
        <v>123660.60365433</v>
      </c>
      <c r="AV126" s="361">
        <f t="shared" si="363"/>
        <v>35469.394636670004</v>
      </c>
      <c r="AW126" s="361">
        <f t="shared" si="364"/>
        <v>159129.998291</v>
      </c>
      <c r="AX126" s="360">
        <f t="shared" si="365"/>
        <v>123660.60365433</v>
      </c>
      <c r="AY126" s="190">
        <f t="shared" si="366"/>
        <v>49.061945999999999</v>
      </c>
      <c r="AZ126" s="250">
        <f t="shared" si="367"/>
        <v>3.7503956528752447</v>
      </c>
      <c r="BB126" s="259">
        <v>0.20514787809608698</v>
      </c>
      <c r="BC126" s="252">
        <v>0.22161457480824032</v>
      </c>
      <c r="BD126" s="252">
        <v>0.22459310788756795</v>
      </c>
      <c r="BE126" s="252">
        <v>0.22756371714350276</v>
      </c>
      <c r="BF126" s="252">
        <v>0.22758882479254805</v>
      </c>
      <c r="BG126" s="252">
        <v>0.2276327631783773</v>
      </c>
      <c r="BH126" s="252">
        <v>0.2276704246519452</v>
      </c>
      <c r="BI126" s="252">
        <v>0.22770808612551313</v>
      </c>
      <c r="BJ126" s="252">
        <v>0.22774574759908106</v>
      </c>
      <c r="BK126" s="252">
        <v>0.99897804315377181</v>
      </c>
      <c r="BL126" s="252">
        <v>0.99904081227638497</v>
      </c>
      <c r="BM126" s="252">
        <v>1</v>
      </c>
      <c r="BO126" s="252">
        <v>0</v>
      </c>
      <c r="BP126" s="252">
        <v>2.8912679362767867E-4</v>
      </c>
      <c r="BQ126" s="252">
        <v>2.9540370588899907E-4</v>
      </c>
      <c r="BR126" s="252">
        <v>3.0795753041163988E-4</v>
      </c>
      <c r="BS126" s="252">
        <v>3.6444974076352363E-4</v>
      </c>
      <c r="BT126" s="252">
        <v>4.3977268789936855E-4</v>
      </c>
      <c r="BU126" s="252">
        <v>5.2137254729653392E-4</v>
      </c>
      <c r="BV126" s="252">
        <v>6.092493189550197E-4</v>
      </c>
      <c r="BW126" s="252">
        <v>0.20355197918575893</v>
      </c>
      <c r="BX126" s="252">
        <v>0.20884267736670978</v>
      </c>
      <c r="BY126" s="252">
        <v>0.21442916745546531</v>
      </c>
      <c r="BZ126" s="252">
        <v>1</v>
      </c>
      <c r="CB126" s="537">
        <f t="shared" si="368"/>
        <v>32682.929050999999</v>
      </c>
      <c r="CC126" s="537">
        <f t="shared" si="368"/>
        <v>35306.304370999998</v>
      </c>
      <c r="CD126" s="537">
        <f t="shared" si="368"/>
        <v>35780.826390000002</v>
      </c>
      <c r="CE126" s="537">
        <f t="shared" si="368"/>
        <v>36254.086033</v>
      </c>
      <c r="CF126" s="537">
        <f t="shared" si="368"/>
        <v>36258.086033</v>
      </c>
      <c r="CG126" s="537">
        <f t="shared" si="368"/>
        <v>36265.086033</v>
      </c>
      <c r="CH126" s="537">
        <f t="shared" si="368"/>
        <v>36271.086033</v>
      </c>
      <c r="CI126" s="537">
        <f t="shared" si="368"/>
        <v>36277.086033</v>
      </c>
      <c r="CJ126" s="537">
        <f t="shared" si="368"/>
        <v>36283.086033</v>
      </c>
      <c r="CK126" s="537">
        <f t="shared" si="368"/>
        <v>159151.18796700001</v>
      </c>
      <c r="CL126" s="537">
        <f t="shared" si="368"/>
        <v>159161.18796700001</v>
      </c>
      <c r="CM126" s="537">
        <f t="shared" si="368"/>
        <v>159314</v>
      </c>
      <c r="CO126" s="538">
        <f t="shared" si="369"/>
        <v>0</v>
      </c>
      <c r="CP126" s="538">
        <f t="shared" si="369"/>
        <v>46.061945999999999</v>
      </c>
      <c r="CQ126" s="538">
        <f t="shared" si="369"/>
        <v>47.061945999999999</v>
      </c>
      <c r="CR126" s="538">
        <f t="shared" si="369"/>
        <v>49.061945999999999</v>
      </c>
      <c r="CS126" s="538">
        <f t="shared" si="369"/>
        <v>58.061945999999999</v>
      </c>
      <c r="CT126" s="538">
        <f t="shared" si="369"/>
        <v>70.061946000000006</v>
      </c>
      <c r="CU126" s="538">
        <f t="shared" si="369"/>
        <v>83.061946000000006</v>
      </c>
      <c r="CV126" s="538">
        <f t="shared" si="369"/>
        <v>97.061946000000006</v>
      </c>
      <c r="CW126" s="538">
        <f t="shared" si="369"/>
        <v>32428.680012000001</v>
      </c>
      <c r="CX126" s="538">
        <f t="shared" si="369"/>
        <v>33271.562301999998</v>
      </c>
      <c r="CY126" s="538">
        <f t="shared" si="369"/>
        <v>34161.568383999998</v>
      </c>
      <c r="CZ126" s="538">
        <f t="shared" si="369"/>
        <v>159314</v>
      </c>
      <c r="DB126" s="537">
        <v>32682929051</v>
      </c>
      <c r="DC126" s="538">
        <v>35306304371</v>
      </c>
      <c r="DD126" s="538">
        <v>35780826390</v>
      </c>
      <c r="DE126" s="538">
        <v>36254086033</v>
      </c>
      <c r="DF126" s="538">
        <v>36258086033</v>
      </c>
      <c r="DG126" s="538">
        <v>36265086033</v>
      </c>
      <c r="DH126" s="538">
        <v>36271086033</v>
      </c>
      <c r="DI126" s="538">
        <v>36277086033</v>
      </c>
      <c r="DJ126" s="538">
        <v>36283086033</v>
      </c>
      <c r="DK126" s="538">
        <v>159151187967</v>
      </c>
      <c r="DL126" s="538">
        <v>159161187967</v>
      </c>
      <c r="DM126" s="538">
        <v>159314000000</v>
      </c>
      <c r="DO126" s="538">
        <v>0</v>
      </c>
      <c r="DP126" s="538">
        <v>46061946</v>
      </c>
      <c r="DQ126" s="538">
        <v>47061946</v>
      </c>
      <c r="DR126" s="538">
        <v>49061946</v>
      </c>
      <c r="DS126" s="538">
        <v>58061946</v>
      </c>
      <c r="DT126" s="538">
        <v>70061946</v>
      </c>
      <c r="DU126" s="538">
        <v>83061946</v>
      </c>
      <c r="DV126" s="538">
        <v>97061946</v>
      </c>
      <c r="DW126" s="538">
        <v>32428680012</v>
      </c>
      <c r="DX126" s="538">
        <v>33271562302</v>
      </c>
      <c r="DY126" s="538">
        <v>34161568384</v>
      </c>
      <c r="DZ126" s="538">
        <v>159314000000</v>
      </c>
      <c r="EB126" s="537">
        <v>1000000</v>
      </c>
      <c r="EC126" s="538">
        <v>1000000</v>
      </c>
      <c r="ED126" s="538">
        <v>1000000</v>
      </c>
      <c r="EE126" s="538">
        <v>1000000</v>
      </c>
      <c r="EF126" s="538">
        <v>1000000</v>
      </c>
      <c r="EG126" s="538">
        <v>1000000</v>
      </c>
      <c r="EH126" s="538">
        <v>1000000</v>
      </c>
      <c r="EI126" s="538">
        <v>1000000</v>
      </c>
      <c r="EJ126" s="538">
        <v>1000000</v>
      </c>
      <c r="EK126" s="538">
        <v>1000000</v>
      </c>
      <c r="EL126" s="538">
        <v>1000000</v>
      </c>
      <c r="EM126" s="538">
        <v>1000000</v>
      </c>
      <c r="EO126" s="538">
        <v>1000000</v>
      </c>
      <c r="EP126" s="538">
        <v>1000000</v>
      </c>
      <c r="EQ126" s="538">
        <v>1000000</v>
      </c>
      <c r="ER126" s="538">
        <v>1000000</v>
      </c>
      <c r="ES126" s="538">
        <v>1000000</v>
      </c>
      <c r="ET126" s="538">
        <v>1000000</v>
      </c>
      <c r="EU126" s="538">
        <v>1000000</v>
      </c>
      <c r="EV126" s="538">
        <v>1000000</v>
      </c>
      <c r="EW126" s="538">
        <v>1000000</v>
      </c>
      <c r="EX126" s="538">
        <v>1000000</v>
      </c>
      <c r="EY126" s="538">
        <v>1000000</v>
      </c>
      <c r="EZ126" s="538">
        <v>1000000</v>
      </c>
    </row>
    <row r="127" spans="1:207" ht="45.75" customHeight="1">
      <c r="A127" s="181"/>
      <c r="B127" s="181" t="s">
        <v>181</v>
      </c>
      <c r="C127" s="224" t="s">
        <v>295</v>
      </c>
      <c r="D127" s="511" t="s">
        <v>340</v>
      </c>
      <c r="E127" s="181" t="s">
        <v>174</v>
      </c>
      <c r="F127" s="181" t="s">
        <v>162</v>
      </c>
      <c r="G127" s="181" t="s">
        <v>162</v>
      </c>
      <c r="H127" s="181" t="s">
        <v>162</v>
      </c>
      <c r="I127" s="181" t="s">
        <v>162</v>
      </c>
      <c r="J127" s="181" t="s">
        <v>162</v>
      </c>
      <c r="K127" s="181" t="s">
        <v>162</v>
      </c>
      <c r="L127" s="181" t="s">
        <v>162</v>
      </c>
      <c r="M127" s="181" t="s">
        <v>162</v>
      </c>
      <c r="N127" s="181" t="s">
        <v>162</v>
      </c>
      <c r="O127" s="181" t="s">
        <v>162</v>
      </c>
      <c r="P127" s="181"/>
      <c r="Q127" s="181"/>
      <c r="R127" s="181" t="s">
        <v>232</v>
      </c>
      <c r="S127" s="233"/>
      <c r="T127" s="513" t="s">
        <v>341</v>
      </c>
      <c r="U127" s="267">
        <v>2020011000142</v>
      </c>
      <c r="V127" s="265" t="s">
        <v>341</v>
      </c>
      <c r="W127" s="375">
        <f>+SUMIFS('[1]SIIF Cierre 31 de Abril de 2024'!$P$4:$P$749,'[1]SIIF Cierre 31 de Abril de 2024'!$A$4:$A$749,$B127,'[1]SIIF Cierre 31 de Abril de 2024'!$B$4:$B$749,$C127,'[1]SIIF Cierre 31 de Abril de 2024'!$C$4:$C$749,$D127)/1000000</f>
        <v>1980</v>
      </c>
      <c r="X127" s="360"/>
      <c r="Y127" s="360">
        <f>+SUMIFS('[1]SIIF Cierre 31 de Abril de 2024'!$R$4:$R$749,'[1]SIIF Cierre 31 de Abril de 2024'!$A$4:$A$749,$B127,'[1]SIIF Cierre 31 de Abril de 2024'!$B$4:$B$749,$C127,'[1]SIIF Cierre 31 de Abril de 2024'!$C$4:$C$749,$D127)/1000000</f>
        <v>0</v>
      </c>
      <c r="Z127" s="360"/>
      <c r="AA127" s="360">
        <f>+SUMIFS('[1]SIIF Cierre 31 de Abril de 2024'!$Q$4:$Q$749,'[1]SIIF Cierre 31 de Abril de 2024'!$A$4:$A$749,$B127,'[1]SIIF Cierre 31 de Abril de 2024'!$B$4:$B$749,$C127,'[1]SIIF Cierre 31 de Abril de 2024'!$C$4:$C$749,$D127)/1000000</f>
        <v>0</v>
      </c>
      <c r="AB127" s="360"/>
      <c r="AC127" s="360">
        <f t="shared" si="370"/>
        <v>0</v>
      </c>
      <c r="AD127" s="428">
        <f t="shared" si="352"/>
        <v>1980</v>
      </c>
      <c r="AE127" s="375">
        <f>+SUMIFS('[1]SIIF Cierre 31 de Abril de 2024'!$T$4:$T$749,'[1]SIIF Cierre 31 de Abril de 2024'!$A$4:$A$749,$B127,'[1]SIIF Cierre 31 de Abril de 2024'!$B$4:$B$749,$C127,'[1]SIIF Cierre 31 de Abril de 2024'!$C$4:$C$749,$D127)/1000000</f>
        <v>0</v>
      </c>
      <c r="AF127" s="368">
        <f t="shared" si="353"/>
        <v>1980</v>
      </c>
      <c r="AG127" s="435">
        <f>+SUMIFS('[1]SIIF Cierre 31 de Abril de 2024'!$W$4:$W$749,'[1]SIIF Cierre 31 de Abril de 2024'!$A$4:$A$749,$B127,'[1]SIIF Cierre 31 de Abril de 2024'!$B$4:$B$749,$C127,'[1]SIIF Cierre 31 de Abril de 2024'!$C$4:$C$749,$D127,'[1]SIIF Cierre 31 de Abril de 2024'!$D$4:$D$749,$E127,'[1]SIIF Cierre 31 de Abril de 2024'!$E$4:$E$749,$F127,'[1]SIIF Cierre 31 de Abril de 2024'!$F$4:$F$749,$G127,'[1]SIIF Cierre 31 de Abril de 2024'!$G$4:$G$749,$H127,'[1]SIIF Cierre 31 de Abril de 2024'!$H$4:$H$749,$I127,'[1]SIIF Cierre 31 de Abril de 2024'!$I$4:$I$749,$J127,'[1]SIIF Cierre 31 de Abril de 2024'!$J$4:$J$749,$K127,'[1]SIIF Cierre 31 de Abril de 2024'!$K$4:$K$749,$L127,'[1]SIIF Cierre 31 de Abril de 2024'!$L$4:$L$749,$M127,'[1]SIIF Cierre 31 de Abril de 2024'!$M$4:$M$749,$N127,'[1]SIIF Cierre 31 de Abril de 2024'!$N$4:$N$749,$O127)/1000000</f>
        <v>1269.1183430000001</v>
      </c>
      <c r="AH127" s="247">
        <f>+AG127/AD127</f>
        <v>0.64096886010101017</v>
      </c>
      <c r="AI127" s="287"/>
      <c r="AJ127" s="246">
        <f t="shared" si="355"/>
        <v>940.17333199999996</v>
      </c>
      <c r="AK127" s="246">
        <f t="shared" si="356"/>
        <v>328.94501100000014</v>
      </c>
      <c r="AL127" s="170">
        <f t="shared" si="357"/>
        <v>0.47483501616161616</v>
      </c>
      <c r="AM127" s="435">
        <f>+SUMIFS('[1]SIIF Cierre 31 de Abril de 2024'!$X$4:$X$749,'[1]SIIF Cierre 31 de Abril de 2024'!$A$4:$A$749,$B127,'[1]SIIF Cierre 31 de Abril de 2024'!$B$4:$B$749,$C127,'[1]SIIF Cierre 31 de Abril de 2024'!$C$4:$C$749,$D127,'[1]SIIF Cierre 31 de Abril de 2024'!$D$4:$D$749,$E127,'[1]SIIF Cierre 31 de Abril de 2024'!$E$4:$E$749,$F127,'[1]SIIF Cierre 31 de Abril de 2024'!$F$4:$F$749,$G127,'[1]SIIF Cierre 31 de Abril de 2024'!$G$4:$G$749,$H127,'[1]SIIF Cierre 31 de Abril de 2024'!$H$4:$H$749,$I127,'[1]SIIF Cierre 31 de Abril de 2024'!$I$4:$I$749,$J127,'[1]SIIF Cierre 31 de Abril de 2024'!$J$4:$J$749,$K127,'[1]SIIF Cierre 31 de Abril de 2024'!$K$4:$K$749,$L127,'[1]SIIF Cierre 31 de Abril de 2024'!$L$4:$L$749,$M127,'[1]SIIF Cierre 31 de Abril de 2024'!$M$4:$M$749,$N127,'[1]SIIF Cierre 31 de Abril de 2024'!$N$4:$N$749,$O127)/1000000</f>
        <v>136.72701699999999</v>
      </c>
      <c r="AN127" s="247">
        <f>+AM127/AD127</f>
        <v>6.9054048989898989E-2</v>
      </c>
      <c r="AO127" s="287"/>
      <c r="AP127" s="246">
        <f t="shared" si="359"/>
        <v>123.733333</v>
      </c>
      <c r="AQ127" s="246">
        <f t="shared" si="360"/>
        <v>12.993683999999988</v>
      </c>
      <c r="AR127" s="170">
        <f t="shared" si="291"/>
        <v>6.249158232323232E-2</v>
      </c>
      <c r="AS127" s="435">
        <f>+SUMIFS('[1]SIIF Cierre 31 de Abril de 2024'!$Z$4:$Z$749,'[1]SIIF Cierre 31 de Abril de 2024'!$A$4:$A$749,$B127,'[1]SIIF Cierre 31 de Abril de 2024'!$B$4:$B$749,$C127,'[1]SIIF Cierre 31 de Abril de 2024'!$C$4:$C$749,$D127,'[1]SIIF Cierre 31 de Abril de 2024'!$D$4:$D$749,$E127,'[1]SIIF Cierre 31 de Abril de 2024'!$E$4:$E$749,$F127,'[1]SIIF Cierre 31 de Abril de 2024'!$F$4:$F$749,$G127,'[1]SIIF Cierre 31 de Abril de 2024'!$G$4:$G$749,$H127,'[1]SIIF Cierre 31 de Abril de 2024'!$H$4:$H$749,$I127,'[1]SIIF Cierre 31 de Abril de 2024'!$I$4:$I$749,$J127,'[1]SIIF Cierre 31 de Abril de 2024'!$J$4:$J$749,$K127,'[1]SIIF Cierre 31 de Abril de 2024'!$K$4:$K$749,$L127,'[1]SIIF Cierre 31 de Abril de 2024'!$L$4:$L$749,$M127,'[1]SIIF Cierre 31 de Abril de 2024'!$M$4:$M$749,$N127,'[1]SIIF Cierre 31 de Abril de 2024'!$N$4:$N$749,$O127)/1000000</f>
        <v>136.157275</v>
      </c>
      <c r="AT127" s="247">
        <f t="shared" si="361"/>
        <v>6.8766300505050504E-2</v>
      </c>
      <c r="AU127" s="433">
        <f t="shared" si="362"/>
        <v>710.8816569999999</v>
      </c>
      <c r="AV127" s="376">
        <f t="shared" si="363"/>
        <v>1132.3913260000002</v>
      </c>
      <c r="AW127" s="376">
        <f t="shared" si="364"/>
        <v>1843.2729830000001</v>
      </c>
      <c r="AX127" s="375">
        <f t="shared" si="365"/>
        <v>710.8816569999999</v>
      </c>
      <c r="AY127" s="190">
        <f t="shared" si="366"/>
        <v>123.73333299999999</v>
      </c>
      <c r="AZ127" s="250"/>
      <c r="BB127" s="259">
        <v>3.9831650000000003E-2</v>
      </c>
      <c r="BC127" s="252">
        <v>0.267811447979798</v>
      </c>
      <c r="BD127" s="252">
        <v>0.44604713737373736</v>
      </c>
      <c r="BE127" s="252">
        <v>0.47483501616161616</v>
      </c>
      <c r="BF127" s="252">
        <v>0.5089826833333333</v>
      </c>
      <c r="BG127" s="252">
        <v>0.54262529999999998</v>
      </c>
      <c r="BH127" s="252">
        <v>0.57626791666666666</v>
      </c>
      <c r="BI127" s="252">
        <v>0.72993746919191915</v>
      </c>
      <c r="BJ127" s="252">
        <v>0.76358008585858583</v>
      </c>
      <c r="BK127" s="252">
        <v>0.79722270252525251</v>
      </c>
      <c r="BL127" s="252">
        <v>1</v>
      </c>
      <c r="BM127" s="252">
        <v>1</v>
      </c>
      <c r="BO127" s="252">
        <v>0</v>
      </c>
      <c r="BP127" s="252">
        <v>5.8922575757575752E-4</v>
      </c>
      <c r="BQ127" s="252">
        <v>1.4865319696969697E-2</v>
      </c>
      <c r="BR127" s="252">
        <v>6.249158232323232E-2</v>
      </c>
      <c r="BS127" s="252">
        <v>0.11046801313131313</v>
      </c>
      <c r="BT127" s="252">
        <v>0.17596043737373737</v>
      </c>
      <c r="BU127" s="252">
        <v>0.25386700303030302</v>
      </c>
      <c r="BV127" s="252">
        <v>0.33392003333333331</v>
      </c>
      <c r="BW127" s="252">
        <v>0.41458922525252523</v>
      </c>
      <c r="BX127" s="252">
        <v>0.62121969646464648</v>
      </c>
      <c r="BY127" s="252">
        <v>0.69479292878787879</v>
      </c>
      <c r="BZ127" s="252">
        <v>1</v>
      </c>
      <c r="CB127" s="537">
        <f t="shared" si="368"/>
        <v>78.866667000000007</v>
      </c>
      <c r="CC127" s="537">
        <f t="shared" si="368"/>
        <v>530.26666699999998</v>
      </c>
      <c r="CD127" s="537">
        <f t="shared" si="368"/>
        <v>883.17333199999996</v>
      </c>
      <c r="CE127" s="537">
        <f t="shared" si="368"/>
        <v>940.17333199999996</v>
      </c>
      <c r="CF127" s="537">
        <f t="shared" si="368"/>
        <v>1007.785713</v>
      </c>
      <c r="CG127" s="537">
        <f t="shared" si="368"/>
        <v>1074.3980939999999</v>
      </c>
      <c r="CH127" s="537">
        <f t="shared" si="368"/>
        <v>1141.010475</v>
      </c>
      <c r="CI127" s="537">
        <f t="shared" si="368"/>
        <v>1445.2761889999999</v>
      </c>
      <c r="CJ127" s="537">
        <f t="shared" si="368"/>
        <v>1511.8885700000001</v>
      </c>
      <c r="CK127" s="537">
        <f t="shared" si="368"/>
        <v>1578.500951</v>
      </c>
      <c r="CL127" s="537">
        <f t="shared" si="368"/>
        <v>1980</v>
      </c>
      <c r="CM127" s="537">
        <f t="shared" si="368"/>
        <v>1980</v>
      </c>
      <c r="CO127" s="538">
        <f t="shared" si="369"/>
        <v>0</v>
      </c>
      <c r="CP127" s="538">
        <f t="shared" si="369"/>
        <v>1.1666669999999999</v>
      </c>
      <c r="CQ127" s="538">
        <f t="shared" si="369"/>
        <v>29.433333000000001</v>
      </c>
      <c r="CR127" s="538">
        <f t="shared" si="369"/>
        <v>123.733333</v>
      </c>
      <c r="CS127" s="538">
        <f t="shared" si="369"/>
        <v>218.72666599999999</v>
      </c>
      <c r="CT127" s="538">
        <f t="shared" si="369"/>
        <v>348.40166599999998</v>
      </c>
      <c r="CU127" s="538">
        <f t="shared" si="369"/>
        <v>502.65666599999997</v>
      </c>
      <c r="CV127" s="538">
        <f t="shared" si="369"/>
        <v>661.16166599999997</v>
      </c>
      <c r="CW127" s="538">
        <f t="shared" si="369"/>
        <v>820.88666599999999</v>
      </c>
      <c r="CX127" s="538">
        <f t="shared" si="369"/>
        <v>1230.014999</v>
      </c>
      <c r="CY127" s="538">
        <f t="shared" si="369"/>
        <v>1375.6899989999999</v>
      </c>
      <c r="CZ127" s="538">
        <f t="shared" si="369"/>
        <v>1980</v>
      </c>
      <c r="DB127" s="537">
        <v>78866667</v>
      </c>
      <c r="DC127" s="538">
        <v>530266667</v>
      </c>
      <c r="DD127" s="538">
        <v>883173332</v>
      </c>
      <c r="DE127" s="538">
        <v>940173332</v>
      </c>
      <c r="DF127" s="538">
        <v>1007785713</v>
      </c>
      <c r="DG127" s="538">
        <v>1074398094</v>
      </c>
      <c r="DH127" s="538">
        <v>1141010475</v>
      </c>
      <c r="DI127" s="538">
        <v>1445276189</v>
      </c>
      <c r="DJ127" s="538">
        <v>1511888570</v>
      </c>
      <c r="DK127" s="538">
        <v>1578500951</v>
      </c>
      <c r="DL127" s="538">
        <v>1980000000</v>
      </c>
      <c r="DM127" s="538">
        <v>1980000000</v>
      </c>
      <c r="DO127" s="538">
        <v>0</v>
      </c>
      <c r="DP127" s="538">
        <v>1166667</v>
      </c>
      <c r="DQ127" s="538">
        <v>29433333</v>
      </c>
      <c r="DR127" s="538">
        <v>123733333</v>
      </c>
      <c r="DS127" s="538">
        <v>218726666</v>
      </c>
      <c r="DT127" s="538">
        <v>348401666</v>
      </c>
      <c r="DU127" s="538">
        <v>502656666</v>
      </c>
      <c r="DV127" s="538">
        <v>661161666</v>
      </c>
      <c r="DW127" s="538">
        <v>820886666</v>
      </c>
      <c r="DX127" s="538">
        <v>1230014999</v>
      </c>
      <c r="DY127" s="538">
        <v>1375689999</v>
      </c>
      <c r="DZ127" s="538">
        <v>1980000000</v>
      </c>
      <c r="EB127" s="537">
        <v>1000000</v>
      </c>
      <c r="EC127" s="538">
        <v>1000000</v>
      </c>
      <c r="ED127" s="538">
        <v>1000000</v>
      </c>
      <c r="EE127" s="538">
        <v>1000000</v>
      </c>
      <c r="EF127" s="538">
        <v>1000000</v>
      </c>
      <c r="EG127" s="538">
        <v>1000000</v>
      </c>
      <c r="EH127" s="538">
        <v>1000000</v>
      </c>
      <c r="EI127" s="538">
        <v>1000000</v>
      </c>
      <c r="EJ127" s="538">
        <v>1000000</v>
      </c>
      <c r="EK127" s="538">
        <v>1000000</v>
      </c>
      <c r="EL127" s="538">
        <v>1000000</v>
      </c>
      <c r="EM127" s="538">
        <v>1000000</v>
      </c>
      <c r="EO127" s="538">
        <v>1000000</v>
      </c>
      <c r="EP127" s="538">
        <v>1000000</v>
      </c>
      <c r="EQ127" s="538">
        <v>1000000</v>
      </c>
      <c r="ER127" s="538">
        <v>1000000</v>
      </c>
      <c r="ES127" s="538">
        <v>1000000</v>
      </c>
      <c r="ET127" s="538">
        <v>1000000</v>
      </c>
      <c r="EU127" s="538">
        <v>1000000</v>
      </c>
      <c r="EV127" s="538">
        <v>1000000</v>
      </c>
      <c r="EW127" s="538">
        <v>1000000</v>
      </c>
      <c r="EX127" s="538">
        <v>1000000</v>
      </c>
      <c r="EY127" s="538">
        <v>1000000</v>
      </c>
      <c r="EZ127" s="538">
        <v>1000000</v>
      </c>
    </row>
    <row r="128" spans="1:207" ht="45.75" customHeight="1">
      <c r="A128" s="181"/>
      <c r="B128" s="181" t="s">
        <v>181</v>
      </c>
      <c r="C128" s="224" t="s">
        <v>295</v>
      </c>
      <c r="D128" s="511" t="s">
        <v>342</v>
      </c>
      <c r="E128" s="181" t="s">
        <v>174</v>
      </c>
      <c r="F128" s="181" t="s">
        <v>162</v>
      </c>
      <c r="G128" s="181" t="s">
        <v>162</v>
      </c>
      <c r="H128" s="181" t="s">
        <v>162</v>
      </c>
      <c r="I128" s="181" t="s">
        <v>162</v>
      </c>
      <c r="J128" s="181" t="s">
        <v>162</v>
      </c>
      <c r="K128" s="181" t="s">
        <v>162</v>
      </c>
      <c r="L128" s="181" t="s">
        <v>162</v>
      </c>
      <c r="M128" s="181" t="s">
        <v>162</v>
      </c>
      <c r="N128" s="181" t="s">
        <v>162</v>
      </c>
      <c r="O128" s="181" t="s">
        <v>162</v>
      </c>
      <c r="P128" s="181"/>
      <c r="Q128" s="181"/>
      <c r="R128" s="181" t="s">
        <v>232</v>
      </c>
      <c r="S128" s="233"/>
      <c r="T128" s="513" t="s">
        <v>235</v>
      </c>
      <c r="U128" s="379">
        <v>2020011000141</v>
      </c>
      <c r="V128" s="265" t="s">
        <v>235</v>
      </c>
      <c r="W128" s="375">
        <f>+SUMIFS('[1]SIIF Cierre 31 de Abril de 2024'!$P$4:$P$749,'[1]SIIF Cierre 31 de Abril de 2024'!$A$4:$A$749,$B128,'[1]SIIF Cierre 31 de Abril de 2024'!$B$4:$B$749,$C128,'[1]SIIF Cierre 31 de Abril de 2024'!$C$4:$C$749,$D128)/1000000</f>
        <v>795.49136599999997</v>
      </c>
      <c r="X128" s="360"/>
      <c r="Y128" s="360">
        <f>+SUMIFS('[1]SIIF Cierre 31 de Abril de 2024'!$R$4:$R$749,'[1]SIIF Cierre 31 de Abril de 2024'!$A$4:$A$749,$B128,'[1]SIIF Cierre 31 de Abril de 2024'!$B$4:$B$749,$C128,'[1]SIIF Cierre 31 de Abril de 2024'!$C$4:$C$749,$D128)/1000000</f>
        <v>0</v>
      </c>
      <c r="Z128" s="360"/>
      <c r="AA128" s="360">
        <f>+SUMIFS('[1]SIIF Cierre 31 de Abril de 2024'!$Q$4:$Q$749,'[1]SIIF Cierre 31 de Abril de 2024'!$A$4:$A$749,$B128,'[1]SIIF Cierre 31 de Abril de 2024'!$B$4:$B$749,$C128,'[1]SIIF Cierre 31 de Abril de 2024'!$C$4:$C$749,$D128)/1000000</f>
        <v>0</v>
      </c>
      <c r="AB128" s="360"/>
      <c r="AC128" s="360">
        <f t="shared" si="370"/>
        <v>0</v>
      </c>
      <c r="AD128" s="428">
        <f t="shared" si="352"/>
        <v>795.49136599999997</v>
      </c>
      <c r="AE128" s="375">
        <f>+SUMIFS('[1]SIIF Cierre 31 de Abril de 2024'!$T$4:$T$749,'[1]SIIF Cierre 31 de Abril de 2024'!$A$4:$A$749,$B128,'[1]SIIF Cierre 31 de Abril de 2024'!$B$4:$B$749,$C128,'[1]SIIF Cierre 31 de Abril de 2024'!$C$4:$C$749,$D128)/1000000</f>
        <v>0</v>
      </c>
      <c r="AF128" s="368">
        <f t="shared" si="353"/>
        <v>795.49136599999997</v>
      </c>
      <c r="AG128" s="435">
        <f>+SUMIFS('[1]SIIF Cierre 31 de Abril de 2024'!$W$4:$W$749,'[1]SIIF Cierre 31 de Abril de 2024'!$A$4:$A$749,$B128,'[1]SIIF Cierre 31 de Abril de 2024'!$B$4:$B$749,$C128,'[1]SIIF Cierre 31 de Abril de 2024'!$C$4:$C$749,$D128,'[1]SIIF Cierre 31 de Abril de 2024'!$D$4:$D$749,$E128,'[1]SIIF Cierre 31 de Abril de 2024'!$E$4:$E$749,$F128,'[1]SIIF Cierre 31 de Abril de 2024'!$F$4:$F$749,$G128,'[1]SIIF Cierre 31 de Abril de 2024'!$G$4:$G$749,$H128,'[1]SIIF Cierre 31 de Abril de 2024'!$H$4:$H$749,$I128,'[1]SIIF Cierre 31 de Abril de 2024'!$I$4:$I$749,$J128,'[1]SIIF Cierre 31 de Abril de 2024'!$J$4:$J$749,$K128,'[1]SIIF Cierre 31 de Abril de 2024'!$K$4:$K$749,$L128,'[1]SIIF Cierre 31 de Abril de 2024'!$L$4:$L$749,$M128,'[1]SIIF Cierre 31 de Abril de 2024'!$M$4:$M$749,$N128,'[1]SIIF Cierre 31 de Abril de 2024'!$N$4:$N$749,$O128)/1000000</f>
        <v>610.97718699999996</v>
      </c>
      <c r="AH128" s="247">
        <f>+AG128/AD128</f>
        <v>0.76805005448670072</v>
      </c>
      <c r="AI128" s="287"/>
      <c r="AJ128" s="246">
        <f t="shared" si="355"/>
        <v>685.64901699999996</v>
      </c>
      <c r="AK128" s="246">
        <f t="shared" si="356"/>
        <v>-74.67183</v>
      </c>
      <c r="AL128" s="170">
        <f t="shared" si="357"/>
        <v>0.86191886713701926</v>
      </c>
      <c r="AM128" s="435">
        <f>+SUMIFS('[1]SIIF Cierre 31 de Abril de 2024'!$X$4:$X$749,'[1]SIIF Cierre 31 de Abril de 2024'!$A$4:$A$749,$B128,'[1]SIIF Cierre 31 de Abril de 2024'!$B$4:$B$749,$C128,'[1]SIIF Cierre 31 de Abril de 2024'!$C$4:$C$749,$D128,'[1]SIIF Cierre 31 de Abril de 2024'!$D$4:$D$749,$E128,'[1]SIIF Cierre 31 de Abril de 2024'!$E$4:$E$749,$F128,'[1]SIIF Cierre 31 de Abril de 2024'!$F$4:$F$749,$G128,'[1]SIIF Cierre 31 de Abril de 2024'!$G$4:$G$749,$H128,'[1]SIIF Cierre 31 de Abril de 2024'!$H$4:$H$749,$I128,'[1]SIIF Cierre 31 de Abril de 2024'!$I$4:$I$749,$J128,'[1]SIIF Cierre 31 de Abril de 2024'!$J$4:$J$749,$K128,'[1]SIIF Cierre 31 de Abril de 2024'!$K$4:$K$749,$L128,'[1]SIIF Cierre 31 de Abril de 2024'!$L$4:$L$749,$M128,'[1]SIIF Cierre 31 de Abril de 2024'!$M$4:$M$749,$N128,'[1]SIIF Cierre 31 de Abril de 2024'!$N$4:$N$749,$O128)/1000000</f>
        <v>127.799824</v>
      </c>
      <c r="AN128" s="247">
        <f>+AM128/AD128</f>
        <v>0.16065519936768238</v>
      </c>
      <c r="AO128" s="287"/>
      <c r="AP128" s="246">
        <f t="shared" si="359"/>
        <v>122.59231699999999</v>
      </c>
      <c r="AQ128" s="246">
        <f t="shared" si="360"/>
        <v>5.2075070000000068</v>
      </c>
      <c r="AR128" s="170">
        <f t="shared" si="291"/>
        <v>0.15410892215767932</v>
      </c>
      <c r="AS128" s="435">
        <f>+SUMIFS('[1]SIIF Cierre 31 de Abril de 2024'!$Z$4:$Z$749,'[1]SIIF Cierre 31 de Abril de 2024'!$A$4:$A$749,$B128,'[1]SIIF Cierre 31 de Abril de 2024'!$B$4:$B$749,$C128,'[1]SIIF Cierre 31 de Abril de 2024'!$C$4:$C$749,$D128,'[1]SIIF Cierre 31 de Abril de 2024'!$D$4:$D$749,$E128,'[1]SIIF Cierre 31 de Abril de 2024'!$E$4:$E$749,$F128,'[1]SIIF Cierre 31 de Abril de 2024'!$F$4:$F$749,$G128,'[1]SIIF Cierre 31 de Abril de 2024'!$G$4:$G$749,$H128,'[1]SIIF Cierre 31 de Abril de 2024'!$H$4:$H$749,$I128,'[1]SIIF Cierre 31 de Abril de 2024'!$I$4:$I$749,$J128,'[1]SIIF Cierre 31 de Abril de 2024'!$J$4:$J$749,$K128,'[1]SIIF Cierre 31 de Abril de 2024'!$K$4:$K$749,$L128,'[1]SIIF Cierre 31 de Abril de 2024'!$L$4:$L$749,$M128,'[1]SIIF Cierre 31 de Abril de 2024'!$M$4:$M$749,$N128,'[1]SIIF Cierre 31 de Abril de 2024'!$N$4:$N$749,$O128)/1000000</f>
        <v>124.800997</v>
      </c>
      <c r="AT128" s="247">
        <f t="shared" si="361"/>
        <v>0.15688541992296118</v>
      </c>
      <c r="AU128" s="433">
        <f t="shared" si="362"/>
        <v>184.51417900000001</v>
      </c>
      <c r="AV128" s="376">
        <f t="shared" si="363"/>
        <v>483.17736299999996</v>
      </c>
      <c r="AW128" s="376">
        <f t="shared" si="364"/>
        <v>667.69154200000003</v>
      </c>
      <c r="AX128" s="375">
        <f t="shared" si="365"/>
        <v>184.51417900000001</v>
      </c>
      <c r="AY128" s="190">
        <f t="shared" si="366"/>
        <v>122.59231699999999</v>
      </c>
      <c r="AZ128" s="250"/>
      <c r="BB128" s="259">
        <v>0</v>
      </c>
      <c r="BC128" s="252">
        <v>0.51623438990285664</v>
      </c>
      <c r="BD128" s="252">
        <v>0.79266730847208211</v>
      </c>
      <c r="BE128" s="252">
        <v>0.86191886713701926</v>
      </c>
      <c r="BF128" s="252">
        <v>0.86694720581040219</v>
      </c>
      <c r="BG128" s="252">
        <v>0.87197554448378511</v>
      </c>
      <c r="BH128" s="252">
        <v>0.87247837835112341</v>
      </c>
      <c r="BI128" s="252">
        <v>0.8800208863611978</v>
      </c>
      <c r="BJ128" s="252">
        <v>0.88756339437127219</v>
      </c>
      <c r="BK128" s="252">
        <v>0.89636298704969231</v>
      </c>
      <c r="BL128" s="252">
        <v>0.90390549505976658</v>
      </c>
      <c r="BM128" s="252">
        <v>1</v>
      </c>
      <c r="BO128" s="252">
        <v>0</v>
      </c>
      <c r="BP128" s="252">
        <v>0</v>
      </c>
      <c r="BQ128" s="252">
        <v>4.615595915845553E-2</v>
      </c>
      <c r="BR128" s="252">
        <v>0.15410892215767932</v>
      </c>
      <c r="BS128" s="252">
        <v>0.24923962153977672</v>
      </c>
      <c r="BT128" s="252">
        <v>0.36083813007720311</v>
      </c>
      <c r="BU128" s="252">
        <v>0.46570796721884222</v>
      </c>
      <c r="BV128" s="252">
        <v>0.53759644953833474</v>
      </c>
      <c r="BW128" s="252">
        <v>0.61993549531497993</v>
      </c>
      <c r="BX128" s="252">
        <v>0.69322353147953586</v>
      </c>
      <c r="BY128" s="252">
        <v>0.76651156764409178</v>
      </c>
      <c r="BZ128" s="252">
        <v>1</v>
      </c>
      <c r="CB128" s="537">
        <f t="shared" si="368"/>
        <v>0</v>
      </c>
      <c r="CC128" s="537">
        <f t="shared" si="368"/>
        <v>410.66</v>
      </c>
      <c r="CD128" s="537">
        <f t="shared" si="368"/>
        <v>630.55999999999995</v>
      </c>
      <c r="CE128" s="537">
        <f t="shared" si="368"/>
        <v>685.64901699999996</v>
      </c>
      <c r="CF128" s="537">
        <f t="shared" si="368"/>
        <v>689.64901699999996</v>
      </c>
      <c r="CG128" s="537">
        <f t="shared" si="368"/>
        <v>693.64901699999996</v>
      </c>
      <c r="CH128" s="537">
        <f t="shared" si="368"/>
        <v>694.04901700000005</v>
      </c>
      <c r="CI128" s="537">
        <f t="shared" si="368"/>
        <v>700.04901700000005</v>
      </c>
      <c r="CJ128" s="537">
        <f t="shared" si="368"/>
        <v>706.04901700000005</v>
      </c>
      <c r="CK128" s="537">
        <f t="shared" si="368"/>
        <v>713.04901700000005</v>
      </c>
      <c r="CL128" s="537">
        <f t="shared" si="368"/>
        <v>719.04901700000005</v>
      </c>
      <c r="CM128" s="537">
        <f t="shared" si="368"/>
        <v>795.49136599999997</v>
      </c>
      <c r="CO128" s="538">
        <f t="shared" si="369"/>
        <v>0</v>
      </c>
      <c r="CP128" s="538">
        <f t="shared" si="369"/>
        <v>0</v>
      </c>
      <c r="CQ128" s="538">
        <f t="shared" si="369"/>
        <v>36.716667000000001</v>
      </c>
      <c r="CR128" s="538">
        <f t="shared" si="369"/>
        <v>122.59231699999999</v>
      </c>
      <c r="CS128" s="538">
        <f t="shared" si="369"/>
        <v>198.267967</v>
      </c>
      <c r="CT128" s="538">
        <f t="shared" si="369"/>
        <v>287.04361699999998</v>
      </c>
      <c r="CU128" s="538">
        <f t="shared" si="369"/>
        <v>370.46666699999997</v>
      </c>
      <c r="CV128" s="538">
        <f t="shared" si="369"/>
        <v>427.65333399999997</v>
      </c>
      <c r="CW128" s="538">
        <f t="shared" si="369"/>
        <v>493.15333399999997</v>
      </c>
      <c r="CX128" s="538">
        <f t="shared" si="369"/>
        <v>551.45333400000004</v>
      </c>
      <c r="CY128" s="538">
        <f t="shared" si="369"/>
        <v>609.753334</v>
      </c>
      <c r="CZ128" s="538">
        <f t="shared" si="369"/>
        <v>795.49136599999997</v>
      </c>
      <c r="DB128" s="537">
        <v>0</v>
      </c>
      <c r="DC128" s="538">
        <v>410660000</v>
      </c>
      <c r="DD128" s="538">
        <v>630560000</v>
      </c>
      <c r="DE128" s="538">
        <v>685649017</v>
      </c>
      <c r="DF128" s="538">
        <v>689649017</v>
      </c>
      <c r="DG128" s="538">
        <v>693649017</v>
      </c>
      <c r="DH128" s="538">
        <v>694049017</v>
      </c>
      <c r="DI128" s="538">
        <v>700049017</v>
      </c>
      <c r="DJ128" s="538">
        <v>706049017</v>
      </c>
      <c r="DK128" s="538">
        <v>713049017</v>
      </c>
      <c r="DL128" s="538">
        <v>719049017</v>
      </c>
      <c r="DM128" s="538">
        <v>795491366</v>
      </c>
      <c r="DO128" s="538">
        <v>0</v>
      </c>
      <c r="DP128" s="538">
        <v>0</v>
      </c>
      <c r="DQ128" s="538">
        <v>36716667</v>
      </c>
      <c r="DR128" s="538">
        <v>122592317</v>
      </c>
      <c r="DS128" s="538">
        <v>198267967</v>
      </c>
      <c r="DT128" s="538">
        <v>287043617</v>
      </c>
      <c r="DU128" s="538">
        <v>370466667</v>
      </c>
      <c r="DV128" s="538">
        <v>427653334</v>
      </c>
      <c r="DW128" s="538">
        <v>493153334</v>
      </c>
      <c r="DX128" s="538">
        <v>551453334</v>
      </c>
      <c r="DY128" s="538">
        <v>609753334</v>
      </c>
      <c r="DZ128" s="538">
        <v>795491366</v>
      </c>
      <c r="EB128" s="537">
        <v>1000000</v>
      </c>
      <c r="EC128" s="538">
        <v>1000000</v>
      </c>
      <c r="ED128" s="538">
        <v>1000000</v>
      </c>
      <c r="EE128" s="538">
        <v>1000000</v>
      </c>
      <c r="EF128" s="538">
        <v>1000000</v>
      </c>
      <c r="EG128" s="538">
        <v>1000000</v>
      </c>
      <c r="EH128" s="538">
        <v>1000000</v>
      </c>
      <c r="EI128" s="538">
        <v>1000000</v>
      </c>
      <c r="EJ128" s="538">
        <v>1000000</v>
      </c>
      <c r="EK128" s="538">
        <v>1000000</v>
      </c>
      <c r="EL128" s="538">
        <v>1000000</v>
      </c>
      <c r="EM128" s="538">
        <v>1000000</v>
      </c>
      <c r="EO128" s="538">
        <v>1000000</v>
      </c>
      <c r="EP128" s="538">
        <v>1000000</v>
      </c>
      <c r="EQ128" s="538">
        <v>1000000</v>
      </c>
      <c r="ER128" s="538">
        <v>1000000</v>
      </c>
      <c r="ES128" s="538">
        <v>1000000</v>
      </c>
      <c r="ET128" s="538">
        <v>1000000</v>
      </c>
      <c r="EU128" s="538">
        <v>1000000</v>
      </c>
      <c r="EV128" s="538">
        <v>1000000</v>
      </c>
      <c r="EW128" s="538">
        <v>1000000</v>
      </c>
      <c r="EX128" s="538">
        <v>1000000</v>
      </c>
      <c r="EY128" s="538">
        <v>1000000</v>
      </c>
      <c r="EZ128" s="538">
        <v>1000000</v>
      </c>
    </row>
    <row r="129" spans="1:156" ht="45.75" customHeight="1">
      <c r="A129" s="181"/>
      <c r="B129" s="181" t="s">
        <v>181</v>
      </c>
      <c r="C129" s="224" t="s">
        <v>295</v>
      </c>
      <c r="D129" s="517" t="s">
        <v>343</v>
      </c>
      <c r="E129" s="181" t="s">
        <v>174</v>
      </c>
      <c r="F129" s="181" t="s">
        <v>162</v>
      </c>
      <c r="G129" s="181" t="s">
        <v>162</v>
      </c>
      <c r="H129" s="181" t="s">
        <v>162</v>
      </c>
      <c r="I129" s="181" t="s">
        <v>162</v>
      </c>
      <c r="J129" s="181" t="s">
        <v>162</v>
      </c>
      <c r="K129" s="181" t="s">
        <v>162</v>
      </c>
      <c r="L129" s="181" t="s">
        <v>162</v>
      </c>
      <c r="M129" s="181" t="s">
        <v>162</v>
      </c>
      <c r="N129" s="181" t="s">
        <v>162</v>
      </c>
      <c r="O129" s="181" t="s">
        <v>162</v>
      </c>
      <c r="P129" s="181"/>
      <c r="Q129" s="181"/>
      <c r="R129" s="181" t="s">
        <v>232</v>
      </c>
      <c r="S129" s="233"/>
      <c r="T129" s="513" t="s">
        <v>344</v>
      </c>
      <c r="U129" s="379">
        <v>202300000000359</v>
      </c>
      <c r="V129" s="265" t="s">
        <v>344</v>
      </c>
      <c r="W129" s="375">
        <f>+SUMIFS('[1]SIIF Cierre 31 de Abril de 2024'!$P$4:$P$749,'[1]SIIF Cierre 31 de Abril de 2024'!$A$4:$A$749,$B129,'[1]SIIF Cierre 31 de Abril de 2024'!$B$4:$B$749,$C129,'[1]SIIF Cierre 31 de Abril de 2024'!$C$4:$C$749,$D129)/1000000</f>
        <v>650</v>
      </c>
      <c r="X129" s="360"/>
      <c r="Y129" s="360">
        <f>+SUMIFS('[1]SIIF Cierre 31 de Abril de 2024'!$R$4:$R$749,'[1]SIIF Cierre 31 de Abril de 2024'!$A$4:$A$749,$B129,'[1]SIIF Cierre 31 de Abril de 2024'!$B$4:$B$749,$C129,'[1]SIIF Cierre 31 de Abril de 2024'!$C$4:$C$749,$D129)/1000000</f>
        <v>0</v>
      </c>
      <c r="Z129" s="360"/>
      <c r="AA129" s="360">
        <f>+SUMIFS('[1]SIIF Cierre 31 de Abril de 2024'!$Q$4:$Q$749,'[1]SIIF Cierre 31 de Abril de 2024'!$A$4:$A$749,$B129,'[1]SIIF Cierre 31 de Abril de 2024'!$B$4:$B$749,$C129,'[1]SIIF Cierre 31 de Abril de 2024'!$C$4:$C$749,$D129)/1000000</f>
        <v>0</v>
      </c>
      <c r="AB129" s="360"/>
      <c r="AC129" s="360">
        <f t="shared" si="370"/>
        <v>0</v>
      </c>
      <c r="AD129" s="428">
        <f t="shared" si="352"/>
        <v>650</v>
      </c>
      <c r="AE129" s="375">
        <f>+SUMIFS('[1]SIIF Cierre 31 de Abril de 2024'!$T$4:$T$749,'[1]SIIF Cierre 31 de Abril de 2024'!$A$4:$A$749,$B129,'[1]SIIF Cierre 31 de Abril de 2024'!$B$4:$B$749,$C129,'[1]SIIF Cierre 31 de Abril de 2024'!$C$4:$C$749,$D129)/1000000</f>
        <v>0</v>
      </c>
      <c r="AF129" s="368">
        <f t="shared" si="353"/>
        <v>650</v>
      </c>
      <c r="AG129" s="435">
        <f>+SUMIFS('[1]SIIF Cierre 31 de Abril de 2024'!$W$4:$W$749,'[1]SIIF Cierre 31 de Abril de 2024'!$A$4:$A$749,$B129,'[1]SIIF Cierre 31 de Abril de 2024'!$B$4:$B$749,$C129,'[1]SIIF Cierre 31 de Abril de 2024'!$C$4:$C$749,$D129,'[1]SIIF Cierre 31 de Abril de 2024'!$D$4:$D$749,$E129,'[1]SIIF Cierre 31 de Abril de 2024'!$E$4:$E$749,$F129,'[1]SIIF Cierre 31 de Abril de 2024'!$F$4:$F$749,$G129,'[1]SIIF Cierre 31 de Abril de 2024'!$G$4:$G$749,$H129,'[1]SIIF Cierre 31 de Abril de 2024'!$H$4:$H$749,$I129,'[1]SIIF Cierre 31 de Abril de 2024'!$I$4:$I$749,$J129,'[1]SIIF Cierre 31 de Abril de 2024'!$J$4:$J$749,$K129,'[1]SIIF Cierre 31 de Abril de 2024'!$K$4:$K$749,$L129,'[1]SIIF Cierre 31 de Abril de 2024'!$L$4:$L$749,$M129,'[1]SIIF Cierre 31 de Abril de 2024'!$M$4:$M$749,$N129,'[1]SIIF Cierre 31 de Abril de 2024'!$N$4:$N$749,$O129)/1000000</f>
        <v>352.52892300000002</v>
      </c>
      <c r="AH129" s="247">
        <f>+AG129/AD129</f>
        <v>0.54235218923076922</v>
      </c>
      <c r="AI129" s="287"/>
      <c r="AJ129" s="246">
        <f t="shared" si="355"/>
        <v>413.379999</v>
      </c>
      <c r="AK129" s="246">
        <f t="shared" si="356"/>
        <v>-60.851075999999978</v>
      </c>
      <c r="AL129" s="170">
        <f t="shared" si="357"/>
        <v>0.63596922923076926</v>
      </c>
      <c r="AM129" s="435">
        <f>+SUMIFS('[1]SIIF Cierre 31 de Abril de 2024'!$X$4:$X$749,'[1]SIIF Cierre 31 de Abril de 2024'!$A$4:$A$749,$B129,'[1]SIIF Cierre 31 de Abril de 2024'!$B$4:$B$749,$C129,'[1]SIIF Cierre 31 de Abril de 2024'!$C$4:$C$749,$D129,'[1]SIIF Cierre 31 de Abril de 2024'!$D$4:$D$749,$E129,'[1]SIIF Cierre 31 de Abril de 2024'!$E$4:$E$749,$F129,'[1]SIIF Cierre 31 de Abril de 2024'!$F$4:$F$749,$G129,'[1]SIIF Cierre 31 de Abril de 2024'!$G$4:$G$749,$H129,'[1]SIIF Cierre 31 de Abril de 2024'!$H$4:$H$749,$I129,'[1]SIIF Cierre 31 de Abril de 2024'!$I$4:$I$749,$J129,'[1]SIIF Cierre 31 de Abril de 2024'!$J$4:$J$749,$K129,'[1]SIIF Cierre 31 de Abril de 2024'!$K$4:$K$749,$L129,'[1]SIIF Cierre 31 de Abril de 2024'!$L$4:$L$749,$M129,'[1]SIIF Cierre 31 de Abril de 2024'!$M$4:$M$749,$N129,'[1]SIIF Cierre 31 de Abril de 2024'!$N$4:$N$749,$O129)/1000000</f>
        <v>6.8633329999999999</v>
      </c>
      <c r="AN129" s="247">
        <f>+AM129/AD129</f>
        <v>1.0558973846153846E-2</v>
      </c>
      <c r="AO129" s="287"/>
      <c r="AP129" s="246">
        <f t="shared" si="359"/>
        <v>37.366666000000002</v>
      </c>
      <c r="AQ129" s="246">
        <f t="shared" si="360"/>
        <v>-30.503333000000001</v>
      </c>
      <c r="AR129" s="170">
        <f t="shared" si="291"/>
        <v>5.748717846153846E-2</v>
      </c>
      <c r="AS129" s="435">
        <f>+SUMIFS('[1]SIIF Cierre 31 de Abril de 2024'!$Z$4:$Z$749,'[1]SIIF Cierre 31 de Abril de 2024'!$A$4:$A$749,$B129,'[1]SIIF Cierre 31 de Abril de 2024'!$B$4:$B$749,$C129,'[1]SIIF Cierre 31 de Abril de 2024'!$C$4:$C$749,$D129,'[1]SIIF Cierre 31 de Abril de 2024'!$D$4:$D$749,$E129,'[1]SIIF Cierre 31 de Abril de 2024'!$E$4:$E$749,$F129,'[1]SIIF Cierre 31 de Abril de 2024'!$F$4:$F$749,$G129,'[1]SIIF Cierre 31 de Abril de 2024'!$G$4:$G$749,$H129,'[1]SIIF Cierre 31 de Abril de 2024'!$H$4:$H$749,$I129,'[1]SIIF Cierre 31 de Abril de 2024'!$I$4:$I$749,$J129,'[1]SIIF Cierre 31 de Abril de 2024'!$J$4:$J$749,$K129,'[1]SIIF Cierre 31 de Abril de 2024'!$K$4:$K$749,$L129,'[1]SIIF Cierre 31 de Abril de 2024'!$L$4:$L$749,$M129,'[1]SIIF Cierre 31 de Abril de 2024'!$M$4:$M$749,$N129,'[1]SIIF Cierre 31 de Abril de 2024'!$N$4:$N$749,$O129)/1000000</f>
        <v>6.8633329999999999</v>
      </c>
      <c r="AT129" s="247">
        <f t="shared" si="361"/>
        <v>1.0558973846153846E-2</v>
      </c>
      <c r="AU129" s="433">
        <f t="shared" si="362"/>
        <v>297.47107699999998</v>
      </c>
      <c r="AV129" s="376">
        <f t="shared" si="363"/>
        <v>345.66559000000001</v>
      </c>
      <c r="AW129" s="376">
        <f t="shared" si="364"/>
        <v>643.13666699999999</v>
      </c>
      <c r="AX129" s="375">
        <f t="shared" si="365"/>
        <v>297.47107699999998</v>
      </c>
      <c r="AY129" s="190">
        <f t="shared" si="366"/>
        <v>37.366666000000002</v>
      </c>
      <c r="AZ129" s="250"/>
      <c r="BB129" s="259">
        <v>0</v>
      </c>
      <c r="BC129" s="252">
        <v>0.19421538307692307</v>
      </c>
      <c r="BD129" s="252">
        <v>0.45048204923076923</v>
      </c>
      <c r="BE129" s="252">
        <v>0.63596922923076926</v>
      </c>
      <c r="BF129" s="252">
        <v>0.63750769076923075</v>
      </c>
      <c r="BG129" s="252">
        <v>0.86981538307692308</v>
      </c>
      <c r="BH129" s="252">
        <v>0.87289230615384616</v>
      </c>
      <c r="BI129" s="252">
        <v>0.87596922923076925</v>
      </c>
      <c r="BJ129" s="252">
        <v>0.87904615230769234</v>
      </c>
      <c r="BK129" s="252">
        <v>0.88519999846153841</v>
      </c>
      <c r="BL129" s="252">
        <v>0.89289230615384618</v>
      </c>
      <c r="BM129" s="252">
        <v>1</v>
      </c>
      <c r="BO129" s="252">
        <v>0</v>
      </c>
      <c r="BP129" s="252">
        <v>0</v>
      </c>
      <c r="BQ129" s="252">
        <v>1.6923076923076923E-2</v>
      </c>
      <c r="BR129" s="252">
        <v>5.748717846153846E-2</v>
      </c>
      <c r="BS129" s="252">
        <v>0.13733333230769232</v>
      </c>
      <c r="BT129" s="252">
        <v>0.23425640923076924</v>
      </c>
      <c r="BU129" s="252">
        <v>0.35013845999999998</v>
      </c>
      <c r="BV129" s="252">
        <v>0.44709743384615386</v>
      </c>
      <c r="BW129" s="252">
        <v>0.52856410153846156</v>
      </c>
      <c r="BX129" s="252">
        <v>0.60379487076923077</v>
      </c>
      <c r="BY129" s="252">
        <v>0.67902563999999999</v>
      </c>
      <c r="BZ129" s="252">
        <v>1</v>
      </c>
      <c r="CB129" s="537">
        <f t="shared" si="368"/>
        <v>0</v>
      </c>
      <c r="CC129" s="537">
        <f t="shared" si="368"/>
        <v>126.239999</v>
      </c>
      <c r="CD129" s="537">
        <f t="shared" si="368"/>
        <v>292.813332</v>
      </c>
      <c r="CE129" s="537">
        <f t="shared" si="368"/>
        <v>413.379999</v>
      </c>
      <c r="CF129" s="537">
        <f t="shared" si="368"/>
        <v>414.379999</v>
      </c>
      <c r="CG129" s="537">
        <f t="shared" si="368"/>
        <v>565.379999</v>
      </c>
      <c r="CH129" s="537">
        <f t="shared" si="368"/>
        <v>567.379999</v>
      </c>
      <c r="CI129" s="537">
        <f t="shared" si="368"/>
        <v>569.379999</v>
      </c>
      <c r="CJ129" s="537">
        <f t="shared" si="368"/>
        <v>571.379999</v>
      </c>
      <c r="CK129" s="537">
        <f t="shared" si="368"/>
        <v>575.379999</v>
      </c>
      <c r="CL129" s="537">
        <f t="shared" si="368"/>
        <v>580.379999</v>
      </c>
      <c r="CM129" s="537">
        <f t="shared" si="368"/>
        <v>650</v>
      </c>
      <c r="CO129" s="538">
        <f t="shared" si="369"/>
        <v>0</v>
      </c>
      <c r="CP129" s="538">
        <f t="shared" si="369"/>
        <v>0</v>
      </c>
      <c r="CQ129" s="538">
        <f t="shared" si="369"/>
        <v>11</v>
      </c>
      <c r="CR129" s="538">
        <f t="shared" si="369"/>
        <v>37.366666000000002</v>
      </c>
      <c r="CS129" s="538">
        <f t="shared" si="369"/>
        <v>89.266666000000001</v>
      </c>
      <c r="CT129" s="538">
        <f t="shared" si="369"/>
        <v>152.26666599999999</v>
      </c>
      <c r="CU129" s="538">
        <f t="shared" si="369"/>
        <v>227.58999900000001</v>
      </c>
      <c r="CV129" s="538">
        <f t="shared" si="369"/>
        <v>290.61333200000001</v>
      </c>
      <c r="CW129" s="538">
        <f t="shared" si="369"/>
        <v>343.566666</v>
      </c>
      <c r="CX129" s="538">
        <f t="shared" si="369"/>
        <v>392.46666599999998</v>
      </c>
      <c r="CY129" s="538">
        <f t="shared" si="369"/>
        <v>441.36666600000001</v>
      </c>
      <c r="CZ129" s="538">
        <f t="shared" si="369"/>
        <v>650</v>
      </c>
      <c r="DB129" s="537">
        <v>0</v>
      </c>
      <c r="DC129" s="538">
        <v>126239999</v>
      </c>
      <c r="DD129" s="538">
        <v>292813332</v>
      </c>
      <c r="DE129" s="538">
        <v>413379999</v>
      </c>
      <c r="DF129" s="538">
        <v>414379999</v>
      </c>
      <c r="DG129" s="538">
        <v>565379999</v>
      </c>
      <c r="DH129" s="538">
        <v>567379999</v>
      </c>
      <c r="DI129" s="538">
        <v>569379999</v>
      </c>
      <c r="DJ129" s="538">
        <v>571379999</v>
      </c>
      <c r="DK129" s="538">
        <v>575379999</v>
      </c>
      <c r="DL129" s="538">
        <v>580379999</v>
      </c>
      <c r="DM129" s="538">
        <v>650000000</v>
      </c>
      <c r="DO129" s="538">
        <v>0</v>
      </c>
      <c r="DP129" s="538">
        <v>0</v>
      </c>
      <c r="DQ129" s="538">
        <v>11000000</v>
      </c>
      <c r="DR129" s="538">
        <v>37366666</v>
      </c>
      <c r="DS129" s="538">
        <v>89266666</v>
      </c>
      <c r="DT129" s="538">
        <v>152266666</v>
      </c>
      <c r="DU129" s="538">
        <v>227589999</v>
      </c>
      <c r="DV129" s="538">
        <v>290613332</v>
      </c>
      <c r="DW129" s="538">
        <v>343566666</v>
      </c>
      <c r="DX129" s="538">
        <v>392466666</v>
      </c>
      <c r="DY129" s="538">
        <v>441366666</v>
      </c>
      <c r="DZ129" s="538">
        <v>650000000</v>
      </c>
      <c r="EB129" s="537">
        <v>1000000</v>
      </c>
      <c r="EC129" s="538">
        <v>1000000</v>
      </c>
      <c r="ED129" s="538">
        <v>1000000</v>
      </c>
      <c r="EE129" s="538">
        <v>1000000</v>
      </c>
      <c r="EF129" s="538">
        <v>1000000</v>
      </c>
      <c r="EG129" s="538">
        <v>1000000</v>
      </c>
      <c r="EH129" s="538">
        <v>1000000</v>
      </c>
      <c r="EI129" s="538">
        <v>1000000</v>
      </c>
      <c r="EJ129" s="538">
        <v>1000000</v>
      </c>
      <c r="EK129" s="538">
        <v>1000000</v>
      </c>
      <c r="EL129" s="538">
        <v>1000000</v>
      </c>
      <c r="EM129" s="538">
        <v>1000000</v>
      </c>
      <c r="EO129" s="538">
        <v>1000000</v>
      </c>
      <c r="EP129" s="538">
        <v>1000000</v>
      </c>
      <c r="EQ129" s="538">
        <v>1000000</v>
      </c>
      <c r="ER129" s="538">
        <v>1000000</v>
      </c>
      <c r="ES129" s="538">
        <v>1000000</v>
      </c>
      <c r="ET129" s="538">
        <v>1000000</v>
      </c>
      <c r="EU129" s="538">
        <v>1000000</v>
      </c>
      <c r="EV129" s="538">
        <v>1000000</v>
      </c>
      <c r="EW129" s="538">
        <v>1000000</v>
      </c>
      <c r="EX129" s="538">
        <v>1000000</v>
      </c>
      <c r="EY129" s="538">
        <v>1000000</v>
      </c>
      <c r="EZ129" s="538">
        <v>1000000</v>
      </c>
    </row>
    <row r="130" spans="1:156" ht="34.5" customHeight="1">
      <c r="A130" s="181"/>
      <c r="B130" s="181"/>
      <c r="C130" s="181" t="s">
        <v>295</v>
      </c>
      <c r="D130" s="257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233"/>
      <c r="T130" s="156" t="s">
        <v>236</v>
      </c>
      <c r="U130" s="407"/>
      <c r="V130" s="156" t="s">
        <v>236</v>
      </c>
      <c r="W130" s="353">
        <f t="shared" ref="W130:AG130" si="371">SUM(W122:W129)</f>
        <v>4904350.700251</v>
      </c>
      <c r="X130" s="353">
        <f t="shared" si="371"/>
        <v>0</v>
      </c>
      <c r="Y130" s="353">
        <f t="shared" si="371"/>
        <v>0</v>
      </c>
      <c r="Z130" s="353">
        <f t="shared" si="371"/>
        <v>0</v>
      </c>
      <c r="AA130" s="353">
        <f t="shared" si="371"/>
        <v>0</v>
      </c>
      <c r="AB130" s="353">
        <f t="shared" si="371"/>
        <v>0</v>
      </c>
      <c r="AC130" s="353">
        <f t="shared" si="371"/>
        <v>0</v>
      </c>
      <c r="AD130" s="423">
        <f t="shared" si="371"/>
        <v>4904350.700251</v>
      </c>
      <c r="AE130" s="353">
        <f t="shared" si="371"/>
        <v>0</v>
      </c>
      <c r="AF130" s="353">
        <f t="shared" si="371"/>
        <v>4904350.700251</v>
      </c>
      <c r="AG130" s="423">
        <f t="shared" si="371"/>
        <v>2310594.3971706703</v>
      </c>
      <c r="AH130" s="167">
        <f t="shared" si="354"/>
        <v>0.47113156019866531</v>
      </c>
      <c r="AI130" s="270"/>
      <c r="AJ130" s="353">
        <f>SUM(AJ122:AJ129)</f>
        <v>2148308.6383230006</v>
      </c>
      <c r="AK130" s="185">
        <f>SUM(AK122:AK129)</f>
        <v>162285.75884767028</v>
      </c>
      <c r="AL130" s="170">
        <f t="shared" si="357"/>
        <v>0.43804139826563632</v>
      </c>
      <c r="AM130" s="423">
        <f>SUM(AM122:AM129)</f>
        <v>2182615.1593160001</v>
      </c>
      <c r="AN130" s="183">
        <f t="shared" si="358"/>
        <v>0.4450365181275262</v>
      </c>
      <c r="AO130" s="272"/>
      <c r="AP130" s="271">
        <f>SUM(AP122:AP129)</f>
        <v>1742169.694935</v>
      </c>
      <c r="AQ130" s="185">
        <f>SUM(AQ122:AQ129)</f>
        <v>440445.46438100009</v>
      </c>
      <c r="AR130" s="170">
        <f t="shared" si="291"/>
        <v>0.35522942819848458</v>
      </c>
      <c r="AS130" s="423">
        <f>SUM(AS122:AS129)</f>
        <v>2182601.8922180003</v>
      </c>
      <c r="AT130" s="183">
        <f>+AS130/AD130</f>
        <v>0.44503381295842009</v>
      </c>
      <c r="AU130" s="423">
        <f>SUM(AU122:AU129)</f>
        <v>2593756.3030803301</v>
      </c>
      <c r="AV130" s="353">
        <f>SUM(AV122:AV129)</f>
        <v>127979.23785467018</v>
      </c>
      <c r="AW130" s="353">
        <f>SUM(AW122:AW129)</f>
        <v>2721735.5409349999</v>
      </c>
      <c r="AX130" s="353">
        <f>SUM(AX122:AX129)</f>
        <v>2593756.3030803301</v>
      </c>
      <c r="AY130" s="353">
        <f>SUM(AY122:AY129)</f>
        <v>1742169.6949358014</v>
      </c>
      <c r="AZ130" s="250">
        <f t="shared" si="367"/>
        <v>1.2528143301197929</v>
      </c>
      <c r="BB130" s="290">
        <f>CB130/$AD$130</f>
        <v>0.10022365336554009</v>
      </c>
      <c r="BC130" s="290">
        <f t="shared" ref="BC130:BM130" si="372">CC130/$AD$130</f>
        <v>0.30515333631186009</v>
      </c>
      <c r="BD130" s="290">
        <f t="shared" si="372"/>
        <v>0.39056326001318964</v>
      </c>
      <c r="BE130" s="290">
        <f t="shared" si="372"/>
        <v>0.43804139826563632</v>
      </c>
      <c r="BF130" s="290">
        <f t="shared" si="372"/>
        <v>0.53591937140863211</v>
      </c>
      <c r="BG130" s="290">
        <f t="shared" si="372"/>
        <v>0.61024412753962087</v>
      </c>
      <c r="BH130" s="290">
        <f t="shared" si="372"/>
        <v>0.65367904837411539</v>
      </c>
      <c r="BI130" s="290">
        <f t="shared" si="372"/>
        <v>0.75160323157565956</v>
      </c>
      <c r="BJ130" s="290">
        <f t="shared" si="372"/>
        <v>0.82590209702146689</v>
      </c>
      <c r="BK130" s="290">
        <f t="shared" si="372"/>
        <v>0.92874469634194068</v>
      </c>
      <c r="BL130" s="290">
        <f t="shared" si="372"/>
        <v>0.9766226509680207</v>
      </c>
      <c r="BM130" s="290">
        <f t="shared" si="372"/>
        <v>0.9999999999995921</v>
      </c>
      <c r="BO130" s="290">
        <f t="shared" ref="BO130:BZ130" si="373">CO130/$AD$130</f>
        <v>0</v>
      </c>
      <c r="BP130" s="290">
        <f t="shared" si="373"/>
        <v>6.7718641771071272E-2</v>
      </c>
      <c r="BQ130" s="290">
        <f t="shared" si="373"/>
        <v>0.27030726253205201</v>
      </c>
      <c r="BR130" s="290">
        <f t="shared" si="373"/>
        <v>0.35522942819848458</v>
      </c>
      <c r="BS130" s="290">
        <f t="shared" si="373"/>
        <v>0.40269643631193075</v>
      </c>
      <c r="BT130" s="290">
        <f t="shared" si="373"/>
        <v>0.50095664548097252</v>
      </c>
      <c r="BU130" s="290">
        <f t="shared" si="373"/>
        <v>0.5757123352062683</v>
      </c>
      <c r="BV130" s="290">
        <f t="shared" si="373"/>
        <v>0.61960320619740328</v>
      </c>
      <c r="BW130" s="290">
        <f t="shared" si="373"/>
        <v>0.75345123367724987</v>
      </c>
      <c r="BX130" s="290">
        <f t="shared" si="373"/>
        <v>0.82817737690702398</v>
      </c>
      <c r="BY130" s="290">
        <f t="shared" si="373"/>
        <v>0.87192122792241344</v>
      </c>
      <c r="BZ130" s="290">
        <f t="shared" si="373"/>
        <v>0.9999999999995921</v>
      </c>
      <c r="CB130" s="546">
        <f>SUM(CB122:CB129)</f>
        <v>491531.94456500007</v>
      </c>
      <c r="CC130" s="546">
        <f t="shared" ref="CC130:CM130" si="374">SUM(CC122:CC129)</f>
        <v>1496578.978625</v>
      </c>
      <c r="CD130" s="546">
        <f t="shared" si="374"/>
        <v>1915459.197738</v>
      </c>
      <c r="CE130" s="546">
        <f t="shared" si="374"/>
        <v>2148308.6383230006</v>
      </c>
      <c r="CF130" s="546">
        <f t="shared" si="374"/>
        <v>2628336.5444460008</v>
      </c>
      <c r="CG130" s="546">
        <f t="shared" si="374"/>
        <v>2992851.2142230002</v>
      </c>
      <c r="CH130" s="546">
        <f t="shared" si="374"/>
        <v>3205871.2986329999</v>
      </c>
      <c r="CI130" s="546">
        <f t="shared" si="374"/>
        <v>3686125.8350890004</v>
      </c>
      <c r="CJ130" s="546">
        <f t="shared" si="374"/>
        <v>4050513.5278660003</v>
      </c>
      <c r="CK130" s="546">
        <f t="shared" si="374"/>
        <v>4554889.7018589992</v>
      </c>
      <c r="CL130" s="546">
        <f t="shared" si="374"/>
        <v>4789699.9821560001</v>
      </c>
      <c r="CM130" s="546">
        <f t="shared" si="374"/>
        <v>4904350.7002489995</v>
      </c>
      <c r="CO130" s="546">
        <f t="shared" ref="CO130:CZ130" si="375">SUM(CO122:CO129)</f>
        <v>0</v>
      </c>
      <c r="CP130" s="546">
        <f t="shared" si="375"/>
        <v>332115.96818999999</v>
      </c>
      <c r="CQ130" s="546">
        <f t="shared" si="375"/>
        <v>1325681.612282</v>
      </c>
      <c r="CR130" s="546">
        <f t="shared" si="375"/>
        <v>1742169.694935</v>
      </c>
      <c r="CS130" s="546">
        <f t="shared" si="375"/>
        <v>1974964.5494149998</v>
      </c>
      <c r="CT130" s="546">
        <f t="shared" si="375"/>
        <v>2456867.0750599997</v>
      </c>
      <c r="CU130" s="546">
        <f t="shared" si="375"/>
        <v>2823495.1943120002</v>
      </c>
      <c r="CV130" s="546">
        <f t="shared" si="375"/>
        <v>3038751.4181919997</v>
      </c>
      <c r="CW130" s="546">
        <f t="shared" si="375"/>
        <v>3695189.08549</v>
      </c>
      <c r="CX130" s="546">
        <f t="shared" si="375"/>
        <v>4061672.2983659995</v>
      </c>
      <c r="CY130" s="546">
        <f t="shared" si="375"/>
        <v>4276207.4847250003</v>
      </c>
      <c r="CZ130" s="546">
        <f t="shared" si="375"/>
        <v>4904350.7002489995</v>
      </c>
      <c r="DB130" s="546">
        <f t="shared" ref="DB130:DM130" si="376">SUM(DB122:DB129)</f>
        <v>491531944565</v>
      </c>
      <c r="DC130" s="546">
        <f t="shared" si="376"/>
        <v>1496578978625</v>
      </c>
      <c r="DD130" s="546">
        <f t="shared" si="376"/>
        <v>1915459197738</v>
      </c>
      <c r="DE130" s="546">
        <f t="shared" si="376"/>
        <v>2148308638323</v>
      </c>
      <c r="DF130" s="546">
        <f t="shared" si="376"/>
        <v>2628336544446</v>
      </c>
      <c r="DG130" s="546">
        <f t="shared" si="376"/>
        <v>2992851214223</v>
      </c>
      <c r="DH130" s="546">
        <f t="shared" si="376"/>
        <v>3205871298633</v>
      </c>
      <c r="DI130" s="546">
        <f t="shared" si="376"/>
        <v>3686125835089</v>
      </c>
      <c r="DJ130" s="546">
        <f t="shared" si="376"/>
        <v>4050513527866</v>
      </c>
      <c r="DK130" s="546">
        <f t="shared" si="376"/>
        <v>4554889701859</v>
      </c>
      <c r="DL130" s="546">
        <f t="shared" si="376"/>
        <v>4789699982156</v>
      </c>
      <c r="DM130" s="546">
        <f t="shared" si="376"/>
        <v>4904350700249</v>
      </c>
      <c r="DO130" s="546">
        <f t="shared" ref="DO130:DZ130" si="377">SUM(DO122:DO129)</f>
        <v>0</v>
      </c>
      <c r="DP130" s="546">
        <f t="shared" si="377"/>
        <v>332115968190</v>
      </c>
      <c r="DQ130" s="546">
        <f t="shared" si="377"/>
        <v>1325681612282</v>
      </c>
      <c r="DR130" s="546">
        <f t="shared" si="377"/>
        <v>1742169694935</v>
      </c>
      <c r="DS130" s="546">
        <f t="shared" si="377"/>
        <v>1974964549415</v>
      </c>
      <c r="DT130" s="546">
        <f t="shared" si="377"/>
        <v>2456867075060</v>
      </c>
      <c r="DU130" s="546">
        <f t="shared" si="377"/>
        <v>2823495194312</v>
      </c>
      <c r="DV130" s="546">
        <f t="shared" si="377"/>
        <v>3038751418192</v>
      </c>
      <c r="DW130" s="546">
        <f t="shared" si="377"/>
        <v>3695189085490</v>
      </c>
      <c r="DX130" s="546">
        <f t="shared" si="377"/>
        <v>4061672298366</v>
      </c>
      <c r="DY130" s="546">
        <f t="shared" si="377"/>
        <v>4276207484725</v>
      </c>
      <c r="DZ130" s="546">
        <f t="shared" si="377"/>
        <v>4904350700249</v>
      </c>
      <c r="EB130" s="546">
        <v>1000000</v>
      </c>
      <c r="EC130" s="546">
        <v>1000000</v>
      </c>
      <c r="ED130" s="546">
        <v>1000000</v>
      </c>
      <c r="EE130" s="546">
        <v>1000000</v>
      </c>
      <c r="EF130" s="546">
        <v>1000000</v>
      </c>
      <c r="EG130" s="546">
        <v>1000000</v>
      </c>
      <c r="EH130" s="546">
        <v>1000000</v>
      </c>
      <c r="EI130" s="546">
        <v>1000000</v>
      </c>
      <c r="EJ130" s="546">
        <v>1000000</v>
      </c>
      <c r="EK130" s="546">
        <v>1000000</v>
      </c>
      <c r="EL130" s="546">
        <v>1000000</v>
      </c>
      <c r="EM130" s="546">
        <v>1000000</v>
      </c>
      <c r="EO130" s="547">
        <v>1000000</v>
      </c>
      <c r="EP130" s="547">
        <v>1000000</v>
      </c>
      <c r="EQ130" s="547">
        <v>1000000</v>
      </c>
      <c r="ER130" s="547">
        <v>1000000</v>
      </c>
      <c r="ES130" s="547">
        <v>1000000</v>
      </c>
      <c r="ET130" s="547">
        <v>1000000</v>
      </c>
      <c r="EU130" s="547">
        <v>1000000</v>
      </c>
      <c r="EV130" s="547">
        <v>1000000</v>
      </c>
      <c r="EW130" s="547">
        <v>1000000</v>
      </c>
      <c r="EX130" s="547">
        <v>1000000</v>
      </c>
      <c r="EY130" s="547">
        <v>1000000</v>
      </c>
      <c r="EZ130" s="547">
        <v>1000000</v>
      </c>
    </row>
    <row r="131" spans="1:156" ht="34.5" customHeight="1">
      <c r="A131" s="181"/>
      <c r="B131" s="240" t="s">
        <v>181</v>
      </c>
      <c r="C131" s="224" t="s">
        <v>295</v>
      </c>
      <c r="D131" s="511" t="s">
        <v>348</v>
      </c>
      <c r="E131" s="240" t="s">
        <v>174</v>
      </c>
      <c r="F131" s="240" t="s">
        <v>162</v>
      </c>
      <c r="G131" s="240" t="s">
        <v>162</v>
      </c>
      <c r="H131" s="240" t="s">
        <v>162</v>
      </c>
      <c r="I131" s="240" t="s">
        <v>162</v>
      </c>
      <c r="J131" s="240" t="s">
        <v>162</v>
      </c>
      <c r="K131" s="240" t="s">
        <v>162</v>
      </c>
      <c r="L131" s="240" t="s">
        <v>162</v>
      </c>
      <c r="M131" s="240" t="s">
        <v>162</v>
      </c>
      <c r="N131" s="240" t="s">
        <v>162</v>
      </c>
      <c r="O131" s="240" t="s">
        <v>162</v>
      </c>
      <c r="P131" s="240"/>
      <c r="Q131" s="240"/>
      <c r="R131" s="181" t="s">
        <v>232</v>
      </c>
      <c r="S131" s="241"/>
      <c r="T131" s="514" t="s">
        <v>237</v>
      </c>
      <c r="U131" s="291">
        <v>2022011000054</v>
      </c>
      <c r="V131" s="594" t="s">
        <v>237</v>
      </c>
      <c r="W131" s="360">
        <f>+SUMIFS('[1]SIIF Cierre 31 de Abril de 2024'!$P$4:$P$749,'[1]SIIF Cierre 31 de Abril de 2024'!$A$4:$A$749,$B131,'[1]SIIF Cierre 31 de Abril de 2024'!$B$4:$B$749,$C131,'[1]SIIF Cierre 31 de Abril de 2024'!$C$4:$C$749,$D131)/1000000</f>
        <v>139302.189434</v>
      </c>
      <c r="X131" s="360"/>
      <c r="Y131" s="360"/>
      <c r="Z131" s="360"/>
      <c r="AA131" s="360">
        <f>+SUMIFS('[1]SIIF Cierre 31 de Abril de 2024'!$Q$4:$Q$749,'[1]SIIF Cierre 31 de Abril de 2024'!$A$4:$A$749,$B131,'[1]SIIF Cierre 31 de Abril de 2024'!$B$4:$B$749,$C131,'[1]SIIF Cierre 31 de Abril de 2024'!$C$4:$C$749,$D131)/1000000</f>
        <v>0</v>
      </c>
      <c r="AB131" s="360"/>
      <c r="AC131" s="360">
        <f>+AA131+AB131</f>
        <v>0</v>
      </c>
      <c r="AD131" s="428">
        <f>W131-Y131+AA131</f>
        <v>139302.189434</v>
      </c>
      <c r="AE131" s="360">
        <f>+SUMIFS('[1]SIIF Cierre 31 de Abril de 2024'!$T$4:$T$749,'[1]SIIF Cierre 31 de Abril de 2024'!$A$4:$A$749,$B131,'[1]SIIF Cierre 31 de Abril de 2024'!$B$4:$B$749,$C131,'[1]SIIF Cierre 31 de Abril de 2024'!$C$4:$C$749,$D131)/1000000</f>
        <v>0</v>
      </c>
      <c r="AF131" s="360">
        <f>AD131-AE131</f>
        <v>139302.189434</v>
      </c>
      <c r="AG131" s="428">
        <f>+SUMIFS('[1]SIIF Cierre 31 de Abril de 2024'!$W$4:$W$749,'[1]SIIF Cierre 31 de Abril de 2024'!$A$4:$A$749,$B131,'[1]SIIF Cierre 31 de Abril de 2024'!$B$4:$B$749,$C131,'[1]SIIF Cierre 31 de Abril de 2024'!$C$4:$C$749,$D131,'[1]SIIF Cierre 31 de Abril de 2024'!$D$4:$D$749,$E131,'[1]SIIF Cierre 31 de Abril de 2024'!$E$4:$E$749,$F131,'[1]SIIF Cierre 31 de Abril de 2024'!$F$4:$F$749,$G131,'[1]SIIF Cierre 31 de Abril de 2024'!$G$4:$G$749,$H131,'[1]SIIF Cierre 31 de Abril de 2024'!$H$4:$H$749,$I131,'[1]SIIF Cierre 31 de Abril de 2024'!$I$4:$I$749,$J131,'[1]SIIF Cierre 31 de Abril de 2024'!$J$4:$J$749,$K131,'[1]SIIF Cierre 31 de Abril de 2024'!$K$4:$K$749,$L131,'[1]SIIF Cierre 31 de Abril de 2024'!$L$4:$L$749,$M131,'[1]SIIF Cierre 31 de Abril de 2024'!$M$4:$M$749,$N131,'[1]SIIF Cierre 31 de Abril de 2024'!$N$4:$N$749,$O131)/1000000</f>
        <v>0</v>
      </c>
      <c r="AH131" s="247">
        <f>+AG131/AD131</f>
        <v>0</v>
      </c>
      <c r="AI131" s="248"/>
      <c r="AJ131" s="246">
        <f t="shared" ref="AJ131:AJ132" si="378">INDEX(CB131:CM131,MATCH($W$1,$CB$86:$CM$86,0))</f>
        <v>113127.79388972001</v>
      </c>
      <c r="AK131" s="246">
        <f>+AG131-AJ131</f>
        <v>-113127.79388972001</v>
      </c>
      <c r="AL131" s="170">
        <f t="shared" si="357"/>
        <v>0.81210348774395147</v>
      </c>
      <c r="AM131" s="428">
        <f>+SUMIFS('[1]SIIF Cierre 31 de Abril de 2024'!$X$4:$X$749,'[1]SIIF Cierre 31 de Abril de 2024'!$A$4:$A$749,$B131,'[1]SIIF Cierre 31 de Abril de 2024'!$B$4:$B$749,$C131,'[1]SIIF Cierre 31 de Abril de 2024'!$C$4:$C$749,$D131,'[1]SIIF Cierre 31 de Abril de 2024'!$D$4:$D$749,$E131,'[1]SIIF Cierre 31 de Abril de 2024'!$E$4:$E$749,$F131,'[1]SIIF Cierre 31 de Abril de 2024'!$F$4:$F$749,$G131,'[1]SIIF Cierre 31 de Abril de 2024'!$G$4:$G$749,$H131,'[1]SIIF Cierre 31 de Abril de 2024'!$H$4:$H$749,$I131,'[1]SIIF Cierre 31 de Abril de 2024'!$I$4:$I$749,$J131,'[1]SIIF Cierre 31 de Abril de 2024'!$J$4:$J$749,$K131,'[1]SIIF Cierre 31 de Abril de 2024'!$K$4:$K$749,$L131,'[1]SIIF Cierre 31 de Abril de 2024'!$L$4:$L$749,$M131,'[1]SIIF Cierre 31 de Abril de 2024'!$M$4:$M$749,$N131,'[1]SIIF Cierre 31 de Abril de 2024'!$N$4:$N$749,$O131)/1000000</f>
        <v>0</v>
      </c>
      <c r="AN131" s="247">
        <f>+AM131/AD131</f>
        <v>0</v>
      </c>
      <c r="AO131" s="248"/>
      <c r="AP131" s="246">
        <f t="shared" ref="AP131:AP132" si="379">INDEX(CO131:CZ131,MATCH($W$1,$CO$86:$CZ$86,0))</f>
        <v>113127.79388972001</v>
      </c>
      <c r="AQ131" s="246">
        <f>+AM131-AP131</f>
        <v>-113127.79388972001</v>
      </c>
      <c r="AR131" s="170">
        <f t="shared" si="291"/>
        <v>0.81210348774395147</v>
      </c>
      <c r="AS131" s="428">
        <f>+SUMIFS('[1]SIIF Cierre 31 de Abril de 2024'!$Z$4:$Z$749,'[1]SIIF Cierre 31 de Abril de 2024'!$A$4:$A$749,$B131,'[1]SIIF Cierre 31 de Abril de 2024'!$B$4:$B$749,$C131,'[1]SIIF Cierre 31 de Abril de 2024'!$C$4:$C$749,$D131,'[1]SIIF Cierre 31 de Abril de 2024'!$D$4:$D$749,$E131,'[1]SIIF Cierre 31 de Abril de 2024'!$E$4:$E$749,$F131,'[1]SIIF Cierre 31 de Abril de 2024'!$F$4:$F$749,$G131,'[1]SIIF Cierre 31 de Abril de 2024'!$G$4:$G$749,$H131,'[1]SIIF Cierre 31 de Abril de 2024'!$H$4:$H$749,$I131,'[1]SIIF Cierre 31 de Abril de 2024'!$I$4:$I$749,$J131,'[1]SIIF Cierre 31 de Abril de 2024'!$J$4:$J$749,$K131,'[1]SIIF Cierre 31 de Abril de 2024'!$K$4:$K$749,$L131,'[1]SIIF Cierre 31 de Abril de 2024'!$L$4:$L$749,$M131,'[1]SIIF Cierre 31 de Abril de 2024'!$M$4:$M$749,$N131,'[1]SIIF Cierre 31 de Abril de 2024'!$N$4:$N$749,$O131)/1000000</f>
        <v>0</v>
      </c>
      <c r="AT131" s="247">
        <f t="shared" ref="AT131" si="380">+AS131/AD131</f>
        <v>0</v>
      </c>
      <c r="AU131" s="428">
        <f>+AD131-AG131</f>
        <v>139302.189434</v>
      </c>
      <c r="AV131" s="376">
        <f>+AG131-AM131</f>
        <v>0</v>
      </c>
      <c r="AW131" s="376">
        <f>+AD131-AM131</f>
        <v>139302.189434</v>
      </c>
      <c r="AX131" s="375">
        <f>+AF131-AG131</f>
        <v>139302.189434</v>
      </c>
      <c r="AY131" s="190"/>
      <c r="AZ131" s="250"/>
      <c r="BB131" s="251">
        <v>0</v>
      </c>
      <c r="BC131" s="251">
        <v>0</v>
      </c>
      <c r="BD131" s="251">
        <v>0.80558880843706249</v>
      </c>
      <c r="BE131" s="251">
        <v>0.81210348774395147</v>
      </c>
      <c r="BF131" s="251">
        <v>0.95439724485177779</v>
      </c>
      <c r="BG131" s="251">
        <v>0.96091192415866677</v>
      </c>
      <c r="BH131" s="251">
        <v>0.96742660346555576</v>
      </c>
      <c r="BI131" s="251">
        <v>0.97394128277244463</v>
      </c>
      <c r="BJ131" s="251">
        <v>0.98045596207933361</v>
      </c>
      <c r="BK131" s="251">
        <v>0.98697064138622259</v>
      </c>
      <c r="BL131" s="251">
        <v>0.99348532069311146</v>
      </c>
      <c r="BM131" s="283">
        <v>1.0000000000000004</v>
      </c>
      <c r="BN131" s="292"/>
      <c r="BO131" s="283">
        <v>0</v>
      </c>
      <c r="BP131" s="283">
        <v>0</v>
      </c>
      <c r="BQ131" s="283">
        <v>0.80558880843706249</v>
      </c>
      <c r="BR131" s="283">
        <v>0.81210348774395147</v>
      </c>
      <c r="BS131" s="283">
        <v>0.95439724485177779</v>
      </c>
      <c r="BT131" s="283">
        <v>0.96091192415866677</v>
      </c>
      <c r="BU131" s="283">
        <v>0.96742660346555576</v>
      </c>
      <c r="BV131" s="283">
        <v>0.97394128277244463</v>
      </c>
      <c r="BW131" s="283">
        <v>0.98045596207933361</v>
      </c>
      <c r="BX131" s="283">
        <v>0.98697064138622259</v>
      </c>
      <c r="BY131" s="283">
        <v>0.99348532069311146</v>
      </c>
      <c r="BZ131" s="283">
        <v>1.0000000000000004</v>
      </c>
      <c r="CB131" s="541">
        <f t="shared" ref="CB131:CM132" si="381">DB131/EB131</f>
        <v>0</v>
      </c>
      <c r="CC131" s="541">
        <f t="shared" si="381"/>
        <v>0</v>
      </c>
      <c r="CD131" s="541">
        <f t="shared" si="381"/>
        <v>112220.28479881</v>
      </c>
      <c r="CE131" s="541">
        <f t="shared" si="381"/>
        <v>113127.79388972001</v>
      </c>
      <c r="CF131" s="541">
        <f t="shared" si="381"/>
        <v>132949.62579763</v>
      </c>
      <c r="CG131" s="541">
        <f t="shared" si="381"/>
        <v>133857.13488854002</v>
      </c>
      <c r="CH131" s="541">
        <f t="shared" si="381"/>
        <v>134764.64397945002</v>
      </c>
      <c r="CI131" s="541">
        <f t="shared" si="381"/>
        <v>135672.15307036001</v>
      </c>
      <c r="CJ131" s="541">
        <f t="shared" si="381"/>
        <v>136579.66216127001</v>
      </c>
      <c r="CK131" s="541">
        <f t="shared" si="381"/>
        <v>137487.17125218004</v>
      </c>
      <c r="CL131" s="541">
        <f t="shared" si="381"/>
        <v>138394.68034309003</v>
      </c>
      <c r="CM131" s="541">
        <f t="shared" si="381"/>
        <v>139302.18943400003</v>
      </c>
      <c r="CN131" s="548"/>
      <c r="CO131" s="544">
        <f t="shared" ref="CO131:CZ132" si="382">DO131/EO131</f>
        <v>0</v>
      </c>
      <c r="CP131" s="544">
        <f t="shared" si="382"/>
        <v>0</v>
      </c>
      <c r="CQ131" s="544">
        <f t="shared" si="382"/>
        <v>112220.28479881</v>
      </c>
      <c r="CR131" s="544">
        <f t="shared" si="382"/>
        <v>113127.79388972001</v>
      </c>
      <c r="CS131" s="544">
        <f t="shared" si="382"/>
        <v>132949.62579763</v>
      </c>
      <c r="CT131" s="544">
        <f t="shared" si="382"/>
        <v>133857.13488854002</v>
      </c>
      <c r="CU131" s="544">
        <f t="shared" si="382"/>
        <v>134764.64397945002</v>
      </c>
      <c r="CV131" s="544">
        <f t="shared" si="382"/>
        <v>135672.15307036001</v>
      </c>
      <c r="CW131" s="544">
        <f t="shared" si="382"/>
        <v>136579.66216127001</v>
      </c>
      <c r="CX131" s="544">
        <f t="shared" si="382"/>
        <v>137487.17125218004</v>
      </c>
      <c r="CY131" s="544">
        <f t="shared" si="382"/>
        <v>138394.68034309003</v>
      </c>
      <c r="CZ131" s="544">
        <f t="shared" si="382"/>
        <v>139302.18943400003</v>
      </c>
      <c r="DB131" s="541">
        <v>0</v>
      </c>
      <c r="DC131" s="541">
        <v>0</v>
      </c>
      <c r="DD131" s="541">
        <v>112220284798.81</v>
      </c>
      <c r="DE131" s="541">
        <v>113127793889.72</v>
      </c>
      <c r="DF131" s="541">
        <v>132949625797.63</v>
      </c>
      <c r="DG131" s="541">
        <v>133857134888.54001</v>
      </c>
      <c r="DH131" s="541">
        <v>134764643979.45001</v>
      </c>
      <c r="DI131" s="541">
        <v>135672153070.36002</v>
      </c>
      <c r="DJ131" s="541">
        <v>136579662161.27002</v>
      </c>
      <c r="DK131" s="541">
        <v>137487171252.18002</v>
      </c>
      <c r="DL131" s="541">
        <v>138394680343.09003</v>
      </c>
      <c r="DM131" s="544">
        <v>139302189434.00003</v>
      </c>
      <c r="DN131" s="548"/>
      <c r="DO131" s="544">
        <v>0</v>
      </c>
      <c r="DP131" s="544">
        <v>0</v>
      </c>
      <c r="DQ131" s="544">
        <v>112220284798.81</v>
      </c>
      <c r="DR131" s="544">
        <v>113127793889.72</v>
      </c>
      <c r="DS131" s="544">
        <v>132949625797.63</v>
      </c>
      <c r="DT131" s="544">
        <v>133857134888.54001</v>
      </c>
      <c r="DU131" s="544">
        <v>134764643979.45001</v>
      </c>
      <c r="DV131" s="544">
        <v>135672153070.36002</v>
      </c>
      <c r="DW131" s="544">
        <v>136579662161.27002</v>
      </c>
      <c r="DX131" s="544">
        <v>137487171252.18002</v>
      </c>
      <c r="DY131" s="544">
        <v>138394680343.09003</v>
      </c>
      <c r="DZ131" s="544">
        <v>139302189434.00003</v>
      </c>
      <c r="EB131" s="541">
        <v>1000000</v>
      </c>
      <c r="EC131" s="541">
        <v>1000000</v>
      </c>
      <c r="ED131" s="541">
        <v>1000000</v>
      </c>
      <c r="EE131" s="541">
        <v>1000000</v>
      </c>
      <c r="EF131" s="541">
        <v>1000000</v>
      </c>
      <c r="EG131" s="541">
        <v>1000000</v>
      </c>
      <c r="EH131" s="541">
        <v>1000000</v>
      </c>
      <c r="EI131" s="541">
        <v>1000000</v>
      </c>
      <c r="EJ131" s="541">
        <v>1000000</v>
      </c>
      <c r="EK131" s="541">
        <v>1000000</v>
      </c>
      <c r="EL131" s="541">
        <v>1000000</v>
      </c>
      <c r="EM131" s="544">
        <v>1000000</v>
      </c>
      <c r="EN131" s="548"/>
      <c r="EO131" s="544">
        <v>1000000</v>
      </c>
      <c r="EP131" s="544">
        <v>1000000</v>
      </c>
      <c r="EQ131" s="544">
        <v>1000000</v>
      </c>
      <c r="ER131" s="544">
        <v>1000000</v>
      </c>
      <c r="ES131" s="544">
        <v>1000000</v>
      </c>
      <c r="ET131" s="544">
        <v>1000000</v>
      </c>
      <c r="EU131" s="544">
        <v>1000000</v>
      </c>
      <c r="EV131" s="544">
        <v>1000000</v>
      </c>
      <c r="EW131" s="544">
        <v>1000000</v>
      </c>
      <c r="EX131" s="544">
        <v>1000000</v>
      </c>
      <c r="EY131" s="544">
        <v>1000000</v>
      </c>
      <c r="EZ131" s="544">
        <v>1000000</v>
      </c>
    </row>
    <row r="132" spans="1:156" ht="34.5" customHeight="1">
      <c r="A132" s="181"/>
      <c r="B132" s="240" t="s">
        <v>181</v>
      </c>
      <c r="C132" s="224" t="s">
        <v>295</v>
      </c>
      <c r="D132" s="511" t="s">
        <v>349</v>
      </c>
      <c r="E132" s="240" t="s">
        <v>174</v>
      </c>
      <c r="F132" s="240" t="s">
        <v>162</v>
      </c>
      <c r="G132" s="240" t="s">
        <v>162</v>
      </c>
      <c r="H132" s="240" t="s">
        <v>162</v>
      </c>
      <c r="I132" s="240" t="s">
        <v>162</v>
      </c>
      <c r="J132" s="240" t="s">
        <v>162</v>
      </c>
      <c r="K132" s="240" t="s">
        <v>162</v>
      </c>
      <c r="L132" s="240" t="s">
        <v>162</v>
      </c>
      <c r="M132" s="240" t="s">
        <v>162</v>
      </c>
      <c r="N132" s="240" t="s">
        <v>162</v>
      </c>
      <c r="O132" s="240" t="s">
        <v>162</v>
      </c>
      <c r="P132" s="240"/>
      <c r="Q132" s="240"/>
      <c r="R132" s="181" t="s">
        <v>232</v>
      </c>
      <c r="S132" s="241"/>
      <c r="T132" s="514" t="s">
        <v>237</v>
      </c>
      <c r="U132" s="291">
        <v>2022011000054</v>
      </c>
      <c r="V132" s="594" t="s">
        <v>237</v>
      </c>
      <c r="W132" s="360">
        <f>+SUMIFS('[1]SIIF Cierre 31 de Abril de 2024'!$P$4:$P$749,'[1]SIIF Cierre 31 de Abril de 2024'!$A$4:$A$749,$B132,'[1]SIIF Cierre 31 de Abril de 2024'!$B$4:$B$749,$C132,'[1]SIIF Cierre 31 de Abril de 2024'!$C$4:$C$749,$D132)/1000000</f>
        <v>500664.14365300001</v>
      </c>
      <c r="X132" s="360"/>
      <c r="Y132" s="360"/>
      <c r="Z132" s="360"/>
      <c r="AA132" s="360">
        <f>+SUMIFS('[1]SIIF Cierre 31 de Abril de 2024'!$Q$4:$Q$749,'[1]SIIF Cierre 31 de Abril de 2024'!$A$4:$A$749,$B132,'[1]SIIF Cierre 31 de Abril de 2024'!$B$4:$B$749,$C132,'[1]SIIF Cierre 31 de Abril de 2024'!$C$4:$C$749,$D132)/1000000</f>
        <v>0</v>
      </c>
      <c r="AB132" s="360"/>
      <c r="AC132" s="360">
        <f>+AA132+AB132</f>
        <v>0</v>
      </c>
      <c r="AD132" s="428">
        <f>W132-Y132+AA132</f>
        <v>500664.14365300001</v>
      </c>
      <c r="AE132" s="360">
        <f>+SUMIFS('[1]SIIF Cierre 31 de Abril de 2024'!$T$4:$T$749,'[1]SIIF Cierre 31 de Abril de 2024'!$A$4:$A$749,$B132,'[1]SIIF Cierre 31 de Abril de 2024'!$B$4:$B$749,$C132,'[1]SIIF Cierre 31 de Abril de 2024'!$C$4:$C$749,$D132)/1000000</f>
        <v>0</v>
      </c>
      <c r="AF132" s="360">
        <f>AD132-AE132</f>
        <v>500664.14365300001</v>
      </c>
      <c r="AG132" s="428">
        <f>+SUMIFS('[1]SIIF Cierre 31 de Abril de 2024'!$W$4:$W$749,'[1]SIIF Cierre 31 de Abril de 2024'!$A$4:$A$749,$B132,'[1]SIIF Cierre 31 de Abril de 2024'!$B$4:$B$749,$C132,'[1]SIIF Cierre 31 de Abril de 2024'!$C$4:$C$749,$D132,'[1]SIIF Cierre 31 de Abril de 2024'!$D$4:$D$749,$E132,'[1]SIIF Cierre 31 de Abril de 2024'!$E$4:$E$749,$F132,'[1]SIIF Cierre 31 de Abril de 2024'!$F$4:$F$749,$G132,'[1]SIIF Cierre 31 de Abril de 2024'!$G$4:$G$749,$H132,'[1]SIIF Cierre 31 de Abril de 2024'!$H$4:$H$749,$I132,'[1]SIIF Cierre 31 de Abril de 2024'!$I$4:$I$749,$J132,'[1]SIIF Cierre 31 de Abril de 2024'!$J$4:$J$749,$K132,'[1]SIIF Cierre 31 de Abril de 2024'!$K$4:$K$749,$L132,'[1]SIIF Cierre 31 de Abril de 2024'!$L$4:$L$749,$M132,'[1]SIIF Cierre 31 de Abril de 2024'!$M$4:$M$749,$N132,'[1]SIIF Cierre 31 de Abril de 2024'!$N$4:$N$749,$O132)/1000000</f>
        <v>0</v>
      </c>
      <c r="AH132" s="247">
        <f>+AG132/AD132</f>
        <v>0</v>
      </c>
      <c r="AI132" s="248"/>
      <c r="AJ132" s="246">
        <f t="shared" si="378"/>
        <v>452511.17556089995</v>
      </c>
      <c r="AK132" s="246">
        <f>+AG132-AJ132</f>
        <v>-452511.17556089995</v>
      </c>
      <c r="AL132" s="170">
        <f t="shared" si="357"/>
        <v>0.90382181607687251</v>
      </c>
      <c r="AM132" s="428">
        <f>+SUMIFS('[1]SIIF Cierre 31 de Abril de 2024'!$X$4:$X$749,'[1]SIIF Cierre 31 de Abril de 2024'!$A$4:$A$749,$B132,'[1]SIIF Cierre 31 de Abril de 2024'!$B$4:$B$749,$C132,'[1]SIIF Cierre 31 de Abril de 2024'!$C$4:$C$749,$D132,'[1]SIIF Cierre 31 de Abril de 2024'!$D$4:$D$749,$E132,'[1]SIIF Cierre 31 de Abril de 2024'!$E$4:$E$749,$F132,'[1]SIIF Cierre 31 de Abril de 2024'!$F$4:$F$749,$G132,'[1]SIIF Cierre 31 de Abril de 2024'!$G$4:$G$749,$H132,'[1]SIIF Cierre 31 de Abril de 2024'!$H$4:$H$749,$I132,'[1]SIIF Cierre 31 de Abril de 2024'!$I$4:$I$749,$J132,'[1]SIIF Cierre 31 de Abril de 2024'!$J$4:$J$749,$K132,'[1]SIIF Cierre 31 de Abril de 2024'!$K$4:$K$749,$L132,'[1]SIIF Cierre 31 de Abril de 2024'!$L$4:$L$749,$M132,'[1]SIIF Cierre 31 de Abril de 2024'!$M$4:$M$749,$N132,'[1]SIIF Cierre 31 de Abril de 2024'!$N$4:$N$749,$O132)/1000000</f>
        <v>0</v>
      </c>
      <c r="AN132" s="247">
        <f>+AM132/AD132</f>
        <v>0</v>
      </c>
      <c r="AO132" s="248"/>
      <c r="AP132" s="246">
        <f t="shared" si="379"/>
        <v>452511.17556089995</v>
      </c>
      <c r="AQ132" s="246">
        <f>+AM132-AP132</f>
        <v>-452511.17556089995</v>
      </c>
      <c r="AR132" s="170">
        <f t="shared" si="291"/>
        <v>0.90382181607687251</v>
      </c>
      <c r="AS132" s="428">
        <f>+SUMIFS('[1]SIIF Cierre 31 de Abril de 2024'!$Z$4:$Z$749,'[1]SIIF Cierre 31 de Abril de 2024'!$A$4:$A$749,$B132,'[1]SIIF Cierre 31 de Abril de 2024'!$B$4:$B$749,$C132,'[1]SIIF Cierre 31 de Abril de 2024'!$C$4:$C$749,$D132,'[1]SIIF Cierre 31 de Abril de 2024'!$D$4:$D$749,$E132,'[1]SIIF Cierre 31 de Abril de 2024'!$E$4:$E$749,$F132,'[1]SIIF Cierre 31 de Abril de 2024'!$F$4:$F$749,$G132,'[1]SIIF Cierre 31 de Abril de 2024'!$G$4:$G$749,$H132,'[1]SIIF Cierre 31 de Abril de 2024'!$H$4:$H$749,$I132,'[1]SIIF Cierre 31 de Abril de 2024'!$I$4:$I$749,$J132,'[1]SIIF Cierre 31 de Abril de 2024'!$J$4:$J$749,$K132,'[1]SIIF Cierre 31 de Abril de 2024'!$K$4:$K$749,$L132,'[1]SIIF Cierre 31 de Abril de 2024'!$L$4:$L$749,$M132,'[1]SIIF Cierre 31 de Abril de 2024'!$M$4:$M$749,$N132,'[1]SIIF Cierre 31 de Abril de 2024'!$N$4:$N$749,$O132)/1000000</f>
        <v>0</v>
      </c>
      <c r="AT132" s="247">
        <f t="shared" si="361"/>
        <v>0</v>
      </c>
      <c r="AU132" s="428">
        <f>+AD132-AG132</f>
        <v>500664.14365300001</v>
      </c>
      <c r="AV132" s="376">
        <f>+AG132-AM132</f>
        <v>0</v>
      </c>
      <c r="AW132" s="376">
        <f>+AD132-AM132</f>
        <v>500664.14365300001</v>
      </c>
      <c r="AX132" s="375">
        <f>+AF132-AG132</f>
        <v>500664.14365300001</v>
      </c>
      <c r="AY132" s="190"/>
      <c r="AZ132" s="250"/>
      <c r="BB132" s="251">
        <v>0</v>
      </c>
      <c r="BC132" s="251">
        <v>0</v>
      </c>
      <c r="BD132" s="251">
        <v>0.89657137401977782</v>
      </c>
      <c r="BE132" s="251">
        <v>0.90382181607687251</v>
      </c>
      <c r="BF132" s="251">
        <v>0.94924690560033731</v>
      </c>
      <c r="BG132" s="251">
        <v>0.956497347657432</v>
      </c>
      <c r="BH132" s="251">
        <v>0.96374778971452668</v>
      </c>
      <c r="BI132" s="251">
        <v>0.97099823177162137</v>
      </c>
      <c r="BJ132" s="251">
        <v>0.97824867382871605</v>
      </c>
      <c r="BK132" s="251">
        <v>0.98549911588581074</v>
      </c>
      <c r="BL132" s="251">
        <v>0.99274955794290543</v>
      </c>
      <c r="BM132" s="283">
        <v>1.0000000000000002</v>
      </c>
      <c r="BN132" s="292"/>
      <c r="BO132" s="283">
        <v>0</v>
      </c>
      <c r="BP132" s="283">
        <v>0</v>
      </c>
      <c r="BQ132" s="283">
        <v>0.89657137401977782</v>
      </c>
      <c r="BR132" s="283">
        <v>0.90382181607687251</v>
      </c>
      <c r="BS132" s="283">
        <v>0.94924690560033731</v>
      </c>
      <c r="BT132" s="283">
        <v>0.956497347657432</v>
      </c>
      <c r="BU132" s="283">
        <v>0.96374778971452668</v>
      </c>
      <c r="BV132" s="283">
        <v>0.97099823177162137</v>
      </c>
      <c r="BW132" s="283">
        <v>0.97824867382871605</v>
      </c>
      <c r="BX132" s="283">
        <v>0.98549911588581074</v>
      </c>
      <c r="BY132" s="283">
        <v>0.99274955794290543</v>
      </c>
      <c r="BZ132" s="283">
        <v>1.0000000000000002</v>
      </c>
      <c r="CB132" s="541">
        <f t="shared" si="381"/>
        <v>0</v>
      </c>
      <c r="CC132" s="541">
        <f t="shared" si="381"/>
        <v>0</v>
      </c>
      <c r="CD132" s="541">
        <f t="shared" si="381"/>
        <v>448881.13919727999</v>
      </c>
      <c r="CE132" s="541">
        <f t="shared" si="381"/>
        <v>452511.17556089995</v>
      </c>
      <c r="CF132" s="541">
        <f t="shared" si="381"/>
        <v>475253.88910751994</v>
      </c>
      <c r="CG132" s="541">
        <f t="shared" si="381"/>
        <v>478883.92547113996</v>
      </c>
      <c r="CH132" s="541">
        <f t="shared" si="381"/>
        <v>482513.96183475998</v>
      </c>
      <c r="CI132" s="541">
        <f t="shared" si="381"/>
        <v>486143.99819837994</v>
      </c>
      <c r="CJ132" s="541">
        <f t="shared" si="381"/>
        <v>489774.03456199996</v>
      </c>
      <c r="CK132" s="541">
        <f t="shared" si="381"/>
        <v>493404.07092561992</v>
      </c>
      <c r="CL132" s="541">
        <f t="shared" si="381"/>
        <v>497034.10728923994</v>
      </c>
      <c r="CM132" s="541">
        <f t="shared" si="381"/>
        <v>500664.1436528599</v>
      </c>
      <c r="CN132" s="548"/>
      <c r="CO132" s="544">
        <f t="shared" si="382"/>
        <v>0</v>
      </c>
      <c r="CP132" s="544">
        <f t="shared" si="382"/>
        <v>0</v>
      </c>
      <c r="CQ132" s="544">
        <f t="shared" si="382"/>
        <v>448881.13919727999</v>
      </c>
      <c r="CR132" s="544">
        <f t="shared" si="382"/>
        <v>452511.17556089995</v>
      </c>
      <c r="CS132" s="544">
        <f t="shared" si="382"/>
        <v>475253.88910751994</v>
      </c>
      <c r="CT132" s="544">
        <f t="shared" si="382"/>
        <v>478883.92547113996</v>
      </c>
      <c r="CU132" s="544">
        <f t="shared" si="382"/>
        <v>482513.96183475998</v>
      </c>
      <c r="CV132" s="544">
        <f t="shared" si="382"/>
        <v>486143.99819837994</v>
      </c>
      <c r="CW132" s="544">
        <f t="shared" si="382"/>
        <v>489774.03456199996</v>
      </c>
      <c r="CX132" s="544">
        <f t="shared" si="382"/>
        <v>493404.07092561992</v>
      </c>
      <c r="CY132" s="544">
        <f t="shared" si="382"/>
        <v>497034.10728923994</v>
      </c>
      <c r="CZ132" s="544">
        <f t="shared" si="382"/>
        <v>500664.1436528599</v>
      </c>
      <c r="DB132" s="541">
        <v>0</v>
      </c>
      <c r="DC132" s="541">
        <v>0</v>
      </c>
      <c r="DD132" s="541">
        <v>448881139197.27997</v>
      </c>
      <c r="DE132" s="541">
        <v>452511175560.89996</v>
      </c>
      <c r="DF132" s="541">
        <v>475253889107.51996</v>
      </c>
      <c r="DG132" s="541">
        <v>478883925471.13995</v>
      </c>
      <c r="DH132" s="541">
        <v>482513961834.75995</v>
      </c>
      <c r="DI132" s="541">
        <v>486143998198.37994</v>
      </c>
      <c r="DJ132" s="541">
        <v>489774034561.99994</v>
      </c>
      <c r="DK132" s="541">
        <v>493404070925.61993</v>
      </c>
      <c r="DL132" s="541">
        <v>497034107289.23993</v>
      </c>
      <c r="DM132" s="544">
        <v>500664143652.85992</v>
      </c>
      <c r="DN132" s="548"/>
      <c r="DO132" s="544">
        <v>0</v>
      </c>
      <c r="DP132" s="544">
        <v>0</v>
      </c>
      <c r="DQ132" s="544">
        <v>448881139197.27997</v>
      </c>
      <c r="DR132" s="544">
        <v>452511175560.89996</v>
      </c>
      <c r="DS132" s="544">
        <v>475253889107.51996</v>
      </c>
      <c r="DT132" s="544">
        <v>478883925471.13995</v>
      </c>
      <c r="DU132" s="544">
        <v>482513961834.75995</v>
      </c>
      <c r="DV132" s="544">
        <v>486143998198.37994</v>
      </c>
      <c r="DW132" s="544">
        <v>489774034561.99994</v>
      </c>
      <c r="DX132" s="544">
        <v>493404070925.61993</v>
      </c>
      <c r="DY132" s="544">
        <v>497034107289.23993</v>
      </c>
      <c r="DZ132" s="544">
        <v>500664143652.85992</v>
      </c>
      <c r="EB132" s="541">
        <v>1000000</v>
      </c>
      <c r="EC132" s="541">
        <v>1000000</v>
      </c>
      <c r="ED132" s="541">
        <v>1000000</v>
      </c>
      <c r="EE132" s="541">
        <v>1000000</v>
      </c>
      <c r="EF132" s="541">
        <v>1000000</v>
      </c>
      <c r="EG132" s="541">
        <v>1000000</v>
      </c>
      <c r="EH132" s="541">
        <v>1000000</v>
      </c>
      <c r="EI132" s="541">
        <v>1000000</v>
      </c>
      <c r="EJ132" s="541">
        <v>1000000</v>
      </c>
      <c r="EK132" s="541">
        <v>1000000</v>
      </c>
      <c r="EL132" s="541">
        <v>1000000</v>
      </c>
      <c r="EM132" s="544">
        <v>1000000</v>
      </c>
      <c r="EN132" s="548"/>
      <c r="EO132" s="544">
        <v>1000000</v>
      </c>
      <c r="EP132" s="544">
        <v>1000000</v>
      </c>
      <c r="EQ132" s="544">
        <v>1000000</v>
      </c>
      <c r="ER132" s="544">
        <v>1000000</v>
      </c>
      <c r="ES132" s="544">
        <v>1000000</v>
      </c>
      <c r="ET132" s="544">
        <v>1000000</v>
      </c>
      <c r="EU132" s="544">
        <v>1000000</v>
      </c>
      <c r="EV132" s="544">
        <v>1000000</v>
      </c>
      <c r="EW132" s="544">
        <v>1000000</v>
      </c>
      <c r="EX132" s="544">
        <v>1000000</v>
      </c>
      <c r="EY132" s="544">
        <v>1000000</v>
      </c>
      <c r="EZ132" s="544">
        <v>1000000</v>
      </c>
    </row>
    <row r="133" spans="1:156" ht="34.5" customHeight="1">
      <c r="A133" s="181"/>
      <c r="B133" s="181"/>
      <c r="C133" s="181"/>
      <c r="D133" s="257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233"/>
      <c r="T133" s="156" t="s">
        <v>238</v>
      </c>
      <c r="U133" s="407"/>
      <c r="V133" s="156" t="s">
        <v>238</v>
      </c>
      <c r="W133" s="353">
        <f>SUM(W131:W132)</f>
        <v>639966.33308700006</v>
      </c>
      <c r="X133" s="353">
        <f t="shared" ref="X133:AC133" si="383">SUM(X132:X132)</f>
        <v>0</v>
      </c>
      <c r="Y133" s="353">
        <f t="shared" si="383"/>
        <v>0</v>
      </c>
      <c r="Z133" s="353">
        <f t="shared" si="383"/>
        <v>0</v>
      </c>
      <c r="AA133" s="353">
        <f t="shared" si="383"/>
        <v>0</v>
      </c>
      <c r="AB133" s="353">
        <f t="shared" si="383"/>
        <v>0</v>
      </c>
      <c r="AC133" s="353">
        <f t="shared" si="383"/>
        <v>0</v>
      </c>
      <c r="AD133" s="423">
        <f>SUM(AD131:AD132)</f>
        <v>639966.33308700006</v>
      </c>
      <c r="AE133" s="353">
        <f>SUM(AE131:AE132)</f>
        <v>0</v>
      </c>
      <c r="AF133" s="353">
        <f>SUM(AF131:AF132)</f>
        <v>639966.33308700006</v>
      </c>
      <c r="AG133" s="423">
        <f>SUM(AG131:AG132)</f>
        <v>0</v>
      </c>
      <c r="AH133" s="167">
        <f t="shared" si="354"/>
        <v>0</v>
      </c>
      <c r="AI133" s="270"/>
      <c r="AJ133" s="271">
        <f>SUM(AJ131:AJ132)</f>
        <v>565638.96945062</v>
      </c>
      <c r="AK133" s="185">
        <f>SUM(AK131:AK132)</f>
        <v>-565638.96945062</v>
      </c>
      <c r="AL133" s="170">
        <f t="shared" si="357"/>
        <v>0.88385738468796038</v>
      </c>
      <c r="AM133" s="423">
        <f>SUM(AM131:AM132)</f>
        <v>0</v>
      </c>
      <c r="AN133" s="183">
        <f t="shared" si="358"/>
        <v>0</v>
      </c>
      <c r="AO133" s="272"/>
      <c r="AP133" s="271">
        <f>SUM(AP131:AP132)</f>
        <v>565638.96945062</v>
      </c>
      <c r="AQ133" s="185">
        <f>SUM(AQ131:AQ132)</f>
        <v>-565638.96945062</v>
      </c>
      <c r="AR133" s="170">
        <f t="shared" si="291"/>
        <v>0.88385738468796038</v>
      </c>
      <c r="AS133" s="423">
        <f>SUM(AS131:AS132)</f>
        <v>0</v>
      </c>
      <c r="AT133" s="183">
        <f t="shared" si="361"/>
        <v>0</v>
      </c>
      <c r="AU133" s="423">
        <f>SUM(AU131:AU132)</f>
        <v>639966.33308700006</v>
      </c>
      <c r="AV133" s="353">
        <f>SUM(AV132)</f>
        <v>0</v>
      </c>
      <c r="AW133" s="353">
        <f>SUM(AW132)</f>
        <v>500664.14365300001</v>
      </c>
      <c r="AX133" s="353">
        <f>+AF133-AG133</f>
        <v>639966.33308700006</v>
      </c>
      <c r="AY133" s="253">
        <f>SUM(AY126:AY130)</f>
        <v>1742502.4491978015</v>
      </c>
      <c r="AZ133" s="250">
        <f t="shared" si="367"/>
        <v>0</v>
      </c>
      <c r="BB133" s="293">
        <f>CB133/$W$133</f>
        <v>0</v>
      </c>
      <c r="BC133" s="293">
        <f t="shared" ref="BC133:BM133" si="384">CC133/$W$133</f>
        <v>0</v>
      </c>
      <c r="BD133" s="293">
        <f t="shared" si="384"/>
        <v>0.87676709693384947</v>
      </c>
      <c r="BE133" s="293">
        <f t="shared" si="384"/>
        <v>0.88385738468796038</v>
      </c>
      <c r="BF133" s="293">
        <f t="shared" si="384"/>
        <v>0.95036798572100489</v>
      </c>
      <c r="BG133" s="293">
        <f t="shared" si="384"/>
        <v>0.95745827347511581</v>
      </c>
      <c r="BH133" s="293">
        <f t="shared" si="384"/>
        <v>0.96454856122922683</v>
      </c>
      <c r="BI133" s="293">
        <f t="shared" si="384"/>
        <v>0.97163884898333752</v>
      </c>
      <c r="BJ133" s="293">
        <f t="shared" si="384"/>
        <v>0.97872913673744855</v>
      </c>
      <c r="BK133" s="293">
        <f t="shared" si="384"/>
        <v>0.98581942449155924</v>
      </c>
      <c r="BL133" s="293">
        <f t="shared" si="384"/>
        <v>0.99290971224567026</v>
      </c>
      <c r="BM133" s="293">
        <f t="shared" si="384"/>
        <v>0.99999999999978095</v>
      </c>
      <c r="BN133" s="292"/>
      <c r="BO133" s="293">
        <f t="shared" ref="BO133:BT133" si="385">CO133/$W$133</f>
        <v>0</v>
      </c>
      <c r="BP133" s="293">
        <f t="shared" si="385"/>
        <v>0</v>
      </c>
      <c r="BQ133" s="293">
        <f t="shared" si="385"/>
        <v>0.87676709693384947</v>
      </c>
      <c r="BR133" s="293">
        <f t="shared" si="385"/>
        <v>0.88385738468796038</v>
      </c>
      <c r="BS133" s="293">
        <f t="shared" si="385"/>
        <v>0.95036798572100489</v>
      </c>
      <c r="BT133" s="293">
        <f t="shared" si="385"/>
        <v>0.95745827347511581</v>
      </c>
      <c r="BU133" s="293">
        <f>CU133/$W$133</f>
        <v>0.96454856122922683</v>
      </c>
      <c r="BV133" s="293">
        <f t="shared" ref="BV133:BZ133" si="386">CV133/$W$133</f>
        <v>0.97163884898333752</v>
      </c>
      <c r="BW133" s="293">
        <f t="shared" si="386"/>
        <v>0.97872913673744855</v>
      </c>
      <c r="BX133" s="293">
        <f t="shared" si="386"/>
        <v>0.98581942449155924</v>
      </c>
      <c r="BY133" s="293">
        <f t="shared" si="386"/>
        <v>0.99290971224567026</v>
      </c>
      <c r="BZ133" s="293">
        <f t="shared" si="386"/>
        <v>0.99999999999978095</v>
      </c>
      <c r="CB133" s="545">
        <f>SUM(CB131:CB132)</f>
        <v>0</v>
      </c>
      <c r="CC133" s="545">
        <f t="shared" ref="CC133:CL133" si="387">SUM(CC131:CC132)</f>
        <v>0</v>
      </c>
      <c r="CD133" s="545">
        <f t="shared" si="387"/>
        <v>561101.42399608996</v>
      </c>
      <c r="CE133" s="545">
        <f t="shared" si="387"/>
        <v>565638.96945062</v>
      </c>
      <c r="CF133" s="545">
        <f t="shared" si="387"/>
        <v>608203.51490514993</v>
      </c>
      <c r="CG133" s="545">
        <f t="shared" si="387"/>
        <v>612741.06035967998</v>
      </c>
      <c r="CH133" s="545">
        <f t="shared" si="387"/>
        <v>617278.60581421002</v>
      </c>
      <c r="CI133" s="545">
        <f t="shared" si="387"/>
        <v>621816.15126873995</v>
      </c>
      <c r="CJ133" s="545">
        <f t="shared" si="387"/>
        <v>626353.69672327</v>
      </c>
      <c r="CK133" s="545">
        <f t="shared" si="387"/>
        <v>630891.24217779993</v>
      </c>
      <c r="CL133" s="545">
        <f t="shared" si="387"/>
        <v>635428.78763232997</v>
      </c>
      <c r="CM133" s="545">
        <f>SUM(CM131:CM132)</f>
        <v>639966.3330868599</v>
      </c>
      <c r="CN133" s="548"/>
      <c r="CO133" s="545">
        <f>SUM(CO131:CO132)</f>
        <v>0</v>
      </c>
      <c r="CP133" s="545">
        <f t="shared" ref="CP133:DZ133" si="388">SUM(CP131:CP132)</f>
        <v>0</v>
      </c>
      <c r="CQ133" s="545">
        <f t="shared" si="388"/>
        <v>561101.42399608996</v>
      </c>
      <c r="CR133" s="545">
        <f t="shared" si="388"/>
        <v>565638.96945062</v>
      </c>
      <c r="CS133" s="545">
        <f t="shared" si="388"/>
        <v>608203.51490514993</v>
      </c>
      <c r="CT133" s="545">
        <f t="shared" si="388"/>
        <v>612741.06035967998</v>
      </c>
      <c r="CU133" s="545">
        <f t="shared" si="388"/>
        <v>617278.60581421002</v>
      </c>
      <c r="CV133" s="545">
        <f t="shared" si="388"/>
        <v>621816.15126873995</v>
      </c>
      <c r="CW133" s="545">
        <f t="shared" si="388"/>
        <v>626353.69672327</v>
      </c>
      <c r="CX133" s="545">
        <f t="shared" si="388"/>
        <v>630891.24217779993</v>
      </c>
      <c r="CY133" s="545">
        <f t="shared" si="388"/>
        <v>635428.78763232997</v>
      </c>
      <c r="CZ133" s="545">
        <f t="shared" si="388"/>
        <v>639966.3330868599</v>
      </c>
      <c r="DB133" s="545">
        <f t="shared" si="388"/>
        <v>0</v>
      </c>
      <c r="DC133" s="545">
        <f t="shared" si="388"/>
        <v>0</v>
      </c>
      <c r="DD133" s="545">
        <f t="shared" si="388"/>
        <v>561101423996.08997</v>
      </c>
      <c r="DE133" s="545">
        <f t="shared" si="388"/>
        <v>565638969450.62</v>
      </c>
      <c r="DF133" s="545">
        <f t="shared" si="388"/>
        <v>608203514905.1499</v>
      </c>
      <c r="DG133" s="545">
        <f t="shared" si="388"/>
        <v>612741060359.67993</v>
      </c>
      <c r="DH133" s="545">
        <f t="shared" si="388"/>
        <v>617278605814.20996</v>
      </c>
      <c r="DI133" s="545">
        <f t="shared" si="388"/>
        <v>621816151268.73999</v>
      </c>
      <c r="DJ133" s="545">
        <f t="shared" si="388"/>
        <v>626353696723.27002</v>
      </c>
      <c r="DK133" s="545">
        <f t="shared" si="388"/>
        <v>630891242177.79993</v>
      </c>
      <c r="DL133" s="545">
        <f t="shared" si="388"/>
        <v>635428787632.32996</v>
      </c>
      <c r="DM133" s="545">
        <f t="shared" si="388"/>
        <v>639966333086.85999</v>
      </c>
      <c r="DN133" s="548"/>
      <c r="DO133" s="545">
        <f t="shared" si="388"/>
        <v>0</v>
      </c>
      <c r="DP133" s="545">
        <f t="shared" si="388"/>
        <v>0</v>
      </c>
      <c r="DQ133" s="545">
        <f t="shared" si="388"/>
        <v>561101423996.08997</v>
      </c>
      <c r="DR133" s="545">
        <f t="shared" si="388"/>
        <v>565638969450.62</v>
      </c>
      <c r="DS133" s="545">
        <f t="shared" si="388"/>
        <v>608203514905.1499</v>
      </c>
      <c r="DT133" s="545">
        <f t="shared" si="388"/>
        <v>612741060359.67993</v>
      </c>
      <c r="DU133" s="545">
        <f t="shared" si="388"/>
        <v>617278605814.20996</v>
      </c>
      <c r="DV133" s="545">
        <f t="shared" si="388"/>
        <v>621816151268.73999</v>
      </c>
      <c r="DW133" s="545">
        <f t="shared" si="388"/>
        <v>626353696723.27002</v>
      </c>
      <c r="DX133" s="545">
        <f t="shared" si="388"/>
        <v>630891242177.79993</v>
      </c>
      <c r="DY133" s="545">
        <f t="shared" si="388"/>
        <v>635428787632.32996</v>
      </c>
      <c r="DZ133" s="545">
        <f t="shared" si="388"/>
        <v>639966333086.85999</v>
      </c>
      <c r="EB133" s="545">
        <v>1000000</v>
      </c>
      <c r="EC133" s="545">
        <v>1000000</v>
      </c>
      <c r="ED133" s="545">
        <v>1000000</v>
      </c>
      <c r="EE133" s="545">
        <v>1000000</v>
      </c>
      <c r="EF133" s="545">
        <v>1000000</v>
      </c>
      <c r="EG133" s="545">
        <v>1000000</v>
      </c>
      <c r="EH133" s="545">
        <v>1000000</v>
      </c>
      <c r="EI133" s="545">
        <v>1000000</v>
      </c>
      <c r="EJ133" s="545">
        <v>1000000</v>
      </c>
      <c r="EK133" s="545">
        <v>1000000</v>
      </c>
      <c r="EL133" s="545">
        <v>1000000</v>
      </c>
      <c r="EM133" s="545">
        <v>1000000</v>
      </c>
      <c r="EN133" s="548"/>
      <c r="EO133" s="545">
        <v>1000000</v>
      </c>
      <c r="EP133" s="545">
        <v>1000000</v>
      </c>
      <c r="EQ133" s="545">
        <v>1000000</v>
      </c>
      <c r="ER133" s="545">
        <v>1000000</v>
      </c>
      <c r="ES133" s="545">
        <v>1000000</v>
      </c>
      <c r="ET133" s="545">
        <v>1000000</v>
      </c>
      <c r="EU133" s="545">
        <v>1000000</v>
      </c>
      <c r="EV133" s="545">
        <v>1000000</v>
      </c>
      <c r="EW133" s="545">
        <v>1000000</v>
      </c>
      <c r="EX133" s="545">
        <v>1000000</v>
      </c>
      <c r="EY133" s="545">
        <v>1000000</v>
      </c>
      <c r="EZ133" s="545">
        <v>1000000</v>
      </c>
    </row>
    <row r="134" spans="1:156" ht="34.5" customHeight="1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233"/>
      <c r="T134" s="156" t="s">
        <v>239</v>
      </c>
      <c r="U134" s="407"/>
      <c r="V134" s="156" t="s">
        <v>239</v>
      </c>
      <c r="W134" s="364">
        <f t="shared" ref="W134:AG134" si="389">W120+W130+W133</f>
        <v>7005253.7561900001</v>
      </c>
      <c r="X134" s="364">
        <f t="shared" si="389"/>
        <v>0</v>
      </c>
      <c r="Y134" s="364">
        <f t="shared" si="389"/>
        <v>0</v>
      </c>
      <c r="Z134" s="364">
        <f t="shared" si="389"/>
        <v>0</v>
      </c>
      <c r="AA134" s="364">
        <f t="shared" si="389"/>
        <v>0</v>
      </c>
      <c r="AB134" s="364">
        <f t="shared" si="389"/>
        <v>0</v>
      </c>
      <c r="AC134" s="364">
        <f t="shared" si="389"/>
        <v>0</v>
      </c>
      <c r="AD134" s="430">
        <f t="shared" si="389"/>
        <v>7005253.7561900001</v>
      </c>
      <c r="AE134" s="364">
        <f t="shared" si="389"/>
        <v>0</v>
      </c>
      <c r="AF134" s="364">
        <f t="shared" si="389"/>
        <v>7005253.7561900001</v>
      </c>
      <c r="AG134" s="430">
        <f t="shared" si="389"/>
        <v>2601454.6928745206</v>
      </c>
      <c r="AH134" s="167">
        <f>+AG134/AD134</f>
        <v>0.3713576671759844</v>
      </c>
      <c r="AI134" s="270"/>
      <c r="AJ134" s="364">
        <f>AJ120+AJ130+AJ133</f>
        <v>3071735.0615150207</v>
      </c>
      <c r="AK134" s="364">
        <f>AK120+AK130+AK133</f>
        <v>-470280.36864049971</v>
      </c>
      <c r="AL134" s="170">
        <f t="shared" si="357"/>
        <v>0.43849019156526148</v>
      </c>
      <c r="AM134" s="430">
        <f>AM120+AM130+AM133</f>
        <v>2407450.8450185498</v>
      </c>
      <c r="AN134" s="183">
        <f t="shared" si="358"/>
        <v>0.34366361716608368</v>
      </c>
      <c r="AO134" s="272"/>
      <c r="AP134" s="364">
        <f>AP120+AP130+AP133</f>
        <v>2596790.2159605622</v>
      </c>
      <c r="AQ134" s="364">
        <f>AQ120+AQ130+AQ133</f>
        <v>-189339.37094201194</v>
      </c>
      <c r="AR134" s="170">
        <f t="shared" si="291"/>
        <v>0.37069181307900229</v>
      </c>
      <c r="AS134" s="430">
        <f>AS120+AS130+AS133</f>
        <v>2407434.0907675503</v>
      </c>
      <c r="AT134" s="183">
        <f t="shared" si="361"/>
        <v>0.34366122549669059</v>
      </c>
      <c r="AU134" s="430">
        <f>AU120+AU130+AU133</f>
        <v>4403799.06331548</v>
      </c>
      <c r="AV134" s="364">
        <f>AV120+AV130+AV133</f>
        <v>194003.84785597018</v>
      </c>
      <c r="AW134" s="364">
        <f>AW120+AW130+AW133</f>
        <v>4458500.72173745</v>
      </c>
      <c r="AX134" s="353">
        <f>+AF134-AG134</f>
        <v>4403799.0633154791</v>
      </c>
      <c r="AY134" s="364">
        <f>AY120+AY130+AY133</f>
        <v>3773653.6957089514</v>
      </c>
      <c r="AZ134" s="250">
        <f>IF(AND(AY134=0,AM134&gt;AY134),1,IFERROR(AM134/AY134,1))</f>
        <v>0.63796284427372851</v>
      </c>
      <c r="BB134" s="293">
        <f>CB134/$AD$134</f>
        <v>7.4710654953211525E-2</v>
      </c>
      <c r="BC134" s="293">
        <f t="shared" ref="BC134:BM134" si="390">CC134/$AD$134</f>
        <v>0.21842605826838787</v>
      </c>
      <c r="BD134" s="293">
        <f t="shared" si="390"/>
        <v>0.400726055820604</v>
      </c>
      <c r="BE134" s="293">
        <f t="shared" si="390"/>
        <v>0.43849019156526148</v>
      </c>
      <c r="BF134" s="293">
        <f t="shared" si="390"/>
        <v>0.51622167377921724</v>
      </c>
      <c r="BG134" s="293">
        <f t="shared" si="390"/>
        <v>0.62240796067608184</v>
      </c>
      <c r="BH134" s="293">
        <f t="shared" si="390"/>
        <v>0.65564658538825338</v>
      </c>
      <c r="BI134" s="293">
        <f t="shared" si="390"/>
        <v>0.72792384705106394</v>
      </c>
      <c r="BJ134" s="293">
        <f t="shared" si="390"/>
        <v>0.83193090307051598</v>
      </c>
      <c r="BK134" s="293">
        <f t="shared" si="390"/>
        <v>0.90671130000283806</v>
      </c>
      <c r="BL134" s="293">
        <f t="shared" si="390"/>
        <v>0.94299494183564614</v>
      </c>
      <c r="BM134" s="293">
        <f t="shared" si="390"/>
        <v>0.99999999999855249</v>
      </c>
      <c r="BO134" s="293">
        <f>CO134/$AD$134</f>
        <v>7.1375001877439302E-6</v>
      </c>
      <c r="BP134" s="293">
        <f t="shared" ref="BP134:BZ134" si="391">CP134/$AD$134</f>
        <v>4.7437319609283921E-2</v>
      </c>
      <c r="BQ134" s="293">
        <f t="shared" si="391"/>
        <v>0.30947074545458564</v>
      </c>
      <c r="BR134" s="293">
        <f t="shared" si="391"/>
        <v>0.37069181307900229</v>
      </c>
      <c r="BS134" s="293">
        <f t="shared" si="391"/>
        <v>0.41380127090364544</v>
      </c>
      <c r="BT134" s="293">
        <f t="shared" si="391"/>
        <v>0.5351810866134552</v>
      </c>
      <c r="BU134" s="293">
        <f t="shared" si="391"/>
        <v>0.59180129026742245</v>
      </c>
      <c r="BV134" s="293">
        <f t="shared" si="391"/>
        <v>0.62641006367163576</v>
      </c>
      <c r="BW134" s="293">
        <f t="shared" si="391"/>
        <v>0.77323385822865054</v>
      </c>
      <c r="BX134" s="293">
        <f t="shared" si="391"/>
        <v>0.83032181296950791</v>
      </c>
      <c r="BY134" s="293">
        <f t="shared" si="391"/>
        <v>0.8653972406265118</v>
      </c>
      <c r="BZ134" s="293">
        <f t="shared" si="391"/>
        <v>0.99999999999856815</v>
      </c>
      <c r="CB134" s="549">
        <f>CB120+CB130+CB133</f>
        <v>523367.09623840009</v>
      </c>
      <c r="CC134" s="549">
        <f t="shared" ref="CC134:CM134" si="392">CC120+CC130+CC133</f>
        <v>1530129.9651343999</v>
      </c>
      <c r="CD134" s="549">
        <f t="shared" si="392"/>
        <v>2807187.7077404899</v>
      </c>
      <c r="CE134" s="549">
        <f t="shared" si="392"/>
        <v>3071735.0615150207</v>
      </c>
      <c r="CF134" s="549">
        <f t="shared" si="392"/>
        <v>3616263.8192685507</v>
      </c>
      <c r="CG134" s="549">
        <f t="shared" si="392"/>
        <v>4360125.7044086801</v>
      </c>
      <c r="CH134" s="549">
        <f t="shared" si="392"/>
        <v>4592970.7050242098</v>
      </c>
      <c r="CI134" s="549">
        <f t="shared" si="392"/>
        <v>5099291.2637747405</v>
      </c>
      <c r="CJ134" s="549">
        <f t="shared" si="392"/>
        <v>5827887.083625271</v>
      </c>
      <c r="CK134" s="549">
        <f t="shared" si="392"/>
        <v>6351742.7401247993</v>
      </c>
      <c r="CL134" s="549">
        <f t="shared" si="392"/>
        <v>6605918.8583623311</v>
      </c>
      <c r="CM134" s="549">
        <f t="shared" si="392"/>
        <v>7005253.7561798599</v>
      </c>
      <c r="CO134" s="549">
        <f t="shared" ref="CO134:CZ134" si="393">CO120+CO130+CO133</f>
        <v>50</v>
      </c>
      <c r="CP134" s="549">
        <f t="shared" si="393"/>
        <v>332310.46137652174</v>
      </c>
      <c r="CQ134" s="549">
        <f t="shared" si="393"/>
        <v>2167921.1020266553</v>
      </c>
      <c r="CR134" s="549">
        <f t="shared" si="393"/>
        <v>2596790.2159605622</v>
      </c>
      <c r="CS134" s="549">
        <f t="shared" si="393"/>
        <v>2898782.9073139578</v>
      </c>
      <c r="CT134" s="549">
        <f t="shared" si="393"/>
        <v>3749079.3172407532</v>
      </c>
      <c r="CU134" s="549">
        <f t="shared" si="393"/>
        <v>4145718.2115639495</v>
      </c>
      <c r="CV134" s="549">
        <f t="shared" si="393"/>
        <v>4388161.4514509439</v>
      </c>
      <c r="CW134" s="549">
        <f t="shared" si="393"/>
        <v>5416699.3897695402</v>
      </c>
      <c r="CX134" s="549">
        <f t="shared" si="393"/>
        <v>5816614.9991511358</v>
      </c>
      <c r="CY134" s="549">
        <f t="shared" si="393"/>
        <v>6062327.2704953328</v>
      </c>
      <c r="CZ134" s="549">
        <f t="shared" si="393"/>
        <v>7005253.7561799698</v>
      </c>
      <c r="DB134" s="549">
        <f t="shared" ref="DB134:DM134" si="394">DB120+DB130+DB133</f>
        <v>523367096238.40002</v>
      </c>
      <c r="DC134" s="549">
        <f t="shared" si="394"/>
        <v>1530129965134.3999</v>
      </c>
      <c r="DD134" s="549">
        <f t="shared" si="394"/>
        <v>2807187707740.4897</v>
      </c>
      <c r="DE134" s="549">
        <f t="shared" si="394"/>
        <v>3071735061515.02</v>
      </c>
      <c r="DF134" s="549">
        <f t="shared" si="394"/>
        <v>3616263819268.5498</v>
      </c>
      <c r="DG134" s="549">
        <f t="shared" si="394"/>
        <v>4360125704408.6797</v>
      </c>
      <c r="DH134" s="549">
        <f t="shared" si="394"/>
        <v>4592970705024.21</v>
      </c>
      <c r="DI134" s="549">
        <f t="shared" si="394"/>
        <v>5099291263774.7402</v>
      </c>
      <c r="DJ134" s="549">
        <f t="shared" si="394"/>
        <v>5827887083625.2695</v>
      </c>
      <c r="DK134" s="549">
        <f t="shared" si="394"/>
        <v>6351742740124.7998</v>
      </c>
      <c r="DL134" s="549">
        <f t="shared" si="394"/>
        <v>6605918858362.3301</v>
      </c>
      <c r="DM134" s="549">
        <f t="shared" si="394"/>
        <v>7005253756179.8604</v>
      </c>
      <c r="DO134" s="549">
        <f t="shared" ref="DO134:DZ134" si="395">DO120+DO130+DO133</f>
        <v>50000000</v>
      </c>
      <c r="DP134" s="549">
        <f t="shared" si="395"/>
        <v>332310461376.52173</v>
      </c>
      <c r="DQ134" s="549">
        <f t="shared" si="395"/>
        <v>2167921102026.6553</v>
      </c>
      <c r="DR134" s="549">
        <f t="shared" si="395"/>
        <v>2596790215960.562</v>
      </c>
      <c r="DS134" s="549">
        <f t="shared" si="395"/>
        <v>2898782907313.9575</v>
      </c>
      <c r="DT134" s="549">
        <f t="shared" si="395"/>
        <v>3749079317240.7529</v>
      </c>
      <c r="DU134" s="549">
        <f t="shared" si="395"/>
        <v>4145718211563.9492</v>
      </c>
      <c r="DV134" s="549">
        <f t="shared" si="395"/>
        <v>4388161451450.9453</v>
      </c>
      <c r="DW134" s="549">
        <f t="shared" si="395"/>
        <v>5416699389769.541</v>
      </c>
      <c r="DX134" s="549">
        <f t="shared" si="395"/>
        <v>5816614999151.1357</v>
      </c>
      <c r="DY134" s="549">
        <f t="shared" si="395"/>
        <v>6062327270495.332</v>
      </c>
      <c r="DZ134" s="549">
        <f t="shared" si="395"/>
        <v>7005253756179.9717</v>
      </c>
      <c r="EB134" s="545">
        <v>1000000</v>
      </c>
      <c r="EC134" s="545">
        <v>1000000</v>
      </c>
      <c r="ED134" s="545">
        <v>1000000</v>
      </c>
      <c r="EE134" s="545">
        <v>1000000</v>
      </c>
      <c r="EF134" s="545">
        <v>1000000</v>
      </c>
      <c r="EG134" s="545">
        <v>1000000</v>
      </c>
      <c r="EH134" s="545">
        <v>1000000</v>
      </c>
      <c r="EI134" s="545">
        <v>1000000</v>
      </c>
      <c r="EJ134" s="545">
        <v>1000000</v>
      </c>
      <c r="EK134" s="545">
        <v>1000000</v>
      </c>
      <c r="EL134" s="545">
        <v>1000000</v>
      </c>
      <c r="EM134" s="545">
        <v>1000000</v>
      </c>
      <c r="EO134" s="545">
        <v>1000000</v>
      </c>
      <c r="EP134" s="545">
        <v>1000000</v>
      </c>
      <c r="EQ134" s="545">
        <v>1000000</v>
      </c>
      <c r="ER134" s="545">
        <v>1000000</v>
      </c>
      <c r="ES134" s="545">
        <v>1000000</v>
      </c>
      <c r="ET134" s="545">
        <v>1000000</v>
      </c>
      <c r="EU134" s="545">
        <v>1000000</v>
      </c>
      <c r="EV134" s="545">
        <v>1000000</v>
      </c>
      <c r="EW134" s="545">
        <v>1000000</v>
      </c>
      <c r="EX134" s="545">
        <v>1000000</v>
      </c>
      <c r="EY134" s="545">
        <v>1000000</v>
      </c>
      <c r="EZ134" s="545">
        <v>1000000</v>
      </c>
    </row>
    <row r="135" spans="1:156" ht="55.5" customHeight="1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233"/>
      <c r="T135" s="279" t="s">
        <v>125</v>
      </c>
      <c r="U135" s="407"/>
      <c r="V135" s="279" t="s">
        <v>125</v>
      </c>
      <c r="W135" s="156" t="s">
        <v>430</v>
      </c>
      <c r="X135" s="156" t="s">
        <v>127</v>
      </c>
      <c r="Y135" s="156" t="s">
        <v>128</v>
      </c>
      <c r="Z135" s="156" t="s">
        <v>129</v>
      </c>
      <c r="AA135" s="156" t="s">
        <v>130</v>
      </c>
      <c r="AB135" s="156" t="s">
        <v>131</v>
      </c>
      <c r="AC135" s="155" t="s">
        <v>132</v>
      </c>
      <c r="AD135" s="419" t="s">
        <v>431</v>
      </c>
      <c r="AE135" s="155" t="s">
        <v>432</v>
      </c>
      <c r="AF135" s="155" t="s">
        <v>135</v>
      </c>
      <c r="AG135" s="419" t="s">
        <v>0</v>
      </c>
      <c r="AH135" s="157" t="s">
        <v>136</v>
      </c>
      <c r="AI135" s="158" t="s">
        <v>137</v>
      </c>
      <c r="AJ135" s="158" t="s">
        <v>433</v>
      </c>
      <c r="AK135" s="158" t="s">
        <v>138</v>
      </c>
      <c r="AL135" s="159" t="s">
        <v>139</v>
      </c>
      <c r="AM135" s="419" t="s">
        <v>140</v>
      </c>
      <c r="AN135" s="157" t="s">
        <v>141</v>
      </c>
      <c r="AO135" s="294" t="s">
        <v>214</v>
      </c>
      <c r="AP135" s="273" t="s">
        <v>434</v>
      </c>
      <c r="AQ135" s="238" t="s">
        <v>143</v>
      </c>
      <c r="AR135" s="274" t="s">
        <v>144</v>
      </c>
      <c r="AS135" s="419" t="s">
        <v>293</v>
      </c>
      <c r="AT135" s="157" t="s">
        <v>294</v>
      </c>
      <c r="AU135" s="436" t="s">
        <v>145</v>
      </c>
      <c r="AV135" s="370" t="s">
        <v>146</v>
      </c>
      <c r="AW135" s="370" t="s">
        <v>147</v>
      </c>
      <c r="AX135" s="371" t="s">
        <v>215</v>
      </c>
      <c r="AY135" s="238" t="s">
        <v>149</v>
      </c>
      <c r="AZ135" s="239" t="s">
        <v>150</v>
      </c>
      <c r="BB135" s="162" t="s">
        <v>151</v>
      </c>
      <c r="BC135" s="162" t="s">
        <v>152</v>
      </c>
      <c r="BD135" s="162" t="s">
        <v>107</v>
      </c>
      <c r="BE135" s="162" t="s">
        <v>153</v>
      </c>
      <c r="BF135" s="162" t="s">
        <v>154</v>
      </c>
      <c r="BG135" s="162" t="s">
        <v>155</v>
      </c>
      <c r="BH135" s="162" t="s">
        <v>156</v>
      </c>
      <c r="BI135" s="162" t="s">
        <v>157</v>
      </c>
      <c r="BJ135" s="162" t="s">
        <v>158</v>
      </c>
      <c r="BK135" s="162" t="s">
        <v>159</v>
      </c>
      <c r="BL135" s="162" t="s">
        <v>160</v>
      </c>
      <c r="BM135" s="162" t="s">
        <v>161</v>
      </c>
      <c r="BO135" s="162" t="s">
        <v>151</v>
      </c>
      <c r="BP135" s="162" t="s">
        <v>152</v>
      </c>
      <c r="BQ135" s="162" t="s">
        <v>107</v>
      </c>
      <c r="BR135" s="162" t="s">
        <v>153</v>
      </c>
      <c r="BS135" s="162" t="s">
        <v>154</v>
      </c>
      <c r="BT135" s="162" t="s">
        <v>155</v>
      </c>
      <c r="BU135" s="162" t="s">
        <v>156</v>
      </c>
      <c r="BV135" s="162" t="s">
        <v>157</v>
      </c>
      <c r="BW135" s="162" t="s">
        <v>158</v>
      </c>
      <c r="BX135" s="162" t="s">
        <v>159</v>
      </c>
      <c r="BY135" s="162" t="s">
        <v>160</v>
      </c>
      <c r="BZ135" s="162" t="s">
        <v>161</v>
      </c>
      <c r="CB135" s="531" t="s">
        <v>151</v>
      </c>
      <c r="CC135" s="531" t="s">
        <v>152</v>
      </c>
      <c r="CD135" s="531" t="s">
        <v>107</v>
      </c>
      <c r="CE135" s="531" t="s">
        <v>153</v>
      </c>
      <c r="CF135" s="531" t="s">
        <v>154</v>
      </c>
      <c r="CG135" s="531" t="s">
        <v>155</v>
      </c>
      <c r="CH135" s="531" t="s">
        <v>156</v>
      </c>
      <c r="CI135" s="531" t="s">
        <v>157</v>
      </c>
      <c r="CJ135" s="531" t="s">
        <v>158</v>
      </c>
      <c r="CK135" s="531" t="s">
        <v>159</v>
      </c>
      <c r="CL135" s="531" t="s">
        <v>160</v>
      </c>
      <c r="CM135" s="531" t="s">
        <v>161</v>
      </c>
      <c r="CO135" s="531" t="s">
        <v>151</v>
      </c>
      <c r="CP135" s="531" t="s">
        <v>152</v>
      </c>
      <c r="CQ135" s="531" t="s">
        <v>107</v>
      </c>
      <c r="CR135" s="531" t="s">
        <v>153</v>
      </c>
      <c r="CS135" s="531" t="s">
        <v>154</v>
      </c>
      <c r="CT135" s="531" t="s">
        <v>155</v>
      </c>
      <c r="CU135" s="531" t="s">
        <v>156</v>
      </c>
      <c r="CV135" s="531" t="s">
        <v>157</v>
      </c>
      <c r="CW135" s="531" t="s">
        <v>158</v>
      </c>
      <c r="CX135" s="531" t="s">
        <v>159</v>
      </c>
      <c r="CY135" s="531" t="s">
        <v>160</v>
      </c>
      <c r="CZ135" s="531" t="s">
        <v>161</v>
      </c>
      <c r="DB135" s="531" t="s">
        <v>151</v>
      </c>
      <c r="DC135" s="531" t="s">
        <v>152</v>
      </c>
      <c r="DD135" s="531" t="s">
        <v>107</v>
      </c>
      <c r="DE135" s="531" t="s">
        <v>153</v>
      </c>
      <c r="DF135" s="531" t="s">
        <v>154</v>
      </c>
      <c r="DG135" s="531" t="s">
        <v>155</v>
      </c>
      <c r="DH135" s="531" t="s">
        <v>156</v>
      </c>
      <c r="DI135" s="531" t="s">
        <v>157</v>
      </c>
      <c r="DJ135" s="531" t="s">
        <v>158</v>
      </c>
      <c r="DK135" s="531" t="s">
        <v>159</v>
      </c>
      <c r="DL135" s="531" t="s">
        <v>160</v>
      </c>
      <c r="DM135" s="531" t="s">
        <v>161</v>
      </c>
      <c r="DO135" s="531" t="s">
        <v>151</v>
      </c>
      <c r="DP135" s="531" t="s">
        <v>152</v>
      </c>
      <c r="DQ135" s="531" t="s">
        <v>107</v>
      </c>
      <c r="DR135" s="531" t="s">
        <v>153</v>
      </c>
      <c r="DS135" s="531" t="s">
        <v>154</v>
      </c>
      <c r="DT135" s="531" t="s">
        <v>155</v>
      </c>
      <c r="DU135" s="531" t="s">
        <v>156</v>
      </c>
      <c r="DV135" s="531" t="s">
        <v>157</v>
      </c>
      <c r="DW135" s="531" t="s">
        <v>158</v>
      </c>
      <c r="DX135" s="531" t="s">
        <v>159</v>
      </c>
      <c r="DY135" s="531" t="s">
        <v>160</v>
      </c>
      <c r="DZ135" s="531" t="s">
        <v>161</v>
      </c>
      <c r="EB135" s="531" t="s">
        <v>151</v>
      </c>
      <c r="EC135" s="531" t="s">
        <v>152</v>
      </c>
      <c r="ED135" s="531" t="s">
        <v>107</v>
      </c>
      <c r="EE135" s="531" t="s">
        <v>153</v>
      </c>
      <c r="EF135" s="531" t="s">
        <v>154</v>
      </c>
      <c r="EG135" s="531" t="s">
        <v>155</v>
      </c>
      <c r="EH135" s="531" t="s">
        <v>156</v>
      </c>
      <c r="EI135" s="531" t="s">
        <v>157</v>
      </c>
      <c r="EJ135" s="531" t="s">
        <v>158</v>
      </c>
      <c r="EK135" s="531" t="s">
        <v>159</v>
      </c>
      <c r="EL135" s="531" t="s">
        <v>160</v>
      </c>
      <c r="EM135" s="531" t="s">
        <v>161</v>
      </c>
      <c r="EO135" s="531" t="s">
        <v>151</v>
      </c>
      <c r="EP135" s="531" t="s">
        <v>152</v>
      </c>
      <c r="EQ135" s="531" t="s">
        <v>107</v>
      </c>
      <c r="ER135" s="531" t="s">
        <v>153</v>
      </c>
      <c r="ES135" s="531" t="s">
        <v>154</v>
      </c>
      <c r="ET135" s="531" t="s">
        <v>155</v>
      </c>
      <c r="EU135" s="531" t="s">
        <v>156</v>
      </c>
      <c r="EV135" s="531" t="s">
        <v>157</v>
      </c>
      <c r="EW135" s="531" t="s">
        <v>158</v>
      </c>
      <c r="EX135" s="531" t="s">
        <v>159</v>
      </c>
      <c r="EY135" s="531" t="s">
        <v>160</v>
      </c>
      <c r="EZ135" s="531" t="s">
        <v>161</v>
      </c>
    </row>
    <row r="136" spans="1:156" ht="49.5" customHeight="1">
      <c r="A136" s="181"/>
      <c r="B136" s="181" t="s">
        <v>181</v>
      </c>
      <c r="C136" s="224" t="s">
        <v>295</v>
      </c>
      <c r="D136" s="511" t="s">
        <v>350</v>
      </c>
      <c r="E136" s="181" t="s">
        <v>174</v>
      </c>
      <c r="F136" s="181" t="s">
        <v>162</v>
      </c>
      <c r="G136" s="181" t="s">
        <v>162</v>
      </c>
      <c r="H136" s="181" t="s">
        <v>162</v>
      </c>
      <c r="I136" s="181" t="s">
        <v>162</v>
      </c>
      <c r="J136" s="181" t="s">
        <v>162</v>
      </c>
      <c r="K136" s="181" t="s">
        <v>162</v>
      </c>
      <c r="L136" s="181" t="s">
        <v>162</v>
      </c>
      <c r="M136" s="181" t="s">
        <v>162</v>
      </c>
      <c r="N136" s="181" t="s">
        <v>162</v>
      </c>
      <c r="O136" s="181" t="s">
        <v>162</v>
      </c>
      <c r="P136" s="181"/>
      <c r="Q136" s="181"/>
      <c r="R136" s="181" t="s">
        <v>240</v>
      </c>
      <c r="S136" s="233"/>
      <c r="T136" s="510" t="s">
        <v>351</v>
      </c>
      <c r="U136" s="267">
        <v>2022011000042</v>
      </c>
      <c r="V136" s="264" t="s">
        <v>351</v>
      </c>
      <c r="W136" s="368">
        <f>+SUMIFS('[1]SIIF Cierre 31 de Abril de 2024'!$P$4:$P$749,'[1]SIIF Cierre 31 de Abril de 2024'!$A$4:$A$749,$B136,'[1]SIIF Cierre 31 de Abril de 2024'!$B$4:$B$749,$C136,'[1]SIIF Cierre 31 de Abril de 2024'!$C$4:$C$749,$D136)/1000000</f>
        <v>5210.8894790000004</v>
      </c>
      <c r="X136" s="360"/>
      <c r="Y136" s="360">
        <f>+SUMIFS('[1]SIIF Cierre 31 de Abril de 2024'!$R$4:$R$749,'[1]SIIF Cierre 31 de Abril de 2024'!$A$4:$A$749,$B136,'[1]SIIF Cierre 31 de Abril de 2024'!$B$4:$B$749,$C136,'[1]SIIF Cierre 31 de Abril de 2024'!$C$4:$C$749,$D136)/1000000</f>
        <v>0</v>
      </c>
      <c r="Z136" s="360"/>
      <c r="AA136" s="360">
        <f>+SUMIFS('[1]SIIF Cierre 31 de Abril de 2024'!$Q$4:$Q$749,'[1]SIIF Cierre 31 de Abril de 2024'!$A$4:$A$749,$B136,'[1]SIIF Cierre 31 de Abril de 2024'!$B$4:$B$749,$C136,'[1]SIIF Cierre 31 de Abril de 2024'!$C$4:$C$749,$D136)/1000000</f>
        <v>0</v>
      </c>
      <c r="AB136" s="360"/>
      <c r="AC136" s="360">
        <f>+AA136+AB136</f>
        <v>0</v>
      </c>
      <c r="AD136" s="428">
        <f>W136-Y136+AA136</f>
        <v>5210.8894790000004</v>
      </c>
      <c r="AE136" s="368">
        <f>+SUMIFS('[1]SIIF Cierre 31 de Abril de 2024'!$T$4:$T$749,'[1]SIIF Cierre 31 de Abril de 2024'!$A$4:$A$749,$B136,'[1]SIIF Cierre 31 de Abril de 2024'!$B$4:$B$749,$C136,'[1]SIIF Cierre 31 de Abril de 2024'!$C$4:$C$749,$D136)/1000000</f>
        <v>0</v>
      </c>
      <c r="AF136" s="368">
        <f>AD136-AE136</f>
        <v>5210.8894790000004</v>
      </c>
      <c r="AG136" s="433">
        <f>+SUMIFS('[1]SIIF Cierre 31 de Abril de 2024'!$W$4:$W$749,'[1]SIIF Cierre 31 de Abril de 2024'!$A$4:$A$749,$B136,'[1]SIIF Cierre 31 de Abril de 2024'!$B$4:$B$749,$C136,'[1]SIIF Cierre 31 de Abril de 2024'!$C$4:$C$749,$D136,'[1]SIIF Cierre 31 de Abril de 2024'!$D$4:$D$749,$E136,'[1]SIIF Cierre 31 de Abril de 2024'!$E$4:$E$749,$F136,'[1]SIIF Cierre 31 de Abril de 2024'!$F$4:$F$749,$G136,'[1]SIIF Cierre 31 de Abril de 2024'!$G$4:$G$749,$H136,'[1]SIIF Cierre 31 de Abril de 2024'!$H$4:$H$749,$I136,'[1]SIIF Cierre 31 de Abril de 2024'!$I$4:$I$749,$J136,'[1]SIIF Cierre 31 de Abril de 2024'!$J$4:$J$749,$K136,'[1]SIIF Cierre 31 de Abril de 2024'!$K$4:$K$749,$L136,'[1]SIIF Cierre 31 de Abril de 2024'!$L$4:$L$749,$M136,'[1]SIIF Cierre 31 de Abril de 2024'!$M$4:$M$749,$N136,'[1]SIIF Cierre 31 de Abril de 2024'!$N$4:$N$749,$O136)/1000000</f>
        <v>3043.278898</v>
      </c>
      <c r="AH136" s="277">
        <f t="shared" ref="AH136:AH141" si="396">+AG136/AD136</f>
        <v>0.58402292166519387</v>
      </c>
      <c r="AI136" s="278">
        <f t="shared" ref="AI136:AI141" si="397">+AG136/AF136</f>
        <v>0.58402292166519387</v>
      </c>
      <c r="AJ136" s="246">
        <f t="shared" ref="AJ136:AJ140" si="398">INDEX(CB136:CM136,MATCH($W$1,$CB$86:$CM$86,0))</f>
        <v>4128.1756789999999</v>
      </c>
      <c r="AK136" s="246">
        <f>+AG136-AJ136</f>
        <v>-1084.8967809999999</v>
      </c>
      <c r="AL136" s="170">
        <f t="shared" ref="AL136:AL140" si="399">INDEX(BB136:BM136,MATCH($W$1,$BB$86:$BM$86,0))</f>
        <v>0.79222092420816814</v>
      </c>
      <c r="AM136" s="433">
        <f>+SUMIFS('[1]SIIF Cierre 31 de Abril de 2024'!$X$4:$X$749,'[1]SIIF Cierre 31 de Abril de 2024'!$A$4:$A$749,$B136,'[1]SIIF Cierre 31 de Abril de 2024'!$B$4:$B$749,$C136,'[1]SIIF Cierre 31 de Abril de 2024'!$C$4:$C$749,$D136,'[1]SIIF Cierre 31 de Abril de 2024'!$D$4:$D$749,$E136,'[1]SIIF Cierre 31 de Abril de 2024'!$E$4:$E$749,$F136,'[1]SIIF Cierre 31 de Abril de 2024'!$F$4:$F$749,$G136,'[1]SIIF Cierre 31 de Abril de 2024'!$G$4:$G$749,$H136,'[1]SIIF Cierre 31 de Abril de 2024'!$H$4:$H$749,$I136,'[1]SIIF Cierre 31 de Abril de 2024'!$I$4:$I$749,$J136,'[1]SIIF Cierre 31 de Abril de 2024'!$J$4:$J$749,$K136,'[1]SIIF Cierre 31 de Abril de 2024'!$K$4:$K$749,$L136,'[1]SIIF Cierre 31 de Abril de 2024'!$L$4:$L$749,$M136,'[1]SIIF Cierre 31 de Abril de 2024'!$M$4:$M$749,$N136,'[1]SIIF Cierre 31 de Abril de 2024'!$N$4:$N$749,$O136)/1000000</f>
        <v>911.46523000000002</v>
      </c>
      <c r="AN136" s="277">
        <f t="shared" ref="AN136:AN141" si="400">+AM136/AD136</f>
        <v>0.17491547914674166</v>
      </c>
      <c r="AO136" s="278">
        <f t="shared" ref="AO136:AO141" si="401">+AM136/AF136</f>
        <v>0.17491547914674166</v>
      </c>
      <c r="AP136" s="246">
        <f t="shared" ref="AP136:AP140" si="402">INDEX(CO136:CZ136,MATCH($W$1,$CO$86:$CZ$86,0))</f>
        <v>496.92238836611642</v>
      </c>
      <c r="AQ136" s="246">
        <f>+AM136-AP136</f>
        <v>414.5428416338836</v>
      </c>
      <c r="AR136" s="170">
        <f t="shared" si="291"/>
        <v>9.5362296661390469E-2</v>
      </c>
      <c r="AS136" s="433">
        <f>+SUMIFS('[1]SIIF Cierre 31 de Abril de 2024'!$Z$4:$Z$749,'[1]SIIF Cierre 31 de Abril de 2024'!$A$4:$A$749,$B136,'[1]SIIF Cierre 31 de Abril de 2024'!$B$4:$B$749,$C136,'[1]SIIF Cierre 31 de Abril de 2024'!$C$4:$C$749,$D136,'[1]SIIF Cierre 31 de Abril de 2024'!$D$4:$D$749,$E136,'[1]SIIF Cierre 31 de Abril de 2024'!$E$4:$E$749,$F136,'[1]SIIF Cierre 31 de Abril de 2024'!$F$4:$F$749,$G136,'[1]SIIF Cierre 31 de Abril de 2024'!$G$4:$G$749,$H136,'[1]SIIF Cierre 31 de Abril de 2024'!$H$4:$H$749,$I136,'[1]SIIF Cierre 31 de Abril de 2024'!$I$4:$I$749,$J136,'[1]SIIF Cierre 31 de Abril de 2024'!$J$4:$J$749,$K136,'[1]SIIF Cierre 31 de Abril de 2024'!$K$4:$K$749,$L136,'[1]SIIF Cierre 31 de Abril de 2024'!$L$4:$L$749,$M136,'[1]SIIF Cierre 31 de Abril de 2024'!$M$4:$M$749,$N136,'[1]SIIF Cierre 31 de Abril de 2024'!$N$4:$N$749,$O136)/1000000</f>
        <v>910.77319299999999</v>
      </c>
      <c r="AT136" s="277">
        <f t="shared" ref="AT136:AT141" si="403">+AS136/AD136</f>
        <v>0.17478267322122951</v>
      </c>
      <c r="AU136" s="433">
        <f>+AD136-AG136</f>
        <v>2167.6105810000004</v>
      </c>
      <c r="AV136" s="369">
        <f>+AG136-AM136</f>
        <v>2131.8136679999998</v>
      </c>
      <c r="AW136" s="380">
        <f>+AD136-AM136</f>
        <v>4299.4242490000006</v>
      </c>
      <c r="AX136" s="381">
        <f t="shared" ref="AX136:AX141" si="404">+AF136-AG136</f>
        <v>2167.6105810000004</v>
      </c>
      <c r="AY136" s="190">
        <f>AD136*AR136</f>
        <v>496.92238836611648</v>
      </c>
      <c r="AZ136" s="250">
        <f t="shared" ref="AZ136:AZ141" si="405">IF(AND(AY136=0,AM136&gt;AY136),1,IFERROR(AM136/AY136,1))</f>
        <v>1.8342204966793763</v>
      </c>
      <c r="BB136" s="251">
        <v>0.14476006102988007</v>
      </c>
      <c r="BC136" s="252">
        <v>0.46141809161176417</v>
      </c>
      <c r="BD136" s="252">
        <v>0.79222092420816814</v>
      </c>
      <c r="BE136" s="252">
        <v>0.79222092420816814</v>
      </c>
      <c r="BF136" s="252">
        <v>1</v>
      </c>
      <c r="BG136" s="252">
        <v>1</v>
      </c>
      <c r="BH136" s="252">
        <v>1</v>
      </c>
      <c r="BI136" s="252">
        <v>1</v>
      </c>
      <c r="BJ136" s="252">
        <v>1</v>
      </c>
      <c r="BK136" s="252">
        <v>1</v>
      </c>
      <c r="BL136" s="252">
        <v>1</v>
      </c>
      <c r="BM136" s="252">
        <v>1</v>
      </c>
      <c r="BO136" s="252">
        <v>0</v>
      </c>
      <c r="BP136" s="252">
        <v>0</v>
      </c>
      <c r="BQ136" s="252">
        <v>2.197964622123524E-2</v>
      </c>
      <c r="BR136" s="252">
        <v>9.5362296661390469E-2</v>
      </c>
      <c r="BS136" s="252">
        <v>0.16874494710154569</v>
      </c>
      <c r="BT136" s="252">
        <v>0.30446132027925049</v>
      </c>
      <c r="BU136" s="252">
        <v>0.37784397071940568</v>
      </c>
      <c r="BV136" s="252">
        <v>0.45122662115956091</v>
      </c>
      <c r="BW136" s="252">
        <v>0.52460927159971615</v>
      </c>
      <c r="BX136" s="252">
        <v>0.68110355235660403</v>
      </c>
      <c r="BY136" s="252">
        <v>0.75448620279675926</v>
      </c>
      <c r="BZ136" s="252">
        <v>1</v>
      </c>
      <c r="CB136" s="537">
        <f t="shared" ref="CB136:CM140" si="406">DB136/EB136</f>
        <v>754.32867899999997</v>
      </c>
      <c r="CC136" s="537">
        <f t="shared" si="406"/>
        <v>2404.3986789999999</v>
      </c>
      <c r="CD136" s="537">
        <f t="shared" si="406"/>
        <v>4128.1756789999999</v>
      </c>
      <c r="CE136" s="537">
        <f t="shared" si="406"/>
        <v>4128.1756789999999</v>
      </c>
      <c r="CF136" s="537">
        <f t="shared" si="406"/>
        <v>5210.8894790000004</v>
      </c>
      <c r="CG136" s="537">
        <f t="shared" si="406"/>
        <v>5210.8894790000004</v>
      </c>
      <c r="CH136" s="537">
        <f t="shared" si="406"/>
        <v>5210.8894790000004</v>
      </c>
      <c r="CI136" s="537">
        <f t="shared" si="406"/>
        <v>5210.8894790000004</v>
      </c>
      <c r="CJ136" s="537">
        <f t="shared" si="406"/>
        <v>5210.8894790000004</v>
      </c>
      <c r="CK136" s="537">
        <f t="shared" si="406"/>
        <v>5210.8894790000004</v>
      </c>
      <c r="CL136" s="537">
        <f t="shared" si="406"/>
        <v>5210.8894790000004</v>
      </c>
      <c r="CM136" s="537">
        <f t="shared" si="406"/>
        <v>5210.8894790000004</v>
      </c>
      <c r="CO136" s="538">
        <f t="shared" ref="CO136:CZ140" si="407">DO136/EO136</f>
        <v>0</v>
      </c>
      <c r="CP136" s="538">
        <f t="shared" si="407"/>
        <v>0</v>
      </c>
      <c r="CQ136" s="538">
        <f t="shared" si="407"/>
        <v>114.53350724637681</v>
      </c>
      <c r="CR136" s="538">
        <f t="shared" si="407"/>
        <v>496.92238836611642</v>
      </c>
      <c r="CS136" s="538">
        <f t="shared" si="407"/>
        <v>879.31126948585609</v>
      </c>
      <c r="CT136" s="538">
        <f t="shared" si="407"/>
        <v>1586.5142906055955</v>
      </c>
      <c r="CU136" s="538">
        <f t="shared" si="407"/>
        <v>1968.9031717253351</v>
      </c>
      <c r="CV136" s="538">
        <f t="shared" si="407"/>
        <v>2351.2920528450745</v>
      </c>
      <c r="CW136" s="538">
        <f t="shared" si="407"/>
        <v>2733.6809339648144</v>
      </c>
      <c r="CX136" s="538">
        <f t="shared" si="407"/>
        <v>3549.1553350845538</v>
      </c>
      <c r="CY136" s="538">
        <f t="shared" si="407"/>
        <v>3931.5442162042932</v>
      </c>
      <c r="CZ136" s="538">
        <f t="shared" si="407"/>
        <v>5210.8894790000004</v>
      </c>
      <c r="DB136" s="541">
        <v>754328679</v>
      </c>
      <c r="DC136" s="538">
        <v>2404398679</v>
      </c>
      <c r="DD136" s="538">
        <v>4128175679</v>
      </c>
      <c r="DE136" s="538">
        <v>4128175679</v>
      </c>
      <c r="DF136" s="538">
        <v>5210889479</v>
      </c>
      <c r="DG136" s="538">
        <v>5210889479</v>
      </c>
      <c r="DH136" s="538">
        <v>5210889479</v>
      </c>
      <c r="DI136" s="538">
        <v>5210889479</v>
      </c>
      <c r="DJ136" s="538">
        <v>5210889479</v>
      </c>
      <c r="DK136" s="538">
        <v>5210889479</v>
      </c>
      <c r="DL136" s="538">
        <v>5210889479</v>
      </c>
      <c r="DM136" s="538">
        <v>5210889479</v>
      </c>
      <c r="DO136" s="538">
        <v>0</v>
      </c>
      <c r="DP136" s="538">
        <v>0</v>
      </c>
      <c r="DQ136" s="538">
        <v>114533507.24637681</v>
      </c>
      <c r="DR136" s="538">
        <v>496922388.3661164</v>
      </c>
      <c r="DS136" s="538">
        <v>879311269.48585606</v>
      </c>
      <c r="DT136" s="538">
        <v>1586514290.6055956</v>
      </c>
      <c r="DU136" s="538">
        <v>1968903171.7253351</v>
      </c>
      <c r="DV136" s="538">
        <v>2351292052.8450747</v>
      </c>
      <c r="DW136" s="538">
        <v>2733680933.9648142</v>
      </c>
      <c r="DX136" s="538">
        <v>3549155335.0845537</v>
      </c>
      <c r="DY136" s="538">
        <v>3931544216.2042933</v>
      </c>
      <c r="DZ136" s="538">
        <v>5210889479</v>
      </c>
      <c r="EB136" s="541">
        <v>1000000</v>
      </c>
      <c r="EC136" s="538">
        <v>1000000</v>
      </c>
      <c r="ED136" s="538">
        <v>1000000</v>
      </c>
      <c r="EE136" s="538">
        <v>1000000</v>
      </c>
      <c r="EF136" s="538">
        <v>1000000</v>
      </c>
      <c r="EG136" s="538">
        <v>1000000</v>
      </c>
      <c r="EH136" s="538">
        <v>1000000</v>
      </c>
      <c r="EI136" s="538">
        <v>1000000</v>
      </c>
      <c r="EJ136" s="538">
        <v>1000000</v>
      </c>
      <c r="EK136" s="538">
        <v>1000000</v>
      </c>
      <c r="EL136" s="538">
        <v>1000000</v>
      </c>
      <c r="EM136" s="538">
        <v>1000000</v>
      </c>
      <c r="EO136" s="538">
        <v>1000000</v>
      </c>
      <c r="EP136" s="538">
        <v>1000000</v>
      </c>
      <c r="EQ136" s="538">
        <v>1000000</v>
      </c>
      <c r="ER136" s="538">
        <v>1000000</v>
      </c>
      <c r="ES136" s="538">
        <v>1000000</v>
      </c>
      <c r="ET136" s="538">
        <v>1000000</v>
      </c>
      <c r="EU136" s="538">
        <v>1000000</v>
      </c>
      <c r="EV136" s="538">
        <v>1000000</v>
      </c>
      <c r="EW136" s="538">
        <v>1000000</v>
      </c>
      <c r="EX136" s="538">
        <v>1000000</v>
      </c>
      <c r="EY136" s="538">
        <v>1000000</v>
      </c>
      <c r="EZ136" s="538">
        <v>1000000</v>
      </c>
    </row>
    <row r="137" spans="1:156" ht="49.5" customHeight="1">
      <c r="A137" s="181"/>
      <c r="B137" s="181" t="s">
        <v>181</v>
      </c>
      <c r="C137" s="224" t="s">
        <v>295</v>
      </c>
      <c r="D137" s="507" t="s">
        <v>352</v>
      </c>
      <c r="E137" s="181" t="s">
        <v>174</v>
      </c>
      <c r="F137" s="181" t="s">
        <v>162</v>
      </c>
      <c r="G137" s="181" t="s">
        <v>162</v>
      </c>
      <c r="H137" s="181" t="s">
        <v>162</v>
      </c>
      <c r="I137" s="181" t="s">
        <v>162</v>
      </c>
      <c r="J137" s="181" t="s">
        <v>162</v>
      </c>
      <c r="K137" s="181" t="s">
        <v>162</v>
      </c>
      <c r="L137" s="181" t="s">
        <v>162</v>
      </c>
      <c r="M137" s="181" t="s">
        <v>162</v>
      </c>
      <c r="N137" s="181" t="s">
        <v>162</v>
      </c>
      <c r="O137" s="181" t="s">
        <v>162</v>
      </c>
      <c r="P137" s="181"/>
      <c r="Q137" s="181"/>
      <c r="R137" s="181" t="s">
        <v>240</v>
      </c>
      <c r="S137" s="233"/>
      <c r="T137" s="514" t="s">
        <v>353</v>
      </c>
      <c r="U137" s="267">
        <v>202300000000358</v>
      </c>
      <c r="V137" s="289" t="s">
        <v>353</v>
      </c>
      <c r="W137" s="360">
        <f>+SUMIFS('[1]SIIF Cierre 31 de Abril de 2024'!$P$4:$P$749,'[1]SIIF Cierre 31 de Abril de 2024'!$A$4:$A$749,$B137,'[1]SIIF Cierre 31 de Abril de 2024'!$B$4:$B$749,$C137,'[1]SIIF Cierre 31 de Abril de 2024'!$C$4:$C$749,$D137)/1000000</f>
        <v>7140</v>
      </c>
      <c r="X137" s="360"/>
      <c r="Y137" s="360">
        <f>+SUMIFS('[1]SIIF Cierre 31 de Abril de 2024'!$R$4:$R$749,'[1]SIIF Cierre 31 de Abril de 2024'!$A$4:$A$749,$B137,'[1]SIIF Cierre 31 de Abril de 2024'!$B$4:$B$749,$C137,'[1]SIIF Cierre 31 de Abril de 2024'!$C$4:$C$749,$D137)/1000000</f>
        <v>0</v>
      </c>
      <c r="Z137" s="360"/>
      <c r="AA137" s="360">
        <f>+SUMIFS('[1]SIIF Cierre 31 de Abril de 2024'!$Q$4:$Q$749,'[1]SIIF Cierre 31 de Abril de 2024'!$A$4:$A$749,$B137,'[1]SIIF Cierre 31 de Abril de 2024'!$B$4:$B$749,$C137,'[1]SIIF Cierre 31 de Abril de 2024'!$C$4:$C$749,$D137)/1000000</f>
        <v>0</v>
      </c>
      <c r="AB137" s="360"/>
      <c r="AC137" s="360">
        <f>+AA137+AB137</f>
        <v>0</v>
      </c>
      <c r="AD137" s="428">
        <f>W137-Y137+AA137</f>
        <v>7140</v>
      </c>
      <c r="AE137" s="360">
        <f>+SUMIFS('[1]SIIF Cierre 31 de Abril de 2024'!$T$4:$T$749,'[1]SIIF Cierre 31 de Abril de 2024'!$A$4:$A$749,$B137,'[1]SIIF Cierre 31 de Abril de 2024'!$B$4:$B$749,$C137,'[1]SIIF Cierre 31 de Abril de 2024'!$C$4:$C$749,$D137)/1000000</f>
        <v>0</v>
      </c>
      <c r="AF137" s="360">
        <f>AD137-AE137</f>
        <v>7140</v>
      </c>
      <c r="AG137" s="428">
        <f>+SUMIFS('[1]SIIF Cierre 31 de Abril de 2024'!$W$4:$W$749,'[1]SIIF Cierre 31 de Abril de 2024'!$A$4:$A$749,$B137,'[1]SIIF Cierre 31 de Abril de 2024'!$B$4:$B$749,$C137,'[1]SIIF Cierre 31 de Abril de 2024'!$C$4:$C$749,$D137,'[1]SIIF Cierre 31 de Abril de 2024'!$D$4:$D$749,$E137,'[1]SIIF Cierre 31 de Abril de 2024'!$E$4:$E$749,$F137,'[1]SIIF Cierre 31 de Abril de 2024'!$F$4:$F$749,$G137,'[1]SIIF Cierre 31 de Abril de 2024'!$G$4:$G$749,$H137,'[1]SIIF Cierre 31 de Abril de 2024'!$H$4:$H$749,$I137,'[1]SIIF Cierre 31 de Abril de 2024'!$I$4:$I$749,$J137,'[1]SIIF Cierre 31 de Abril de 2024'!$J$4:$J$749,$K137,'[1]SIIF Cierre 31 de Abril de 2024'!$K$4:$K$749,$L137,'[1]SIIF Cierre 31 de Abril de 2024'!$L$4:$L$749,$M137,'[1]SIIF Cierre 31 de Abril de 2024'!$M$4:$M$749,$N137,'[1]SIIF Cierre 31 de Abril de 2024'!$N$4:$N$749,$O137)/1000000</f>
        <v>1651.120639</v>
      </c>
      <c r="AH137" s="247">
        <f t="shared" si="396"/>
        <v>0.23124938921568627</v>
      </c>
      <c r="AI137" s="278">
        <f t="shared" si="397"/>
        <v>0.23124938921568627</v>
      </c>
      <c r="AJ137" s="246">
        <f t="shared" si="398"/>
        <v>5804.2623999999996</v>
      </c>
      <c r="AK137" s="246">
        <f>+AG137-AJ137</f>
        <v>-4153.1417609999999</v>
      </c>
      <c r="AL137" s="170">
        <f t="shared" si="399"/>
        <v>0.81292190476190473</v>
      </c>
      <c r="AM137" s="428">
        <f>+SUMIFS('[1]SIIF Cierre 31 de Abril de 2024'!$X$4:$X$749,'[1]SIIF Cierre 31 de Abril de 2024'!$A$4:$A$749,$B137,'[1]SIIF Cierre 31 de Abril de 2024'!$B$4:$B$749,$C137,'[1]SIIF Cierre 31 de Abril de 2024'!$C$4:$C$749,$D137,'[1]SIIF Cierre 31 de Abril de 2024'!$D$4:$D$749,$E137,'[1]SIIF Cierre 31 de Abril de 2024'!$E$4:$E$749,$F137,'[1]SIIF Cierre 31 de Abril de 2024'!$F$4:$F$749,$G137,'[1]SIIF Cierre 31 de Abril de 2024'!$G$4:$G$749,$H137,'[1]SIIF Cierre 31 de Abril de 2024'!$H$4:$H$749,$I137,'[1]SIIF Cierre 31 de Abril de 2024'!$I$4:$I$749,$J137,'[1]SIIF Cierre 31 de Abril de 2024'!$J$4:$J$749,$K137,'[1]SIIF Cierre 31 de Abril de 2024'!$K$4:$K$749,$L137,'[1]SIIF Cierre 31 de Abril de 2024'!$L$4:$L$749,$M137,'[1]SIIF Cierre 31 de Abril de 2024'!$M$4:$M$749,$N137,'[1]SIIF Cierre 31 de Abril de 2024'!$N$4:$N$749,$O137)/1000000</f>
        <v>86.192482999999996</v>
      </c>
      <c r="AN137" s="247">
        <f t="shared" si="400"/>
        <v>1.2071776330532212E-2</v>
      </c>
      <c r="AO137" s="278">
        <f t="shared" si="401"/>
        <v>1.2071776330532212E-2</v>
      </c>
      <c r="AP137" s="246">
        <f t="shared" si="402"/>
        <v>659.17438110878004</v>
      </c>
      <c r="AQ137" s="246">
        <f>+AM137-AP137</f>
        <v>-572.98189810878</v>
      </c>
      <c r="AR137" s="170">
        <f t="shared" si="291"/>
        <v>9.2321341891624331E-2</v>
      </c>
      <c r="AS137" s="428">
        <f>+SUMIFS('[1]SIIF Cierre 31 de Abril de 2024'!$Z$4:$Z$749,'[1]SIIF Cierre 31 de Abril de 2024'!$A$4:$A$749,$B137,'[1]SIIF Cierre 31 de Abril de 2024'!$B$4:$B$749,$C137,'[1]SIIF Cierre 31 de Abril de 2024'!$C$4:$C$749,$D137,'[1]SIIF Cierre 31 de Abril de 2024'!$D$4:$D$749,$E137,'[1]SIIF Cierre 31 de Abril de 2024'!$E$4:$E$749,$F137,'[1]SIIF Cierre 31 de Abril de 2024'!$F$4:$F$749,$G137,'[1]SIIF Cierre 31 de Abril de 2024'!$G$4:$G$749,$H137,'[1]SIIF Cierre 31 de Abril de 2024'!$H$4:$H$749,$I137,'[1]SIIF Cierre 31 de Abril de 2024'!$I$4:$I$749,$J137,'[1]SIIF Cierre 31 de Abril de 2024'!$J$4:$J$749,$K137,'[1]SIIF Cierre 31 de Abril de 2024'!$K$4:$K$749,$L137,'[1]SIIF Cierre 31 de Abril de 2024'!$L$4:$L$749,$M137,'[1]SIIF Cierre 31 de Abril de 2024'!$M$4:$M$749,$N137,'[1]SIIF Cierre 31 de Abril de 2024'!$N$4:$N$749,$O137)/1000000</f>
        <v>83.794371999999996</v>
      </c>
      <c r="AT137" s="247">
        <f t="shared" si="403"/>
        <v>1.173590644257703E-2</v>
      </c>
      <c r="AU137" s="433">
        <f>+AD137-AG137</f>
        <v>5488.8793610000002</v>
      </c>
      <c r="AV137" s="361">
        <f>+AG137-AM137</f>
        <v>1564.9281559999999</v>
      </c>
      <c r="AW137" s="382">
        <f>+AD137-AM137</f>
        <v>7053.8075170000002</v>
      </c>
      <c r="AX137" s="381">
        <f t="shared" si="404"/>
        <v>5488.8793610000002</v>
      </c>
      <c r="AY137" s="190">
        <f>AD137*AR137</f>
        <v>659.17438110619776</v>
      </c>
      <c r="AZ137" s="250">
        <f t="shared" si="405"/>
        <v>0.13075824162849825</v>
      </c>
      <c r="BB137" s="251">
        <v>0.14285714285714285</v>
      </c>
      <c r="BC137" s="252">
        <v>0.34098084033613446</v>
      </c>
      <c r="BD137" s="252">
        <v>0.81292190476190473</v>
      </c>
      <c r="BE137" s="252">
        <v>0.81292190476190473</v>
      </c>
      <c r="BF137" s="252">
        <v>1</v>
      </c>
      <c r="BG137" s="252">
        <v>1</v>
      </c>
      <c r="BH137" s="252">
        <v>1</v>
      </c>
      <c r="BI137" s="252">
        <v>1</v>
      </c>
      <c r="BJ137" s="252">
        <v>1</v>
      </c>
      <c r="BK137" s="252">
        <v>1</v>
      </c>
      <c r="BL137" s="252">
        <v>1</v>
      </c>
      <c r="BM137" s="252">
        <v>1</v>
      </c>
      <c r="BO137" s="252">
        <v>0</v>
      </c>
      <c r="BP137" s="252">
        <v>1.1348128981975699E-2</v>
      </c>
      <c r="BQ137" s="252">
        <v>4.210084187941518E-2</v>
      </c>
      <c r="BR137" s="252">
        <v>9.2321341891624331E-2</v>
      </c>
      <c r="BS137" s="252">
        <v>0.14487610894397374</v>
      </c>
      <c r="BT137" s="252">
        <v>0.3271557028865712</v>
      </c>
      <c r="BU137" s="252">
        <v>0.3797104699389206</v>
      </c>
      <c r="BV137" s="252">
        <v>0.43226523699127001</v>
      </c>
      <c r="BW137" s="252">
        <v>0.48692084437974564</v>
      </c>
      <c r="BX137" s="252">
        <v>0.71454288762188534</v>
      </c>
      <c r="BY137" s="252">
        <v>0.7668642279702208</v>
      </c>
      <c r="BZ137" s="252">
        <v>1</v>
      </c>
      <c r="CB137" s="537">
        <f t="shared" si="406"/>
        <v>1020</v>
      </c>
      <c r="CC137" s="537">
        <f t="shared" si="406"/>
        <v>2434.6032</v>
      </c>
      <c r="CD137" s="537">
        <f t="shared" si="406"/>
        <v>5804.2623999999996</v>
      </c>
      <c r="CE137" s="537">
        <f t="shared" si="406"/>
        <v>5804.2623999999996</v>
      </c>
      <c r="CF137" s="537">
        <f t="shared" si="406"/>
        <v>7140</v>
      </c>
      <c r="CG137" s="537">
        <f t="shared" si="406"/>
        <v>7140</v>
      </c>
      <c r="CH137" s="537">
        <f t="shared" si="406"/>
        <v>7140</v>
      </c>
      <c r="CI137" s="537">
        <f t="shared" si="406"/>
        <v>7140</v>
      </c>
      <c r="CJ137" s="537">
        <f t="shared" si="406"/>
        <v>7140</v>
      </c>
      <c r="CK137" s="537">
        <f t="shared" si="406"/>
        <v>7140</v>
      </c>
      <c r="CL137" s="537">
        <f t="shared" si="406"/>
        <v>7140</v>
      </c>
      <c r="CM137" s="537">
        <f t="shared" si="406"/>
        <v>7140</v>
      </c>
      <c r="CO137" s="538">
        <f t="shared" si="407"/>
        <v>0</v>
      </c>
      <c r="CP137" s="538">
        <f t="shared" si="407"/>
        <v>81.025640931623926</v>
      </c>
      <c r="CQ137" s="538">
        <f t="shared" si="407"/>
        <v>300.60001102020198</v>
      </c>
      <c r="CR137" s="538">
        <f t="shared" si="407"/>
        <v>659.17438110878004</v>
      </c>
      <c r="CS137" s="538">
        <f t="shared" si="407"/>
        <v>1034.4154178640247</v>
      </c>
      <c r="CT137" s="538">
        <f t="shared" si="407"/>
        <v>2335.8917186192693</v>
      </c>
      <c r="CU137" s="538">
        <f t="shared" si="407"/>
        <v>2711.1327553745141</v>
      </c>
      <c r="CV137" s="538">
        <f t="shared" si="407"/>
        <v>3086.3737921297588</v>
      </c>
      <c r="CW137" s="538">
        <f t="shared" si="407"/>
        <v>3476.6148288850036</v>
      </c>
      <c r="CX137" s="538">
        <f t="shared" si="407"/>
        <v>5101.8362176402479</v>
      </c>
      <c r="CY137" s="538">
        <f t="shared" si="407"/>
        <v>5475.4105877288266</v>
      </c>
      <c r="CZ137" s="538">
        <f t="shared" si="407"/>
        <v>7140.0000000279715</v>
      </c>
      <c r="DB137" s="541">
        <v>1020000000</v>
      </c>
      <c r="DC137" s="538">
        <v>2434603200</v>
      </c>
      <c r="DD137" s="538">
        <v>5804262400</v>
      </c>
      <c r="DE137" s="538">
        <v>5804262400</v>
      </c>
      <c r="DF137" s="538">
        <v>7140000000</v>
      </c>
      <c r="DG137" s="538">
        <v>7140000000</v>
      </c>
      <c r="DH137" s="538">
        <v>7140000000</v>
      </c>
      <c r="DI137" s="538">
        <v>7140000000</v>
      </c>
      <c r="DJ137" s="538">
        <v>7140000000</v>
      </c>
      <c r="DK137" s="538">
        <v>7140000000</v>
      </c>
      <c r="DL137" s="538">
        <v>7140000000</v>
      </c>
      <c r="DM137" s="538">
        <v>7140000000</v>
      </c>
      <c r="DO137" s="538">
        <v>0</v>
      </c>
      <c r="DP137" s="538">
        <v>81025640.931623921</v>
      </c>
      <c r="DQ137" s="538">
        <v>300600011.02020198</v>
      </c>
      <c r="DR137" s="538">
        <v>659174381.10878003</v>
      </c>
      <c r="DS137" s="538">
        <v>1034415417.8640248</v>
      </c>
      <c r="DT137" s="538">
        <v>2335891718.6192694</v>
      </c>
      <c r="DU137" s="538">
        <v>2711132755.3745141</v>
      </c>
      <c r="DV137" s="538">
        <v>3086373792.1297588</v>
      </c>
      <c r="DW137" s="538">
        <v>3476614828.8850036</v>
      </c>
      <c r="DX137" s="538">
        <v>5101836217.6402483</v>
      </c>
      <c r="DY137" s="538">
        <v>5475410587.7288265</v>
      </c>
      <c r="DZ137" s="538">
        <v>7140000000.0279713</v>
      </c>
      <c r="EB137" s="541">
        <v>1000000</v>
      </c>
      <c r="EC137" s="538">
        <v>1000000</v>
      </c>
      <c r="ED137" s="538">
        <v>1000000</v>
      </c>
      <c r="EE137" s="538">
        <v>1000000</v>
      </c>
      <c r="EF137" s="538">
        <v>1000000</v>
      </c>
      <c r="EG137" s="538">
        <v>1000000</v>
      </c>
      <c r="EH137" s="538">
        <v>1000000</v>
      </c>
      <c r="EI137" s="538">
        <v>1000000</v>
      </c>
      <c r="EJ137" s="538">
        <v>1000000</v>
      </c>
      <c r="EK137" s="538">
        <v>1000000</v>
      </c>
      <c r="EL137" s="538">
        <v>1000000</v>
      </c>
      <c r="EM137" s="538">
        <v>1000000</v>
      </c>
      <c r="EO137" s="538">
        <v>1000000</v>
      </c>
      <c r="EP137" s="538">
        <v>1000000</v>
      </c>
      <c r="EQ137" s="538">
        <v>1000000</v>
      </c>
      <c r="ER137" s="538">
        <v>1000000</v>
      </c>
      <c r="ES137" s="538">
        <v>1000000</v>
      </c>
      <c r="ET137" s="538">
        <v>1000000</v>
      </c>
      <c r="EU137" s="538">
        <v>1000000</v>
      </c>
      <c r="EV137" s="538">
        <v>1000000</v>
      </c>
      <c r="EW137" s="538">
        <v>1000000</v>
      </c>
      <c r="EX137" s="538">
        <v>1000000</v>
      </c>
      <c r="EY137" s="538">
        <v>1000000</v>
      </c>
      <c r="EZ137" s="538">
        <v>1000000</v>
      </c>
    </row>
    <row r="138" spans="1:156" ht="49.5" customHeight="1">
      <c r="A138" s="181"/>
      <c r="B138" s="181" t="s">
        <v>181</v>
      </c>
      <c r="C138" s="224" t="s">
        <v>295</v>
      </c>
      <c r="D138" s="507" t="s">
        <v>354</v>
      </c>
      <c r="E138" s="181" t="s">
        <v>174</v>
      </c>
      <c r="F138" s="181" t="s">
        <v>162</v>
      </c>
      <c r="G138" s="181" t="s">
        <v>162</v>
      </c>
      <c r="H138" s="181" t="s">
        <v>162</v>
      </c>
      <c r="I138" s="181" t="s">
        <v>162</v>
      </c>
      <c r="J138" s="181" t="s">
        <v>162</v>
      </c>
      <c r="K138" s="181" t="s">
        <v>162</v>
      </c>
      <c r="L138" s="181" t="s">
        <v>162</v>
      </c>
      <c r="M138" s="181" t="s">
        <v>162</v>
      </c>
      <c r="N138" s="181" t="s">
        <v>162</v>
      </c>
      <c r="O138" s="181" t="s">
        <v>162</v>
      </c>
      <c r="P138" s="181"/>
      <c r="Q138" s="181"/>
      <c r="R138" s="181" t="s">
        <v>240</v>
      </c>
      <c r="S138" s="233"/>
      <c r="T138" s="514" t="s">
        <v>355</v>
      </c>
      <c r="U138" s="267">
        <v>202300000000360</v>
      </c>
      <c r="V138" s="289" t="s">
        <v>355</v>
      </c>
      <c r="W138" s="360">
        <f>+SUMIFS('[1]SIIF Cierre 31 de Abril de 2024'!$P$4:$P$749,'[1]SIIF Cierre 31 de Abril de 2024'!$A$4:$A$749,$B138,'[1]SIIF Cierre 31 de Abril de 2024'!$B$4:$B$749,$C138,'[1]SIIF Cierre 31 de Abril de 2024'!$C$4:$C$749,$D138)/1000000</f>
        <v>7803.7103999999999</v>
      </c>
      <c r="X138" s="360"/>
      <c r="Y138" s="360">
        <f>+SUMIFS('[1]SIIF Cierre 31 de Abril de 2024'!$R$4:$R$749,'[1]SIIF Cierre 31 de Abril de 2024'!$A$4:$A$749,$B138,'[1]SIIF Cierre 31 de Abril de 2024'!$B$4:$B$749,$C138,'[1]SIIF Cierre 31 de Abril de 2024'!$C$4:$C$749,$D138)/1000000</f>
        <v>0</v>
      </c>
      <c r="Z138" s="360"/>
      <c r="AA138" s="360">
        <f>+SUMIFS('[1]SIIF Cierre 31 de Abril de 2024'!$Q$4:$Q$749,'[1]SIIF Cierre 31 de Abril de 2024'!$A$4:$A$749,$B138,'[1]SIIF Cierre 31 de Abril de 2024'!$B$4:$B$749,$C138,'[1]SIIF Cierre 31 de Abril de 2024'!$C$4:$C$749,$D138)/1000000</f>
        <v>0</v>
      </c>
      <c r="AB138" s="360"/>
      <c r="AC138" s="360">
        <f>+AA138+AB138</f>
        <v>0</v>
      </c>
      <c r="AD138" s="428">
        <f>W138-Y138+AA138</f>
        <v>7803.7103999999999</v>
      </c>
      <c r="AE138" s="360">
        <f>+SUMIFS('[1]SIIF Cierre 31 de Abril de 2024'!$T$4:$T$749,'[1]SIIF Cierre 31 de Abril de 2024'!$A$4:$A$749,$B138,'[1]SIIF Cierre 31 de Abril de 2024'!$B$4:$B$749,$C138,'[1]SIIF Cierre 31 de Abril de 2024'!$C$4:$C$749,$D138)/1000000</f>
        <v>0</v>
      </c>
      <c r="AF138" s="360">
        <f>AD138-AE138</f>
        <v>7803.7103999999999</v>
      </c>
      <c r="AG138" s="428">
        <f>+SUMIFS('[1]SIIF Cierre 31 de Abril de 2024'!$W$4:$W$749,'[1]SIIF Cierre 31 de Abril de 2024'!$A$4:$A$749,$B138,'[1]SIIF Cierre 31 de Abril de 2024'!$B$4:$B$749,$C138,'[1]SIIF Cierre 31 de Abril de 2024'!$C$4:$C$749,$D138,'[1]SIIF Cierre 31 de Abril de 2024'!$D$4:$D$749,$E138,'[1]SIIF Cierre 31 de Abril de 2024'!$E$4:$E$749,$F138,'[1]SIIF Cierre 31 de Abril de 2024'!$F$4:$F$749,$G138,'[1]SIIF Cierre 31 de Abril de 2024'!$G$4:$G$749,$H138,'[1]SIIF Cierre 31 de Abril de 2024'!$H$4:$H$749,$I138,'[1]SIIF Cierre 31 de Abril de 2024'!$I$4:$I$749,$J138,'[1]SIIF Cierre 31 de Abril de 2024'!$J$4:$J$749,$K138,'[1]SIIF Cierre 31 de Abril de 2024'!$K$4:$K$749,$L138,'[1]SIIF Cierre 31 de Abril de 2024'!$L$4:$L$749,$M138,'[1]SIIF Cierre 31 de Abril de 2024'!$M$4:$M$749,$N138,'[1]SIIF Cierre 31 de Abril de 2024'!$N$4:$N$749,$O138)/1000000</f>
        <v>1220.218057</v>
      </c>
      <c r="AH138" s="247">
        <f t="shared" si="396"/>
        <v>0.15636383136411625</v>
      </c>
      <c r="AI138" s="278">
        <f t="shared" si="397"/>
        <v>0.15636383136411625</v>
      </c>
      <c r="AJ138" s="246">
        <f t="shared" si="398"/>
        <v>1910.7103999999999</v>
      </c>
      <c r="AK138" s="246">
        <f>+AG138-AJ138</f>
        <v>-690.49234299999989</v>
      </c>
      <c r="AL138" s="170">
        <f t="shared" si="399"/>
        <v>0.24484640024570875</v>
      </c>
      <c r="AM138" s="428">
        <f>+SUMIFS('[1]SIIF Cierre 31 de Abril de 2024'!$X$4:$X$749,'[1]SIIF Cierre 31 de Abril de 2024'!$A$4:$A$749,$B138,'[1]SIIF Cierre 31 de Abril de 2024'!$B$4:$B$749,$C138,'[1]SIIF Cierre 31 de Abril de 2024'!$C$4:$C$749,$D138,'[1]SIIF Cierre 31 de Abril de 2024'!$D$4:$D$749,$E138,'[1]SIIF Cierre 31 de Abril de 2024'!$E$4:$E$749,$F138,'[1]SIIF Cierre 31 de Abril de 2024'!$F$4:$F$749,$G138,'[1]SIIF Cierre 31 de Abril de 2024'!$G$4:$G$749,$H138,'[1]SIIF Cierre 31 de Abril de 2024'!$H$4:$H$749,$I138,'[1]SIIF Cierre 31 de Abril de 2024'!$I$4:$I$749,$J138,'[1]SIIF Cierre 31 de Abril de 2024'!$J$4:$J$749,$K138,'[1]SIIF Cierre 31 de Abril de 2024'!$K$4:$K$749,$L138,'[1]SIIF Cierre 31 de Abril de 2024'!$L$4:$L$749,$M138,'[1]SIIF Cierre 31 de Abril de 2024'!$M$4:$M$749,$N138,'[1]SIIF Cierre 31 de Abril de 2024'!$N$4:$N$749,$O138)/1000000</f>
        <v>0.99856100000000003</v>
      </c>
      <c r="AN138" s="247">
        <f t="shared" si="400"/>
        <v>1.2795977154662224E-4</v>
      </c>
      <c r="AO138" s="278">
        <f t="shared" si="401"/>
        <v>1.2795977154662224E-4</v>
      </c>
      <c r="AP138" s="246">
        <f t="shared" si="402"/>
        <v>219.75445716023108</v>
      </c>
      <c r="AQ138" s="246">
        <f>+AM138-AP138</f>
        <v>-218.75589616023109</v>
      </c>
      <c r="AR138" s="170">
        <f t="shared" si="291"/>
        <v>2.8160252738265515E-2</v>
      </c>
      <c r="AS138" s="428">
        <f>+SUMIFS('[1]SIIF Cierre 31 de Abril de 2024'!$Z$4:$Z$749,'[1]SIIF Cierre 31 de Abril de 2024'!$A$4:$A$749,$B138,'[1]SIIF Cierre 31 de Abril de 2024'!$B$4:$B$749,$C138,'[1]SIIF Cierre 31 de Abril de 2024'!$C$4:$C$749,$D138,'[1]SIIF Cierre 31 de Abril de 2024'!$D$4:$D$749,$E138,'[1]SIIF Cierre 31 de Abril de 2024'!$E$4:$E$749,$F138,'[1]SIIF Cierre 31 de Abril de 2024'!$F$4:$F$749,$G138,'[1]SIIF Cierre 31 de Abril de 2024'!$G$4:$G$749,$H138,'[1]SIIF Cierre 31 de Abril de 2024'!$H$4:$H$749,$I138,'[1]SIIF Cierre 31 de Abril de 2024'!$I$4:$I$749,$J138,'[1]SIIF Cierre 31 de Abril de 2024'!$J$4:$J$749,$K138,'[1]SIIF Cierre 31 de Abril de 2024'!$K$4:$K$749,$L138,'[1]SIIF Cierre 31 de Abril de 2024'!$L$4:$L$749,$M138,'[1]SIIF Cierre 31 de Abril de 2024'!$M$4:$M$749,$N138,'[1]SIIF Cierre 31 de Abril de 2024'!$N$4:$N$749,$O138)/1000000</f>
        <v>0.99856100000000003</v>
      </c>
      <c r="AT138" s="247">
        <f t="shared" si="403"/>
        <v>1.2795977154662224E-4</v>
      </c>
      <c r="AU138" s="433">
        <f>+AD138-AG138</f>
        <v>6583.4923429999999</v>
      </c>
      <c r="AV138" s="361">
        <f>+AG138-AM138</f>
        <v>1219.2194959999999</v>
      </c>
      <c r="AW138" s="382">
        <f>+AD138-AM138</f>
        <v>7802.7118389999996</v>
      </c>
      <c r="AX138" s="381">
        <f t="shared" si="404"/>
        <v>6583.4923429999999</v>
      </c>
      <c r="AY138" s="190">
        <f>AD138*AR138</f>
        <v>219.75445716023108</v>
      </c>
      <c r="AZ138" s="250">
        <f t="shared" si="405"/>
        <v>4.543985195585418E-3</v>
      </c>
      <c r="BB138" s="251">
        <v>0</v>
      </c>
      <c r="BC138" s="252">
        <v>1.02515336806963E-2</v>
      </c>
      <c r="BD138" s="252">
        <v>0.24484640024570875</v>
      </c>
      <c r="BE138" s="252">
        <v>0.24484640024570875</v>
      </c>
      <c r="BF138" s="252">
        <v>0.97488374248229404</v>
      </c>
      <c r="BG138" s="252">
        <v>0.99794969326386074</v>
      </c>
      <c r="BH138" s="252">
        <v>0.99794969326386074</v>
      </c>
      <c r="BI138" s="252">
        <v>0.99794969326386074</v>
      </c>
      <c r="BJ138" s="252">
        <v>0.99794969326386074</v>
      </c>
      <c r="BK138" s="252">
        <v>1</v>
      </c>
      <c r="BL138" s="252">
        <v>1</v>
      </c>
      <c r="BM138" s="252">
        <v>1</v>
      </c>
      <c r="BO138" s="252">
        <v>0</v>
      </c>
      <c r="BP138" s="252">
        <v>0</v>
      </c>
      <c r="BQ138" s="252">
        <v>1.0285819746518028E-3</v>
      </c>
      <c r="BR138" s="252">
        <v>2.8160252738265515E-2</v>
      </c>
      <c r="BS138" s="252">
        <v>5.5291923501879232E-2</v>
      </c>
      <c r="BT138" s="252">
        <v>0.30143479693646846</v>
      </c>
      <c r="BU138" s="252">
        <v>0.32856646770008219</v>
      </c>
      <c r="BV138" s="252">
        <v>0.35569813846369591</v>
      </c>
      <c r="BW138" s="252">
        <v>0.38282980922730964</v>
      </c>
      <c r="BX138" s="252">
        <v>0.70197641688555745</v>
      </c>
      <c r="BY138" s="252">
        <v>0.73013324101724086</v>
      </c>
      <c r="BZ138" s="252">
        <v>1</v>
      </c>
      <c r="CB138" s="537">
        <f t="shared" si="406"/>
        <v>0</v>
      </c>
      <c r="CC138" s="537">
        <f t="shared" si="406"/>
        <v>80</v>
      </c>
      <c r="CD138" s="537">
        <f t="shared" si="406"/>
        <v>1910.7103999999999</v>
      </c>
      <c r="CE138" s="537">
        <f t="shared" si="406"/>
        <v>1910.7103999999999</v>
      </c>
      <c r="CF138" s="537">
        <f t="shared" si="406"/>
        <v>7607.7103999999999</v>
      </c>
      <c r="CG138" s="537">
        <f t="shared" si="406"/>
        <v>7787.7103999999999</v>
      </c>
      <c r="CH138" s="537">
        <f t="shared" si="406"/>
        <v>7787.7103999999999</v>
      </c>
      <c r="CI138" s="537">
        <f t="shared" si="406"/>
        <v>7787.7103999999999</v>
      </c>
      <c r="CJ138" s="537">
        <f t="shared" si="406"/>
        <v>7787.7103999999999</v>
      </c>
      <c r="CK138" s="537">
        <f t="shared" si="406"/>
        <v>7803.7103999999999</v>
      </c>
      <c r="CL138" s="537">
        <f t="shared" si="406"/>
        <v>7803.7103999999999</v>
      </c>
      <c r="CM138" s="537">
        <f t="shared" si="406"/>
        <v>7803.7103999999999</v>
      </c>
      <c r="CO138" s="538">
        <f t="shared" si="407"/>
        <v>0</v>
      </c>
      <c r="CP138" s="538">
        <f t="shared" si="407"/>
        <v>0</v>
      </c>
      <c r="CQ138" s="538">
        <f t="shared" si="407"/>
        <v>8.0267558528428093</v>
      </c>
      <c r="CR138" s="538">
        <f t="shared" si="407"/>
        <v>219.75445716023108</v>
      </c>
      <c r="CS138" s="538">
        <f t="shared" si="407"/>
        <v>431.48215846761934</v>
      </c>
      <c r="CT138" s="538">
        <f t="shared" si="407"/>
        <v>2352.3098597750072</v>
      </c>
      <c r="CU138" s="538">
        <f t="shared" si="407"/>
        <v>2564.0375610823958</v>
      </c>
      <c r="CV138" s="538">
        <f t="shared" si="407"/>
        <v>2775.7652623897839</v>
      </c>
      <c r="CW138" s="538">
        <f t="shared" si="407"/>
        <v>2987.4929636971719</v>
      </c>
      <c r="CX138" s="538">
        <f t="shared" si="407"/>
        <v>5478.0206650045602</v>
      </c>
      <c r="CY138" s="538">
        <f t="shared" si="407"/>
        <v>5697.7483663119492</v>
      </c>
      <c r="CZ138" s="538">
        <f t="shared" si="407"/>
        <v>7803.7103999999999</v>
      </c>
      <c r="DB138" s="541">
        <v>0</v>
      </c>
      <c r="DC138" s="538">
        <v>80000000</v>
      </c>
      <c r="DD138" s="538">
        <v>1910710400</v>
      </c>
      <c r="DE138" s="538">
        <v>1910710400</v>
      </c>
      <c r="DF138" s="538">
        <v>7607710400</v>
      </c>
      <c r="DG138" s="538">
        <v>7787710400</v>
      </c>
      <c r="DH138" s="538">
        <v>7787710400</v>
      </c>
      <c r="DI138" s="538">
        <v>7787710400</v>
      </c>
      <c r="DJ138" s="538">
        <v>7787710400</v>
      </c>
      <c r="DK138" s="538">
        <v>7803710400</v>
      </c>
      <c r="DL138" s="538">
        <v>7803710400</v>
      </c>
      <c r="DM138" s="538">
        <v>7803710400</v>
      </c>
      <c r="DO138" s="538">
        <v>0</v>
      </c>
      <c r="DP138" s="538">
        <v>0</v>
      </c>
      <c r="DQ138" s="538">
        <v>8026755.8528428096</v>
      </c>
      <c r="DR138" s="538">
        <v>219754457.16023108</v>
      </c>
      <c r="DS138" s="538">
        <v>431482158.46761936</v>
      </c>
      <c r="DT138" s="538">
        <v>2352309859.7750072</v>
      </c>
      <c r="DU138" s="538">
        <v>2564037561.0823956</v>
      </c>
      <c r="DV138" s="538">
        <v>2775765262.3897839</v>
      </c>
      <c r="DW138" s="538">
        <v>2987492963.6971722</v>
      </c>
      <c r="DX138" s="538">
        <v>5478020665.0045605</v>
      </c>
      <c r="DY138" s="538">
        <v>5697748366.3119488</v>
      </c>
      <c r="DZ138" s="538">
        <v>7803710400</v>
      </c>
      <c r="EB138" s="541">
        <v>1000000</v>
      </c>
      <c r="EC138" s="538">
        <v>1000000</v>
      </c>
      <c r="ED138" s="538">
        <v>1000000</v>
      </c>
      <c r="EE138" s="538">
        <v>1000000</v>
      </c>
      <c r="EF138" s="538">
        <v>1000000</v>
      </c>
      <c r="EG138" s="538">
        <v>1000000</v>
      </c>
      <c r="EH138" s="538">
        <v>1000000</v>
      </c>
      <c r="EI138" s="538">
        <v>1000000</v>
      </c>
      <c r="EJ138" s="538">
        <v>1000000</v>
      </c>
      <c r="EK138" s="538">
        <v>1000000</v>
      </c>
      <c r="EL138" s="538">
        <v>1000000</v>
      </c>
      <c r="EM138" s="538">
        <v>1000000</v>
      </c>
      <c r="EO138" s="538">
        <v>1000000</v>
      </c>
      <c r="EP138" s="538">
        <v>1000000</v>
      </c>
      <c r="EQ138" s="538">
        <v>1000000</v>
      </c>
      <c r="ER138" s="538">
        <v>1000000</v>
      </c>
      <c r="ES138" s="538">
        <v>1000000</v>
      </c>
      <c r="ET138" s="538">
        <v>1000000</v>
      </c>
      <c r="EU138" s="538">
        <v>1000000</v>
      </c>
      <c r="EV138" s="538">
        <v>1000000</v>
      </c>
      <c r="EW138" s="538">
        <v>1000000</v>
      </c>
      <c r="EX138" s="538">
        <v>1000000</v>
      </c>
      <c r="EY138" s="538">
        <v>1000000</v>
      </c>
      <c r="EZ138" s="538">
        <v>1000000</v>
      </c>
    </row>
    <row r="139" spans="1:156" ht="49.5" customHeight="1">
      <c r="A139" s="181"/>
      <c r="B139" s="181" t="s">
        <v>181</v>
      </c>
      <c r="C139" s="224" t="s">
        <v>295</v>
      </c>
      <c r="D139" s="507" t="s">
        <v>356</v>
      </c>
      <c r="E139" s="181" t="s">
        <v>174</v>
      </c>
      <c r="F139" s="181" t="s">
        <v>162</v>
      </c>
      <c r="G139" s="181" t="s">
        <v>162</v>
      </c>
      <c r="H139" s="181" t="s">
        <v>162</v>
      </c>
      <c r="I139" s="181" t="s">
        <v>162</v>
      </c>
      <c r="J139" s="181" t="s">
        <v>162</v>
      </c>
      <c r="K139" s="181" t="s">
        <v>162</v>
      </c>
      <c r="L139" s="181" t="s">
        <v>162</v>
      </c>
      <c r="M139" s="181" t="s">
        <v>162</v>
      </c>
      <c r="N139" s="181" t="s">
        <v>162</v>
      </c>
      <c r="O139" s="181" t="s">
        <v>162</v>
      </c>
      <c r="P139" s="181"/>
      <c r="Q139" s="181"/>
      <c r="R139" s="181" t="s">
        <v>240</v>
      </c>
      <c r="S139" s="233"/>
      <c r="T139" s="514" t="s">
        <v>357</v>
      </c>
      <c r="U139" s="267">
        <v>202300000000362</v>
      </c>
      <c r="V139" s="289" t="s">
        <v>357</v>
      </c>
      <c r="W139" s="360">
        <f>+SUMIFS('[1]SIIF Cierre 31 de Abril de 2024'!$P$4:$P$749,'[1]SIIF Cierre 31 de Abril de 2024'!$A$4:$A$749,$B139,'[1]SIIF Cierre 31 de Abril de 2024'!$B$4:$B$749,$C139,'[1]SIIF Cierre 31 de Abril de 2024'!$C$4:$C$749,$D139)/1000000</f>
        <v>9700</v>
      </c>
      <c r="X139" s="360"/>
      <c r="Y139" s="360">
        <f>+SUMIFS('[1]SIIF Cierre 31 de Abril de 2024'!$R$4:$R$749,'[1]SIIF Cierre 31 de Abril de 2024'!$A$4:$A$749,$B139,'[1]SIIF Cierre 31 de Abril de 2024'!$B$4:$B$749,$C139,'[1]SIIF Cierre 31 de Abril de 2024'!$C$4:$C$749,$D139)/1000000</f>
        <v>0</v>
      </c>
      <c r="Z139" s="360"/>
      <c r="AA139" s="360">
        <f>+SUMIFS('[1]SIIF Cierre 31 de Abril de 2024'!$Q$4:$Q$749,'[1]SIIF Cierre 31 de Abril de 2024'!$A$4:$A$749,$B139,'[1]SIIF Cierre 31 de Abril de 2024'!$B$4:$B$749,$C139,'[1]SIIF Cierre 31 de Abril de 2024'!$C$4:$C$749,$D139)/1000000</f>
        <v>0</v>
      </c>
      <c r="AB139" s="360"/>
      <c r="AC139" s="360">
        <f>+AA139+AB139</f>
        <v>0</v>
      </c>
      <c r="AD139" s="428">
        <f>W139-Y139+AA139</f>
        <v>9700</v>
      </c>
      <c r="AE139" s="360">
        <f>+SUMIFS('[1]SIIF Cierre 31 de Abril de 2024'!$T$4:$T$749,'[1]SIIF Cierre 31 de Abril de 2024'!$A$4:$A$749,$B139,'[1]SIIF Cierre 31 de Abril de 2024'!$B$4:$B$749,$C139,'[1]SIIF Cierre 31 de Abril de 2024'!$C$4:$C$749,$D139)/1000000</f>
        <v>0</v>
      </c>
      <c r="AF139" s="360">
        <f>AD139-AE139</f>
        <v>9700</v>
      </c>
      <c r="AG139" s="428">
        <f>+SUMIFS('[1]SIIF Cierre 31 de Abril de 2024'!$W$4:$W$749,'[1]SIIF Cierre 31 de Abril de 2024'!$A$4:$A$749,$B139,'[1]SIIF Cierre 31 de Abril de 2024'!$B$4:$B$749,$C139,'[1]SIIF Cierre 31 de Abril de 2024'!$C$4:$C$749,$D139,'[1]SIIF Cierre 31 de Abril de 2024'!$D$4:$D$749,$E139,'[1]SIIF Cierre 31 de Abril de 2024'!$E$4:$E$749,$F139,'[1]SIIF Cierre 31 de Abril de 2024'!$F$4:$F$749,$G139,'[1]SIIF Cierre 31 de Abril de 2024'!$G$4:$G$749,$H139,'[1]SIIF Cierre 31 de Abril de 2024'!$H$4:$H$749,$I139,'[1]SIIF Cierre 31 de Abril de 2024'!$I$4:$I$749,$J139,'[1]SIIF Cierre 31 de Abril de 2024'!$J$4:$J$749,$K139,'[1]SIIF Cierre 31 de Abril de 2024'!$K$4:$K$749,$L139,'[1]SIIF Cierre 31 de Abril de 2024'!$L$4:$L$749,$M139,'[1]SIIF Cierre 31 de Abril de 2024'!$M$4:$M$749,$N139,'[1]SIIF Cierre 31 de Abril de 2024'!$N$4:$N$749,$O139)/1000000</f>
        <v>1890.9379919999999</v>
      </c>
      <c r="AH139" s="247">
        <f t="shared" si="396"/>
        <v>0.19494206103092782</v>
      </c>
      <c r="AI139" s="278">
        <f t="shared" si="397"/>
        <v>0.19494206103092782</v>
      </c>
      <c r="AJ139" s="246">
        <f t="shared" si="398"/>
        <v>8862</v>
      </c>
      <c r="AK139" s="246">
        <f>+AG139-AJ139</f>
        <v>-6971.0620079999999</v>
      </c>
      <c r="AL139" s="170">
        <f t="shared" si="399"/>
        <v>0.91360824742268043</v>
      </c>
      <c r="AM139" s="428">
        <f>+SUMIFS('[1]SIIF Cierre 31 de Abril de 2024'!$X$4:$X$749,'[1]SIIF Cierre 31 de Abril de 2024'!$A$4:$A$749,$B139,'[1]SIIF Cierre 31 de Abril de 2024'!$B$4:$B$749,$C139,'[1]SIIF Cierre 31 de Abril de 2024'!$C$4:$C$749,$D139,'[1]SIIF Cierre 31 de Abril de 2024'!$D$4:$D$749,$E139,'[1]SIIF Cierre 31 de Abril de 2024'!$E$4:$E$749,$F139,'[1]SIIF Cierre 31 de Abril de 2024'!$F$4:$F$749,$G139,'[1]SIIF Cierre 31 de Abril de 2024'!$G$4:$G$749,$H139,'[1]SIIF Cierre 31 de Abril de 2024'!$H$4:$H$749,$I139,'[1]SIIF Cierre 31 de Abril de 2024'!$I$4:$I$749,$J139,'[1]SIIF Cierre 31 de Abril de 2024'!$J$4:$J$749,$K139,'[1]SIIF Cierre 31 de Abril de 2024'!$K$4:$K$749,$L139,'[1]SIIF Cierre 31 de Abril de 2024'!$L$4:$L$749,$M139,'[1]SIIF Cierre 31 de Abril de 2024'!$M$4:$M$749,$N139,'[1]SIIF Cierre 31 de Abril de 2024'!$N$4:$N$749,$O139)/1000000</f>
        <v>162.25576100000001</v>
      </c>
      <c r="AN139" s="247">
        <f t="shared" si="400"/>
        <v>1.6727398041237115E-2</v>
      </c>
      <c r="AO139" s="278">
        <f t="shared" si="401"/>
        <v>1.6727398041237115E-2</v>
      </c>
      <c r="AP139" s="246">
        <f t="shared" si="402"/>
        <v>492.24253754940707</v>
      </c>
      <c r="AQ139" s="246">
        <f>+AM139-AP139</f>
        <v>-329.98677654940707</v>
      </c>
      <c r="AR139" s="170">
        <f t="shared" si="291"/>
        <v>5.0746653357352851E-2</v>
      </c>
      <c r="AS139" s="428">
        <f>+SUMIFS('[1]SIIF Cierre 31 de Abril de 2024'!$Z$4:$Z$749,'[1]SIIF Cierre 31 de Abril de 2024'!$A$4:$A$749,$B139,'[1]SIIF Cierre 31 de Abril de 2024'!$B$4:$B$749,$C139,'[1]SIIF Cierre 31 de Abril de 2024'!$C$4:$C$749,$D139,'[1]SIIF Cierre 31 de Abril de 2024'!$D$4:$D$749,$E139,'[1]SIIF Cierre 31 de Abril de 2024'!$E$4:$E$749,$F139,'[1]SIIF Cierre 31 de Abril de 2024'!$F$4:$F$749,$G139,'[1]SIIF Cierre 31 de Abril de 2024'!$G$4:$G$749,$H139,'[1]SIIF Cierre 31 de Abril de 2024'!$H$4:$H$749,$I139,'[1]SIIF Cierre 31 de Abril de 2024'!$I$4:$I$749,$J139,'[1]SIIF Cierre 31 de Abril de 2024'!$J$4:$J$749,$K139,'[1]SIIF Cierre 31 de Abril de 2024'!$K$4:$K$749,$L139,'[1]SIIF Cierre 31 de Abril de 2024'!$L$4:$L$749,$M139,'[1]SIIF Cierre 31 de Abril de 2024'!$M$4:$M$749,$N139,'[1]SIIF Cierre 31 de Abril de 2024'!$N$4:$N$749,$O139)/1000000</f>
        <v>162.25576100000001</v>
      </c>
      <c r="AT139" s="247">
        <f t="shared" si="403"/>
        <v>1.6727398041237115E-2</v>
      </c>
      <c r="AU139" s="433">
        <f>+AD139-AG139</f>
        <v>7809.0620079999999</v>
      </c>
      <c r="AV139" s="361">
        <f>+AG139-AM139</f>
        <v>1728.6822309999998</v>
      </c>
      <c r="AW139" s="382">
        <f>+AD139-AM139</f>
        <v>9537.7442389999997</v>
      </c>
      <c r="AX139" s="381">
        <f t="shared" si="404"/>
        <v>7809.0620079999999</v>
      </c>
      <c r="AY139" s="190">
        <f>AD139*AR139</f>
        <v>492.24253756632265</v>
      </c>
      <c r="AZ139" s="250">
        <f t="shared" si="405"/>
        <v>0.3296256390238082</v>
      </c>
      <c r="BB139" s="251">
        <v>3.1773195876288657E-2</v>
      </c>
      <c r="BC139" s="252">
        <v>0.17100927835051546</v>
      </c>
      <c r="BD139" s="252">
        <v>0.86243711340206186</v>
      </c>
      <c r="BE139" s="252">
        <v>0.91360824742268043</v>
      </c>
      <c r="BF139" s="252">
        <v>1</v>
      </c>
      <c r="BG139" s="252">
        <v>1</v>
      </c>
      <c r="BH139" s="252">
        <v>1</v>
      </c>
      <c r="BI139" s="252">
        <v>1</v>
      </c>
      <c r="BJ139" s="252">
        <v>1</v>
      </c>
      <c r="BK139" s="252">
        <v>1</v>
      </c>
      <c r="BL139" s="252">
        <v>1</v>
      </c>
      <c r="BM139" s="252">
        <v>1</v>
      </c>
      <c r="BO139" s="252">
        <v>0</v>
      </c>
      <c r="BP139" s="252">
        <v>1.0675431591038247E-2</v>
      </c>
      <c r="BQ139" s="252">
        <v>2.8850890076103832E-2</v>
      </c>
      <c r="BR139" s="252">
        <v>5.0746653357352851E-2</v>
      </c>
      <c r="BS139" s="252">
        <v>7.2642416638601881E-2</v>
      </c>
      <c r="BT139" s="252">
        <v>0.32154385003074459</v>
      </c>
      <c r="BU139" s="252">
        <v>0.34343961331199363</v>
      </c>
      <c r="BV139" s="252">
        <v>0.36533537659324267</v>
      </c>
      <c r="BW139" s="252">
        <v>0.3872311398744917</v>
      </c>
      <c r="BX139" s="252">
        <v>0.71180112997026557</v>
      </c>
      <c r="BY139" s="252">
        <v>0.73369689325151466</v>
      </c>
      <c r="BZ139" s="252">
        <v>1.0000000000000002</v>
      </c>
      <c r="CB139" s="537">
        <f t="shared" si="406"/>
        <v>308.2</v>
      </c>
      <c r="CC139" s="537">
        <f t="shared" si="406"/>
        <v>1658.79</v>
      </c>
      <c r="CD139" s="537">
        <f t="shared" si="406"/>
        <v>8365.64</v>
      </c>
      <c r="CE139" s="537">
        <f t="shared" si="406"/>
        <v>8862</v>
      </c>
      <c r="CF139" s="537">
        <f t="shared" si="406"/>
        <v>9700</v>
      </c>
      <c r="CG139" s="537">
        <f t="shared" si="406"/>
        <v>9700</v>
      </c>
      <c r="CH139" s="537">
        <f t="shared" si="406"/>
        <v>9700</v>
      </c>
      <c r="CI139" s="537">
        <f t="shared" si="406"/>
        <v>9700</v>
      </c>
      <c r="CJ139" s="537">
        <f t="shared" si="406"/>
        <v>9700</v>
      </c>
      <c r="CK139" s="537">
        <f t="shared" si="406"/>
        <v>9700</v>
      </c>
      <c r="CL139" s="537">
        <f t="shared" si="406"/>
        <v>9700</v>
      </c>
      <c r="CM139" s="537">
        <f t="shared" si="406"/>
        <v>9700</v>
      </c>
      <c r="CO139" s="538">
        <f t="shared" si="407"/>
        <v>0</v>
      </c>
      <c r="CP139" s="538">
        <f t="shared" si="407"/>
        <v>103.55168642951251</v>
      </c>
      <c r="CQ139" s="538">
        <f t="shared" si="407"/>
        <v>279.85363372859018</v>
      </c>
      <c r="CR139" s="538">
        <f t="shared" si="407"/>
        <v>492.24253754940707</v>
      </c>
      <c r="CS139" s="538">
        <f t="shared" si="407"/>
        <v>704.63144137022402</v>
      </c>
      <c r="CT139" s="538">
        <f t="shared" si="407"/>
        <v>3118.975345191041</v>
      </c>
      <c r="CU139" s="538">
        <f t="shared" si="407"/>
        <v>3331.3642490118582</v>
      </c>
      <c r="CV139" s="538">
        <f t="shared" si="407"/>
        <v>3543.7531528326749</v>
      </c>
      <c r="CW139" s="538">
        <f t="shared" si="407"/>
        <v>3756.1420566534921</v>
      </c>
      <c r="CX139" s="538">
        <f t="shared" si="407"/>
        <v>6904.4709604743093</v>
      </c>
      <c r="CY139" s="538">
        <f t="shared" si="407"/>
        <v>7116.8598642951256</v>
      </c>
      <c r="CZ139" s="538">
        <f t="shared" si="407"/>
        <v>9699.9999996666684</v>
      </c>
      <c r="DB139" s="541">
        <v>308200000</v>
      </c>
      <c r="DC139" s="538">
        <v>1658790000</v>
      </c>
      <c r="DD139" s="538">
        <v>8365640000</v>
      </c>
      <c r="DE139" s="538">
        <v>8862000000</v>
      </c>
      <c r="DF139" s="538">
        <v>9700000000</v>
      </c>
      <c r="DG139" s="538">
        <v>9700000000</v>
      </c>
      <c r="DH139" s="538">
        <v>9700000000</v>
      </c>
      <c r="DI139" s="538">
        <v>9700000000</v>
      </c>
      <c r="DJ139" s="538">
        <v>9700000000</v>
      </c>
      <c r="DK139" s="538">
        <v>9700000000</v>
      </c>
      <c r="DL139" s="538">
        <v>9700000000</v>
      </c>
      <c r="DM139" s="538">
        <v>9700000000</v>
      </c>
      <c r="DO139" s="538">
        <v>0</v>
      </c>
      <c r="DP139" s="538">
        <v>103551686.42951252</v>
      </c>
      <c r="DQ139" s="538">
        <v>279853633.72859019</v>
      </c>
      <c r="DR139" s="538">
        <v>492242537.54940706</v>
      </c>
      <c r="DS139" s="538">
        <v>704631441.370224</v>
      </c>
      <c r="DT139" s="538">
        <v>3118975345.191041</v>
      </c>
      <c r="DU139" s="538">
        <v>3331364249.011858</v>
      </c>
      <c r="DV139" s="538">
        <v>3543753152.832675</v>
      </c>
      <c r="DW139" s="538">
        <v>3756142056.653492</v>
      </c>
      <c r="DX139" s="538">
        <v>6904470960.474309</v>
      </c>
      <c r="DY139" s="538">
        <v>7116859864.295126</v>
      </c>
      <c r="DZ139" s="538">
        <v>9699999999.6666679</v>
      </c>
      <c r="EB139" s="541">
        <v>1000000</v>
      </c>
      <c r="EC139" s="538">
        <v>1000000</v>
      </c>
      <c r="ED139" s="538">
        <v>1000000</v>
      </c>
      <c r="EE139" s="538">
        <v>1000000</v>
      </c>
      <c r="EF139" s="538">
        <v>1000000</v>
      </c>
      <c r="EG139" s="538">
        <v>1000000</v>
      </c>
      <c r="EH139" s="538">
        <v>1000000</v>
      </c>
      <c r="EI139" s="538">
        <v>1000000</v>
      </c>
      <c r="EJ139" s="538">
        <v>1000000</v>
      </c>
      <c r="EK139" s="538">
        <v>1000000</v>
      </c>
      <c r="EL139" s="538">
        <v>1000000</v>
      </c>
      <c r="EM139" s="538">
        <v>1000000</v>
      </c>
      <c r="EO139" s="538">
        <v>1000000</v>
      </c>
      <c r="EP139" s="538">
        <v>1000000</v>
      </c>
      <c r="EQ139" s="538">
        <v>1000000</v>
      </c>
      <c r="ER139" s="538">
        <v>1000000</v>
      </c>
      <c r="ES139" s="538">
        <v>1000000</v>
      </c>
      <c r="ET139" s="538">
        <v>1000000</v>
      </c>
      <c r="EU139" s="538">
        <v>1000000</v>
      </c>
      <c r="EV139" s="538">
        <v>1000000</v>
      </c>
      <c r="EW139" s="538">
        <v>1000000</v>
      </c>
      <c r="EX139" s="538">
        <v>1000000</v>
      </c>
      <c r="EY139" s="538">
        <v>1000000</v>
      </c>
      <c r="EZ139" s="538">
        <v>1000000</v>
      </c>
    </row>
    <row r="140" spans="1:156" ht="49.5" customHeight="1">
      <c r="A140" s="181"/>
      <c r="B140" s="181" t="s">
        <v>181</v>
      </c>
      <c r="C140" s="224" t="s">
        <v>295</v>
      </c>
      <c r="D140" s="511" t="s">
        <v>358</v>
      </c>
      <c r="E140" s="181" t="s">
        <v>174</v>
      </c>
      <c r="F140" s="181" t="s">
        <v>162</v>
      </c>
      <c r="G140" s="181" t="s">
        <v>162</v>
      </c>
      <c r="H140" s="181" t="s">
        <v>162</v>
      </c>
      <c r="I140" s="181" t="s">
        <v>162</v>
      </c>
      <c r="J140" s="181" t="s">
        <v>162</v>
      </c>
      <c r="K140" s="181" t="s">
        <v>162</v>
      </c>
      <c r="L140" s="181" t="s">
        <v>162</v>
      </c>
      <c r="M140" s="181" t="s">
        <v>162</v>
      </c>
      <c r="N140" s="181" t="s">
        <v>162</v>
      </c>
      <c r="O140" s="181" t="s">
        <v>162</v>
      </c>
      <c r="P140" s="181"/>
      <c r="Q140" s="181"/>
      <c r="R140" s="181" t="s">
        <v>240</v>
      </c>
      <c r="S140" s="233"/>
      <c r="T140" s="514" t="s">
        <v>241</v>
      </c>
      <c r="U140" s="267">
        <v>2021011000107</v>
      </c>
      <c r="V140" s="289" t="s">
        <v>241</v>
      </c>
      <c r="W140" s="360">
        <f>+SUMIFS('[1]SIIF Cierre 31 de Abril de 2024'!$P$4:$P$749,'[1]SIIF Cierre 31 de Abril de 2024'!$A$4:$A$749,$B140,'[1]SIIF Cierre 31 de Abril de 2024'!$B$4:$B$749,$C140,'[1]SIIF Cierre 31 de Abril de 2024'!$C$4:$C$749,$D140)/1000000</f>
        <v>4165.5616970000001</v>
      </c>
      <c r="X140" s="360"/>
      <c r="Y140" s="360">
        <f>+SUMIFS('[1]SIIF Cierre 31 de Abril de 2024'!$R$4:$R$749,'[1]SIIF Cierre 31 de Abril de 2024'!$A$4:$A$749,$B140,'[1]SIIF Cierre 31 de Abril de 2024'!$B$4:$B$749,$C140,'[1]SIIF Cierre 31 de Abril de 2024'!$C$4:$C$749,$D140)/1000000</f>
        <v>0</v>
      </c>
      <c r="Z140" s="360"/>
      <c r="AA140" s="360">
        <f>+SUMIFS('[1]SIIF Cierre 31 de Abril de 2024'!$Q$4:$Q$749,'[1]SIIF Cierre 31 de Abril de 2024'!$A$4:$A$749,$B140,'[1]SIIF Cierre 31 de Abril de 2024'!$B$4:$B$749,$C140,'[1]SIIF Cierre 31 de Abril de 2024'!$C$4:$C$749,$D140)/1000000</f>
        <v>0</v>
      </c>
      <c r="AB140" s="360"/>
      <c r="AC140" s="360">
        <f>+AA140+AB140</f>
        <v>0</v>
      </c>
      <c r="AD140" s="428">
        <f>W140-Y140+AA140</f>
        <v>4165.5616970000001</v>
      </c>
      <c r="AE140" s="360">
        <f>+SUMIFS('[1]SIIF Cierre 31 de Abril de 2024'!$T$4:$T$749,'[1]SIIF Cierre 31 de Abril de 2024'!$A$4:$A$749,$B140,'[1]SIIF Cierre 31 de Abril de 2024'!$B$4:$B$749,$C140,'[1]SIIF Cierre 31 de Abril de 2024'!$C$4:$C$749,$D140)/1000000</f>
        <v>0</v>
      </c>
      <c r="AF140" s="360">
        <f>AD140-AE140</f>
        <v>4165.5616970000001</v>
      </c>
      <c r="AG140" s="428">
        <f>+SUMIFS('[1]SIIF Cierre 31 de Abril de 2024'!$W$4:$W$749,'[1]SIIF Cierre 31 de Abril de 2024'!$A$4:$A$749,$B140,'[1]SIIF Cierre 31 de Abril de 2024'!$B$4:$B$749,$C140,'[1]SIIF Cierre 31 de Abril de 2024'!$C$4:$C$749,$D140,'[1]SIIF Cierre 31 de Abril de 2024'!$D$4:$D$749,$E140,'[1]SIIF Cierre 31 de Abril de 2024'!$E$4:$E$749,$F140,'[1]SIIF Cierre 31 de Abril de 2024'!$F$4:$F$749,$G140,'[1]SIIF Cierre 31 de Abril de 2024'!$G$4:$G$749,$H140,'[1]SIIF Cierre 31 de Abril de 2024'!$H$4:$H$749,$I140,'[1]SIIF Cierre 31 de Abril de 2024'!$I$4:$I$749,$J140,'[1]SIIF Cierre 31 de Abril de 2024'!$J$4:$J$749,$K140,'[1]SIIF Cierre 31 de Abril de 2024'!$K$4:$K$749,$L140,'[1]SIIF Cierre 31 de Abril de 2024'!$L$4:$L$749,$M140,'[1]SIIF Cierre 31 de Abril de 2024'!$M$4:$M$749,$N140,'[1]SIIF Cierre 31 de Abril de 2024'!$N$4:$N$749,$O140)/1000000</f>
        <v>1506.3972409999999</v>
      </c>
      <c r="AH140" s="247">
        <f t="shared" si="396"/>
        <v>0.3616312398121227</v>
      </c>
      <c r="AI140" s="278">
        <f t="shared" si="397"/>
        <v>0.3616312398121227</v>
      </c>
      <c r="AJ140" s="246">
        <f t="shared" si="398"/>
        <v>2995.5616970000001</v>
      </c>
      <c r="AK140" s="246">
        <f>+AG140-AJ140</f>
        <v>-1489.1644560000002</v>
      </c>
      <c r="AL140" s="170">
        <f t="shared" si="399"/>
        <v>0.71912551413111381</v>
      </c>
      <c r="AM140" s="428">
        <f>+SUMIFS('[1]SIIF Cierre 31 de Abril de 2024'!$X$4:$X$749,'[1]SIIF Cierre 31 de Abril de 2024'!$A$4:$A$749,$B140,'[1]SIIF Cierre 31 de Abril de 2024'!$B$4:$B$749,$C140,'[1]SIIF Cierre 31 de Abril de 2024'!$C$4:$C$749,$D140,'[1]SIIF Cierre 31 de Abril de 2024'!$D$4:$D$749,$E140,'[1]SIIF Cierre 31 de Abril de 2024'!$E$4:$E$749,$F140,'[1]SIIF Cierre 31 de Abril de 2024'!$F$4:$F$749,$G140,'[1]SIIF Cierre 31 de Abril de 2024'!$G$4:$G$749,$H140,'[1]SIIF Cierre 31 de Abril de 2024'!$H$4:$H$749,$I140,'[1]SIIF Cierre 31 de Abril de 2024'!$I$4:$I$749,$J140,'[1]SIIF Cierre 31 de Abril de 2024'!$J$4:$J$749,$K140,'[1]SIIF Cierre 31 de Abril de 2024'!$K$4:$K$749,$L140,'[1]SIIF Cierre 31 de Abril de 2024'!$L$4:$L$749,$M140,'[1]SIIF Cierre 31 de Abril de 2024'!$M$4:$M$749,$N140,'[1]SIIF Cierre 31 de Abril de 2024'!$N$4:$N$749,$O140)/1000000</f>
        <v>69.185606329999999</v>
      </c>
      <c r="AN140" s="247">
        <f t="shared" si="400"/>
        <v>1.6608950091851201E-2</v>
      </c>
      <c r="AO140" s="278">
        <f t="shared" si="401"/>
        <v>1.6608950091851201E-2</v>
      </c>
      <c r="AP140" s="246">
        <f t="shared" si="402"/>
        <v>338.80513693017133</v>
      </c>
      <c r="AQ140" s="246">
        <f>+AM140-AP140</f>
        <v>-269.61953060017134</v>
      </c>
      <c r="AR140" s="170">
        <f t="shared" si="291"/>
        <v>8.1334802254174776E-2</v>
      </c>
      <c r="AS140" s="428">
        <f>+SUMIFS('[1]SIIF Cierre 31 de Abril de 2024'!$Z$4:$Z$749,'[1]SIIF Cierre 31 de Abril de 2024'!$A$4:$A$749,$B140,'[1]SIIF Cierre 31 de Abril de 2024'!$B$4:$B$749,$C140,'[1]SIIF Cierre 31 de Abril de 2024'!$C$4:$C$749,$D140,'[1]SIIF Cierre 31 de Abril de 2024'!$D$4:$D$749,$E140,'[1]SIIF Cierre 31 de Abril de 2024'!$E$4:$E$749,$F140,'[1]SIIF Cierre 31 de Abril de 2024'!$F$4:$F$749,$G140,'[1]SIIF Cierre 31 de Abril de 2024'!$G$4:$G$749,$H140,'[1]SIIF Cierre 31 de Abril de 2024'!$H$4:$H$749,$I140,'[1]SIIF Cierre 31 de Abril de 2024'!$I$4:$I$749,$J140,'[1]SIIF Cierre 31 de Abril de 2024'!$J$4:$J$749,$K140,'[1]SIIF Cierre 31 de Abril de 2024'!$K$4:$K$749,$L140,'[1]SIIF Cierre 31 de Abril de 2024'!$L$4:$L$749,$M140,'[1]SIIF Cierre 31 de Abril de 2024'!$M$4:$M$749,$N140,'[1]SIIF Cierre 31 de Abril de 2024'!$N$4:$N$749,$O140)/1000000</f>
        <v>69.185606329999999</v>
      </c>
      <c r="AT140" s="247">
        <f t="shared" si="403"/>
        <v>1.6608950091851201E-2</v>
      </c>
      <c r="AU140" s="433">
        <f>+AD140-AG140</f>
        <v>2659.1644560000004</v>
      </c>
      <c r="AV140" s="361">
        <f>+AG140-AM140</f>
        <v>1437.21163467</v>
      </c>
      <c r="AW140" s="382">
        <f>+AD140-AM140</f>
        <v>4096.3760906699999</v>
      </c>
      <c r="AX140" s="381">
        <f t="shared" si="404"/>
        <v>2659.1644560000004</v>
      </c>
      <c r="AY140" s="190">
        <f>AD140*AR140</f>
        <v>338.80513690305969</v>
      </c>
      <c r="AZ140" s="250">
        <f t="shared" si="405"/>
        <v>0.20420471472897314</v>
      </c>
      <c r="BB140" s="251">
        <v>0</v>
      </c>
      <c r="BC140" s="252">
        <v>0.19185734077005079</v>
      </c>
      <c r="BD140" s="252">
        <v>0.71912551413111381</v>
      </c>
      <c r="BE140" s="252">
        <v>0.71912551413111381</v>
      </c>
      <c r="BF140" s="252">
        <v>1</v>
      </c>
      <c r="BG140" s="252">
        <v>1</v>
      </c>
      <c r="BH140" s="252">
        <v>1</v>
      </c>
      <c r="BI140" s="252">
        <v>1</v>
      </c>
      <c r="BJ140" s="252">
        <v>1</v>
      </c>
      <c r="BK140" s="252">
        <v>1</v>
      </c>
      <c r="BL140" s="252">
        <v>1</v>
      </c>
      <c r="BM140" s="252">
        <v>1</v>
      </c>
      <c r="BO140" s="252">
        <v>0</v>
      </c>
      <c r="BP140" s="252">
        <v>0</v>
      </c>
      <c r="BQ140" s="252">
        <v>1.6024811540338756E-2</v>
      </c>
      <c r="BR140" s="252">
        <v>8.1334802254174776E-2</v>
      </c>
      <c r="BS140" s="252">
        <v>0.14664479296801078</v>
      </c>
      <c r="BT140" s="252">
        <v>0.29621712943576989</v>
      </c>
      <c r="BU140" s="252">
        <v>0.36152712014960586</v>
      </c>
      <c r="BV140" s="252">
        <v>0.42683711086344189</v>
      </c>
      <c r="BW140" s="252">
        <v>0.49214710157727792</v>
      </c>
      <c r="BX140" s="252">
        <v>0.66980688662967791</v>
      </c>
      <c r="BY140" s="252">
        <v>0.73511687734351394</v>
      </c>
      <c r="BZ140" s="252">
        <v>0.99999999999999989</v>
      </c>
      <c r="CB140" s="537">
        <f t="shared" si="406"/>
        <v>0</v>
      </c>
      <c r="CC140" s="537">
        <f t="shared" si="406"/>
        <v>799.19358999999997</v>
      </c>
      <c r="CD140" s="537">
        <f t="shared" si="406"/>
        <v>2995.5616970000001</v>
      </c>
      <c r="CE140" s="537">
        <f t="shared" si="406"/>
        <v>2995.5616970000001</v>
      </c>
      <c r="CF140" s="537">
        <f t="shared" si="406"/>
        <v>4165.5616970000001</v>
      </c>
      <c r="CG140" s="537">
        <f t="shared" si="406"/>
        <v>4165.5616970000001</v>
      </c>
      <c r="CH140" s="537">
        <f t="shared" si="406"/>
        <v>4165.5616970000001</v>
      </c>
      <c r="CI140" s="537">
        <f t="shared" si="406"/>
        <v>4165.5616970000001</v>
      </c>
      <c r="CJ140" s="537">
        <f t="shared" si="406"/>
        <v>4165.5616970000001</v>
      </c>
      <c r="CK140" s="537">
        <f t="shared" si="406"/>
        <v>4165.5616970000001</v>
      </c>
      <c r="CL140" s="537">
        <f t="shared" si="406"/>
        <v>4165.5616970000001</v>
      </c>
      <c r="CM140" s="537">
        <f t="shared" si="406"/>
        <v>4165.5616970000001</v>
      </c>
      <c r="CO140" s="538">
        <f t="shared" si="407"/>
        <v>0</v>
      </c>
      <c r="CP140" s="538">
        <f t="shared" si="407"/>
        <v>0</v>
      </c>
      <c r="CQ140" s="538">
        <f t="shared" si="407"/>
        <v>66.752341159420297</v>
      </c>
      <c r="CR140" s="538">
        <f t="shared" si="407"/>
        <v>338.80513693017133</v>
      </c>
      <c r="CS140" s="538">
        <f t="shared" si="407"/>
        <v>610.85793270092222</v>
      </c>
      <c r="CT140" s="538">
        <f t="shared" si="407"/>
        <v>1233.9107284716733</v>
      </c>
      <c r="CU140" s="538">
        <f t="shared" si="407"/>
        <v>1505.9635242424242</v>
      </c>
      <c r="CV140" s="538">
        <f t="shared" si="407"/>
        <v>1778.0163200131753</v>
      </c>
      <c r="CW140" s="538">
        <f t="shared" si="407"/>
        <v>2050.0691157839265</v>
      </c>
      <c r="CX140" s="538">
        <f t="shared" si="407"/>
        <v>2790.1219115546769</v>
      </c>
      <c r="CY140" s="538">
        <f t="shared" si="407"/>
        <v>3062.1747073254278</v>
      </c>
      <c r="CZ140" s="538">
        <f t="shared" si="407"/>
        <v>4165.5616973333326</v>
      </c>
      <c r="DB140" s="541">
        <v>0</v>
      </c>
      <c r="DC140" s="538">
        <v>799193590</v>
      </c>
      <c r="DD140" s="538">
        <v>2995561697</v>
      </c>
      <c r="DE140" s="538">
        <v>2995561697</v>
      </c>
      <c r="DF140" s="538">
        <v>4165561697</v>
      </c>
      <c r="DG140" s="538">
        <v>4165561697</v>
      </c>
      <c r="DH140" s="538">
        <v>4165561697</v>
      </c>
      <c r="DI140" s="538">
        <v>4165561697</v>
      </c>
      <c r="DJ140" s="538">
        <v>4165561697</v>
      </c>
      <c r="DK140" s="538">
        <v>4165561697</v>
      </c>
      <c r="DL140" s="538">
        <v>4165561697</v>
      </c>
      <c r="DM140" s="538">
        <v>4165561697</v>
      </c>
      <c r="DO140" s="538">
        <v>0</v>
      </c>
      <c r="DP140" s="538">
        <v>0</v>
      </c>
      <c r="DQ140" s="538">
        <v>66752341.159420297</v>
      </c>
      <c r="DR140" s="538">
        <v>338805136.93017131</v>
      </c>
      <c r="DS140" s="538">
        <v>610857932.70092225</v>
      </c>
      <c r="DT140" s="538">
        <v>1233910728.4716733</v>
      </c>
      <c r="DU140" s="538">
        <v>1505963524.2424242</v>
      </c>
      <c r="DV140" s="538">
        <v>1778016320.0131752</v>
      </c>
      <c r="DW140" s="538">
        <v>2050069115.7839262</v>
      </c>
      <c r="DX140" s="538">
        <v>2790121911.554677</v>
      </c>
      <c r="DY140" s="538">
        <v>3062174707.325428</v>
      </c>
      <c r="DZ140" s="538">
        <v>4165561697.333333</v>
      </c>
      <c r="EA140" s="1" t="s">
        <v>435</v>
      </c>
      <c r="EB140" s="541">
        <v>1000000</v>
      </c>
      <c r="EC140" s="538">
        <v>1000000</v>
      </c>
      <c r="ED140" s="538">
        <v>1000000</v>
      </c>
      <c r="EE140" s="538">
        <v>1000000</v>
      </c>
      <c r="EF140" s="538">
        <v>1000000</v>
      </c>
      <c r="EG140" s="538">
        <v>1000000</v>
      </c>
      <c r="EH140" s="538">
        <v>1000000</v>
      </c>
      <c r="EI140" s="538">
        <v>1000000</v>
      </c>
      <c r="EJ140" s="538">
        <v>1000000</v>
      </c>
      <c r="EK140" s="538">
        <v>1000000</v>
      </c>
      <c r="EL140" s="538">
        <v>1000000</v>
      </c>
      <c r="EM140" s="538">
        <v>1000000</v>
      </c>
      <c r="EO140" s="538">
        <v>1000000</v>
      </c>
      <c r="EP140" s="538">
        <v>1000000</v>
      </c>
      <c r="EQ140" s="538">
        <v>1000000</v>
      </c>
      <c r="ER140" s="538">
        <v>1000000</v>
      </c>
      <c r="ES140" s="538">
        <v>1000000</v>
      </c>
      <c r="ET140" s="538">
        <v>1000000</v>
      </c>
      <c r="EU140" s="538">
        <v>1000000</v>
      </c>
      <c r="EV140" s="538">
        <v>1000000</v>
      </c>
      <c r="EW140" s="538">
        <v>1000000</v>
      </c>
      <c r="EX140" s="538">
        <v>1000000</v>
      </c>
      <c r="EY140" s="538">
        <v>1000000</v>
      </c>
      <c r="EZ140" s="538">
        <v>1000000</v>
      </c>
    </row>
    <row r="141" spans="1:156" ht="34.5" customHeight="1">
      <c r="A141" s="181"/>
      <c r="B141" s="181"/>
      <c r="C141" s="181"/>
      <c r="D141" s="257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233"/>
      <c r="T141" s="295" t="s">
        <v>242</v>
      </c>
      <c r="U141" s="411"/>
      <c r="V141" s="295" t="s">
        <v>242</v>
      </c>
      <c r="W141" s="353">
        <f>+SUM(W136:W140)</f>
        <v>34020.161575999999</v>
      </c>
      <c r="X141" s="353">
        <f t="shared" ref="X141:AE141" si="408">+SUM(X136:X140)</f>
        <v>0</v>
      </c>
      <c r="Y141" s="353">
        <f t="shared" si="408"/>
        <v>0</v>
      </c>
      <c r="Z141" s="353">
        <f t="shared" si="408"/>
        <v>0</v>
      </c>
      <c r="AA141" s="353">
        <f t="shared" si="408"/>
        <v>0</v>
      </c>
      <c r="AB141" s="353">
        <f t="shared" si="408"/>
        <v>0</v>
      </c>
      <c r="AC141" s="353">
        <f t="shared" si="408"/>
        <v>0</v>
      </c>
      <c r="AD141" s="423">
        <f t="shared" si="408"/>
        <v>34020.161575999999</v>
      </c>
      <c r="AE141" s="353">
        <f t="shared" si="408"/>
        <v>0</v>
      </c>
      <c r="AF141" s="353">
        <f>+SUM(AF136:AF140)</f>
        <v>34020.161575999999</v>
      </c>
      <c r="AG141" s="423">
        <f>+SUM(AG136:AG140)</f>
        <v>9311.952827000001</v>
      </c>
      <c r="AH141" s="167">
        <f t="shared" si="396"/>
        <v>0.27371865375175786</v>
      </c>
      <c r="AI141" s="261">
        <f t="shared" si="397"/>
        <v>0.27371865375175786</v>
      </c>
      <c r="AJ141" s="185">
        <f>+SUM(AJ136:AJ140)</f>
        <v>23700.710176000001</v>
      </c>
      <c r="AK141" s="185">
        <f>+SUM(AK136:AK140)</f>
        <v>-14388.757349000001</v>
      </c>
      <c r="AL141" s="170">
        <f>INDEX(BB141:BM141,MATCH($W$1,$BB$86:$BM$86,0))</f>
        <v>0.69666659645496809</v>
      </c>
      <c r="AM141" s="423">
        <f>+SUM(AM136:AM140)</f>
        <v>1230.09764133</v>
      </c>
      <c r="AN141" s="183">
        <f t="shared" si="400"/>
        <v>3.6157901207553043E-2</v>
      </c>
      <c r="AO141" s="261">
        <f t="shared" si="401"/>
        <v>3.6157901207553043E-2</v>
      </c>
      <c r="AP141" s="185">
        <f>+SUM(AP136:AP140)</f>
        <v>2206.898901114706</v>
      </c>
      <c r="AQ141" s="185">
        <f>+SUM(AQ136:AQ140)</f>
        <v>-976.80125978470596</v>
      </c>
      <c r="AR141" s="170">
        <f>INDEX(BO141:BZ141,MATCH($W$1,$BO$86:$BZ$86,0))</f>
        <v>6.487032391614489E-2</v>
      </c>
      <c r="AS141" s="423">
        <f>+SUM(AS136:AS140)</f>
        <v>1227.00749333</v>
      </c>
      <c r="AT141" s="183">
        <f t="shared" si="403"/>
        <v>3.606706836441393E-2</v>
      </c>
      <c r="AU141" s="423">
        <f>+SUM(AU136:AU140)</f>
        <v>24708.208748999998</v>
      </c>
      <c r="AV141" s="353">
        <f>+SUM(AV136:AV140)</f>
        <v>8081.8551856699996</v>
      </c>
      <c r="AW141" s="355">
        <f>+SUM(AW136:AW140)</f>
        <v>32790.063934669997</v>
      </c>
      <c r="AX141" s="353">
        <f t="shared" si="404"/>
        <v>24708.208748999998</v>
      </c>
      <c r="AY141" s="253">
        <f>+SUM(AY136:AY139)</f>
        <v>1868.093764198868</v>
      </c>
      <c r="AZ141" s="250">
        <f t="shared" si="405"/>
        <v>0.65847746237594629</v>
      </c>
      <c r="BB141" s="296">
        <f>CB141/$AD$141</f>
        <v>6.1214544038766389E-2</v>
      </c>
      <c r="BC141" s="296">
        <f t="shared" ref="BC141:BM141" si="409">CC141/$AD$141</f>
        <v>0.21684157650221736</v>
      </c>
      <c r="BD141" s="296">
        <f t="shared" si="409"/>
        <v>0.68207642471544971</v>
      </c>
      <c r="BE141" s="296">
        <f t="shared" si="409"/>
        <v>0.69666659645496809</v>
      </c>
      <c r="BF141" s="296">
        <f t="shared" si="409"/>
        <v>0.99423871049047952</v>
      </c>
      <c r="BG141" s="296">
        <f t="shared" si="409"/>
        <v>0.99952969065228403</v>
      </c>
      <c r="BH141" s="296">
        <f t="shared" si="409"/>
        <v>0.99952969065228403</v>
      </c>
      <c r="BI141" s="296">
        <f t="shared" si="409"/>
        <v>0.99952969065228403</v>
      </c>
      <c r="BJ141" s="296">
        <f t="shared" si="409"/>
        <v>0.99952969065228403</v>
      </c>
      <c r="BK141" s="296">
        <f t="shared" si="409"/>
        <v>1</v>
      </c>
      <c r="BL141" s="296">
        <f t="shared" si="409"/>
        <v>1</v>
      </c>
      <c r="BM141" s="296">
        <f t="shared" si="409"/>
        <v>1</v>
      </c>
      <c r="BO141" s="296">
        <f>CO141/$AD$141</f>
        <v>0</v>
      </c>
      <c r="BP141" s="296">
        <f t="shared" ref="BP141:BZ141" si="410">CP141/$AD$141</f>
        <v>5.4255276521481639E-3</v>
      </c>
      <c r="BQ141" s="296">
        <f t="shared" si="410"/>
        <v>2.2626766404027738E-2</v>
      </c>
      <c r="BR141" s="296">
        <f t="shared" si="410"/>
        <v>6.487032391614489E-2</v>
      </c>
      <c r="BS141" s="296">
        <f t="shared" si="410"/>
        <v>0.10760378699879948</v>
      </c>
      <c r="BT141" s="296">
        <f t="shared" si="410"/>
        <v>0.31239128358990442</v>
      </c>
      <c r="BU141" s="296">
        <f t="shared" si="410"/>
        <v>0.35512474667255906</v>
      </c>
      <c r="BV141" s="296">
        <f t="shared" si="410"/>
        <v>0.39785820975521363</v>
      </c>
      <c r="BW141" s="296">
        <f t="shared" si="410"/>
        <v>0.44103258785135202</v>
      </c>
      <c r="BX141" s="296">
        <f t="shared" si="410"/>
        <v>0.70027901062542408</v>
      </c>
      <c r="BY141" s="296">
        <f t="shared" si="410"/>
        <v>0.74319863782488294</v>
      </c>
      <c r="BZ141" s="296">
        <f t="shared" si="410"/>
        <v>1.0000000000008222</v>
      </c>
      <c r="CB141" s="549">
        <f>+SUM(CB136:CB140)</f>
        <v>2082.528679</v>
      </c>
      <c r="CC141" s="549">
        <f t="shared" ref="CC141:DZ141" si="411">+SUM(CC136:CC140)</f>
        <v>7376.9854689999993</v>
      </c>
      <c r="CD141" s="549">
        <f t="shared" si="411"/>
        <v>23204.350176</v>
      </c>
      <c r="CE141" s="549">
        <f t="shared" si="411"/>
        <v>23700.710176000001</v>
      </c>
      <c r="CF141" s="549">
        <f t="shared" si="411"/>
        <v>33824.161575999999</v>
      </c>
      <c r="CG141" s="549">
        <f t="shared" si="411"/>
        <v>34004.161575999999</v>
      </c>
      <c r="CH141" s="549">
        <f t="shared" si="411"/>
        <v>34004.161575999999</v>
      </c>
      <c r="CI141" s="549">
        <f t="shared" si="411"/>
        <v>34004.161575999999</v>
      </c>
      <c r="CJ141" s="549">
        <f t="shared" si="411"/>
        <v>34004.161575999999</v>
      </c>
      <c r="CK141" s="549">
        <f t="shared" si="411"/>
        <v>34020.161575999999</v>
      </c>
      <c r="CL141" s="549">
        <f t="shared" si="411"/>
        <v>34020.161575999999</v>
      </c>
      <c r="CM141" s="549">
        <f t="shared" si="411"/>
        <v>34020.161575999999</v>
      </c>
      <c r="CO141" s="549">
        <f t="shared" si="411"/>
        <v>0</v>
      </c>
      <c r="CP141" s="549">
        <f t="shared" si="411"/>
        <v>184.57732736113644</v>
      </c>
      <c r="CQ141" s="549">
        <f t="shared" si="411"/>
        <v>769.76624900743207</v>
      </c>
      <c r="CR141" s="549">
        <f t="shared" si="411"/>
        <v>2206.898901114706</v>
      </c>
      <c r="CS141" s="549">
        <f t="shared" si="411"/>
        <v>3660.6982198886462</v>
      </c>
      <c r="CT141" s="549">
        <f t="shared" si="411"/>
        <v>10627.601942662586</v>
      </c>
      <c r="CU141" s="549">
        <f t="shared" si="411"/>
        <v>12081.401261436527</v>
      </c>
      <c r="CV141" s="549">
        <f t="shared" si="411"/>
        <v>13535.200580210467</v>
      </c>
      <c r="CW141" s="549">
        <f t="shared" si="411"/>
        <v>15003.99989898441</v>
      </c>
      <c r="CX141" s="549">
        <f t="shared" si="411"/>
        <v>23823.605089758348</v>
      </c>
      <c r="CY141" s="549">
        <f t="shared" si="411"/>
        <v>25283.737741865622</v>
      </c>
      <c r="CZ141" s="549">
        <f t="shared" si="411"/>
        <v>34020.161576027967</v>
      </c>
      <c r="DB141" s="549">
        <f t="shared" si="411"/>
        <v>2082528679</v>
      </c>
      <c r="DC141" s="549">
        <f t="shared" si="411"/>
        <v>7376985469</v>
      </c>
      <c r="DD141" s="549">
        <f t="shared" si="411"/>
        <v>23204350176</v>
      </c>
      <c r="DE141" s="549">
        <f t="shared" si="411"/>
        <v>23700710176</v>
      </c>
      <c r="DF141" s="549">
        <f t="shared" si="411"/>
        <v>33824161576</v>
      </c>
      <c r="DG141" s="549">
        <f t="shared" si="411"/>
        <v>34004161576</v>
      </c>
      <c r="DH141" s="549">
        <f t="shared" si="411"/>
        <v>34004161576</v>
      </c>
      <c r="DI141" s="549">
        <f t="shared" si="411"/>
        <v>34004161576</v>
      </c>
      <c r="DJ141" s="549">
        <f t="shared" si="411"/>
        <v>34004161576</v>
      </c>
      <c r="DK141" s="549">
        <f t="shared" si="411"/>
        <v>34020161576</v>
      </c>
      <c r="DL141" s="549">
        <f t="shared" si="411"/>
        <v>34020161576</v>
      </c>
      <c r="DM141" s="549">
        <f t="shared" si="411"/>
        <v>34020161576</v>
      </c>
      <c r="DO141" s="549">
        <f t="shared" si="411"/>
        <v>0</v>
      </c>
      <c r="DP141" s="549">
        <f t="shared" si="411"/>
        <v>184577327.36113644</v>
      </c>
      <c r="DQ141" s="549">
        <f t="shared" si="411"/>
        <v>769766249.00743198</v>
      </c>
      <c r="DR141" s="549">
        <f t="shared" si="411"/>
        <v>2206898901.114706</v>
      </c>
      <c r="DS141" s="549">
        <f t="shared" si="411"/>
        <v>3660698219.8886461</v>
      </c>
      <c r="DT141" s="549">
        <f t="shared" si="411"/>
        <v>10627601942.662588</v>
      </c>
      <c r="DU141" s="549">
        <f t="shared" si="411"/>
        <v>12081401261.436527</v>
      </c>
      <c r="DV141" s="549">
        <f t="shared" si="411"/>
        <v>13535200580.210468</v>
      </c>
      <c r="DW141" s="549">
        <f t="shared" si="411"/>
        <v>15003999898.984407</v>
      </c>
      <c r="DX141" s="549">
        <f t="shared" si="411"/>
        <v>23823605089.758347</v>
      </c>
      <c r="DY141" s="549">
        <f t="shared" si="411"/>
        <v>25283737741.865623</v>
      </c>
      <c r="DZ141" s="549">
        <f t="shared" si="411"/>
        <v>34020161576.027969</v>
      </c>
      <c r="EB141" s="550">
        <v>1000000</v>
      </c>
      <c r="EC141" s="550">
        <v>1000000</v>
      </c>
      <c r="ED141" s="550">
        <v>1000000</v>
      </c>
      <c r="EE141" s="550">
        <v>1000000</v>
      </c>
      <c r="EF141" s="550">
        <v>1000000</v>
      </c>
      <c r="EG141" s="550">
        <v>1000000</v>
      </c>
      <c r="EH141" s="550">
        <v>1000000</v>
      </c>
      <c r="EI141" s="550">
        <v>1000000</v>
      </c>
      <c r="EJ141" s="550">
        <v>1000000</v>
      </c>
      <c r="EK141" s="550">
        <v>1000000</v>
      </c>
      <c r="EL141" s="550">
        <v>1000000</v>
      </c>
      <c r="EM141" s="550">
        <v>1000000</v>
      </c>
      <c r="EO141" s="550">
        <v>1000000</v>
      </c>
      <c r="EP141" s="550">
        <v>1000000</v>
      </c>
      <c r="EQ141" s="550">
        <v>1000000</v>
      </c>
      <c r="ER141" s="550">
        <v>1000000</v>
      </c>
      <c r="ES141" s="550">
        <v>1000000</v>
      </c>
      <c r="ET141" s="550">
        <v>1000000</v>
      </c>
      <c r="EU141" s="550">
        <v>1000000</v>
      </c>
      <c r="EV141" s="550">
        <v>1000000</v>
      </c>
      <c r="EW141" s="550">
        <v>1000000</v>
      </c>
      <c r="EX141" s="550">
        <v>1000000</v>
      </c>
      <c r="EY141" s="550">
        <v>1000000</v>
      </c>
      <c r="EZ141" s="550">
        <v>1000000</v>
      </c>
    </row>
    <row r="142" spans="1:156" ht="34.5" customHeight="1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233"/>
      <c r="T142" s="279" t="s">
        <v>125</v>
      </c>
      <c r="U142" s="410"/>
      <c r="V142" s="279" t="s">
        <v>125</v>
      </c>
      <c r="W142" s="156" t="s">
        <v>430</v>
      </c>
      <c r="X142" s="156" t="s">
        <v>127</v>
      </c>
      <c r="Y142" s="156" t="s">
        <v>128</v>
      </c>
      <c r="Z142" s="156" t="s">
        <v>129</v>
      </c>
      <c r="AA142" s="156" t="s">
        <v>130</v>
      </c>
      <c r="AB142" s="156" t="s">
        <v>131</v>
      </c>
      <c r="AC142" s="155" t="s">
        <v>132</v>
      </c>
      <c r="AD142" s="419" t="s">
        <v>431</v>
      </c>
      <c r="AE142" s="155" t="s">
        <v>432</v>
      </c>
      <c r="AF142" s="155" t="s">
        <v>135</v>
      </c>
      <c r="AG142" s="419" t="s">
        <v>0</v>
      </c>
      <c r="AH142" s="157" t="s">
        <v>136</v>
      </c>
      <c r="AI142" s="158" t="s">
        <v>137</v>
      </c>
      <c r="AJ142" s="158" t="s">
        <v>433</v>
      </c>
      <c r="AK142" s="158" t="s">
        <v>138</v>
      </c>
      <c r="AL142" s="159" t="s">
        <v>139</v>
      </c>
      <c r="AM142" s="419" t="s">
        <v>140</v>
      </c>
      <c r="AN142" s="157" t="s">
        <v>141</v>
      </c>
      <c r="AO142" s="238" t="s">
        <v>214</v>
      </c>
      <c r="AP142" s="238" t="s">
        <v>434</v>
      </c>
      <c r="AQ142" s="238" t="s">
        <v>143</v>
      </c>
      <c r="AR142" s="266" t="s">
        <v>144</v>
      </c>
      <c r="AS142" s="419" t="s">
        <v>293</v>
      </c>
      <c r="AT142" s="157" t="s">
        <v>294</v>
      </c>
      <c r="AU142" s="434" t="s">
        <v>145</v>
      </c>
      <c r="AV142" s="370" t="s">
        <v>146</v>
      </c>
      <c r="AW142" s="370" t="s">
        <v>147</v>
      </c>
      <c r="AX142" s="371" t="s">
        <v>243</v>
      </c>
      <c r="AY142" s="238" t="s">
        <v>149</v>
      </c>
      <c r="AZ142" s="239" t="s">
        <v>150</v>
      </c>
      <c r="BB142" s="162" t="s">
        <v>151</v>
      </c>
      <c r="BC142" s="162" t="s">
        <v>152</v>
      </c>
      <c r="BD142" s="162" t="s">
        <v>107</v>
      </c>
      <c r="BE142" s="162" t="s">
        <v>153</v>
      </c>
      <c r="BF142" s="162" t="s">
        <v>154</v>
      </c>
      <c r="BG142" s="162" t="s">
        <v>155</v>
      </c>
      <c r="BH142" s="162" t="s">
        <v>156</v>
      </c>
      <c r="BI142" s="162" t="s">
        <v>157</v>
      </c>
      <c r="BJ142" s="162" t="s">
        <v>158</v>
      </c>
      <c r="BK142" s="162" t="s">
        <v>159</v>
      </c>
      <c r="BL142" s="162" t="s">
        <v>160</v>
      </c>
      <c r="BM142" s="162" t="s">
        <v>161</v>
      </c>
      <c r="BO142" s="162" t="s">
        <v>151</v>
      </c>
      <c r="BP142" s="162" t="s">
        <v>152</v>
      </c>
      <c r="BQ142" s="162" t="s">
        <v>107</v>
      </c>
      <c r="BR142" s="162" t="s">
        <v>153</v>
      </c>
      <c r="BS142" s="162" t="s">
        <v>154</v>
      </c>
      <c r="BT142" s="162" t="s">
        <v>155</v>
      </c>
      <c r="BU142" s="162" t="s">
        <v>156</v>
      </c>
      <c r="BV142" s="162" t="s">
        <v>157</v>
      </c>
      <c r="BW142" s="162" t="s">
        <v>158</v>
      </c>
      <c r="BX142" s="162" t="s">
        <v>159</v>
      </c>
      <c r="BY142" s="162" t="s">
        <v>160</v>
      </c>
      <c r="BZ142" s="162" t="s">
        <v>161</v>
      </c>
      <c r="CB142" s="531" t="s">
        <v>151</v>
      </c>
      <c r="CC142" s="531" t="s">
        <v>152</v>
      </c>
      <c r="CD142" s="531" t="s">
        <v>107</v>
      </c>
      <c r="CE142" s="531" t="s">
        <v>153</v>
      </c>
      <c r="CF142" s="531" t="s">
        <v>154</v>
      </c>
      <c r="CG142" s="531" t="s">
        <v>155</v>
      </c>
      <c r="CH142" s="531" t="s">
        <v>156</v>
      </c>
      <c r="CI142" s="531" t="s">
        <v>157</v>
      </c>
      <c r="CJ142" s="531" t="s">
        <v>158</v>
      </c>
      <c r="CK142" s="531" t="s">
        <v>159</v>
      </c>
      <c r="CL142" s="531" t="s">
        <v>160</v>
      </c>
      <c r="CM142" s="531" t="s">
        <v>161</v>
      </c>
      <c r="CO142" s="531" t="s">
        <v>151</v>
      </c>
      <c r="CP142" s="531" t="s">
        <v>152</v>
      </c>
      <c r="CQ142" s="531" t="s">
        <v>107</v>
      </c>
      <c r="CR142" s="531" t="s">
        <v>153</v>
      </c>
      <c r="CS142" s="531" t="s">
        <v>154</v>
      </c>
      <c r="CT142" s="531" t="s">
        <v>155</v>
      </c>
      <c r="CU142" s="531" t="s">
        <v>156</v>
      </c>
      <c r="CV142" s="531" t="s">
        <v>157</v>
      </c>
      <c r="CW142" s="531" t="s">
        <v>158</v>
      </c>
      <c r="CX142" s="531" t="s">
        <v>159</v>
      </c>
      <c r="CY142" s="531" t="s">
        <v>160</v>
      </c>
      <c r="CZ142" s="531" t="s">
        <v>161</v>
      </c>
      <c r="DB142" s="531" t="s">
        <v>151</v>
      </c>
      <c r="DC142" s="531" t="s">
        <v>152</v>
      </c>
      <c r="DD142" s="531" t="s">
        <v>107</v>
      </c>
      <c r="DE142" s="531" t="s">
        <v>153</v>
      </c>
      <c r="DF142" s="531" t="s">
        <v>154</v>
      </c>
      <c r="DG142" s="531" t="s">
        <v>155</v>
      </c>
      <c r="DH142" s="531" t="s">
        <v>156</v>
      </c>
      <c r="DI142" s="531" t="s">
        <v>157</v>
      </c>
      <c r="DJ142" s="531" t="s">
        <v>158</v>
      </c>
      <c r="DK142" s="531" t="s">
        <v>159</v>
      </c>
      <c r="DL142" s="531" t="s">
        <v>160</v>
      </c>
      <c r="DM142" s="531" t="s">
        <v>161</v>
      </c>
      <c r="DO142" s="531" t="s">
        <v>151</v>
      </c>
      <c r="DP142" s="531" t="s">
        <v>152</v>
      </c>
      <c r="DQ142" s="531" t="s">
        <v>107</v>
      </c>
      <c r="DR142" s="531" t="s">
        <v>153</v>
      </c>
      <c r="DS142" s="531" t="s">
        <v>154</v>
      </c>
      <c r="DT142" s="531" t="s">
        <v>155</v>
      </c>
      <c r="DU142" s="531" t="s">
        <v>156</v>
      </c>
      <c r="DV142" s="531" t="s">
        <v>157</v>
      </c>
      <c r="DW142" s="531" t="s">
        <v>158</v>
      </c>
      <c r="DX142" s="531" t="s">
        <v>159</v>
      </c>
      <c r="DY142" s="531" t="s">
        <v>160</v>
      </c>
      <c r="DZ142" s="531" t="s">
        <v>161</v>
      </c>
      <c r="EB142" s="531" t="s">
        <v>151</v>
      </c>
      <c r="EC142" s="531" t="s">
        <v>152</v>
      </c>
      <c r="ED142" s="531" t="s">
        <v>107</v>
      </c>
      <c r="EE142" s="531" t="s">
        <v>153</v>
      </c>
      <c r="EF142" s="531" t="s">
        <v>154</v>
      </c>
      <c r="EG142" s="531" t="s">
        <v>155</v>
      </c>
      <c r="EH142" s="531" t="s">
        <v>156</v>
      </c>
      <c r="EI142" s="531" t="s">
        <v>157</v>
      </c>
      <c r="EJ142" s="531" t="s">
        <v>158</v>
      </c>
      <c r="EK142" s="531" t="s">
        <v>159</v>
      </c>
      <c r="EL142" s="531" t="s">
        <v>160</v>
      </c>
      <c r="EM142" s="531" t="s">
        <v>161</v>
      </c>
      <c r="EO142" s="531" t="s">
        <v>151</v>
      </c>
      <c r="EP142" s="531" t="s">
        <v>152</v>
      </c>
      <c r="EQ142" s="531" t="s">
        <v>107</v>
      </c>
      <c r="ER142" s="531" t="s">
        <v>153</v>
      </c>
      <c r="ES142" s="531" t="s">
        <v>154</v>
      </c>
      <c r="ET142" s="531" t="s">
        <v>155</v>
      </c>
      <c r="EU142" s="531" t="s">
        <v>156</v>
      </c>
      <c r="EV142" s="531" t="s">
        <v>157</v>
      </c>
      <c r="EW142" s="531" t="s">
        <v>158</v>
      </c>
      <c r="EX142" s="531" t="s">
        <v>159</v>
      </c>
      <c r="EY142" s="531" t="s">
        <v>160</v>
      </c>
      <c r="EZ142" s="531" t="s">
        <v>161</v>
      </c>
    </row>
    <row r="143" spans="1:156" ht="55.5" customHeight="1">
      <c r="A143" s="181"/>
      <c r="B143" s="181" t="s">
        <v>181</v>
      </c>
      <c r="C143" s="224" t="s">
        <v>295</v>
      </c>
      <c r="D143" s="511" t="s">
        <v>359</v>
      </c>
      <c r="E143" s="181" t="s">
        <v>174</v>
      </c>
      <c r="F143" s="181" t="s">
        <v>162</v>
      </c>
      <c r="G143" s="181" t="s">
        <v>162</v>
      </c>
      <c r="H143" s="181" t="s">
        <v>162</v>
      </c>
      <c r="I143" s="181" t="s">
        <v>162</v>
      </c>
      <c r="J143" s="181" t="s">
        <v>162</v>
      </c>
      <c r="K143" s="181" t="s">
        <v>162</v>
      </c>
      <c r="L143" s="181" t="s">
        <v>162</v>
      </c>
      <c r="M143" s="181" t="s">
        <v>162</v>
      </c>
      <c r="N143" s="181" t="s">
        <v>162</v>
      </c>
      <c r="O143" s="181" t="s">
        <v>162</v>
      </c>
      <c r="P143" s="181"/>
      <c r="Q143" s="181"/>
      <c r="R143" s="181"/>
      <c r="S143" s="233"/>
      <c r="T143" s="514" t="s">
        <v>360</v>
      </c>
      <c r="U143" s="243">
        <v>2022011000018</v>
      </c>
      <c r="V143" s="289" t="s">
        <v>360</v>
      </c>
      <c r="W143" s="360">
        <f>+SUMIFS('[1]SIIF Cierre 31 de Abril de 2024'!$P$4:$P$749,'[1]SIIF Cierre 31 de Abril de 2024'!$A$4:$A$749,$B143,'[1]SIIF Cierre 31 de Abril de 2024'!$B$4:$B$749,$C143,'[1]SIIF Cierre 31 de Abril de 2024'!$C$4:$C$749,$D143)/1000000</f>
        <v>8833.6919999999991</v>
      </c>
      <c r="X143" s="360"/>
      <c r="Y143" s="360">
        <f>+SUMIFS('[1]SIIF Cierre 31 de Abril de 2024'!$R$4:$R$749,'[1]SIIF Cierre 31 de Abril de 2024'!$A$4:$A$749,$B143,'[1]SIIF Cierre 31 de Abril de 2024'!$B$4:$B$749,$C143,'[1]SIIF Cierre 31 de Abril de 2024'!$C$4:$C$749,#REF!)/1000000</f>
        <v>0</v>
      </c>
      <c r="Z143" s="360"/>
      <c r="AA143" s="360">
        <f>+SUMIFS('[1]SIIF Cierre 31 de Abril de 2024'!$Q$4:$Q$749,'[1]SIIF Cierre 31 de Abril de 2024'!$A$4:$A$749,$B143,'[1]SIIF Cierre 31 de Abril de 2024'!$B$4:$B$749,$C143,'[1]SIIF Cierre 31 de Abril de 2024'!$C$4:$C$749,#REF!)/1000000</f>
        <v>0</v>
      </c>
      <c r="AB143" s="360"/>
      <c r="AC143" s="360"/>
      <c r="AD143" s="428">
        <f>W143-Y143+AA143</f>
        <v>8833.6919999999991</v>
      </c>
      <c r="AE143" s="360">
        <f>+SUMIFS('[1]SIIF Cierre 31 de Abril de 2024'!$T$4:$T$749,'[1]SIIF Cierre 31 de Abril de 2024'!$A$4:$A$749,$B143,'[1]SIIF Cierre 31 de Abril de 2024'!$B$4:$B$749,$C143,'[1]SIIF Cierre 31 de Abril de 2024'!$C$4:$C$749,#REF!)/1000000</f>
        <v>0</v>
      </c>
      <c r="AF143" s="360">
        <f>AD143-AE143</f>
        <v>8833.6919999999991</v>
      </c>
      <c r="AG143" s="428">
        <f>+SUMIFS('[1]SIIF Cierre 31 de Abril de 2024'!$W$4:$W$749,'[1]SIIF Cierre 31 de Abril de 2024'!$A$4:$A$749,$B143,'[1]SIIF Cierre 31 de Abril de 2024'!$B$4:$B$749,$C143,'[1]SIIF Cierre 31 de Abril de 2024'!$C$4:$C$749,$D143,'[1]SIIF Cierre 31 de Abril de 2024'!$D$4:$D$749,$E143,'[1]SIIF Cierre 31 de Abril de 2024'!$E$4:$E$749,$F143,'[1]SIIF Cierre 31 de Abril de 2024'!$F$4:$F$749,$G143,'[1]SIIF Cierre 31 de Abril de 2024'!$G$4:$G$749,$H143,'[1]SIIF Cierre 31 de Abril de 2024'!$H$4:$H$749,$I143,'[1]SIIF Cierre 31 de Abril de 2024'!$I$4:$I$749,$J143,'[1]SIIF Cierre 31 de Abril de 2024'!$J$4:$J$749,$K143,'[1]SIIF Cierre 31 de Abril de 2024'!$K$4:$K$749,$L143,'[1]SIIF Cierre 31 de Abril de 2024'!$L$4:$L$749,$M143,'[1]SIIF Cierre 31 de Abril de 2024'!$M$4:$M$749,$N143,'[1]SIIF Cierre 31 de Abril de 2024'!$N$4:$N$749,$O143)/1000000</f>
        <v>3283.1302730000002</v>
      </c>
      <c r="AH143" s="247">
        <f>+AG143/AD143</f>
        <v>0.37166003444539392</v>
      </c>
      <c r="AI143" s="248">
        <f>+AG143/AF143</f>
        <v>0.37166003444539392</v>
      </c>
      <c r="AJ143" s="246">
        <f>INDEX(CB143:CM143,MATCH($W$1,$CB$86:$CM$86,0))</f>
        <v>4268.83</v>
      </c>
      <c r="AK143" s="246">
        <f>+AG143-AJ143</f>
        <v>-985.69972699999971</v>
      </c>
      <c r="AL143" s="170">
        <f t="shared" ref="AL143:AL144" si="412">INDEX(BB143:BM143,MATCH($W$1,$BB$86:$BM$86,0))</f>
        <v>0.48324415204876964</v>
      </c>
      <c r="AM143" s="428">
        <f>+SUMIFS('[1]SIIF Cierre 31 de Abril de 2024'!$X$4:$X$749,'[1]SIIF Cierre 31 de Abril de 2024'!$A$4:$A$749,$B143,'[1]SIIF Cierre 31 de Abril de 2024'!$B$4:$B$749,$C143,'[1]SIIF Cierre 31 de Abril de 2024'!$C$4:$C$749,$D143,'[1]SIIF Cierre 31 de Abril de 2024'!$D$4:$D$749,$E143,'[1]SIIF Cierre 31 de Abril de 2024'!$E$4:$E$749,$F143,'[1]SIIF Cierre 31 de Abril de 2024'!$F$4:$F$749,$G143,'[1]SIIF Cierre 31 de Abril de 2024'!$G$4:$G$749,$H143,'[1]SIIF Cierre 31 de Abril de 2024'!$H$4:$H$749,$I143,'[1]SIIF Cierre 31 de Abril de 2024'!$I$4:$I$749,$J143,'[1]SIIF Cierre 31 de Abril de 2024'!$J$4:$J$749,$K143,'[1]SIIF Cierre 31 de Abril de 2024'!$K$4:$K$749,$L143,'[1]SIIF Cierre 31 de Abril de 2024'!$L$4:$L$749,$M143,'[1]SIIF Cierre 31 de Abril de 2024'!$M$4:$M$749,$N143,'[1]SIIF Cierre 31 de Abril de 2024'!$N$4:$N$749,$O143)/1000000</f>
        <v>155.06698499999999</v>
      </c>
      <c r="AN143" s="247">
        <f>+AM143/AD143</f>
        <v>1.7554040258591766E-2</v>
      </c>
      <c r="AO143" s="248">
        <f>+AM143/AF143</f>
        <v>1.7554040258591766E-2</v>
      </c>
      <c r="AP143" s="246">
        <f>INDEX(CO143:CZ143,MATCH($W$1,$CO$86:$CZ$86,0))</f>
        <v>118</v>
      </c>
      <c r="AQ143" s="246">
        <f>+AM143-AP143</f>
        <v>37.066984999999988</v>
      </c>
      <c r="AR143" s="170">
        <f t="shared" si="291"/>
        <v>1.3357948182934157E-2</v>
      </c>
      <c r="AS143" s="428">
        <f>+SUMIFS('[1]SIIF Cierre 31 de Abril de 2024'!$Z$4:$Z$749,'[1]SIIF Cierre 31 de Abril de 2024'!$A$4:$A$749,$B143,'[1]SIIF Cierre 31 de Abril de 2024'!$B$4:$B$749,$C143,'[1]SIIF Cierre 31 de Abril de 2024'!$C$4:$C$749,$D143,'[1]SIIF Cierre 31 de Abril de 2024'!$D$4:$D$749,$E143,'[1]SIIF Cierre 31 de Abril de 2024'!$E$4:$E$749,$F143,'[1]SIIF Cierre 31 de Abril de 2024'!$F$4:$F$749,$G143,'[1]SIIF Cierre 31 de Abril de 2024'!$G$4:$G$749,$H143,'[1]SIIF Cierre 31 de Abril de 2024'!$H$4:$H$749,$I143,'[1]SIIF Cierre 31 de Abril de 2024'!$I$4:$I$749,$J143,'[1]SIIF Cierre 31 de Abril de 2024'!$J$4:$J$749,$K143,'[1]SIIF Cierre 31 de Abril de 2024'!$K$4:$K$749,$L143,'[1]SIIF Cierre 31 de Abril de 2024'!$L$4:$L$749,$M143,'[1]SIIF Cierre 31 de Abril de 2024'!$M$4:$M$749,$N143,'[1]SIIF Cierre 31 de Abril de 2024'!$N$4:$N$749,$O143)/1000000</f>
        <v>151.64392799999999</v>
      </c>
      <c r="AT143" s="247">
        <f>+AS143/AD143</f>
        <v>1.7166540105767781E-2</v>
      </c>
      <c r="AU143" s="428">
        <f>+AD143-AG143</f>
        <v>5550.5617269999984</v>
      </c>
      <c r="AV143" s="361">
        <f>+AG143-AM143</f>
        <v>3128.0632880000003</v>
      </c>
      <c r="AW143" s="382">
        <f>+AD143-AM143</f>
        <v>8678.6250149999996</v>
      </c>
      <c r="AX143" s="361">
        <f>+AF143-AG143</f>
        <v>5550.5617269999984</v>
      </c>
      <c r="AY143" s="190">
        <f>AD143*AR143</f>
        <v>117.99999999999999</v>
      </c>
      <c r="AZ143" s="250"/>
      <c r="BB143" s="251">
        <v>0</v>
      </c>
      <c r="BC143" s="283">
        <v>1.3856041166026617E-2</v>
      </c>
      <c r="BD143" s="283">
        <v>9.9312948651594374E-2</v>
      </c>
      <c r="BE143" s="283">
        <v>0.48324415204876964</v>
      </c>
      <c r="BF143" s="283">
        <v>0.63295505435326471</v>
      </c>
      <c r="BG143" s="283">
        <v>0.88935973769517884</v>
      </c>
      <c r="BH143" s="283">
        <v>0.92121313489308887</v>
      </c>
      <c r="BI143" s="283">
        <v>0.92391677228501967</v>
      </c>
      <c r="BJ143" s="283">
        <v>0.92662040967695047</v>
      </c>
      <c r="BK143" s="283">
        <v>0.92932404706888128</v>
      </c>
      <c r="BL143" s="283">
        <v>0.93202768446081208</v>
      </c>
      <c r="BM143" s="283">
        <v>1</v>
      </c>
      <c r="BO143" s="283">
        <v>0</v>
      </c>
      <c r="BP143" s="283">
        <v>0</v>
      </c>
      <c r="BQ143" s="283">
        <v>1.7546457358938936E-3</v>
      </c>
      <c r="BR143" s="283">
        <v>1.3357948182934157E-2</v>
      </c>
      <c r="BS143" s="283">
        <v>5.8721766618079957E-2</v>
      </c>
      <c r="BT143" s="283">
        <v>0.14338115931594628</v>
      </c>
      <c r="BU143" s="283">
        <v>0.21815793441745535</v>
      </c>
      <c r="BV143" s="283">
        <v>0.31919213393448626</v>
      </c>
      <c r="BW143" s="283">
        <v>0.40404397164854738</v>
      </c>
      <c r="BX143" s="283">
        <v>0.4851940728746259</v>
      </c>
      <c r="BY143" s="283">
        <v>0.55646155650434725</v>
      </c>
      <c r="BZ143" s="283">
        <v>1</v>
      </c>
      <c r="CB143" s="537">
        <f t="shared" ref="CB143:CM143" si="413">DB143/EB143</f>
        <v>0</v>
      </c>
      <c r="CC143" s="537">
        <f t="shared" si="413"/>
        <v>122.4</v>
      </c>
      <c r="CD143" s="537">
        <f t="shared" si="413"/>
        <v>877.3</v>
      </c>
      <c r="CE143" s="537">
        <f t="shared" si="413"/>
        <v>4268.83</v>
      </c>
      <c r="CF143" s="537">
        <f t="shared" si="413"/>
        <v>5591.33</v>
      </c>
      <c r="CG143" s="537">
        <f t="shared" si="413"/>
        <v>7856.33</v>
      </c>
      <c r="CH143" s="537">
        <f t="shared" si="413"/>
        <v>8137.7130999999999</v>
      </c>
      <c r="CI143" s="537">
        <f t="shared" si="413"/>
        <v>8161.5962</v>
      </c>
      <c r="CJ143" s="537">
        <f t="shared" si="413"/>
        <v>8185.4793</v>
      </c>
      <c r="CK143" s="537">
        <f t="shared" si="413"/>
        <v>8209.3624</v>
      </c>
      <c r="CL143" s="537">
        <f t="shared" si="413"/>
        <v>8233.2455000000009</v>
      </c>
      <c r="CM143" s="537">
        <f t="shared" si="413"/>
        <v>8833.6919999999991</v>
      </c>
      <c r="CO143" s="538">
        <f>DO143/EO143</f>
        <v>0</v>
      </c>
      <c r="CP143" s="538">
        <f t="shared" ref="CP143:CZ143" si="414">DP143/EP143</f>
        <v>0</v>
      </c>
      <c r="CQ143" s="538">
        <f t="shared" si="414"/>
        <v>15.5</v>
      </c>
      <c r="CR143" s="538">
        <f t="shared" si="414"/>
        <v>118</v>
      </c>
      <c r="CS143" s="538">
        <f t="shared" si="414"/>
        <v>518.73</v>
      </c>
      <c r="CT143" s="538">
        <f t="shared" si="414"/>
        <v>1266.585</v>
      </c>
      <c r="CU143" s="538">
        <f t="shared" si="414"/>
        <v>1927.14</v>
      </c>
      <c r="CV143" s="538">
        <f t="shared" si="414"/>
        <v>2819.645</v>
      </c>
      <c r="CW143" s="538">
        <f t="shared" si="414"/>
        <v>3569.2</v>
      </c>
      <c r="CX143" s="538">
        <f t="shared" si="414"/>
        <v>4286.0550000000003</v>
      </c>
      <c r="CY143" s="538">
        <f t="shared" si="414"/>
        <v>4915.6099999999997</v>
      </c>
      <c r="CZ143" s="538">
        <f t="shared" si="414"/>
        <v>8833.6919999999991</v>
      </c>
      <c r="DB143" s="541">
        <v>0</v>
      </c>
      <c r="DC143" s="544">
        <v>122400000</v>
      </c>
      <c r="DD143" s="544">
        <v>877300000</v>
      </c>
      <c r="DE143" s="544">
        <v>4268830000</v>
      </c>
      <c r="DF143" s="544">
        <v>5591330000</v>
      </c>
      <c r="DG143" s="544">
        <v>7856330000</v>
      </c>
      <c r="DH143" s="544">
        <v>8137713100</v>
      </c>
      <c r="DI143" s="544">
        <v>8161596200</v>
      </c>
      <c r="DJ143" s="544">
        <v>8185479300</v>
      </c>
      <c r="DK143" s="544">
        <v>8209362400</v>
      </c>
      <c r="DL143" s="544">
        <v>8233245500</v>
      </c>
      <c r="DM143" s="544">
        <v>8833692000</v>
      </c>
      <c r="DO143" s="544">
        <v>0</v>
      </c>
      <c r="DP143" s="544">
        <v>0</v>
      </c>
      <c r="DQ143" s="544">
        <v>15500000</v>
      </c>
      <c r="DR143" s="544">
        <v>118000000</v>
      </c>
      <c r="DS143" s="544">
        <v>518730000</v>
      </c>
      <c r="DT143" s="544">
        <v>1266585000</v>
      </c>
      <c r="DU143" s="544">
        <v>1927140000</v>
      </c>
      <c r="DV143" s="544">
        <v>2819645000</v>
      </c>
      <c r="DW143" s="544">
        <v>3569200000</v>
      </c>
      <c r="DX143" s="544">
        <v>4286055000</v>
      </c>
      <c r="DY143" s="544">
        <v>4915610000</v>
      </c>
      <c r="DZ143" s="544">
        <v>8833692000</v>
      </c>
      <c r="EB143" s="541">
        <v>1000000</v>
      </c>
      <c r="EC143" s="544">
        <v>1000000</v>
      </c>
      <c r="ED143" s="544">
        <v>1000000</v>
      </c>
      <c r="EE143" s="544">
        <v>1000000</v>
      </c>
      <c r="EF143" s="544">
        <v>1000000</v>
      </c>
      <c r="EG143" s="544">
        <v>1000000</v>
      </c>
      <c r="EH143" s="544">
        <v>1000000</v>
      </c>
      <c r="EI143" s="544">
        <v>1000000</v>
      </c>
      <c r="EJ143" s="544">
        <v>1000000</v>
      </c>
      <c r="EK143" s="544">
        <v>1000000</v>
      </c>
      <c r="EL143" s="544">
        <v>1000000</v>
      </c>
      <c r="EM143" s="544">
        <v>1000000</v>
      </c>
      <c r="EO143" s="544">
        <v>1000000</v>
      </c>
      <c r="EP143" s="544">
        <v>1000000</v>
      </c>
      <c r="EQ143" s="544">
        <v>1000000</v>
      </c>
      <c r="ER143" s="544">
        <v>1000000</v>
      </c>
      <c r="ES143" s="544">
        <v>1000000</v>
      </c>
      <c r="ET143" s="544">
        <v>1000000</v>
      </c>
      <c r="EU143" s="544">
        <v>1000000</v>
      </c>
      <c r="EV143" s="544">
        <v>1000000</v>
      </c>
      <c r="EW143" s="544">
        <v>1000000</v>
      </c>
      <c r="EX143" s="544">
        <v>1000000</v>
      </c>
      <c r="EY143" s="544">
        <v>1000000</v>
      </c>
      <c r="EZ143" s="544">
        <v>1000000</v>
      </c>
    </row>
    <row r="144" spans="1:156" ht="34.5" customHeight="1">
      <c r="A144" s="181"/>
      <c r="B144" s="181"/>
      <c r="C144" s="181"/>
      <c r="D144" s="257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233"/>
      <c r="T144" s="156" t="s">
        <v>244</v>
      </c>
      <c r="U144" s="407"/>
      <c r="V144" s="156" t="s">
        <v>244</v>
      </c>
      <c r="W144" s="353">
        <f>SUM(W143)</f>
        <v>8833.6919999999991</v>
      </c>
      <c r="X144" s="353">
        <f>+SUM(X143:X143)</f>
        <v>0</v>
      </c>
      <c r="Y144" s="353">
        <f>+SUM(Y143:Y143)</f>
        <v>0</v>
      </c>
      <c r="Z144" s="353"/>
      <c r="AA144" s="353">
        <f>+SUM(AA143:AA143)</f>
        <v>0</v>
      </c>
      <c r="AB144" s="353">
        <f>+SUM(AB143:AB143)</f>
        <v>0</v>
      </c>
      <c r="AC144" s="353">
        <f>+SUM(AC143:AC143)</f>
        <v>0</v>
      </c>
      <c r="AD144" s="423">
        <f>+SUM(AD143:AD143)</f>
        <v>8833.6919999999991</v>
      </c>
      <c r="AE144" s="353">
        <f>+SUM(AE143:AE143)</f>
        <v>0</v>
      </c>
      <c r="AF144" s="353">
        <f>+AF143</f>
        <v>8833.6919999999991</v>
      </c>
      <c r="AG144" s="423">
        <f>SUM(AG143:AG143)</f>
        <v>3283.1302730000002</v>
      </c>
      <c r="AH144" s="167">
        <f>+AG144/AD144</f>
        <v>0.37166003444539392</v>
      </c>
      <c r="AI144" s="260">
        <f>+AG144/AF144</f>
        <v>0.37166003444539392</v>
      </c>
      <c r="AJ144" s="185">
        <f>+AJ143</f>
        <v>4268.83</v>
      </c>
      <c r="AK144" s="185">
        <f>AK143</f>
        <v>-985.69972699999971</v>
      </c>
      <c r="AL144" s="170">
        <f t="shared" si="412"/>
        <v>0.48324415204876964</v>
      </c>
      <c r="AM144" s="423">
        <f>SUM(AM143:AM143)</f>
        <v>155.06698499999999</v>
      </c>
      <c r="AN144" s="183">
        <f>+AM144/AD144</f>
        <v>1.7554040258591766E-2</v>
      </c>
      <c r="AO144" s="261">
        <f>+AM144/AF144</f>
        <v>1.7554040258591766E-2</v>
      </c>
      <c r="AP144" s="185">
        <f>AP143</f>
        <v>118</v>
      </c>
      <c r="AQ144" s="185">
        <f>AQ143</f>
        <v>37.066984999999988</v>
      </c>
      <c r="AR144" s="170">
        <f t="shared" si="291"/>
        <v>1.3357948182934157E-2</v>
      </c>
      <c r="AS144" s="423">
        <f>SUM(AS143:AS143)</f>
        <v>151.64392799999999</v>
      </c>
      <c r="AT144" s="183">
        <f>+AS144/AD144</f>
        <v>1.7166540105767781E-2</v>
      </c>
      <c r="AU144" s="423">
        <f>SUM(AU143:AU143)</f>
        <v>5550.5617269999984</v>
      </c>
      <c r="AV144" s="353">
        <f>+AG144-AM144</f>
        <v>3128.0632880000003</v>
      </c>
      <c r="AW144" s="353">
        <f>+AD144-AM144</f>
        <v>8678.6250149999996</v>
      </c>
      <c r="AX144" s="353">
        <f>+AF144-AG144</f>
        <v>5550.5617269999984</v>
      </c>
      <c r="AY144" s="253" t="e">
        <f>SUM(#REF!)</f>
        <v>#REF!</v>
      </c>
      <c r="AZ144" s="250" t="e">
        <f>IF(AND(AY144=0,AM144&gt;AY144),1,IFERROR(AM144/AY144,1))</f>
        <v>#REF!</v>
      </c>
      <c r="BB144" s="293">
        <v>0</v>
      </c>
      <c r="BC144" s="293">
        <v>1.3856041166026617E-2</v>
      </c>
      <c r="BD144" s="293">
        <v>9.9312948651594374E-2</v>
      </c>
      <c r="BE144" s="293">
        <v>0.48324415204876964</v>
      </c>
      <c r="BF144" s="293">
        <v>0.63295505435326471</v>
      </c>
      <c r="BG144" s="293">
        <v>0.88935973769517884</v>
      </c>
      <c r="BH144" s="293">
        <v>0.92121313489308887</v>
      </c>
      <c r="BI144" s="293">
        <v>0.92391677228501967</v>
      </c>
      <c r="BJ144" s="293">
        <v>0.92662040967695047</v>
      </c>
      <c r="BK144" s="293">
        <v>0.92932404706888128</v>
      </c>
      <c r="BL144" s="293">
        <v>0.93202768446081208</v>
      </c>
      <c r="BM144" s="293">
        <v>1</v>
      </c>
      <c r="BO144" s="293">
        <v>0</v>
      </c>
      <c r="BP144" s="293">
        <v>0</v>
      </c>
      <c r="BQ144" s="293">
        <v>1.7546457358938936E-3</v>
      </c>
      <c r="BR144" s="293">
        <v>1.3357948182934157E-2</v>
      </c>
      <c r="BS144" s="293">
        <v>5.8721766618079957E-2</v>
      </c>
      <c r="BT144" s="293">
        <v>0.14338115931594628</v>
      </c>
      <c r="BU144" s="293">
        <v>0.21815793441745535</v>
      </c>
      <c r="BV144" s="293">
        <v>0.31919213393448626</v>
      </c>
      <c r="BW144" s="293">
        <v>0.40404397164854738</v>
      </c>
      <c r="BX144" s="293">
        <v>0.4851940728746259</v>
      </c>
      <c r="BY144" s="293">
        <v>0.55646155650434725</v>
      </c>
      <c r="BZ144" s="293">
        <v>1</v>
      </c>
      <c r="CB144" s="549">
        <f>SUM(CB143:CB143)</f>
        <v>0</v>
      </c>
      <c r="CC144" s="549">
        <f t="shared" ref="CC144:CZ144" si="415">SUM(CC143:CC143)</f>
        <v>122.4</v>
      </c>
      <c r="CD144" s="549">
        <f t="shared" si="415"/>
        <v>877.3</v>
      </c>
      <c r="CE144" s="549">
        <f t="shared" si="415"/>
        <v>4268.83</v>
      </c>
      <c r="CF144" s="549">
        <f t="shared" si="415"/>
        <v>5591.33</v>
      </c>
      <c r="CG144" s="549">
        <f t="shared" si="415"/>
        <v>7856.33</v>
      </c>
      <c r="CH144" s="549">
        <f t="shared" si="415"/>
        <v>8137.7130999999999</v>
      </c>
      <c r="CI144" s="549">
        <f t="shared" si="415"/>
        <v>8161.5962</v>
      </c>
      <c r="CJ144" s="549">
        <f t="shared" si="415"/>
        <v>8185.4793</v>
      </c>
      <c r="CK144" s="549">
        <f t="shared" si="415"/>
        <v>8209.3624</v>
      </c>
      <c r="CL144" s="549">
        <f t="shared" si="415"/>
        <v>8233.2455000000009</v>
      </c>
      <c r="CM144" s="549">
        <f t="shared" si="415"/>
        <v>8833.6919999999991</v>
      </c>
      <c r="CO144" s="549">
        <f t="shared" si="415"/>
        <v>0</v>
      </c>
      <c r="CP144" s="549">
        <f t="shared" si="415"/>
        <v>0</v>
      </c>
      <c r="CQ144" s="549">
        <f t="shared" si="415"/>
        <v>15.5</v>
      </c>
      <c r="CR144" s="549">
        <f t="shared" si="415"/>
        <v>118</v>
      </c>
      <c r="CS144" s="549">
        <f t="shared" si="415"/>
        <v>518.73</v>
      </c>
      <c r="CT144" s="549">
        <f t="shared" si="415"/>
        <v>1266.585</v>
      </c>
      <c r="CU144" s="549">
        <f t="shared" si="415"/>
        <v>1927.14</v>
      </c>
      <c r="CV144" s="549">
        <f t="shared" si="415"/>
        <v>2819.645</v>
      </c>
      <c r="CW144" s="549">
        <f t="shared" si="415"/>
        <v>3569.2</v>
      </c>
      <c r="CX144" s="549">
        <f t="shared" si="415"/>
        <v>4286.0550000000003</v>
      </c>
      <c r="CY144" s="549">
        <f t="shared" si="415"/>
        <v>4915.6099999999997</v>
      </c>
      <c r="CZ144" s="549">
        <f t="shared" si="415"/>
        <v>8833.6919999999991</v>
      </c>
      <c r="DB144" s="545">
        <v>0</v>
      </c>
      <c r="DC144" s="545">
        <v>122400000</v>
      </c>
      <c r="DD144" s="545">
        <v>877300000</v>
      </c>
      <c r="DE144" s="545">
        <v>4268830000</v>
      </c>
      <c r="DF144" s="545">
        <v>5591330000</v>
      </c>
      <c r="DG144" s="545">
        <v>7856330000</v>
      </c>
      <c r="DH144" s="545">
        <v>8137713100</v>
      </c>
      <c r="DI144" s="545">
        <v>8161596200</v>
      </c>
      <c r="DJ144" s="545">
        <v>8185479300</v>
      </c>
      <c r="DK144" s="545">
        <v>8209362400</v>
      </c>
      <c r="DL144" s="545">
        <v>8233245500</v>
      </c>
      <c r="DM144" s="545">
        <v>8833692000</v>
      </c>
      <c r="DO144" s="545">
        <v>0</v>
      </c>
      <c r="DP144" s="545">
        <v>0</v>
      </c>
      <c r="DQ144" s="545">
        <v>15500000</v>
      </c>
      <c r="DR144" s="545">
        <v>118000000</v>
      </c>
      <c r="DS144" s="545">
        <v>518730000</v>
      </c>
      <c r="DT144" s="545">
        <v>1266585000</v>
      </c>
      <c r="DU144" s="545">
        <v>1927140000</v>
      </c>
      <c r="DV144" s="545">
        <v>2819645000</v>
      </c>
      <c r="DW144" s="545">
        <v>3569200000</v>
      </c>
      <c r="DX144" s="545">
        <v>4286055000</v>
      </c>
      <c r="DY144" s="545">
        <v>4915610000</v>
      </c>
      <c r="DZ144" s="545">
        <v>8833692000</v>
      </c>
      <c r="EB144" s="545">
        <v>1000000</v>
      </c>
      <c r="EC144" s="545">
        <v>1000000</v>
      </c>
      <c r="ED144" s="545">
        <v>1000000</v>
      </c>
      <c r="EE144" s="545">
        <v>1000000</v>
      </c>
      <c r="EF144" s="545">
        <v>1000000</v>
      </c>
      <c r="EG144" s="545">
        <v>1000000</v>
      </c>
      <c r="EH144" s="545">
        <v>1000000</v>
      </c>
      <c r="EI144" s="545">
        <v>1000000</v>
      </c>
      <c r="EJ144" s="545">
        <v>1000000</v>
      </c>
      <c r="EK144" s="545">
        <v>1000000</v>
      </c>
      <c r="EL144" s="545">
        <v>1000000</v>
      </c>
      <c r="EM144" s="545">
        <v>1000000</v>
      </c>
      <c r="EO144" s="545">
        <v>1000000</v>
      </c>
      <c r="EP144" s="545">
        <v>1000000</v>
      </c>
      <c r="EQ144" s="545">
        <v>1000000</v>
      </c>
      <c r="ER144" s="545">
        <v>1000000</v>
      </c>
      <c r="ES144" s="545">
        <v>1000000</v>
      </c>
      <c r="ET144" s="545">
        <v>1000000</v>
      </c>
      <c r="EU144" s="545">
        <v>1000000</v>
      </c>
      <c r="EV144" s="545">
        <v>1000000</v>
      </c>
      <c r="EW144" s="545">
        <v>1000000</v>
      </c>
      <c r="EX144" s="545">
        <v>1000000</v>
      </c>
      <c r="EY144" s="545">
        <v>1000000</v>
      </c>
      <c r="EZ144" s="545">
        <v>1000000</v>
      </c>
    </row>
    <row r="145" spans="1:156" ht="34.5" customHeight="1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233"/>
      <c r="T145" s="279" t="s">
        <v>125</v>
      </c>
      <c r="U145" s="410"/>
      <c r="V145" s="279" t="s">
        <v>125</v>
      </c>
      <c r="W145" s="156" t="s">
        <v>430</v>
      </c>
      <c r="X145" s="156" t="s">
        <v>127</v>
      </c>
      <c r="Y145" s="156" t="s">
        <v>128</v>
      </c>
      <c r="Z145" s="156" t="s">
        <v>129</v>
      </c>
      <c r="AA145" s="156" t="s">
        <v>130</v>
      </c>
      <c r="AB145" s="156" t="s">
        <v>131</v>
      </c>
      <c r="AC145" s="155" t="s">
        <v>132</v>
      </c>
      <c r="AD145" s="419" t="s">
        <v>431</v>
      </c>
      <c r="AE145" s="155" t="s">
        <v>432</v>
      </c>
      <c r="AF145" s="155" t="s">
        <v>135</v>
      </c>
      <c r="AG145" s="419" t="s">
        <v>0</v>
      </c>
      <c r="AH145" s="157" t="s">
        <v>136</v>
      </c>
      <c r="AI145" s="158" t="s">
        <v>137</v>
      </c>
      <c r="AJ145" s="158" t="s">
        <v>433</v>
      </c>
      <c r="AK145" s="158" t="s">
        <v>138</v>
      </c>
      <c r="AL145" s="159" t="s">
        <v>139</v>
      </c>
      <c r="AM145" s="419" t="s">
        <v>140</v>
      </c>
      <c r="AN145" s="157" t="s">
        <v>141</v>
      </c>
      <c r="AO145" s="238" t="s">
        <v>214</v>
      </c>
      <c r="AP145" s="238" t="s">
        <v>434</v>
      </c>
      <c r="AQ145" s="238" t="s">
        <v>143</v>
      </c>
      <c r="AR145" s="266" t="s">
        <v>144</v>
      </c>
      <c r="AS145" s="419" t="s">
        <v>293</v>
      </c>
      <c r="AT145" s="157" t="s">
        <v>294</v>
      </c>
      <c r="AU145" s="434" t="s">
        <v>145</v>
      </c>
      <c r="AV145" s="370" t="s">
        <v>146</v>
      </c>
      <c r="AW145" s="370" t="s">
        <v>147</v>
      </c>
      <c r="AX145" s="371" t="s">
        <v>215</v>
      </c>
      <c r="AY145" s="238" t="s">
        <v>149</v>
      </c>
      <c r="AZ145" s="239" t="s">
        <v>150</v>
      </c>
      <c r="BB145" s="162" t="s">
        <v>151</v>
      </c>
      <c r="BC145" s="162" t="s">
        <v>152</v>
      </c>
      <c r="BD145" s="162" t="s">
        <v>107</v>
      </c>
      <c r="BE145" s="162" t="s">
        <v>153</v>
      </c>
      <c r="BF145" s="162" t="s">
        <v>154</v>
      </c>
      <c r="BG145" s="162" t="s">
        <v>155</v>
      </c>
      <c r="BH145" s="162" t="s">
        <v>156</v>
      </c>
      <c r="BI145" s="162" t="s">
        <v>157</v>
      </c>
      <c r="BJ145" s="162" t="s">
        <v>158</v>
      </c>
      <c r="BK145" s="162" t="s">
        <v>159</v>
      </c>
      <c r="BL145" s="162" t="s">
        <v>160</v>
      </c>
      <c r="BM145" s="162" t="s">
        <v>161</v>
      </c>
      <c r="BO145" s="162" t="s">
        <v>151</v>
      </c>
      <c r="BP145" s="162" t="s">
        <v>152</v>
      </c>
      <c r="BQ145" s="162" t="s">
        <v>107</v>
      </c>
      <c r="BR145" s="162" t="s">
        <v>153</v>
      </c>
      <c r="BS145" s="162" t="s">
        <v>154</v>
      </c>
      <c r="BT145" s="162" t="s">
        <v>155</v>
      </c>
      <c r="BU145" s="162" t="s">
        <v>156</v>
      </c>
      <c r="BV145" s="162" t="s">
        <v>157</v>
      </c>
      <c r="BW145" s="162" t="s">
        <v>158</v>
      </c>
      <c r="BX145" s="162" t="s">
        <v>159</v>
      </c>
      <c r="BY145" s="162" t="s">
        <v>160</v>
      </c>
      <c r="BZ145" s="162" t="s">
        <v>161</v>
      </c>
      <c r="CB145" s="531" t="s">
        <v>151</v>
      </c>
      <c r="CC145" s="531" t="s">
        <v>152</v>
      </c>
      <c r="CD145" s="531" t="s">
        <v>107</v>
      </c>
      <c r="CE145" s="531" t="s">
        <v>153</v>
      </c>
      <c r="CF145" s="531" t="s">
        <v>154</v>
      </c>
      <c r="CG145" s="531" t="s">
        <v>155</v>
      </c>
      <c r="CH145" s="531" t="s">
        <v>156</v>
      </c>
      <c r="CI145" s="531" t="s">
        <v>157</v>
      </c>
      <c r="CJ145" s="531" t="s">
        <v>158</v>
      </c>
      <c r="CK145" s="531" t="s">
        <v>159</v>
      </c>
      <c r="CL145" s="531" t="s">
        <v>160</v>
      </c>
      <c r="CM145" s="531" t="s">
        <v>161</v>
      </c>
      <c r="CO145" s="531" t="s">
        <v>151</v>
      </c>
      <c r="CP145" s="531" t="s">
        <v>152</v>
      </c>
      <c r="CQ145" s="531" t="s">
        <v>107</v>
      </c>
      <c r="CR145" s="531" t="s">
        <v>153</v>
      </c>
      <c r="CS145" s="531" t="s">
        <v>154</v>
      </c>
      <c r="CT145" s="531" t="s">
        <v>155</v>
      </c>
      <c r="CU145" s="531" t="s">
        <v>156</v>
      </c>
      <c r="CV145" s="531" t="s">
        <v>157</v>
      </c>
      <c r="CW145" s="531" t="s">
        <v>158</v>
      </c>
      <c r="CX145" s="531" t="s">
        <v>159</v>
      </c>
      <c r="CY145" s="531" t="s">
        <v>160</v>
      </c>
      <c r="CZ145" s="531" t="s">
        <v>161</v>
      </c>
      <c r="DB145" s="531" t="s">
        <v>151</v>
      </c>
      <c r="DC145" s="531" t="s">
        <v>152</v>
      </c>
      <c r="DD145" s="531" t="s">
        <v>107</v>
      </c>
      <c r="DE145" s="531" t="s">
        <v>153</v>
      </c>
      <c r="DF145" s="531" t="s">
        <v>154</v>
      </c>
      <c r="DG145" s="531" t="s">
        <v>155</v>
      </c>
      <c r="DH145" s="531" t="s">
        <v>156</v>
      </c>
      <c r="DI145" s="531" t="s">
        <v>157</v>
      </c>
      <c r="DJ145" s="531" t="s">
        <v>158</v>
      </c>
      <c r="DK145" s="531" t="s">
        <v>159</v>
      </c>
      <c r="DL145" s="531" t="s">
        <v>160</v>
      </c>
      <c r="DM145" s="531" t="s">
        <v>161</v>
      </c>
      <c r="DO145" s="531" t="s">
        <v>151</v>
      </c>
      <c r="DP145" s="531" t="s">
        <v>152</v>
      </c>
      <c r="DQ145" s="531" t="s">
        <v>107</v>
      </c>
      <c r="DR145" s="531" t="s">
        <v>153</v>
      </c>
      <c r="DS145" s="531" t="s">
        <v>154</v>
      </c>
      <c r="DT145" s="531" t="s">
        <v>155</v>
      </c>
      <c r="DU145" s="531" t="s">
        <v>156</v>
      </c>
      <c r="DV145" s="531" t="s">
        <v>157</v>
      </c>
      <c r="DW145" s="531" t="s">
        <v>158</v>
      </c>
      <c r="DX145" s="531" t="s">
        <v>159</v>
      </c>
      <c r="DY145" s="531" t="s">
        <v>160</v>
      </c>
      <c r="DZ145" s="531" t="s">
        <v>161</v>
      </c>
      <c r="EB145" s="531" t="s">
        <v>151</v>
      </c>
      <c r="EC145" s="531" t="s">
        <v>152</v>
      </c>
      <c r="ED145" s="531" t="s">
        <v>107</v>
      </c>
      <c r="EE145" s="531" t="s">
        <v>153</v>
      </c>
      <c r="EF145" s="531" t="s">
        <v>154</v>
      </c>
      <c r="EG145" s="531" t="s">
        <v>155</v>
      </c>
      <c r="EH145" s="531" t="s">
        <v>156</v>
      </c>
      <c r="EI145" s="531" t="s">
        <v>157</v>
      </c>
      <c r="EJ145" s="531" t="s">
        <v>158</v>
      </c>
      <c r="EK145" s="531" t="s">
        <v>159</v>
      </c>
      <c r="EL145" s="531" t="s">
        <v>160</v>
      </c>
      <c r="EM145" s="531" t="s">
        <v>161</v>
      </c>
      <c r="EO145" s="531" t="s">
        <v>151</v>
      </c>
      <c r="EP145" s="531" t="s">
        <v>152</v>
      </c>
      <c r="EQ145" s="531" t="s">
        <v>107</v>
      </c>
      <c r="ER145" s="531" t="s">
        <v>153</v>
      </c>
      <c r="ES145" s="531" t="s">
        <v>154</v>
      </c>
      <c r="ET145" s="531" t="s">
        <v>155</v>
      </c>
      <c r="EU145" s="531" t="s">
        <v>156</v>
      </c>
      <c r="EV145" s="531" t="s">
        <v>157</v>
      </c>
      <c r="EW145" s="531" t="s">
        <v>158</v>
      </c>
      <c r="EX145" s="531" t="s">
        <v>159</v>
      </c>
      <c r="EY145" s="531" t="s">
        <v>160</v>
      </c>
      <c r="EZ145" s="531" t="s">
        <v>161</v>
      </c>
    </row>
    <row r="146" spans="1:156" ht="51.75" customHeight="1">
      <c r="A146" s="181"/>
      <c r="B146" s="181" t="s">
        <v>181</v>
      </c>
      <c r="C146" s="224" t="s">
        <v>295</v>
      </c>
      <c r="D146" s="511" t="s">
        <v>361</v>
      </c>
      <c r="E146" s="181" t="s">
        <v>174</v>
      </c>
      <c r="F146" s="181" t="s">
        <v>162</v>
      </c>
      <c r="G146" s="181" t="s">
        <v>162</v>
      </c>
      <c r="H146" s="181" t="s">
        <v>162</v>
      </c>
      <c r="I146" s="181" t="s">
        <v>162</v>
      </c>
      <c r="J146" s="181" t="s">
        <v>162</v>
      </c>
      <c r="K146" s="181" t="s">
        <v>162</v>
      </c>
      <c r="L146" s="181" t="s">
        <v>162</v>
      </c>
      <c r="M146" s="181" t="s">
        <v>162</v>
      </c>
      <c r="N146" s="181" t="s">
        <v>162</v>
      </c>
      <c r="O146" s="181" t="s">
        <v>162</v>
      </c>
      <c r="P146" s="181"/>
      <c r="Q146" s="181"/>
      <c r="R146" s="181" t="s">
        <v>216</v>
      </c>
      <c r="S146" s="233"/>
      <c r="T146" s="508" t="s">
        <v>362</v>
      </c>
      <c r="U146" s="243">
        <v>2022011000038</v>
      </c>
      <c r="V146" s="258" t="s">
        <v>362</v>
      </c>
      <c r="W146" s="359">
        <f>+SUMIFS('[1]SIIF Cierre 31 de Abril de 2024'!$P$4:$P$749,'[1]SIIF Cierre 31 de Abril de 2024'!$A$4:$A$749,$B146,'[1]SIIF Cierre 31 de Abril de 2024'!$B$4:$B$749,$C146,'[1]SIIF Cierre 31 de Abril de 2024'!$C$4:$C$749,$D146)/1000000</f>
        <v>11655</v>
      </c>
      <c r="X146" s="360">
        <v>0</v>
      </c>
      <c r="Y146" s="360">
        <f>+SUMIFS('[1]SIIF Cierre 31 de Abril de 2024'!$R$4:$R$749,'[1]SIIF Cierre 31 de Abril de 2024'!$A$4:$A$749,$B146,'[1]SIIF Cierre 31 de Abril de 2024'!$B$4:$B$749,$C146,'[1]SIIF Cierre 31 de Abril de 2024'!$C$4:$C$749,$D146)/1000000</f>
        <v>0</v>
      </c>
      <c r="Z146" s="360"/>
      <c r="AA146" s="360">
        <f>+SUMIFS('[1]SIIF Cierre 31 de Abril de 2024'!$Q$4:$Q$749,'[1]SIIF Cierre 31 de Abril de 2024'!$A$4:$A$749,$B146,'[1]SIIF Cierre 31 de Abril de 2024'!$B$4:$B$749,$C146,'[1]SIIF Cierre 31 de Abril de 2024'!$C$4:$C$749,$D146)/1000000</f>
        <v>0</v>
      </c>
      <c r="AB146" s="360"/>
      <c r="AC146" s="360">
        <f>+AA146+AB146</f>
        <v>0</v>
      </c>
      <c r="AD146" s="428">
        <f>W146-Y146+AA146</f>
        <v>11655</v>
      </c>
      <c r="AE146" s="360">
        <f>+SUMIFS('[1]SIIF Cierre 31 de Abril de 2024'!$T$4:$T$749,'[1]SIIF Cierre 31 de Abril de 2024'!$A$4:$A$749,$B146,'[1]SIIF Cierre 31 de Abril de 2024'!$B$4:$B$749,$C146,'[1]SIIF Cierre 31 de Abril de 2024'!$C$4:$C$749,$D146)/1000000</f>
        <v>0</v>
      </c>
      <c r="AF146" s="360">
        <f>AD146-AE146</f>
        <v>11655</v>
      </c>
      <c r="AG146" s="429">
        <f>+SUMIFS('[1]SIIF Cierre 31 de Abril de 2024'!$W$4:$W$749,'[1]SIIF Cierre 31 de Abril de 2024'!$A$4:$A$749,$B146,'[1]SIIF Cierre 31 de Abril de 2024'!$B$4:$B$749,$C146,'[1]SIIF Cierre 31 de Abril de 2024'!$C$4:$C$749,$D146,'[1]SIIF Cierre 31 de Abril de 2024'!$D$4:$D$749,$E146,'[1]SIIF Cierre 31 de Abril de 2024'!$E$4:$E$749,$F146,'[1]SIIF Cierre 31 de Abril de 2024'!$F$4:$F$749,$G146,'[1]SIIF Cierre 31 de Abril de 2024'!$G$4:$G$749,$H146,'[1]SIIF Cierre 31 de Abril de 2024'!$H$4:$H$749,$I146,'[1]SIIF Cierre 31 de Abril de 2024'!$I$4:$I$749,$J146,'[1]SIIF Cierre 31 de Abril de 2024'!$J$4:$J$749,$K146,'[1]SIIF Cierre 31 de Abril de 2024'!$K$4:$K$749,$L146,'[1]SIIF Cierre 31 de Abril de 2024'!$L$4:$L$749,$M146,'[1]SIIF Cierre 31 de Abril de 2024'!$M$4:$M$749,$N146,'[1]SIIF Cierre 31 de Abril de 2024'!$N$4:$N$749,$O146)/1000000</f>
        <v>1273.6525899999999</v>
      </c>
      <c r="AH146" s="247">
        <f>+AG146/AD146</f>
        <v>0.10927950150150149</v>
      </c>
      <c r="AI146" s="248">
        <f>+AG146/AF146</f>
        <v>0.10927950150150149</v>
      </c>
      <c r="AJ146" s="246">
        <f>INDEX(CB146:CM146,MATCH($W$1,$CB$86:$CM$86,0))</f>
        <v>1425.1333336666664</v>
      </c>
      <c r="AK146" s="246">
        <f>+AG146-AJ146</f>
        <v>-151.48074366666651</v>
      </c>
      <c r="AL146" s="170">
        <f t="shared" ref="AL146:AL148" si="416">INDEX(BB146:BM146,MATCH($W$1,$BB$86:$BM$86,0))</f>
        <v>0.12227656230516229</v>
      </c>
      <c r="AM146" s="429">
        <f>+SUMIFS('[1]SIIF Cierre 31 de Abril de 2024'!$X$4:$X$749,'[1]SIIF Cierre 31 de Abril de 2024'!$A$4:$A$749,$B146,'[1]SIIF Cierre 31 de Abril de 2024'!$B$4:$B$749,$C146,'[1]SIIF Cierre 31 de Abril de 2024'!$C$4:$C$749,$D146,'[1]SIIF Cierre 31 de Abril de 2024'!$D$4:$D$749,$E146,'[1]SIIF Cierre 31 de Abril de 2024'!$E$4:$E$749,$F146,'[1]SIIF Cierre 31 de Abril de 2024'!$F$4:$F$749,$G146,'[1]SIIF Cierre 31 de Abril de 2024'!$G$4:$G$749,$H146,'[1]SIIF Cierre 31 de Abril de 2024'!$H$4:$H$749,$I146,'[1]SIIF Cierre 31 de Abril de 2024'!$I$4:$I$749,$J146,'[1]SIIF Cierre 31 de Abril de 2024'!$J$4:$J$749,$K146,'[1]SIIF Cierre 31 de Abril de 2024'!$K$4:$K$749,$L146,'[1]SIIF Cierre 31 de Abril de 2024'!$L$4:$L$749,$M146,'[1]SIIF Cierre 31 de Abril de 2024'!$M$4:$M$749,$N146,'[1]SIIF Cierre 31 de Abril de 2024'!$N$4:$N$749,$O146)/1000000</f>
        <v>189.142594</v>
      </c>
      <c r="AN146" s="247">
        <f>+AM146/AD146</f>
        <v>1.6228450793650793E-2</v>
      </c>
      <c r="AO146" s="248">
        <f>+AM146/AF146</f>
        <v>1.6228450793650793E-2</v>
      </c>
      <c r="AP146" s="246">
        <f>INDEX(CO146:CZ146,MATCH($W$1,$CO$86:$CZ$86,0))</f>
        <v>191.78000033333333</v>
      </c>
      <c r="AQ146" s="246">
        <f>+AM146-AP146</f>
        <v>-2.6374063333333311</v>
      </c>
      <c r="AR146" s="170">
        <f t="shared" si="291"/>
        <v>1.6454740483811087E-2</v>
      </c>
      <c r="AS146" s="429">
        <f>+SUMIFS('[1]SIIF Cierre 31 de Abril de 2024'!$Z$4:$Z$749,'[1]SIIF Cierre 31 de Abril de 2024'!$A$4:$A$749,$B146,'[1]SIIF Cierre 31 de Abril de 2024'!$B$4:$B$749,$C146,'[1]SIIF Cierre 31 de Abril de 2024'!$C$4:$C$749,$D146,'[1]SIIF Cierre 31 de Abril de 2024'!$D$4:$D$749,$E146,'[1]SIIF Cierre 31 de Abril de 2024'!$E$4:$E$749,$F146,'[1]SIIF Cierre 31 de Abril de 2024'!$F$4:$F$749,$G146,'[1]SIIF Cierre 31 de Abril de 2024'!$G$4:$G$749,$H146,'[1]SIIF Cierre 31 de Abril de 2024'!$H$4:$H$749,$I146,'[1]SIIF Cierre 31 de Abril de 2024'!$I$4:$I$749,$J146,'[1]SIIF Cierre 31 de Abril de 2024'!$J$4:$J$749,$K146,'[1]SIIF Cierre 31 de Abril de 2024'!$K$4:$K$749,$L146,'[1]SIIF Cierre 31 de Abril de 2024'!$L$4:$L$749,$M146,'[1]SIIF Cierre 31 de Abril de 2024'!$M$4:$M$749,$N146,'[1]SIIF Cierre 31 de Abril de 2024'!$N$4:$N$749,$O146)/1000000</f>
        <v>189.142594</v>
      </c>
      <c r="AT146" s="247">
        <f>+AS146/AD146</f>
        <v>1.6228450793650793E-2</v>
      </c>
      <c r="AU146" s="428">
        <f>+AD146-AG146</f>
        <v>10381.34741</v>
      </c>
      <c r="AV146" s="362">
        <f>+AG146-AM146</f>
        <v>1084.509996</v>
      </c>
      <c r="AW146" s="367">
        <f>+AD146-AM146</f>
        <v>11465.857405999999</v>
      </c>
      <c r="AX146" s="372">
        <f>+AF146-AG146</f>
        <v>10381.34741</v>
      </c>
      <c r="AY146" s="190">
        <f>AD146*AR146</f>
        <v>191.78000033881821</v>
      </c>
      <c r="AZ146" s="250">
        <f>IF(AND(AY146=0,AM146&gt;AY146),1,IFERROR(AM146/AY146,1))</f>
        <v>0.98624775089081917</v>
      </c>
      <c r="BB146" s="259">
        <v>0</v>
      </c>
      <c r="BC146" s="252">
        <v>9.4677534677534661E-2</v>
      </c>
      <c r="BD146" s="252">
        <v>0.12034606037466036</v>
      </c>
      <c r="BE146" s="252">
        <v>0.12227656230516229</v>
      </c>
      <c r="BF146" s="252">
        <v>0.13283381078221076</v>
      </c>
      <c r="BG146" s="252">
        <v>0.98830671228371225</v>
      </c>
      <c r="BH146" s="252">
        <v>0.98830671228371225</v>
      </c>
      <c r="BI146" s="252">
        <v>0.98830671228371225</v>
      </c>
      <c r="BJ146" s="252">
        <v>0.98830671228371225</v>
      </c>
      <c r="BK146" s="252">
        <v>0.98830671228371225</v>
      </c>
      <c r="BL146" s="252">
        <v>0.98830671228371225</v>
      </c>
      <c r="BM146" s="252">
        <v>1</v>
      </c>
      <c r="BO146" s="252">
        <v>0</v>
      </c>
      <c r="BP146" s="252">
        <v>0</v>
      </c>
      <c r="BQ146" s="252">
        <v>6.1530101531861291E-3</v>
      </c>
      <c r="BR146" s="252">
        <v>1.6454740483811087E-2</v>
      </c>
      <c r="BS146" s="252">
        <v>2.8093522122925599E-2</v>
      </c>
      <c r="BT146" s="252">
        <v>3.9871299901040221E-2</v>
      </c>
      <c r="BU146" s="252">
        <v>0.80771914774796849</v>
      </c>
      <c r="BV146" s="252">
        <v>0.81949692552608311</v>
      </c>
      <c r="BW146" s="252">
        <v>0.83127470330419773</v>
      </c>
      <c r="BX146" s="252">
        <v>0.93961504364191661</v>
      </c>
      <c r="BY146" s="252">
        <v>0.95112398117978325</v>
      </c>
      <c r="BZ146" s="252">
        <v>1</v>
      </c>
      <c r="CB146" s="537">
        <f t="shared" ref="CB146:CM146" si="417">DB146/EB146</f>
        <v>0</v>
      </c>
      <c r="CC146" s="537">
        <f t="shared" si="417"/>
        <v>1103.4666666666665</v>
      </c>
      <c r="CD146" s="537">
        <f t="shared" si="417"/>
        <v>1402.6333336666664</v>
      </c>
      <c r="CE146" s="537">
        <f t="shared" si="417"/>
        <v>1425.1333336666664</v>
      </c>
      <c r="CF146" s="537">
        <f t="shared" si="417"/>
        <v>1548.1780646666666</v>
      </c>
      <c r="CG146" s="537">
        <f t="shared" si="417"/>
        <v>11518.714731666667</v>
      </c>
      <c r="CH146" s="537">
        <f t="shared" si="417"/>
        <v>11518.714731666667</v>
      </c>
      <c r="CI146" s="537">
        <f t="shared" si="417"/>
        <v>11518.714731666667</v>
      </c>
      <c r="CJ146" s="537">
        <f t="shared" si="417"/>
        <v>11518.714731666667</v>
      </c>
      <c r="CK146" s="537">
        <f t="shared" si="417"/>
        <v>11518.714731666667</v>
      </c>
      <c r="CL146" s="537">
        <f t="shared" si="417"/>
        <v>11518.714731666667</v>
      </c>
      <c r="CM146" s="537">
        <f t="shared" si="417"/>
        <v>11655</v>
      </c>
      <c r="CO146" s="538">
        <f t="shared" ref="CO146:CZ146" si="418">DO146/EO146</f>
        <v>0</v>
      </c>
      <c r="CP146" s="538">
        <f t="shared" si="418"/>
        <v>0</v>
      </c>
      <c r="CQ146" s="538">
        <f t="shared" si="418"/>
        <v>71.713333333333338</v>
      </c>
      <c r="CR146" s="538">
        <f t="shared" si="418"/>
        <v>191.78000033333333</v>
      </c>
      <c r="CS146" s="538">
        <f t="shared" si="418"/>
        <v>327.4300003333334</v>
      </c>
      <c r="CT146" s="538">
        <f t="shared" si="418"/>
        <v>464.70000033333338</v>
      </c>
      <c r="CU146" s="538">
        <f t="shared" si="418"/>
        <v>9413.9666667333331</v>
      </c>
      <c r="CV146" s="538">
        <f t="shared" si="418"/>
        <v>9551.2366667333335</v>
      </c>
      <c r="CW146" s="538">
        <f t="shared" si="418"/>
        <v>9688.506666733334</v>
      </c>
      <c r="CX146" s="538">
        <f t="shared" si="418"/>
        <v>10951.213333333333</v>
      </c>
      <c r="CY146" s="538">
        <f t="shared" si="418"/>
        <v>11085.350000333334</v>
      </c>
      <c r="CZ146" s="538">
        <f t="shared" si="418"/>
        <v>11654.999999666668</v>
      </c>
      <c r="DB146" s="537">
        <v>0</v>
      </c>
      <c r="DC146" s="538">
        <v>1103466666.6666665</v>
      </c>
      <c r="DD146" s="538">
        <v>1402633333.6666665</v>
      </c>
      <c r="DE146" s="538">
        <v>1425133333.6666665</v>
      </c>
      <c r="DF146" s="538">
        <v>1548178064.6666665</v>
      </c>
      <c r="DG146" s="538">
        <v>11518714731.666666</v>
      </c>
      <c r="DH146" s="538">
        <v>11518714731.666666</v>
      </c>
      <c r="DI146" s="538">
        <v>11518714731.666666</v>
      </c>
      <c r="DJ146" s="538">
        <v>11518714731.666666</v>
      </c>
      <c r="DK146" s="538">
        <v>11518714731.666666</v>
      </c>
      <c r="DL146" s="538">
        <v>11518714731.666666</v>
      </c>
      <c r="DM146" s="538">
        <v>11655000000</v>
      </c>
      <c r="DO146" s="538">
        <v>0</v>
      </c>
      <c r="DP146" s="538">
        <v>0</v>
      </c>
      <c r="DQ146" s="538">
        <v>71713333.333333343</v>
      </c>
      <c r="DR146" s="538">
        <v>191780000.33333334</v>
      </c>
      <c r="DS146" s="538">
        <v>327430000.33333337</v>
      </c>
      <c r="DT146" s="538">
        <v>464700000.33333337</v>
      </c>
      <c r="DU146" s="538">
        <v>9413966666.7333336</v>
      </c>
      <c r="DV146" s="538">
        <v>9551236666.7333336</v>
      </c>
      <c r="DW146" s="538">
        <v>9688506666.7333336</v>
      </c>
      <c r="DX146" s="538">
        <v>10951213333.333334</v>
      </c>
      <c r="DY146" s="538">
        <v>11085350000.333334</v>
      </c>
      <c r="DZ146" s="538">
        <v>11654999999.666668</v>
      </c>
      <c r="EB146" s="537">
        <v>1000000</v>
      </c>
      <c r="EC146" s="538">
        <v>1000000</v>
      </c>
      <c r="ED146" s="538">
        <v>1000000</v>
      </c>
      <c r="EE146" s="538">
        <v>1000000</v>
      </c>
      <c r="EF146" s="538">
        <v>1000000</v>
      </c>
      <c r="EG146" s="538">
        <v>1000000</v>
      </c>
      <c r="EH146" s="538">
        <v>1000000</v>
      </c>
      <c r="EI146" s="538">
        <v>1000000</v>
      </c>
      <c r="EJ146" s="538">
        <v>1000000</v>
      </c>
      <c r="EK146" s="538">
        <v>1000000</v>
      </c>
      <c r="EL146" s="538">
        <v>1000000</v>
      </c>
      <c r="EM146" s="538">
        <v>1000000</v>
      </c>
      <c r="EO146" s="538">
        <v>1000000</v>
      </c>
      <c r="EP146" s="538">
        <v>1000000</v>
      </c>
      <c r="EQ146" s="538">
        <v>1000000</v>
      </c>
      <c r="ER146" s="538">
        <v>1000000</v>
      </c>
      <c r="ES146" s="538">
        <v>1000000</v>
      </c>
      <c r="ET146" s="538">
        <v>1000000</v>
      </c>
      <c r="EU146" s="538">
        <v>1000000</v>
      </c>
      <c r="EV146" s="538">
        <v>1000000</v>
      </c>
      <c r="EW146" s="538">
        <v>1000000</v>
      </c>
      <c r="EX146" s="538">
        <v>1000000</v>
      </c>
      <c r="EY146" s="538">
        <v>1000000</v>
      </c>
      <c r="EZ146" s="538">
        <v>1000000</v>
      </c>
    </row>
    <row r="147" spans="1:156" ht="34.5" customHeight="1">
      <c r="A147" s="181"/>
      <c r="B147" s="181"/>
      <c r="C147" s="181"/>
      <c r="D147" s="257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233"/>
      <c r="T147" s="156" t="s">
        <v>245</v>
      </c>
      <c r="U147" s="407"/>
      <c r="V147" s="156" t="s">
        <v>245</v>
      </c>
      <c r="W147" s="353">
        <f>SUM(W146)</f>
        <v>11655</v>
      </c>
      <c r="X147" s="353">
        <f>SUM(X146)</f>
        <v>0</v>
      </c>
      <c r="Y147" s="353">
        <f>SUM(Y146)</f>
        <v>0</v>
      </c>
      <c r="Z147" s="353">
        <f>SUM(Z108:Z146)</f>
        <v>0</v>
      </c>
      <c r="AA147" s="353">
        <f>SUM(AA146)</f>
        <v>0</v>
      </c>
      <c r="AB147" s="353">
        <f>SUM(AB108:AB146)</f>
        <v>0</v>
      </c>
      <c r="AC147" s="353">
        <f>SUM(AC108:AC146)</f>
        <v>0</v>
      </c>
      <c r="AD147" s="423">
        <f>SUM(AD146)</f>
        <v>11655</v>
      </c>
      <c r="AE147" s="353">
        <f>AE146</f>
        <v>0</v>
      </c>
      <c r="AF147" s="353">
        <f>AF146</f>
        <v>11655</v>
      </c>
      <c r="AG147" s="423">
        <f>SUM(AG146)</f>
        <v>1273.6525899999999</v>
      </c>
      <c r="AH147" s="167">
        <f>+AG147/AD147</f>
        <v>0.10927950150150149</v>
      </c>
      <c r="AI147" s="260">
        <f>+AG147/AF147</f>
        <v>0.10927950150150149</v>
      </c>
      <c r="AJ147" s="185">
        <f>SUM(AJ146)</f>
        <v>1425.1333336666664</v>
      </c>
      <c r="AK147" s="185">
        <f>SUM(AK146)</f>
        <v>-151.48074366666651</v>
      </c>
      <c r="AL147" s="170">
        <f t="shared" si="416"/>
        <v>0.12227656230516229</v>
      </c>
      <c r="AM147" s="423">
        <f>SUM(AM146)</f>
        <v>189.142594</v>
      </c>
      <c r="AN147" s="183">
        <f>+AM147/AD147</f>
        <v>1.6228450793650793E-2</v>
      </c>
      <c r="AO147" s="261">
        <f>+AM147/AF147</f>
        <v>1.6228450793650793E-2</v>
      </c>
      <c r="AP147" s="185">
        <f>SUM(AP146)</f>
        <v>191.78000033333333</v>
      </c>
      <c r="AQ147" s="185">
        <f>SUM(AQ146)</f>
        <v>-2.6374063333333311</v>
      </c>
      <c r="AR147" s="170">
        <f t="shared" si="291"/>
        <v>1.6454740483811087E-2</v>
      </c>
      <c r="AS147" s="423">
        <f>SUM(AS146)</f>
        <v>189.142594</v>
      </c>
      <c r="AT147" s="183">
        <f>+AS147/AD147</f>
        <v>1.6228450793650793E-2</v>
      </c>
      <c r="AU147" s="423">
        <f>SUM(AU146)</f>
        <v>10381.34741</v>
      </c>
      <c r="AV147" s="353">
        <f>SUM(AV146)</f>
        <v>1084.509996</v>
      </c>
      <c r="AW147" s="355">
        <f>SUM(AW146)</f>
        <v>11465.857405999999</v>
      </c>
      <c r="AX147" s="353">
        <f>+AF147-AG147</f>
        <v>10381.34741</v>
      </c>
      <c r="AY147" s="253" t="e">
        <f>SUM(AY108:AY146)</f>
        <v>#REF!</v>
      </c>
      <c r="AZ147" s="250" t="e">
        <f>IF(AND(AY147=0,AM147&gt;AY147),1,IFERROR(AM147/AY147,1))</f>
        <v>#REF!</v>
      </c>
      <c r="BB147" s="296">
        <v>0</v>
      </c>
      <c r="BC147" s="296">
        <v>9.4677534677534661E-2</v>
      </c>
      <c r="BD147" s="296">
        <v>0.12034606037466036</v>
      </c>
      <c r="BE147" s="296">
        <v>0.12227656230516229</v>
      </c>
      <c r="BF147" s="296">
        <v>0.13283381078221076</v>
      </c>
      <c r="BG147" s="296">
        <v>0.98830671228371225</v>
      </c>
      <c r="BH147" s="296">
        <v>0.98830671228371225</v>
      </c>
      <c r="BI147" s="296">
        <v>0.98830671228371225</v>
      </c>
      <c r="BJ147" s="296">
        <v>0.98830671228371225</v>
      </c>
      <c r="BK147" s="296">
        <v>0.98830671228371225</v>
      </c>
      <c r="BL147" s="296">
        <v>0.98830671228371225</v>
      </c>
      <c r="BM147" s="296">
        <v>1</v>
      </c>
      <c r="BO147" s="296">
        <v>0</v>
      </c>
      <c r="BP147" s="296">
        <v>0</v>
      </c>
      <c r="BQ147" s="296">
        <v>6.1530101531861291E-3</v>
      </c>
      <c r="BR147" s="296">
        <v>1.6454740483811087E-2</v>
      </c>
      <c r="BS147" s="296">
        <v>2.8093522122925599E-2</v>
      </c>
      <c r="BT147" s="296">
        <v>3.9871299901040221E-2</v>
      </c>
      <c r="BU147" s="296">
        <v>0.80771914774796849</v>
      </c>
      <c r="BV147" s="296">
        <v>0.81949692552608311</v>
      </c>
      <c r="BW147" s="296">
        <v>0.83127470330419773</v>
      </c>
      <c r="BX147" s="296">
        <v>0.93961504364191661</v>
      </c>
      <c r="BY147" s="296">
        <v>0.95112398117978325</v>
      </c>
      <c r="BZ147" s="296">
        <v>1</v>
      </c>
      <c r="CB147" s="549">
        <f>SUM(CB146)</f>
        <v>0</v>
      </c>
      <c r="CC147" s="549">
        <f t="shared" ref="CC147:CM147" si="419">SUM(CC146)</f>
        <v>1103.4666666666665</v>
      </c>
      <c r="CD147" s="549">
        <f t="shared" si="419"/>
        <v>1402.6333336666664</v>
      </c>
      <c r="CE147" s="549">
        <f t="shared" si="419"/>
        <v>1425.1333336666664</v>
      </c>
      <c r="CF147" s="549">
        <f t="shared" si="419"/>
        <v>1548.1780646666666</v>
      </c>
      <c r="CG147" s="549">
        <f t="shared" si="419"/>
        <v>11518.714731666667</v>
      </c>
      <c r="CH147" s="549">
        <f t="shared" si="419"/>
        <v>11518.714731666667</v>
      </c>
      <c r="CI147" s="549">
        <f t="shared" si="419"/>
        <v>11518.714731666667</v>
      </c>
      <c r="CJ147" s="549">
        <f t="shared" si="419"/>
        <v>11518.714731666667</v>
      </c>
      <c r="CK147" s="549">
        <f t="shared" si="419"/>
        <v>11518.714731666667</v>
      </c>
      <c r="CL147" s="549">
        <f t="shared" si="419"/>
        <v>11518.714731666667</v>
      </c>
      <c r="CM147" s="549">
        <f t="shared" si="419"/>
        <v>11655</v>
      </c>
      <c r="CO147" s="549">
        <f>SUM(CO146)</f>
        <v>0</v>
      </c>
      <c r="CP147" s="549">
        <f t="shared" ref="CP147:DZ147" si="420">SUM(CP146)</f>
        <v>0</v>
      </c>
      <c r="CQ147" s="549">
        <f t="shared" si="420"/>
        <v>71.713333333333338</v>
      </c>
      <c r="CR147" s="549">
        <f t="shared" si="420"/>
        <v>191.78000033333333</v>
      </c>
      <c r="CS147" s="549">
        <f t="shared" si="420"/>
        <v>327.4300003333334</v>
      </c>
      <c r="CT147" s="549">
        <f t="shared" si="420"/>
        <v>464.70000033333338</v>
      </c>
      <c r="CU147" s="549">
        <f t="shared" si="420"/>
        <v>9413.9666667333331</v>
      </c>
      <c r="CV147" s="549">
        <f t="shared" si="420"/>
        <v>9551.2366667333335</v>
      </c>
      <c r="CW147" s="549">
        <f t="shared" si="420"/>
        <v>9688.506666733334</v>
      </c>
      <c r="CX147" s="549">
        <f t="shared" si="420"/>
        <v>10951.213333333333</v>
      </c>
      <c r="CY147" s="549">
        <f t="shared" si="420"/>
        <v>11085.350000333334</v>
      </c>
      <c r="CZ147" s="549">
        <f t="shared" si="420"/>
        <v>11654.999999666668</v>
      </c>
      <c r="DB147" s="549">
        <f t="shared" si="420"/>
        <v>0</v>
      </c>
      <c r="DC147" s="549">
        <f t="shared" si="420"/>
        <v>1103466666.6666665</v>
      </c>
      <c r="DD147" s="549">
        <f t="shared" si="420"/>
        <v>1402633333.6666665</v>
      </c>
      <c r="DE147" s="549">
        <f t="shared" si="420"/>
        <v>1425133333.6666665</v>
      </c>
      <c r="DF147" s="549">
        <f t="shared" si="420"/>
        <v>1548178064.6666665</v>
      </c>
      <c r="DG147" s="549">
        <f t="shared" si="420"/>
        <v>11518714731.666666</v>
      </c>
      <c r="DH147" s="549">
        <f t="shared" si="420"/>
        <v>11518714731.666666</v>
      </c>
      <c r="DI147" s="549">
        <f t="shared" si="420"/>
        <v>11518714731.666666</v>
      </c>
      <c r="DJ147" s="549">
        <f t="shared" si="420"/>
        <v>11518714731.666666</v>
      </c>
      <c r="DK147" s="549">
        <f t="shared" si="420"/>
        <v>11518714731.666666</v>
      </c>
      <c r="DL147" s="549">
        <f t="shared" si="420"/>
        <v>11518714731.666666</v>
      </c>
      <c r="DM147" s="549">
        <f t="shared" si="420"/>
        <v>11655000000</v>
      </c>
      <c r="DO147" s="549">
        <f t="shared" si="420"/>
        <v>0</v>
      </c>
      <c r="DP147" s="549">
        <f t="shared" si="420"/>
        <v>0</v>
      </c>
      <c r="DQ147" s="549">
        <f t="shared" si="420"/>
        <v>71713333.333333343</v>
      </c>
      <c r="DR147" s="549">
        <f t="shared" si="420"/>
        <v>191780000.33333334</v>
      </c>
      <c r="DS147" s="549">
        <f t="shared" si="420"/>
        <v>327430000.33333337</v>
      </c>
      <c r="DT147" s="549">
        <f t="shared" si="420"/>
        <v>464700000.33333337</v>
      </c>
      <c r="DU147" s="549">
        <f t="shared" si="420"/>
        <v>9413966666.7333336</v>
      </c>
      <c r="DV147" s="549">
        <f t="shared" si="420"/>
        <v>9551236666.7333336</v>
      </c>
      <c r="DW147" s="549">
        <f t="shared" si="420"/>
        <v>9688506666.7333336</v>
      </c>
      <c r="DX147" s="549">
        <f t="shared" si="420"/>
        <v>10951213333.333334</v>
      </c>
      <c r="DY147" s="549">
        <f t="shared" si="420"/>
        <v>11085350000.333334</v>
      </c>
      <c r="DZ147" s="549">
        <f t="shared" si="420"/>
        <v>11654999999.666668</v>
      </c>
      <c r="EB147" s="537">
        <v>1000000</v>
      </c>
      <c r="EC147" s="538">
        <v>1000000</v>
      </c>
      <c r="ED147" s="538">
        <v>1000000</v>
      </c>
      <c r="EE147" s="538">
        <v>1000000</v>
      </c>
      <c r="EF147" s="538">
        <v>1000000</v>
      </c>
      <c r="EG147" s="538">
        <v>1000000</v>
      </c>
      <c r="EH147" s="538">
        <v>1000000</v>
      </c>
      <c r="EI147" s="538">
        <v>1000000</v>
      </c>
      <c r="EJ147" s="538">
        <v>1000000</v>
      </c>
      <c r="EK147" s="538">
        <v>1000000</v>
      </c>
      <c r="EL147" s="538">
        <v>1000000</v>
      </c>
      <c r="EM147" s="538">
        <v>1000000</v>
      </c>
      <c r="EO147" s="538">
        <v>1000000</v>
      </c>
      <c r="EP147" s="538">
        <v>1000000</v>
      </c>
      <c r="EQ147" s="538">
        <v>1000000</v>
      </c>
      <c r="ER147" s="538">
        <v>1000000</v>
      </c>
      <c r="ES147" s="538">
        <v>1000000</v>
      </c>
      <c r="ET147" s="538">
        <v>1000000</v>
      </c>
      <c r="EU147" s="538">
        <v>1000000</v>
      </c>
      <c r="EV147" s="538">
        <v>1000000</v>
      </c>
      <c r="EW147" s="538">
        <v>1000000</v>
      </c>
      <c r="EX147" s="538">
        <v>1000000</v>
      </c>
      <c r="EY147" s="538">
        <v>1000000</v>
      </c>
      <c r="EZ147" s="538">
        <v>1000000</v>
      </c>
    </row>
    <row r="148" spans="1:156" ht="34.5" customHeight="1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233"/>
      <c r="T148" s="156" t="s">
        <v>246</v>
      </c>
      <c r="U148" s="407"/>
      <c r="V148" s="156" t="s">
        <v>246</v>
      </c>
      <c r="W148" s="364">
        <f>SUM(W147+W144+W141)</f>
        <v>54508.853575999994</v>
      </c>
      <c r="X148" s="364">
        <f>SUM(X147+X108+X144+X141)</f>
        <v>0</v>
      </c>
      <c r="Y148" s="364">
        <f>SUM(Y147+Y108+Y144+Y141)</f>
        <v>0</v>
      </c>
      <c r="Z148" s="364"/>
      <c r="AA148" s="353">
        <f>SUM(AA146)</f>
        <v>0</v>
      </c>
      <c r="AB148" s="353">
        <f>SUM(AB146)</f>
        <v>0</v>
      </c>
      <c r="AC148" s="353">
        <f>SUM(AC146)</f>
        <v>0</v>
      </c>
      <c r="AD148" s="430">
        <f>SUM(AD147+AD144+AD141)</f>
        <v>54508.853575999994</v>
      </c>
      <c r="AE148" s="364">
        <f>SUM(AE147+AE144+AE141)</f>
        <v>0</v>
      </c>
      <c r="AF148" s="364">
        <f>SUM(AF147+AF144+AF141)</f>
        <v>54508.853575999994</v>
      </c>
      <c r="AG148" s="430">
        <f>SUM(AG147+AG144+AG141)</f>
        <v>13868.735690000001</v>
      </c>
      <c r="AH148" s="167">
        <f>+AG148/AD148</f>
        <v>0.25443088196054714</v>
      </c>
      <c r="AI148" s="260">
        <f>+AG148/AF148</f>
        <v>0.25443088196054714</v>
      </c>
      <c r="AJ148" s="185">
        <f>AJ147+AJ144+AJ141</f>
        <v>29394.673509666667</v>
      </c>
      <c r="AK148" s="185">
        <f>AK147+AK144+AK141</f>
        <v>-15525.937819666668</v>
      </c>
      <c r="AL148" s="170">
        <f t="shared" si="416"/>
        <v>0.53926420354232163</v>
      </c>
      <c r="AM148" s="430">
        <f>SUM(AM147+AM144+AM141)</f>
        <v>1574.3072203299998</v>
      </c>
      <c r="AN148" s="183">
        <f>+AM148/AD148</f>
        <v>2.8881679159423017E-2</v>
      </c>
      <c r="AO148" s="261">
        <f>+AM148/AF148</f>
        <v>2.8881679159423017E-2</v>
      </c>
      <c r="AP148" s="185">
        <f>SUM(AP147+AP144+AP141)</f>
        <v>2516.6789014480391</v>
      </c>
      <c r="AQ148" s="185">
        <f>SUM(AQ147+AQ144+AQ141)</f>
        <v>-942.37168111803931</v>
      </c>
      <c r="AR148" s="170">
        <f t="shared" si="291"/>
        <v>4.6170094146983157E-2</v>
      </c>
      <c r="AS148" s="430">
        <f>SUM(AS147+AS144+AS141)</f>
        <v>1567.7940153300001</v>
      </c>
      <c r="AT148" s="183">
        <f>+AS148/AD148</f>
        <v>2.8762190221888886E-2</v>
      </c>
      <c r="AU148" s="430">
        <f>SUM(AU147+AU144+AU141)</f>
        <v>40640.117885999993</v>
      </c>
      <c r="AV148" s="364">
        <f>SUM(AV147+AV108+AV144+AV141)</f>
        <v>12294.42846967</v>
      </c>
      <c r="AW148" s="364">
        <f>SUM(AW147+AW108+AW144+AW141)</f>
        <v>52934.546355669998</v>
      </c>
      <c r="AX148" s="364">
        <f>SUM(AX147+AX108+AX144+AX141)</f>
        <v>40640.117885999993</v>
      </c>
      <c r="AY148" s="253" t="e">
        <f>SUM(AY107:AY146)</f>
        <v>#REF!</v>
      </c>
      <c r="AZ148" s="250" t="e">
        <f>IF(AND(AY148=0,AM148&gt;AY148),1,IFERROR(AM148/AY148,1))</f>
        <v>#REF!</v>
      </c>
      <c r="BB148" s="551">
        <f>CB148/$AD$148</f>
        <v>3.8205328903063336E-2</v>
      </c>
      <c r="BC148" s="551">
        <f t="shared" ref="BC148:BM148" si="421">CC148/$AD$148</f>
        <v>0.15782485910608957</v>
      </c>
      <c r="BD148" s="551">
        <f t="shared" si="421"/>
        <v>0.46752558231911312</v>
      </c>
      <c r="BE148" s="551">
        <f t="shared" si="421"/>
        <v>0.53926420354232163</v>
      </c>
      <c r="BF148" s="551">
        <f t="shared" si="421"/>
        <v>0.75150488321227116</v>
      </c>
      <c r="BG148" s="551">
        <f t="shared" si="421"/>
        <v>0.97927589383698388</v>
      </c>
      <c r="BH148" s="551">
        <f t="shared" si="421"/>
        <v>0.98443804790077594</v>
      </c>
      <c r="BI148" s="551">
        <f t="shared" si="421"/>
        <v>0.98487619874111054</v>
      </c>
      <c r="BJ148" s="551">
        <f t="shared" si="421"/>
        <v>0.98531434958144515</v>
      </c>
      <c r="BK148" s="551">
        <f t="shared" si="421"/>
        <v>0.98604603071915964</v>
      </c>
      <c r="BL148" s="551">
        <f t="shared" si="421"/>
        <v>0.98648418155949436</v>
      </c>
      <c r="BM148" s="551">
        <f t="shared" si="421"/>
        <v>1</v>
      </c>
      <c r="BO148" s="551">
        <f>CO148/$AD$148</f>
        <v>0</v>
      </c>
      <c r="BP148" s="551">
        <f t="shared" ref="BP148:BZ148" si="422">CP148/$AD$148</f>
        <v>3.386189861868697E-3</v>
      </c>
      <c r="BQ148" s="551">
        <f t="shared" si="422"/>
        <v>1.5721841978311019E-2</v>
      </c>
      <c r="BR148" s="551">
        <f t="shared" si="422"/>
        <v>4.6170094146983157E-2</v>
      </c>
      <c r="BS148" s="551">
        <f t="shared" si="422"/>
        <v>8.268121460192164E-2</v>
      </c>
      <c r="BT148" s="551">
        <f t="shared" si="422"/>
        <v>0.22673173497887475</v>
      </c>
      <c r="BU148" s="551">
        <f t="shared" si="422"/>
        <v>0.42970098234615389</v>
      </c>
      <c r="BV148" s="551">
        <f t="shared" si="422"/>
        <v>0.47526375161832668</v>
      </c>
      <c r="BW148" s="551">
        <f t="shared" si="422"/>
        <v>0.51847919579363977</v>
      </c>
      <c r="BX148" s="551">
        <f t="shared" si="422"/>
        <v>0.71659686198738937</v>
      </c>
      <c r="BY148" s="551">
        <f t="shared" si="422"/>
        <v>0.75739435034415081</v>
      </c>
      <c r="BZ148" s="551">
        <f t="shared" si="422"/>
        <v>0.99999999999439804</v>
      </c>
      <c r="CB148" s="549">
        <f>SUM(CB147+CB144+CB141)</f>
        <v>2082.528679</v>
      </c>
      <c r="CC148" s="549">
        <f t="shared" ref="CC148:CM148" si="423">SUM(CC147+CC144+CC141)</f>
        <v>8602.8521356666661</v>
      </c>
      <c r="CD148" s="549">
        <f t="shared" si="423"/>
        <v>25484.283509666668</v>
      </c>
      <c r="CE148" s="549">
        <f t="shared" si="423"/>
        <v>29394.673509666667</v>
      </c>
      <c r="CF148" s="549">
        <f t="shared" si="423"/>
        <v>40963.669640666667</v>
      </c>
      <c r="CG148" s="549">
        <f t="shared" si="423"/>
        <v>53379.206307666667</v>
      </c>
      <c r="CH148" s="549">
        <f t="shared" si="423"/>
        <v>53660.589407666666</v>
      </c>
      <c r="CI148" s="549">
        <f t="shared" si="423"/>
        <v>53684.472507666665</v>
      </c>
      <c r="CJ148" s="549">
        <f t="shared" si="423"/>
        <v>53708.355607666665</v>
      </c>
      <c r="CK148" s="549">
        <f t="shared" si="423"/>
        <v>53748.238707666664</v>
      </c>
      <c r="CL148" s="549">
        <f t="shared" si="423"/>
        <v>53772.12180766667</v>
      </c>
      <c r="CM148" s="549">
        <f t="shared" si="423"/>
        <v>54508.853575999994</v>
      </c>
      <c r="CO148" s="549">
        <f>SUM(CO147+CO144+CO141)</f>
        <v>0</v>
      </c>
      <c r="CP148" s="549">
        <f t="shared" ref="CP148:DZ148" si="424">SUM(CP147+CP144+CP141)</f>
        <v>184.57732736113644</v>
      </c>
      <c r="CQ148" s="549">
        <f t="shared" si="424"/>
        <v>856.97958234076543</v>
      </c>
      <c r="CR148" s="549">
        <f t="shared" si="424"/>
        <v>2516.6789014480391</v>
      </c>
      <c r="CS148" s="549">
        <f t="shared" si="424"/>
        <v>4506.8582202219795</v>
      </c>
      <c r="CT148" s="549">
        <f t="shared" si="424"/>
        <v>12358.88694299592</v>
      </c>
      <c r="CU148" s="549">
        <f t="shared" si="424"/>
        <v>23422.50792816986</v>
      </c>
      <c r="CV148" s="549">
        <f t="shared" si="424"/>
        <v>25906.082246943799</v>
      </c>
      <c r="CW148" s="549">
        <f t="shared" si="424"/>
        <v>28261.706565717745</v>
      </c>
      <c r="CX148" s="549">
        <f t="shared" si="424"/>
        <v>39060.873423091682</v>
      </c>
      <c r="CY148" s="549">
        <f t="shared" si="424"/>
        <v>41284.697742198958</v>
      </c>
      <c r="CZ148" s="549">
        <f t="shared" si="424"/>
        <v>54508.853575694637</v>
      </c>
      <c r="DB148" s="549">
        <f t="shared" si="424"/>
        <v>2082528679</v>
      </c>
      <c r="DC148" s="549">
        <f t="shared" si="424"/>
        <v>8602852135.666666</v>
      </c>
      <c r="DD148" s="549">
        <f t="shared" si="424"/>
        <v>25484283509.666668</v>
      </c>
      <c r="DE148" s="549">
        <f t="shared" si="424"/>
        <v>29394673509.666664</v>
      </c>
      <c r="DF148" s="549">
        <f t="shared" si="424"/>
        <v>40963669640.666664</v>
      </c>
      <c r="DG148" s="549">
        <f t="shared" si="424"/>
        <v>53379206307.666664</v>
      </c>
      <c r="DH148" s="549">
        <f t="shared" si="424"/>
        <v>53660589407.666664</v>
      </c>
      <c r="DI148" s="549">
        <f t="shared" si="424"/>
        <v>53684472507.666664</v>
      </c>
      <c r="DJ148" s="549">
        <f t="shared" si="424"/>
        <v>53708355607.666664</v>
      </c>
      <c r="DK148" s="549">
        <f t="shared" si="424"/>
        <v>53748238707.666664</v>
      </c>
      <c r="DL148" s="549">
        <f t="shared" si="424"/>
        <v>53772121807.666664</v>
      </c>
      <c r="DM148" s="549">
        <f t="shared" si="424"/>
        <v>54508853576</v>
      </c>
      <c r="DO148" s="549">
        <f t="shared" si="424"/>
        <v>0</v>
      </c>
      <c r="DP148" s="549">
        <f t="shared" si="424"/>
        <v>184577327.36113644</v>
      </c>
      <c r="DQ148" s="549">
        <f t="shared" si="424"/>
        <v>856979582.34076536</v>
      </c>
      <c r="DR148" s="549">
        <f t="shared" si="424"/>
        <v>2516678901.4480395</v>
      </c>
      <c r="DS148" s="549">
        <f t="shared" si="424"/>
        <v>4506858220.2219791</v>
      </c>
      <c r="DT148" s="549">
        <f t="shared" si="424"/>
        <v>12358886942.995922</v>
      </c>
      <c r="DU148" s="549">
        <f t="shared" si="424"/>
        <v>23422507928.169861</v>
      </c>
      <c r="DV148" s="549">
        <f t="shared" si="424"/>
        <v>25906082246.943802</v>
      </c>
      <c r="DW148" s="549">
        <f t="shared" si="424"/>
        <v>28261706565.717743</v>
      </c>
      <c r="DX148" s="549">
        <f t="shared" si="424"/>
        <v>39060873423.091682</v>
      </c>
      <c r="DY148" s="549">
        <f t="shared" si="424"/>
        <v>41284697742.198959</v>
      </c>
      <c r="DZ148" s="549">
        <f t="shared" si="424"/>
        <v>54508853575.694641</v>
      </c>
      <c r="EB148" s="552">
        <v>1000000</v>
      </c>
      <c r="EC148" s="550">
        <v>1000000</v>
      </c>
      <c r="ED148" s="550">
        <v>1000000</v>
      </c>
      <c r="EE148" s="550">
        <v>1000000</v>
      </c>
      <c r="EF148" s="550">
        <v>1000000</v>
      </c>
      <c r="EG148" s="550">
        <v>1000000</v>
      </c>
      <c r="EH148" s="550">
        <v>1000000</v>
      </c>
      <c r="EI148" s="550">
        <v>1000000</v>
      </c>
      <c r="EJ148" s="550">
        <v>1000000</v>
      </c>
      <c r="EK148" s="550">
        <v>1000000</v>
      </c>
      <c r="EL148" s="550">
        <v>1000000</v>
      </c>
      <c r="EM148" s="550">
        <v>1000000</v>
      </c>
      <c r="EO148" s="550">
        <v>1000000</v>
      </c>
      <c r="EP148" s="550">
        <v>1000000</v>
      </c>
      <c r="EQ148" s="550">
        <v>1000000</v>
      </c>
      <c r="ER148" s="550">
        <v>1000000</v>
      </c>
      <c r="ES148" s="550">
        <v>1000000</v>
      </c>
      <c r="ET148" s="550">
        <v>1000000</v>
      </c>
      <c r="EU148" s="550">
        <v>1000000</v>
      </c>
      <c r="EV148" s="550">
        <v>1000000</v>
      </c>
      <c r="EW148" s="550">
        <v>1000000</v>
      </c>
      <c r="EX148" s="550">
        <v>1000000</v>
      </c>
      <c r="EY148" s="550">
        <v>1000000</v>
      </c>
      <c r="EZ148" s="550">
        <v>1000000</v>
      </c>
    </row>
    <row r="149" spans="1:156" ht="50.25" customHeight="1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233"/>
      <c r="T149" s="256" t="s">
        <v>125</v>
      </c>
      <c r="U149" s="406"/>
      <c r="V149" s="256" t="s">
        <v>125</v>
      </c>
      <c r="W149" s="156" t="s">
        <v>430</v>
      </c>
      <c r="X149" s="156" t="s">
        <v>127</v>
      </c>
      <c r="Y149" s="156" t="s">
        <v>128</v>
      </c>
      <c r="Z149" s="156" t="s">
        <v>129</v>
      </c>
      <c r="AA149" s="156" t="s">
        <v>130</v>
      </c>
      <c r="AB149" s="156" t="s">
        <v>131</v>
      </c>
      <c r="AC149" s="155" t="s">
        <v>132</v>
      </c>
      <c r="AD149" s="419" t="s">
        <v>431</v>
      </c>
      <c r="AE149" s="155" t="s">
        <v>432</v>
      </c>
      <c r="AF149" s="155" t="s">
        <v>135</v>
      </c>
      <c r="AG149" s="419" t="s">
        <v>0</v>
      </c>
      <c r="AH149" s="157" t="s">
        <v>136</v>
      </c>
      <c r="AI149" s="158" t="s">
        <v>137</v>
      </c>
      <c r="AJ149" s="158" t="s">
        <v>433</v>
      </c>
      <c r="AK149" s="158" t="s">
        <v>138</v>
      </c>
      <c r="AL149" s="159" t="s">
        <v>139</v>
      </c>
      <c r="AM149" s="419" t="s">
        <v>140</v>
      </c>
      <c r="AN149" s="157" t="s">
        <v>141</v>
      </c>
      <c r="AO149" s="234"/>
      <c r="AP149" s="273" t="s">
        <v>434</v>
      </c>
      <c r="AQ149" s="238" t="s">
        <v>143</v>
      </c>
      <c r="AR149" s="274" t="s">
        <v>144</v>
      </c>
      <c r="AS149" s="419" t="s">
        <v>293</v>
      </c>
      <c r="AT149" s="157" t="s">
        <v>294</v>
      </c>
      <c r="AU149" s="432" t="s">
        <v>145</v>
      </c>
      <c r="AV149" s="366" t="s">
        <v>146</v>
      </c>
      <c r="AW149" s="366" t="s">
        <v>147</v>
      </c>
      <c r="AX149" s="383"/>
      <c r="AY149" s="238" t="s">
        <v>149</v>
      </c>
      <c r="AZ149" s="239" t="s">
        <v>150</v>
      </c>
      <c r="BB149" s="162" t="s">
        <v>151</v>
      </c>
      <c r="BC149" s="162" t="s">
        <v>152</v>
      </c>
      <c r="BD149" s="162" t="s">
        <v>107</v>
      </c>
      <c r="BE149" s="162" t="s">
        <v>153</v>
      </c>
      <c r="BF149" s="162" t="s">
        <v>154</v>
      </c>
      <c r="BG149" s="162" t="s">
        <v>155</v>
      </c>
      <c r="BH149" s="162" t="s">
        <v>156</v>
      </c>
      <c r="BI149" s="162" t="s">
        <v>157</v>
      </c>
      <c r="BJ149" s="162" t="s">
        <v>158</v>
      </c>
      <c r="BK149" s="162" t="s">
        <v>159</v>
      </c>
      <c r="BL149" s="162" t="s">
        <v>160</v>
      </c>
      <c r="BM149" s="162" t="s">
        <v>161</v>
      </c>
      <c r="BO149" s="162" t="s">
        <v>151</v>
      </c>
      <c r="BP149" s="162" t="s">
        <v>152</v>
      </c>
      <c r="BQ149" s="162" t="s">
        <v>107</v>
      </c>
      <c r="BR149" s="162" t="s">
        <v>153</v>
      </c>
      <c r="BS149" s="162" t="s">
        <v>154</v>
      </c>
      <c r="BT149" s="162" t="s">
        <v>155</v>
      </c>
      <c r="BU149" s="162" t="s">
        <v>156</v>
      </c>
      <c r="BV149" s="162" t="s">
        <v>157</v>
      </c>
      <c r="BW149" s="162" t="s">
        <v>158</v>
      </c>
      <c r="BX149" s="162" t="s">
        <v>159</v>
      </c>
      <c r="BY149" s="162" t="s">
        <v>160</v>
      </c>
      <c r="BZ149" s="162" t="s">
        <v>161</v>
      </c>
      <c r="CB149" s="531" t="s">
        <v>151</v>
      </c>
      <c r="CC149" s="531" t="s">
        <v>152</v>
      </c>
      <c r="CD149" s="531" t="s">
        <v>107</v>
      </c>
      <c r="CE149" s="531" t="s">
        <v>153</v>
      </c>
      <c r="CF149" s="531" t="s">
        <v>154</v>
      </c>
      <c r="CG149" s="531" t="s">
        <v>155</v>
      </c>
      <c r="CH149" s="531" t="s">
        <v>156</v>
      </c>
      <c r="CI149" s="531" t="s">
        <v>157</v>
      </c>
      <c r="CJ149" s="531" t="s">
        <v>158</v>
      </c>
      <c r="CK149" s="531" t="s">
        <v>159</v>
      </c>
      <c r="CL149" s="531" t="s">
        <v>160</v>
      </c>
      <c r="CM149" s="531" t="s">
        <v>161</v>
      </c>
      <c r="CO149" s="531" t="s">
        <v>151</v>
      </c>
      <c r="CP149" s="531" t="s">
        <v>152</v>
      </c>
      <c r="CQ149" s="531" t="s">
        <v>107</v>
      </c>
      <c r="CR149" s="531" t="s">
        <v>153</v>
      </c>
      <c r="CS149" s="531" t="s">
        <v>154</v>
      </c>
      <c r="CT149" s="531" t="s">
        <v>155</v>
      </c>
      <c r="CU149" s="531" t="s">
        <v>156</v>
      </c>
      <c r="CV149" s="531" t="s">
        <v>157</v>
      </c>
      <c r="CW149" s="531" t="s">
        <v>158</v>
      </c>
      <c r="CX149" s="531" t="s">
        <v>159</v>
      </c>
      <c r="CY149" s="531" t="s">
        <v>160</v>
      </c>
      <c r="CZ149" s="531" t="s">
        <v>161</v>
      </c>
      <c r="DB149" s="531" t="s">
        <v>151</v>
      </c>
      <c r="DC149" s="531" t="s">
        <v>152</v>
      </c>
      <c r="DD149" s="531" t="s">
        <v>107</v>
      </c>
      <c r="DE149" s="531" t="s">
        <v>153</v>
      </c>
      <c r="DF149" s="531" t="s">
        <v>154</v>
      </c>
      <c r="DG149" s="531" t="s">
        <v>155</v>
      </c>
      <c r="DH149" s="531" t="s">
        <v>156</v>
      </c>
      <c r="DI149" s="531" t="s">
        <v>157</v>
      </c>
      <c r="DJ149" s="531" t="s">
        <v>158</v>
      </c>
      <c r="DK149" s="531" t="s">
        <v>159</v>
      </c>
      <c r="DL149" s="531" t="s">
        <v>160</v>
      </c>
      <c r="DM149" s="531" t="s">
        <v>161</v>
      </c>
      <c r="DO149" s="531" t="s">
        <v>151</v>
      </c>
      <c r="DP149" s="531" t="s">
        <v>152</v>
      </c>
      <c r="DQ149" s="531" t="s">
        <v>107</v>
      </c>
      <c r="DR149" s="531" t="s">
        <v>153</v>
      </c>
      <c r="DS149" s="531" t="s">
        <v>154</v>
      </c>
      <c r="DT149" s="531" t="s">
        <v>155</v>
      </c>
      <c r="DU149" s="531" t="s">
        <v>156</v>
      </c>
      <c r="DV149" s="531" t="s">
        <v>157</v>
      </c>
      <c r="DW149" s="531" t="s">
        <v>158</v>
      </c>
      <c r="DX149" s="531" t="s">
        <v>159</v>
      </c>
      <c r="DY149" s="531" t="s">
        <v>160</v>
      </c>
      <c r="DZ149" s="531" t="s">
        <v>161</v>
      </c>
      <c r="EB149" s="531" t="s">
        <v>151</v>
      </c>
      <c r="EC149" s="531" t="s">
        <v>152</v>
      </c>
      <c r="ED149" s="531" t="s">
        <v>107</v>
      </c>
      <c r="EE149" s="531" t="s">
        <v>153</v>
      </c>
      <c r="EF149" s="531" t="s">
        <v>154</v>
      </c>
      <c r="EG149" s="531" t="s">
        <v>155</v>
      </c>
      <c r="EH149" s="531" t="s">
        <v>156</v>
      </c>
      <c r="EI149" s="531" t="s">
        <v>157</v>
      </c>
      <c r="EJ149" s="531" t="s">
        <v>158</v>
      </c>
      <c r="EK149" s="531" t="s">
        <v>159</v>
      </c>
      <c r="EL149" s="531" t="s">
        <v>160</v>
      </c>
      <c r="EM149" s="531" t="s">
        <v>161</v>
      </c>
      <c r="EO149" s="531" t="s">
        <v>151</v>
      </c>
      <c r="EP149" s="531" t="s">
        <v>152</v>
      </c>
      <c r="EQ149" s="531" t="s">
        <v>107</v>
      </c>
      <c r="ER149" s="531" t="s">
        <v>153</v>
      </c>
      <c r="ES149" s="531" t="s">
        <v>154</v>
      </c>
      <c r="ET149" s="531" t="s">
        <v>155</v>
      </c>
      <c r="EU149" s="531" t="s">
        <v>156</v>
      </c>
      <c r="EV149" s="531" t="s">
        <v>157</v>
      </c>
      <c r="EW149" s="531" t="s">
        <v>158</v>
      </c>
      <c r="EX149" s="531" t="s">
        <v>159</v>
      </c>
      <c r="EY149" s="531" t="s">
        <v>160</v>
      </c>
      <c r="EZ149" s="531" t="s">
        <v>161</v>
      </c>
    </row>
    <row r="150" spans="1:156" ht="51" customHeight="1">
      <c r="A150" s="297"/>
      <c r="B150" s="240" t="s">
        <v>181</v>
      </c>
      <c r="C150" s="224" t="s">
        <v>295</v>
      </c>
      <c r="D150" s="511" t="s">
        <v>363</v>
      </c>
      <c r="E150" s="240" t="s">
        <v>174</v>
      </c>
      <c r="F150" s="240" t="s">
        <v>162</v>
      </c>
      <c r="G150" s="240" t="s">
        <v>162</v>
      </c>
      <c r="H150" s="240" t="s">
        <v>162</v>
      </c>
      <c r="I150" s="240" t="s">
        <v>162</v>
      </c>
      <c r="J150" s="240" t="s">
        <v>162</v>
      </c>
      <c r="K150" s="240" t="s">
        <v>162</v>
      </c>
      <c r="L150" s="240" t="s">
        <v>162</v>
      </c>
      <c r="M150" s="240" t="s">
        <v>162</v>
      </c>
      <c r="N150" s="240" t="s">
        <v>162</v>
      </c>
      <c r="O150" s="240" t="s">
        <v>162</v>
      </c>
      <c r="P150" s="297"/>
      <c r="Q150" s="297"/>
      <c r="R150" s="240" t="s">
        <v>247</v>
      </c>
      <c r="S150" s="298"/>
      <c r="T150" s="513" t="s">
        <v>248</v>
      </c>
      <c r="U150" s="267">
        <v>2020011000126</v>
      </c>
      <c r="V150" s="265" t="s">
        <v>248</v>
      </c>
      <c r="W150" s="360">
        <f>+SUMIFS('[1]SIIF Cierre 31 de Abril de 2024'!$P$4:$P$749,'[1]SIIF Cierre 31 de Abril de 2024'!$A$4:$A$749,$B150,'[1]SIIF Cierre 31 de Abril de 2024'!$B$4:$B$749,$C150,'[1]SIIF Cierre 31 de Abril de 2024'!$C$4:$C$749,$D150)/1000000</f>
        <v>9294.7643750000007</v>
      </c>
      <c r="X150" s="360">
        <v>0</v>
      </c>
      <c r="Y150" s="360">
        <f>+SUMIFS('[1]SIIF Cierre 31 de Abril de 2024'!$R$4:$R$749,'[1]SIIF Cierre 31 de Abril de 2024'!$A$4:$A$749,$B150,'[1]SIIF Cierre 31 de Abril de 2024'!$B$4:$B$749,$C150,'[1]SIIF Cierre 31 de Abril de 2024'!$C$4:$C$749,$D150)/1000000</f>
        <v>0</v>
      </c>
      <c r="Z150" s="360"/>
      <c r="AA150" s="360">
        <f>+SUMIFS('[1]SIIF Cierre 31 de Abril de 2024'!$Q$4:$Q$749,'[1]SIIF Cierre 31 de Abril de 2024'!$A$4:$A$749,$B150,'[1]SIIF Cierre 31 de Abril de 2024'!$B$4:$B$749,$C150,'[1]SIIF Cierre 31 de Abril de 2024'!$C$4:$C$749,$D150)/1000000</f>
        <v>0</v>
      </c>
      <c r="AB150" s="360"/>
      <c r="AC150" s="360">
        <f t="shared" ref="AC150:AC154" si="425">+AA150+AB150</f>
        <v>0</v>
      </c>
      <c r="AD150" s="428">
        <f t="shared" ref="AD150:AD154" si="426">W150-Y150+AA150</f>
        <v>9294.7643750000007</v>
      </c>
      <c r="AE150" s="360">
        <f>+SUMIFS('[1]SIIF Cierre 31 de Abril de 2024'!$T$4:$T$749,'[1]SIIF Cierre 31 de Abril de 2024'!$A$4:$A$749,$B150,'[1]SIIF Cierre 31 de Abril de 2024'!$B$4:$B$749,$C150,'[1]SIIF Cierre 31 de Abril de 2024'!$C$4:$C$749,$D150)/1000000</f>
        <v>0</v>
      </c>
      <c r="AF150" s="360">
        <f t="shared" ref="AF150:AF154" si="427">AD150-AE150</f>
        <v>9294.7643750000007</v>
      </c>
      <c r="AG150" s="428">
        <f>+SUMIFS('[1]SIIF Cierre 31 de Abril de 2024'!$W$4:$W$749,'[1]SIIF Cierre 31 de Abril de 2024'!$A$4:$A$749,$B150,'[1]SIIF Cierre 31 de Abril de 2024'!$B$4:$B$749,$C150,'[1]SIIF Cierre 31 de Abril de 2024'!$C$4:$C$749,$D150,'[1]SIIF Cierre 31 de Abril de 2024'!$D$4:$D$749,$E150,'[1]SIIF Cierre 31 de Abril de 2024'!$E$4:$E$749,$F150,'[1]SIIF Cierre 31 de Abril de 2024'!$F$4:$F$749,$G150,'[1]SIIF Cierre 31 de Abril de 2024'!$G$4:$G$749,$H150,'[1]SIIF Cierre 31 de Abril de 2024'!$H$4:$H$749,$I150,'[1]SIIF Cierre 31 de Abril de 2024'!$I$4:$I$749,$J150,'[1]SIIF Cierre 31 de Abril de 2024'!$J$4:$J$749,$K150,'[1]SIIF Cierre 31 de Abril de 2024'!$K$4:$K$749,$L150,'[1]SIIF Cierre 31 de Abril de 2024'!$L$4:$L$749,$M150,'[1]SIIF Cierre 31 de Abril de 2024'!$M$4:$M$749,$N150,'[1]SIIF Cierre 31 de Abril de 2024'!$N$4:$N$749,$O150)/1000000</f>
        <v>3767.0125151799998</v>
      </c>
      <c r="AH150" s="247">
        <f>+AG150/AD150</f>
        <v>0.40528327165689981</v>
      </c>
      <c r="AI150" s="248"/>
      <c r="AJ150" s="246">
        <f>INDEX(CB150:CM150,MATCH($W$1,$CB$86:$CM$86,0))</f>
        <v>5630.6691540000002</v>
      </c>
      <c r="AK150" s="246">
        <f t="shared" ref="AK150:AK154" si="428">+AG150-AJ150</f>
        <v>-1863.6566388200004</v>
      </c>
      <c r="AL150" s="170">
        <f t="shared" ref="AL150:AL157" si="429">INDEX(BB150:BM150,MATCH($W$1,$BB$86:$BM$86,0))</f>
        <v>0.60578933761298281</v>
      </c>
      <c r="AM150" s="428">
        <f>+SUMIFS('[1]SIIF Cierre 31 de Abril de 2024'!$X$4:$X$749,'[1]SIIF Cierre 31 de Abril de 2024'!$A$4:$A$749,$B150,'[1]SIIF Cierre 31 de Abril de 2024'!$B$4:$B$749,$C150,'[1]SIIF Cierre 31 de Abril de 2024'!$C$4:$C$749,$D150,'[1]SIIF Cierre 31 de Abril de 2024'!$D$4:$D$749,$E150,'[1]SIIF Cierre 31 de Abril de 2024'!$E$4:$E$749,$F150,'[1]SIIF Cierre 31 de Abril de 2024'!$F$4:$F$749,$G150,'[1]SIIF Cierre 31 de Abril de 2024'!$G$4:$G$749,$H150,'[1]SIIF Cierre 31 de Abril de 2024'!$H$4:$H$749,$I150,'[1]SIIF Cierre 31 de Abril de 2024'!$I$4:$I$749,$J150,'[1]SIIF Cierre 31 de Abril de 2024'!$J$4:$J$749,$K150,'[1]SIIF Cierre 31 de Abril de 2024'!$K$4:$K$749,$L150,'[1]SIIF Cierre 31 de Abril de 2024'!$L$4:$L$749,$M150,'[1]SIIF Cierre 31 de Abril de 2024'!$M$4:$M$749,$N150,'[1]SIIF Cierre 31 de Abril de 2024'!$N$4:$N$749,$O150)/1000000</f>
        <v>167.32666699999999</v>
      </c>
      <c r="AN150" s="247">
        <f>+AM150/AD150</f>
        <v>1.800224946530718E-2</v>
      </c>
      <c r="AO150" s="287"/>
      <c r="AP150" s="246">
        <f t="shared" ref="AP150:AP153" si="430">INDEX(CO150:CZ150,MATCH($W$1,$CO$86:$CZ$86,0))</f>
        <v>598.95666666666659</v>
      </c>
      <c r="AQ150" s="246">
        <f>+AM150-AP150</f>
        <v>-431.62999966666661</v>
      </c>
      <c r="AR150" s="170">
        <f t="shared" si="291"/>
        <v>6.4440220593343089E-2</v>
      </c>
      <c r="AS150" s="428">
        <f>+SUMIFS('[1]SIIF Cierre 31 de Abril de 2024'!$Z$4:$Z$749,'[1]SIIF Cierre 31 de Abril de 2024'!$A$4:$A$749,$B150,'[1]SIIF Cierre 31 de Abril de 2024'!$B$4:$B$749,$C150,'[1]SIIF Cierre 31 de Abril de 2024'!$C$4:$C$749,$D150,'[1]SIIF Cierre 31 de Abril de 2024'!$D$4:$D$749,$E150,'[1]SIIF Cierre 31 de Abril de 2024'!$E$4:$E$749,$F150,'[1]SIIF Cierre 31 de Abril de 2024'!$F$4:$F$749,$G150,'[1]SIIF Cierre 31 de Abril de 2024'!$G$4:$G$749,$H150,'[1]SIIF Cierre 31 de Abril de 2024'!$H$4:$H$749,$I150,'[1]SIIF Cierre 31 de Abril de 2024'!$I$4:$I$749,$J150,'[1]SIIF Cierre 31 de Abril de 2024'!$J$4:$J$749,$K150,'[1]SIIF Cierre 31 de Abril de 2024'!$K$4:$K$749,$L150,'[1]SIIF Cierre 31 de Abril de 2024'!$L$4:$L$749,$M150,'[1]SIIF Cierre 31 de Abril de 2024'!$M$4:$M$749,$N150,'[1]SIIF Cierre 31 de Abril de 2024'!$N$4:$N$749,$O150)/1000000</f>
        <v>167.32666699999999</v>
      </c>
      <c r="AT150" s="247">
        <f t="shared" ref="AT150:AT157" si="431">+AS150/AD150</f>
        <v>1.800224946530718E-2</v>
      </c>
      <c r="AU150" s="433">
        <f t="shared" ref="AU150:AU154" si="432">+AD150-AG150</f>
        <v>5527.7518598200004</v>
      </c>
      <c r="AV150" s="361">
        <f t="shared" ref="AV150:AV154" si="433">+AG150-AM150</f>
        <v>3599.68584818</v>
      </c>
      <c r="AW150" s="382">
        <f t="shared" ref="AW150:AW154" si="434">+AD150-AM150</f>
        <v>9127.4377080000013</v>
      </c>
      <c r="AX150" s="385"/>
      <c r="AY150" s="190"/>
      <c r="AZ150" s="250"/>
      <c r="BB150" s="259">
        <v>0.21196377374547484</v>
      </c>
      <c r="BC150" s="252">
        <v>0.26055595411475935</v>
      </c>
      <c r="BD150" s="252">
        <v>0.5241452072850421</v>
      </c>
      <c r="BE150" s="252">
        <v>0.60578933761298281</v>
      </c>
      <c r="BF150" s="252">
        <v>0.79507821036076565</v>
      </c>
      <c r="BG150" s="252">
        <v>0.84286855577229192</v>
      </c>
      <c r="BH150" s="252">
        <v>0.85362730079965043</v>
      </c>
      <c r="BI150" s="252">
        <v>0.95110159529998839</v>
      </c>
      <c r="BJ150" s="252">
        <v>0.98954680333141853</v>
      </c>
      <c r="BK150" s="252">
        <v>0.98954680333141853</v>
      </c>
      <c r="BL150" s="252">
        <v>0.98954680333141853</v>
      </c>
      <c r="BM150" s="252">
        <v>1</v>
      </c>
      <c r="BO150" s="252">
        <v>0</v>
      </c>
      <c r="BP150" s="252">
        <v>1.4020437895322133E-2</v>
      </c>
      <c r="BQ150" s="252">
        <v>3.4394631979195803E-2</v>
      </c>
      <c r="BR150" s="252">
        <v>6.4440220593343089E-2</v>
      </c>
      <c r="BS150" s="252">
        <v>0.28276384719301589</v>
      </c>
      <c r="BT150" s="252">
        <v>0.39445356603044435</v>
      </c>
      <c r="BU150" s="252">
        <v>0.62550430073437635</v>
      </c>
      <c r="BV150" s="252">
        <v>0.66630863437626797</v>
      </c>
      <c r="BW150" s="252">
        <v>0.70914637082840337</v>
      </c>
      <c r="BX150" s="252">
        <v>0.83666625394638428</v>
      </c>
      <c r="BY150" s="252">
        <v>0.91794919843132838</v>
      </c>
      <c r="BZ150" s="252">
        <v>1</v>
      </c>
      <c r="CA150" s="137"/>
      <c r="CB150" s="537">
        <f t="shared" ref="CB150:CM154" si="435">DB150/EB150</f>
        <v>1970.153333</v>
      </c>
      <c r="CC150" s="537">
        <f t="shared" si="435"/>
        <v>2421.8062</v>
      </c>
      <c r="CD150" s="537">
        <f t="shared" si="435"/>
        <v>4871.8062</v>
      </c>
      <c r="CE150" s="537">
        <f t="shared" si="435"/>
        <v>5630.6691540000002</v>
      </c>
      <c r="CF150" s="537">
        <f t="shared" si="435"/>
        <v>7390.064625</v>
      </c>
      <c r="CG150" s="537">
        <f t="shared" si="435"/>
        <v>7834.2646249999998</v>
      </c>
      <c r="CH150" s="537">
        <f t="shared" si="435"/>
        <v>7934.2646249999998</v>
      </c>
      <c r="CI150" s="537">
        <f t="shared" si="435"/>
        <v>8840.2652249999992</v>
      </c>
      <c r="CJ150" s="537">
        <f t="shared" si="435"/>
        <v>9197.6043750000008</v>
      </c>
      <c r="CK150" s="537">
        <f t="shared" si="435"/>
        <v>9197.6043750000008</v>
      </c>
      <c r="CL150" s="537">
        <f t="shared" si="435"/>
        <v>9197.6043750000008</v>
      </c>
      <c r="CM150" s="537">
        <f t="shared" si="435"/>
        <v>9294.7643750000007</v>
      </c>
      <c r="CO150" s="538">
        <f t="shared" ref="CO150:CZ154" si="436">DO150/EO150</f>
        <v>0</v>
      </c>
      <c r="CP150" s="538">
        <f t="shared" si="436"/>
        <v>130.31666666666666</v>
      </c>
      <c r="CQ150" s="538">
        <f t="shared" si="436"/>
        <v>319.69</v>
      </c>
      <c r="CR150" s="538">
        <f t="shared" si="436"/>
        <v>598.95666666666659</v>
      </c>
      <c r="CS150" s="538">
        <f t="shared" si="436"/>
        <v>2628.2233333333329</v>
      </c>
      <c r="CT150" s="538">
        <f t="shared" si="436"/>
        <v>3666.3529529999996</v>
      </c>
      <c r="CU150" s="538">
        <f t="shared" si="436"/>
        <v>5813.9150906666664</v>
      </c>
      <c r="CV150" s="538">
        <f t="shared" si="436"/>
        <v>6193.1817573333328</v>
      </c>
      <c r="CW150" s="538">
        <f t="shared" si="436"/>
        <v>6591.3484239999998</v>
      </c>
      <c r="CX150" s="538">
        <f t="shared" si="436"/>
        <v>7776.6156906666656</v>
      </c>
      <c r="CY150" s="538">
        <f t="shared" si="436"/>
        <v>8532.1215073333333</v>
      </c>
      <c r="CZ150" s="538">
        <f t="shared" si="436"/>
        <v>9294.7643746666654</v>
      </c>
      <c r="DB150" s="537">
        <v>1970153333</v>
      </c>
      <c r="DC150" s="538">
        <v>2421806200</v>
      </c>
      <c r="DD150" s="538">
        <v>4871806200</v>
      </c>
      <c r="DE150" s="538">
        <v>5630669154</v>
      </c>
      <c r="DF150" s="538">
        <v>7390064625</v>
      </c>
      <c r="DG150" s="538">
        <v>7834264625</v>
      </c>
      <c r="DH150" s="538">
        <v>7934264625</v>
      </c>
      <c r="DI150" s="538">
        <v>8840265225</v>
      </c>
      <c r="DJ150" s="538">
        <v>9197604375</v>
      </c>
      <c r="DK150" s="538">
        <v>9197604375</v>
      </c>
      <c r="DL150" s="538">
        <v>9197604375</v>
      </c>
      <c r="DM150" s="538">
        <v>9294764375</v>
      </c>
      <c r="DO150" s="538">
        <v>0</v>
      </c>
      <c r="DP150" s="538">
        <v>130316666.66666666</v>
      </c>
      <c r="DQ150" s="538">
        <v>319690000</v>
      </c>
      <c r="DR150" s="538">
        <v>598956666.66666663</v>
      </c>
      <c r="DS150" s="538">
        <v>2628223333.333333</v>
      </c>
      <c r="DT150" s="538">
        <v>3666352952.9999995</v>
      </c>
      <c r="DU150" s="538">
        <v>5813915090.666666</v>
      </c>
      <c r="DV150" s="538">
        <v>6193181757.333333</v>
      </c>
      <c r="DW150" s="538">
        <v>6591348424</v>
      </c>
      <c r="DX150" s="538">
        <v>7776615690.666666</v>
      </c>
      <c r="DY150" s="538">
        <v>8532121507.333333</v>
      </c>
      <c r="DZ150" s="538">
        <v>9294764374.666666</v>
      </c>
      <c r="EB150" s="537">
        <v>1000000</v>
      </c>
      <c r="EC150" s="538">
        <v>1000000</v>
      </c>
      <c r="ED150" s="538">
        <v>1000000</v>
      </c>
      <c r="EE150" s="538">
        <v>1000000</v>
      </c>
      <c r="EF150" s="538">
        <v>1000000</v>
      </c>
      <c r="EG150" s="538">
        <v>1000000</v>
      </c>
      <c r="EH150" s="538">
        <v>1000000</v>
      </c>
      <c r="EI150" s="538">
        <v>1000000</v>
      </c>
      <c r="EJ150" s="538">
        <v>1000000</v>
      </c>
      <c r="EK150" s="538">
        <v>1000000</v>
      </c>
      <c r="EL150" s="538">
        <v>1000000</v>
      </c>
      <c r="EM150" s="538">
        <v>1000000</v>
      </c>
      <c r="EO150" s="538">
        <v>1000000</v>
      </c>
      <c r="EP150" s="538">
        <v>1000000</v>
      </c>
      <c r="EQ150" s="538">
        <v>1000000</v>
      </c>
      <c r="ER150" s="538">
        <v>1000000</v>
      </c>
      <c r="ES150" s="538">
        <v>1000000</v>
      </c>
      <c r="ET150" s="538">
        <v>1000000</v>
      </c>
      <c r="EU150" s="538">
        <v>1000000</v>
      </c>
      <c r="EV150" s="538">
        <v>1000000</v>
      </c>
      <c r="EW150" s="538">
        <v>1000000</v>
      </c>
      <c r="EX150" s="538">
        <v>1000000</v>
      </c>
      <c r="EY150" s="538">
        <v>1000000</v>
      </c>
      <c r="EZ150" s="538">
        <v>1000000</v>
      </c>
    </row>
    <row r="151" spans="1:156" ht="51" customHeight="1">
      <c r="A151" s="240"/>
      <c r="B151" s="240" t="s">
        <v>181</v>
      </c>
      <c r="C151" s="224" t="s">
        <v>295</v>
      </c>
      <c r="D151" s="511" t="s">
        <v>364</v>
      </c>
      <c r="E151" s="240" t="s">
        <v>174</v>
      </c>
      <c r="F151" s="240" t="s">
        <v>162</v>
      </c>
      <c r="G151" s="240" t="s">
        <v>162</v>
      </c>
      <c r="H151" s="240" t="s">
        <v>162</v>
      </c>
      <c r="I151" s="240" t="s">
        <v>162</v>
      </c>
      <c r="J151" s="240" t="s">
        <v>162</v>
      </c>
      <c r="K151" s="240" t="s">
        <v>162</v>
      </c>
      <c r="L151" s="240" t="s">
        <v>162</v>
      </c>
      <c r="M151" s="240" t="s">
        <v>162</v>
      </c>
      <c r="N151" s="240" t="s">
        <v>162</v>
      </c>
      <c r="O151" s="240" t="s">
        <v>162</v>
      </c>
      <c r="P151" s="240"/>
      <c r="Q151" s="240"/>
      <c r="R151" s="240" t="s">
        <v>247</v>
      </c>
      <c r="S151" s="241"/>
      <c r="T151" s="514" t="s">
        <v>249</v>
      </c>
      <c r="U151" s="267">
        <v>2022011000079</v>
      </c>
      <c r="V151" s="289" t="s">
        <v>249</v>
      </c>
      <c r="W151" s="360">
        <f>+SUMIFS('[1]SIIF Cierre 31 de Abril de 2024'!$P$4:$P$749,'[1]SIIF Cierre 31 de Abril de 2024'!$A$4:$A$749,$B151,'[1]SIIF Cierre 31 de Abril de 2024'!$B$4:$B$749,$C151,'[1]SIIF Cierre 31 de Abril de 2024'!$C$4:$C$749,$D151)/1000000</f>
        <v>1609.2269100000001</v>
      </c>
      <c r="X151" s="360">
        <v>0</v>
      </c>
      <c r="Y151" s="360">
        <f>+SUMIFS('[1]SIIF Cierre 31 de Abril de 2024'!$R$4:$R$749,'[1]SIIF Cierre 31 de Abril de 2024'!$A$4:$A$749,$B151,'[1]SIIF Cierre 31 de Abril de 2024'!$B$4:$B$749,$C151,'[1]SIIF Cierre 31 de Abril de 2024'!$C$4:$C$749,$D151)/1000000</f>
        <v>0</v>
      </c>
      <c r="Z151" s="360"/>
      <c r="AA151" s="360">
        <f>+SUMIFS('[1]SIIF Cierre 31 de Abril de 2024'!$Q$4:$Q$749,'[1]SIIF Cierre 31 de Abril de 2024'!$A$4:$A$749,$B151,'[1]SIIF Cierre 31 de Abril de 2024'!$B$4:$B$749,$C151,'[1]SIIF Cierre 31 de Abril de 2024'!$C$4:$C$749,$D151)/1000000</f>
        <v>0</v>
      </c>
      <c r="AB151" s="360"/>
      <c r="AC151" s="360">
        <f t="shared" si="425"/>
        <v>0</v>
      </c>
      <c r="AD151" s="428">
        <f t="shared" si="426"/>
        <v>1609.2269100000001</v>
      </c>
      <c r="AE151" s="360">
        <f>+SUMIFS('[1]SIIF Cierre 31 de Abril de 2024'!$T$4:$T$749,'[1]SIIF Cierre 31 de Abril de 2024'!$A$4:$A$749,$B151,'[1]SIIF Cierre 31 de Abril de 2024'!$B$4:$B$749,$C151,'[1]SIIF Cierre 31 de Abril de 2024'!$C$4:$C$749,$D151)/1000000</f>
        <v>0</v>
      </c>
      <c r="AF151" s="360">
        <f t="shared" si="427"/>
        <v>1609.2269100000001</v>
      </c>
      <c r="AG151" s="428">
        <f>+SUMIFS('[1]SIIF Cierre 31 de Abril de 2024'!$W$4:$W$749,'[1]SIIF Cierre 31 de Abril de 2024'!$A$4:$A$749,$B151,'[1]SIIF Cierre 31 de Abril de 2024'!$B$4:$B$749,$C151,'[1]SIIF Cierre 31 de Abril de 2024'!$C$4:$C$749,$D151,'[1]SIIF Cierre 31 de Abril de 2024'!$D$4:$D$749,$E151,'[1]SIIF Cierre 31 de Abril de 2024'!$E$4:$E$749,$F151,'[1]SIIF Cierre 31 de Abril de 2024'!$F$4:$F$749,$G151,'[1]SIIF Cierre 31 de Abril de 2024'!$G$4:$G$749,$H151,'[1]SIIF Cierre 31 de Abril de 2024'!$H$4:$H$749,$I151,'[1]SIIF Cierre 31 de Abril de 2024'!$I$4:$I$749,$J151,'[1]SIIF Cierre 31 de Abril de 2024'!$J$4:$J$749,$K151,'[1]SIIF Cierre 31 de Abril de 2024'!$K$4:$K$749,$L151,'[1]SIIF Cierre 31 de Abril de 2024'!$L$4:$L$749,$M151,'[1]SIIF Cierre 31 de Abril de 2024'!$M$4:$M$749,$N151,'[1]SIIF Cierre 31 de Abril de 2024'!$N$4:$N$749,$O151)/1000000</f>
        <v>704.249999</v>
      </c>
      <c r="AH151" s="247">
        <f>+AG151/AD151</f>
        <v>0.43763250205653098</v>
      </c>
      <c r="AI151" s="248"/>
      <c r="AJ151" s="246">
        <f t="shared" ref="AJ151:AJ154" si="437">INDEX(CB151:CM151,MATCH($W$1,$CB$86:$CM$86,0))</f>
        <v>736.17499999999995</v>
      </c>
      <c r="AK151" s="246">
        <f t="shared" si="428"/>
        <v>-31.925000999999952</v>
      </c>
      <c r="AL151" s="170">
        <f t="shared" si="429"/>
        <v>0.45747122138294344</v>
      </c>
      <c r="AM151" s="428">
        <f>+SUMIFS('[1]SIIF Cierre 31 de Abril de 2024'!$X$4:$X$749,'[1]SIIF Cierre 31 de Abril de 2024'!$A$4:$A$749,$B151,'[1]SIIF Cierre 31 de Abril de 2024'!$B$4:$B$749,$C151,'[1]SIIF Cierre 31 de Abril de 2024'!$C$4:$C$749,$D151,'[1]SIIF Cierre 31 de Abril de 2024'!$D$4:$D$749,$E151,'[1]SIIF Cierre 31 de Abril de 2024'!$E$4:$E$749,$F151,'[1]SIIF Cierre 31 de Abril de 2024'!$F$4:$F$749,$G151,'[1]SIIF Cierre 31 de Abril de 2024'!$G$4:$G$749,$H151,'[1]SIIF Cierre 31 de Abril de 2024'!$H$4:$H$749,$I151,'[1]SIIF Cierre 31 de Abril de 2024'!$I$4:$I$749,$J151,'[1]SIIF Cierre 31 de Abril de 2024'!$J$4:$J$749,$K151,'[1]SIIF Cierre 31 de Abril de 2024'!$K$4:$K$749,$L151,'[1]SIIF Cierre 31 de Abril de 2024'!$L$4:$L$749,$M151,'[1]SIIF Cierre 31 de Abril de 2024'!$M$4:$M$749,$N151,'[1]SIIF Cierre 31 de Abril de 2024'!$N$4:$N$749,$O151)/1000000</f>
        <v>115.363333</v>
      </c>
      <c r="AN151" s="247">
        <f>+AM151/AD151</f>
        <v>7.1688667572679346E-2</v>
      </c>
      <c r="AO151" s="248"/>
      <c r="AP151" s="246">
        <f t="shared" si="430"/>
        <v>216.863888</v>
      </c>
      <c r="AQ151" s="246">
        <f>+AM151-AP151</f>
        <v>-101.50055500000001</v>
      </c>
      <c r="AR151" s="170">
        <f>INDEX(BO151:BZ151,MATCH($W$1,$BO$86:$BZ$86,0))</f>
        <v>0.13476277748798024</v>
      </c>
      <c r="AS151" s="428">
        <f>+SUMIFS('[1]SIIF Cierre 31 de Abril de 2024'!$Z$4:$Z$749,'[1]SIIF Cierre 31 de Abril de 2024'!$A$4:$A$749,$B151,'[1]SIIF Cierre 31 de Abril de 2024'!$B$4:$B$749,$C151,'[1]SIIF Cierre 31 de Abril de 2024'!$C$4:$C$749,$D151,'[1]SIIF Cierre 31 de Abril de 2024'!$D$4:$D$749,$E151,'[1]SIIF Cierre 31 de Abril de 2024'!$E$4:$E$749,$F151,'[1]SIIF Cierre 31 de Abril de 2024'!$F$4:$F$749,$G151,'[1]SIIF Cierre 31 de Abril de 2024'!$G$4:$G$749,$H151,'[1]SIIF Cierre 31 de Abril de 2024'!$H$4:$H$749,$I151,'[1]SIIF Cierre 31 de Abril de 2024'!$I$4:$I$749,$J151,'[1]SIIF Cierre 31 de Abril de 2024'!$J$4:$J$749,$K151,'[1]SIIF Cierre 31 de Abril de 2024'!$K$4:$K$749,$L151,'[1]SIIF Cierre 31 de Abril de 2024'!$L$4:$L$749,$M151,'[1]SIIF Cierre 31 de Abril de 2024'!$M$4:$M$749,$N151,'[1]SIIF Cierre 31 de Abril de 2024'!$N$4:$N$749,$O151)/1000000</f>
        <v>115.363333</v>
      </c>
      <c r="AT151" s="247">
        <f t="shared" si="431"/>
        <v>7.1688667572679346E-2</v>
      </c>
      <c r="AU151" s="433">
        <f t="shared" si="432"/>
        <v>904.97691100000009</v>
      </c>
      <c r="AV151" s="361">
        <f t="shared" si="433"/>
        <v>588.88666599999999</v>
      </c>
      <c r="AW151" s="382">
        <f t="shared" si="434"/>
        <v>1493.8635770000001</v>
      </c>
      <c r="AX151" s="386"/>
      <c r="AY151" s="190">
        <f t="shared" ref="AY151:AY154" si="438">AD151*AR151</f>
        <v>216.863888</v>
      </c>
      <c r="AZ151" s="250">
        <f>IF(AND(AY151=0,AM151&gt;AY151),1,IFERROR(AM151/AY151,1))</f>
        <v>0.5319619327308196</v>
      </c>
      <c r="BB151" s="251">
        <v>0.28325713245747303</v>
      </c>
      <c r="BC151" s="252">
        <v>0.43842480859333877</v>
      </c>
      <c r="BD151" s="252">
        <v>0.43842480859333877</v>
      </c>
      <c r="BE151" s="252">
        <v>0.45747122138294344</v>
      </c>
      <c r="BF151" s="252">
        <v>0.45747122138294344</v>
      </c>
      <c r="BG151" s="252">
        <v>0.45747122138294344</v>
      </c>
      <c r="BH151" s="252">
        <v>0.45747122138294344</v>
      </c>
      <c r="BI151" s="252">
        <v>1</v>
      </c>
      <c r="BJ151" s="252">
        <v>1</v>
      </c>
      <c r="BK151" s="252">
        <v>1</v>
      </c>
      <c r="BL151" s="252">
        <v>1</v>
      </c>
      <c r="BM151" s="252">
        <v>1</v>
      </c>
      <c r="BO151" s="252">
        <v>1.7979647755206878E-2</v>
      </c>
      <c r="BP151" s="252">
        <v>5.6201934878158361E-2</v>
      </c>
      <c r="BQ151" s="252">
        <v>9.4424222001109837E-2</v>
      </c>
      <c r="BR151" s="252">
        <v>0.13476277748798024</v>
      </c>
      <c r="BS151" s="252">
        <v>0.17510133235343422</v>
      </c>
      <c r="BT151" s="252">
        <v>0.21543988784030463</v>
      </c>
      <c r="BU151" s="252">
        <v>0.25577844332717503</v>
      </c>
      <c r="BV151" s="252">
        <v>0.40462275453745672</v>
      </c>
      <c r="BW151" s="252">
        <v>0.55346706636915488</v>
      </c>
      <c r="BX151" s="252">
        <v>0.70231137757943662</v>
      </c>
      <c r="BY151" s="252">
        <v>0.85115568878971826</v>
      </c>
      <c r="BZ151" s="252">
        <v>1</v>
      </c>
      <c r="CA151" s="137"/>
      <c r="CB151" s="537">
        <f t="shared" si="435"/>
        <v>455.82499999999999</v>
      </c>
      <c r="CC151" s="537">
        <f t="shared" si="435"/>
        <v>705.52499999999998</v>
      </c>
      <c r="CD151" s="537">
        <f t="shared" si="435"/>
        <v>705.52499999999998</v>
      </c>
      <c r="CE151" s="537">
        <f t="shared" si="435"/>
        <v>736.17499999999995</v>
      </c>
      <c r="CF151" s="537">
        <f t="shared" si="435"/>
        <v>736.17499999999995</v>
      </c>
      <c r="CG151" s="537">
        <f t="shared" si="435"/>
        <v>736.17499999999995</v>
      </c>
      <c r="CH151" s="537">
        <f t="shared" si="435"/>
        <v>736.17499999999995</v>
      </c>
      <c r="CI151" s="537">
        <f t="shared" si="435"/>
        <v>1609.2269100000001</v>
      </c>
      <c r="CJ151" s="537">
        <f t="shared" si="435"/>
        <v>1609.2269100000001</v>
      </c>
      <c r="CK151" s="537">
        <f t="shared" si="435"/>
        <v>1609.2269100000001</v>
      </c>
      <c r="CL151" s="537">
        <f t="shared" si="435"/>
        <v>1609.2269100000001</v>
      </c>
      <c r="CM151" s="537">
        <f t="shared" si="435"/>
        <v>1609.2269100000001</v>
      </c>
      <c r="CO151" s="538">
        <f t="shared" si="436"/>
        <v>28.933333000000001</v>
      </c>
      <c r="CP151" s="538">
        <f t="shared" si="436"/>
        <v>90.441665999999998</v>
      </c>
      <c r="CQ151" s="538">
        <f t="shared" si="436"/>
        <v>151.94999899999999</v>
      </c>
      <c r="CR151" s="538">
        <f t="shared" si="436"/>
        <v>216.863888</v>
      </c>
      <c r="CS151" s="538">
        <f t="shared" si="436"/>
        <v>281.77777600000002</v>
      </c>
      <c r="CT151" s="538">
        <f t="shared" si="436"/>
        <v>346.691665</v>
      </c>
      <c r="CU151" s="538">
        <f t="shared" si="436"/>
        <v>411.60555399999998</v>
      </c>
      <c r="CV151" s="538">
        <f t="shared" si="436"/>
        <v>651.12982499999998</v>
      </c>
      <c r="CW151" s="538">
        <f t="shared" si="436"/>
        <v>890.65409699999998</v>
      </c>
      <c r="CX151" s="538">
        <f t="shared" si="436"/>
        <v>1130.1783680000001</v>
      </c>
      <c r="CY151" s="538">
        <f t="shared" si="436"/>
        <v>1369.7026390000001</v>
      </c>
      <c r="CZ151" s="538">
        <f t="shared" si="436"/>
        <v>1609.2269100000001</v>
      </c>
      <c r="DB151" s="541">
        <v>455825000</v>
      </c>
      <c r="DC151" s="538">
        <v>705525000</v>
      </c>
      <c r="DD151" s="538">
        <v>705525000</v>
      </c>
      <c r="DE151" s="538">
        <v>736175000</v>
      </c>
      <c r="DF151" s="538">
        <v>736175000</v>
      </c>
      <c r="DG151" s="538">
        <v>736175000</v>
      </c>
      <c r="DH151" s="538">
        <v>736175000</v>
      </c>
      <c r="DI151" s="538">
        <v>1609226910</v>
      </c>
      <c r="DJ151" s="538">
        <v>1609226910</v>
      </c>
      <c r="DK151" s="538">
        <v>1609226910</v>
      </c>
      <c r="DL151" s="538">
        <v>1609226910</v>
      </c>
      <c r="DM151" s="538">
        <v>1609226910</v>
      </c>
      <c r="DO151" s="538">
        <v>28933333</v>
      </c>
      <c r="DP151" s="538">
        <v>90441666</v>
      </c>
      <c r="DQ151" s="538">
        <v>151949999</v>
      </c>
      <c r="DR151" s="538">
        <v>216863888</v>
      </c>
      <c r="DS151" s="538">
        <v>281777776</v>
      </c>
      <c r="DT151" s="538">
        <v>346691665</v>
      </c>
      <c r="DU151" s="538">
        <v>411605554</v>
      </c>
      <c r="DV151" s="538">
        <v>651129825</v>
      </c>
      <c r="DW151" s="538">
        <v>890654097</v>
      </c>
      <c r="DX151" s="538">
        <v>1130178368</v>
      </c>
      <c r="DY151" s="538">
        <v>1369702639</v>
      </c>
      <c r="DZ151" s="538">
        <v>1609226910</v>
      </c>
      <c r="EB151" s="541">
        <v>1000000</v>
      </c>
      <c r="EC151" s="538">
        <v>1000000</v>
      </c>
      <c r="ED151" s="538">
        <v>1000000</v>
      </c>
      <c r="EE151" s="538">
        <v>1000000</v>
      </c>
      <c r="EF151" s="538">
        <v>1000000</v>
      </c>
      <c r="EG151" s="538">
        <v>1000000</v>
      </c>
      <c r="EH151" s="538">
        <v>1000000</v>
      </c>
      <c r="EI151" s="538">
        <v>1000000</v>
      </c>
      <c r="EJ151" s="538">
        <v>1000000</v>
      </c>
      <c r="EK151" s="538">
        <v>1000000</v>
      </c>
      <c r="EL151" s="538">
        <v>1000000</v>
      </c>
      <c r="EM151" s="538">
        <v>1000000</v>
      </c>
      <c r="EO151" s="538">
        <v>1000000</v>
      </c>
      <c r="EP151" s="538">
        <v>1000000</v>
      </c>
      <c r="EQ151" s="538">
        <v>1000000</v>
      </c>
      <c r="ER151" s="538">
        <v>1000000</v>
      </c>
      <c r="ES151" s="538">
        <v>1000000</v>
      </c>
      <c r="ET151" s="538">
        <v>1000000</v>
      </c>
      <c r="EU151" s="538">
        <v>1000000</v>
      </c>
      <c r="EV151" s="538">
        <v>1000000</v>
      </c>
      <c r="EW151" s="538">
        <v>1000000</v>
      </c>
      <c r="EX151" s="538">
        <v>1000000</v>
      </c>
      <c r="EY151" s="538">
        <v>1000000</v>
      </c>
      <c r="EZ151" s="538">
        <v>1000000</v>
      </c>
    </row>
    <row r="152" spans="1:156" ht="51" customHeight="1">
      <c r="A152" s="240"/>
      <c r="B152" s="240" t="s">
        <v>181</v>
      </c>
      <c r="C152" s="224" t="s">
        <v>295</v>
      </c>
      <c r="D152" s="509" t="s">
        <v>365</v>
      </c>
      <c r="E152" s="240" t="s">
        <v>174</v>
      </c>
      <c r="F152" s="240" t="s">
        <v>162</v>
      </c>
      <c r="G152" s="240" t="s">
        <v>162</v>
      </c>
      <c r="H152" s="240" t="s">
        <v>162</v>
      </c>
      <c r="I152" s="240" t="s">
        <v>162</v>
      </c>
      <c r="J152" s="240" t="s">
        <v>162</v>
      </c>
      <c r="K152" s="240" t="s">
        <v>162</v>
      </c>
      <c r="L152" s="240" t="s">
        <v>162</v>
      </c>
      <c r="M152" s="240" t="s">
        <v>162</v>
      </c>
      <c r="N152" s="240" t="s">
        <v>162</v>
      </c>
      <c r="O152" s="240" t="s">
        <v>162</v>
      </c>
      <c r="P152" s="240"/>
      <c r="Q152" s="240"/>
      <c r="R152" s="240" t="s">
        <v>247</v>
      </c>
      <c r="S152" s="241"/>
      <c r="T152" s="510" t="s">
        <v>366</v>
      </c>
      <c r="U152" s="267">
        <v>202300000000308</v>
      </c>
      <c r="V152" s="264" t="s">
        <v>366</v>
      </c>
      <c r="W152" s="368">
        <f>+SUMIFS('[1]SIIF Cierre 31 de Abril de 2024'!$P$4:$P$749,'[1]SIIF Cierre 31 de Abril de 2024'!$A$4:$A$749,$B152,'[1]SIIF Cierre 31 de Abril de 2024'!$B$4:$B$749,$C152,'[1]SIIF Cierre 31 de Abril de 2024'!$C$4:$C$749,$D152)/1000000</f>
        <v>21118.587173</v>
      </c>
      <c r="X152" s="360">
        <v>0</v>
      </c>
      <c r="Y152" s="360">
        <f>+SUMIFS('[1]SIIF Cierre 31 de Abril de 2024'!$R$4:$R$749,'[1]SIIF Cierre 31 de Abril de 2024'!$A$4:$A$749,$B152,'[1]SIIF Cierre 31 de Abril de 2024'!$B$4:$B$749,$C152,'[1]SIIF Cierre 31 de Abril de 2024'!$C$4:$C$749,$D152)/1000000</f>
        <v>0</v>
      </c>
      <c r="Z152" s="360"/>
      <c r="AA152" s="360">
        <f>+SUMIFS('[1]SIIF Cierre 31 de Abril de 2024'!$Q$4:$Q$749,'[1]SIIF Cierre 31 de Abril de 2024'!$A$4:$A$749,$B152,'[1]SIIF Cierre 31 de Abril de 2024'!$B$4:$B$749,$C152,'[1]SIIF Cierre 31 de Abril de 2024'!$C$4:$C$749,$D152)/1000000</f>
        <v>0</v>
      </c>
      <c r="AB152" s="360"/>
      <c r="AC152" s="360">
        <f t="shared" si="425"/>
        <v>0</v>
      </c>
      <c r="AD152" s="428">
        <f t="shared" si="426"/>
        <v>21118.587173</v>
      </c>
      <c r="AE152" s="368">
        <f>+SUMIFS('[1]SIIF Cierre 31 de Abril de 2024'!$T$4:$T$749,'[1]SIIF Cierre 31 de Abril de 2024'!$A$4:$A$749,$B152,'[1]SIIF Cierre 31 de Abril de 2024'!$B$4:$B$749,$C152,'[1]SIIF Cierre 31 de Abril de 2024'!$C$4:$C$749,$D152)/1000000</f>
        <v>0</v>
      </c>
      <c r="AF152" s="368">
        <f t="shared" si="427"/>
        <v>21118.587173</v>
      </c>
      <c r="AG152" s="433">
        <f>+SUMIFS('[1]SIIF Cierre 31 de Abril de 2024'!$W$4:$W$749,'[1]SIIF Cierre 31 de Abril de 2024'!$A$4:$A$749,$B152,'[1]SIIF Cierre 31 de Abril de 2024'!$B$4:$B$749,$C152,'[1]SIIF Cierre 31 de Abril de 2024'!$C$4:$C$749,$D152,'[1]SIIF Cierre 31 de Abril de 2024'!$D$4:$D$749,$E152,'[1]SIIF Cierre 31 de Abril de 2024'!$E$4:$E$749,$F152,'[1]SIIF Cierre 31 de Abril de 2024'!$F$4:$F$749,$G152,'[1]SIIF Cierre 31 de Abril de 2024'!$G$4:$G$749,$H152,'[1]SIIF Cierre 31 de Abril de 2024'!$H$4:$H$749,$I152,'[1]SIIF Cierre 31 de Abril de 2024'!$I$4:$I$749,$J152,'[1]SIIF Cierre 31 de Abril de 2024'!$J$4:$J$749,$K152,'[1]SIIF Cierre 31 de Abril de 2024'!$K$4:$K$749,$L152,'[1]SIIF Cierre 31 de Abril de 2024'!$L$4:$L$749,$M152,'[1]SIIF Cierre 31 de Abril de 2024'!$M$4:$M$749,$N152,'[1]SIIF Cierre 31 de Abril de 2024'!$N$4:$N$749,$O152)/1000000</f>
        <v>8080.3529239999998</v>
      </c>
      <c r="AH152" s="277">
        <f t="shared" ref="AH152:AH157" si="439">+AG152/AD152</f>
        <v>0.38261806331110482</v>
      </c>
      <c r="AI152" s="278"/>
      <c r="AJ152" s="246">
        <f t="shared" si="437"/>
        <v>13137.473303000001</v>
      </c>
      <c r="AK152" s="246">
        <f t="shared" si="428"/>
        <v>-5057.1203790000009</v>
      </c>
      <c r="AL152" s="170">
        <f t="shared" si="429"/>
        <v>0.62208106988313072</v>
      </c>
      <c r="AM152" s="433">
        <f>+SUMIFS('[1]SIIF Cierre 31 de Abril de 2024'!$X$4:$X$749,'[1]SIIF Cierre 31 de Abril de 2024'!$A$4:$A$749,$B152,'[1]SIIF Cierre 31 de Abril de 2024'!$B$4:$B$749,$C152,'[1]SIIF Cierre 31 de Abril de 2024'!$C$4:$C$749,$D152,'[1]SIIF Cierre 31 de Abril de 2024'!$D$4:$D$749,$E152,'[1]SIIF Cierre 31 de Abril de 2024'!$E$4:$E$749,$F152,'[1]SIIF Cierre 31 de Abril de 2024'!$F$4:$F$749,$G152,'[1]SIIF Cierre 31 de Abril de 2024'!$G$4:$G$749,$H152,'[1]SIIF Cierre 31 de Abril de 2024'!$H$4:$H$749,$I152,'[1]SIIF Cierre 31 de Abril de 2024'!$I$4:$I$749,$J152,'[1]SIIF Cierre 31 de Abril de 2024'!$J$4:$J$749,$K152,'[1]SIIF Cierre 31 de Abril de 2024'!$K$4:$K$749,$L152,'[1]SIIF Cierre 31 de Abril de 2024'!$L$4:$L$749,$M152,'[1]SIIF Cierre 31 de Abril de 2024'!$M$4:$M$749,$N152,'[1]SIIF Cierre 31 de Abril de 2024'!$N$4:$N$749,$O152)/1000000</f>
        <v>1321.2935649999999</v>
      </c>
      <c r="AN152" s="277">
        <f t="shared" ref="AN152:AN157" si="440">+AM152/AD152</f>
        <v>6.2565433671115403E-2</v>
      </c>
      <c r="AO152" s="278"/>
      <c r="AP152" s="246">
        <f t="shared" si="430"/>
        <v>1753.6605481533331</v>
      </c>
      <c r="AQ152" s="246">
        <f t="shared" ref="AQ152:AQ153" si="441">+AM152-AP152</f>
        <v>-432.36698315333319</v>
      </c>
      <c r="AR152" s="170">
        <f t="shared" si="291"/>
        <v>8.3038724787204435E-2</v>
      </c>
      <c r="AS152" s="433">
        <f>+SUMIFS('[1]SIIF Cierre 31 de Abril de 2024'!$Z$4:$Z$749,'[1]SIIF Cierre 31 de Abril de 2024'!$A$4:$A$749,$B152,'[1]SIIF Cierre 31 de Abril de 2024'!$B$4:$B$749,$C152,'[1]SIIF Cierre 31 de Abril de 2024'!$C$4:$C$749,$D152,'[1]SIIF Cierre 31 de Abril de 2024'!$D$4:$D$749,$E152,'[1]SIIF Cierre 31 de Abril de 2024'!$E$4:$E$749,$F152,'[1]SIIF Cierre 31 de Abril de 2024'!$F$4:$F$749,$G152,'[1]SIIF Cierre 31 de Abril de 2024'!$G$4:$G$749,$H152,'[1]SIIF Cierre 31 de Abril de 2024'!$H$4:$H$749,$I152,'[1]SIIF Cierre 31 de Abril de 2024'!$I$4:$I$749,$J152,'[1]SIIF Cierre 31 de Abril de 2024'!$J$4:$J$749,$K152,'[1]SIIF Cierre 31 de Abril de 2024'!$K$4:$K$749,$L152,'[1]SIIF Cierre 31 de Abril de 2024'!$L$4:$L$749,$M152,'[1]SIIF Cierre 31 de Abril de 2024'!$M$4:$M$749,$N152,'[1]SIIF Cierre 31 de Abril de 2024'!$N$4:$N$749,$O152)/1000000</f>
        <v>1320.2529950000001</v>
      </c>
      <c r="AT152" s="277">
        <f t="shared" si="431"/>
        <v>6.2516160962128017E-2</v>
      </c>
      <c r="AU152" s="433">
        <f t="shared" si="432"/>
        <v>13038.234249000001</v>
      </c>
      <c r="AV152" s="368">
        <f t="shared" si="433"/>
        <v>6759.0593589999999</v>
      </c>
      <c r="AW152" s="380">
        <f t="shared" si="434"/>
        <v>19797.293608</v>
      </c>
      <c r="AX152" s="387"/>
      <c r="AY152" s="190">
        <f t="shared" si="438"/>
        <v>1753.6605481533327</v>
      </c>
      <c r="AZ152" s="250">
        <f t="shared" ref="AZ152:AZ157" si="442">IF(AND(AY152=0,AM152&gt;AY152),1,IFERROR(AM152/AY152,1))</f>
        <v>0.75344887378082914</v>
      </c>
      <c r="BB152" s="251">
        <v>0.11525504334456077</v>
      </c>
      <c r="BC152" s="252">
        <v>0.30207211257749039</v>
      </c>
      <c r="BD152" s="252">
        <v>0.53227471226727785</v>
      </c>
      <c r="BE152" s="252">
        <v>0.62208106988313072</v>
      </c>
      <c r="BF152" s="252">
        <v>0.70658862473896422</v>
      </c>
      <c r="BG152" s="252">
        <v>0.70658862473896422</v>
      </c>
      <c r="BH152" s="252">
        <v>0.86040473347719626</v>
      </c>
      <c r="BI152" s="252">
        <v>0.98788249171671993</v>
      </c>
      <c r="BJ152" s="252">
        <v>0.99973483074629355</v>
      </c>
      <c r="BK152" s="252">
        <v>0.99973483074629355</v>
      </c>
      <c r="BL152" s="252">
        <v>1</v>
      </c>
      <c r="BM152" s="252">
        <v>1</v>
      </c>
      <c r="BO152" s="252">
        <v>1.0341600894553362E-4</v>
      </c>
      <c r="BP152" s="252">
        <v>8.2674665482936078E-3</v>
      </c>
      <c r="BQ152" s="252">
        <v>3.528610048084678E-2</v>
      </c>
      <c r="BR152" s="252">
        <v>8.3038724787204435E-2</v>
      </c>
      <c r="BS152" s="252">
        <v>0.14302299119556097</v>
      </c>
      <c r="BT152" s="252">
        <v>0.20282290905028993</v>
      </c>
      <c r="BU152" s="252">
        <v>0.27778638355664076</v>
      </c>
      <c r="BV152" s="252">
        <v>0.3684961075765551</v>
      </c>
      <c r="BW152" s="252">
        <v>0.47188029451424507</v>
      </c>
      <c r="BX152" s="252">
        <v>0.58931285464895011</v>
      </c>
      <c r="BY152" s="252">
        <v>0.82826523189912193</v>
      </c>
      <c r="BZ152" s="252">
        <v>1</v>
      </c>
      <c r="CA152" s="137"/>
      <c r="CB152" s="537">
        <f t="shared" si="435"/>
        <v>2434.0236799999998</v>
      </c>
      <c r="CC152" s="537">
        <f t="shared" si="435"/>
        <v>6379.3362420000003</v>
      </c>
      <c r="CD152" s="537">
        <f t="shared" si="435"/>
        <v>11240.889911</v>
      </c>
      <c r="CE152" s="537">
        <f t="shared" si="435"/>
        <v>13137.473303000001</v>
      </c>
      <c r="CF152" s="537">
        <f t="shared" si="435"/>
        <v>14922.153467</v>
      </c>
      <c r="CG152" s="537">
        <f t="shared" si="435"/>
        <v>14922.153467</v>
      </c>
      <c r="CH152" s="537">
        <f t="shared" si="435"/>
        <v>18170.532368</v>
      </c>
      <c r="CI152" s="537">
        <f t="shared" si="435"/>
        <v>20862.682518000001</v>
      </c>
      <c r="CJ152" s="537">
        <f t="shared" si="435"/>
        <v>21112.987173000001</v>
      </c>
      <c r="CK152" s="537">
        <f t="shared" si="435"/>
        <v>21112.987173000001</v>
      </c>
      <c r="CL152" s="537">
        <f t="shared" si="435"/>
        <v>21118.587173</v>
      </c>
      <c r="CM152" s="537">
        <f t="shared" si="435"/>
        <v>21118.587173</v>
      </c>
      <c r="CO152" s="538">
        <f t="shared" si="436"/>
        <v>2.1840000000000002</v>
      </c>
      <c r="CP152" s="538">
        <f t="shared" si="436"/>
        <v>174.59721300000001</v>
      </c>
      <c r="CQ152" s="538">
        <f t="shared" si="436"/>
        <v>745.192589</v>
      </c>
      <c r="CR152" s="538">
        <f t="shared" si="436"/>
        <v>1753.6605481533331</v>
      </c>
      <c r="CS152" s="538">
        <f t="shared" si="436"/>
        <v>3020.4435073066666</v>
      </c>
      <c r="CT152" s="538">
        <f t="shared" si="436"/>
        <v>4283.3332854599994</v>
      </c>
      <c r="CU152" s="538">
        <f t="shared" si="436"/>
        <v>5866.455956613333</v>
      </c>
      <c r="CV152" s="538">
        <f t="shared" si="436"/>
        <v>7782.1171707666663</v>
      </c>
      <c r="CW152" s="538">
        <f t="shared" si="436"/>
        <v>9965.4451349200008</v>
      </c>
      <c r="CX152" s="538">
        <f t="shared" si="436"/>
        <v>12445.454893073334</v>
      </c>
      <c r="CY152" s="538">
        <f t="shared" si="436"/>
        <v>17491.791502226668</v>
      </c>
      <c r="CZ152" s="538">
        <f t="shared" si="436"/>
        <v>21118.587173000004</v>
      </c>
      <c r="DB152" s="541">
        <v>2434023680</v>
      </c>
      <c r="DC152" s="538">
        <v>6379336242</v>
      </c>
      <c r="DD152" s="538">
        <v>11240889911</v>
      </c>
      <c r="DE152" s="538">
        <v>13137473303</v>
      </c>
      <c r="DF152" s="538">
        <v>14922153467</v>
      </c>
      <c r="DG152" s="538">
        <v>14922153467</v>
      </c>
      <c r="DH152" s="538">
        <v>18170532368</v>
      </c>
      <c r="DI152" s="538">
        <v>20862682518</v>
      </c>
      <c r="DJ152" s="538">
        <v>21112987173</v>
      </c>
      <c r="DK152" s="538">
        <v>21112987173</v>
      </c>
      <c r="DL152" s="538">
        <v>21118587173</v>
      </c>
      <c r="DM152" s="538">
        <v>21118587173</v>
      </c>
      <c r="DO152" s="538">
        <v>2184000</v>
      </c>
      <c r="DP152" s="538">
        <v>174597213</v>
      </c>
      <c r="DQ152" s="538">
        <v>745192589</v>
      </c>
      <c r="DR152" s="538">
        <v>1753660548.1533332</v>
      </c>
      <c r="DS152" s="538">
        <v>3020443507.3066664</v>
      </c>
      <c r="DT152" s="538">
        <v>4283333285.4599996</v>
      </c>
      <c r="DU152" s="538">
        <v>5866455956.6133327</v>
      </c>
      <c r="DV152" s="538">
        <v>7782117170.7666664</v>
      </c>
      <c r="DW152" s="538">
        <v>9965445134.9200001</v>
      </c>
      <c r="DX152" s="538">
        <v>12445454893.073334</v>
      </c>
      <c r="DY152" s="538">
        <v>17491791502.226669</v>
      </c>
      <c r="DZ152" s="538">
        <v>21118587173.000004</v>
      </c>
      <c r="EB152" s="541">
        <v>1000000</v>
      </c>
      <c r="EC152" s="538">
        <v>1000000</v>
      </c>
      <c r="ED152" s="538">
        <v>1000000</v>
      </c>
      <c r="EE152" s="538">
        <v>1000000</v>
      </c>
      <c r="EF152" s="538">
        <v>1000000</v>
      </c>
      <c r="EG152" s="538">
        <v>1000000</v>
      </c>
      <c r="EH152" s="538">
        <v>1000000</v>
      </c>
      <c r="EI152" s="538">
        <v>1000000</v>
      </c>
      <c r="EJ152" s="538">
        <v>1000000</v>
      </c>
      <c r="EK152" s="538">
        <v>1000000</v>
      </c>
      <c r="EL152" s="538">
        <v>1000000</v>
      </c>
      <c r="EM152" s="538">
        <v>1000000</v>
      </c>
      <c r="EO152" s="538">
        <v>1000000</v>
      </c>
      <c r="EP152" s="538">
        <v>1000000</v>
      </c>
      <c r="EQ152" s="538">
        <v>1000000</v>
      </c>
      <c r="ER152" s="538">
        <v>1000000</v>
      </c>
      <c r="ES152" s="538">
        <v>1000000</v>
      </c>
      <c r="ET152" s="538">
        <v>1000000</v>
      </c>
      <c r="EU152" s="538">
        <v>1000000</v>
      </c>
      <c r="EV152" s="538">
        <v>1000000</v>
      </c>
      <c r="EW152" s="538">
        <v>1000000</v>
      </c>
      <c r="EX152" s="538">
        <v>1000000</v>
      </c>
      <c r="EY152" s="538">
        <v>1000000</v>
      </c>
      <c r="EZ152" s="538">
        <v>1000000</v>
      </c>
    </row>
    <row r="153" spans="1:156" ht="51" customHeight="1">
      <c r="A153" s="240"/>
      <c r="B153" s="240" t="s">
        <v>181</v>
      </c>
      <c r="C153" s="224" t="s">
        <v>295</v>
      </c>
      <c r="D153" s="511" t="s">
        <v>367</v>
      </c>
      <c r="E153" s="240" t="s">
        <v>174</v>
      </c>
      <c r="F153" s="240" t="s">
        <v>162</v>
      </c>
      <c r="G153" s="240" t="s">
        <v>162</v>
      </c>
      <c r="H153" s="240" t="s">
        <v>162</v>
      </c>
      <c r="I153" s="240" t="s">
        <v>162</v>
      </c>
      <c r="J153" s="240" t="s">
        <v>162</v>
      </c>
      <c r="K153" s="240" t="s">
        <v>162</v>
      </c>
      <c r="L153" s="240" t="s">
        <v>162</v>
      </c>
      <c r="M153" s="240" t="s">
        <v>162</v>
      </c>
      <c r="N153" s="240" t="s">
        <v>162</v>
      </c>
      <c r="O153" s="240" t="s">
        <v>162</v>
      </c>
      <c r="P153" s="240"/>
      <c r="Q153" s="240"/>
      <c r="R153" s="240" t="s">
        <v>247</v>
      </c>
      <c r="S153" s="241"/>
      <c r="T153" s="514" t="s">
        <v>250</v>
      </c>
      <c r="U153" s="267" t="s">
        <v>251</v>
      </c>
      <c r="V153" s="289" t="s">
        <v>250</v>
      </c>
      <c r="W153" s="360">
        <f>+SUMIFS('[1]SIIF Cierre 31 de Abril de 2024'!$P$4:$P$749,'[1]SIIF Cierre 31 de Abril de 2024'!$A$4:$A$749,$B153,'[1]SIIF Cierre 31 de Abril de 2024'!$B$4:$B$749,$C153,'[1]SIIF Cierre 31 de Abril de 2024'!$C$4:$C$749,$D153)/1000000</f>
        <v>1009.538716</v>
      </c>
      <c r="X153" s="360">
        <v>0</v>
      </c>
      <c r="Y153" s="360">
        <f>+SUMIFS('[1]SIIF Cierre 31 de Abril de 2024'!$R$4:$R$749,'[1]SIIF Cierre 31 de Abril de 2024'!$A$4:$A$749,$B153,'[1]SIIF Cierre 31 de Abril de 2024'!$B$4:$B$749,$C153,'[1]SIIF Cierre 31 de Abril de 2024'!$C$4:$C$749,$D153)/1000000</f>
        <v>0</v>
      </c>
      <c r="Z153" s="360"/>
      <c r="AA153" s="360">
        <f>+SUMIFS('[1]SIIF Cierre 31 de Abril de 2024'!$Q$4:$Q$749,'[1]SIIF Cierre 31 de Abril de 2024'!$A$4:$A$749,$B153,'[1]SIIF Cierre 31 de Abril de 2024'!$B$4:$B$749,$C153,'[1]SIIF Cierre 31 de Abril de 2024'!$C$4:$C$749,$D153)/1000000</f>
        <v>0</v>
      </c>
      <c r="AB153" s="360"/>
      <c r="AC153" s="360">
        <f t="shared" si="425"/>
        <v>0</v>
      </c>
      <c r="AD153" s="428">
        <f t="shared" si="426"/>
        <v>1009.538716</v>
      </c>
      <c r="AE153" s="360">
        <f>+SUMIFS('[1]SIIF Cierre 31 de Abril de 2024'!$T$4:$T$749,'[1]SIIF Cierre 31 de Abril de 2024'!$A$4:$A$749,$B153,'[1]SIIF Cierre 31 de Abril de 2024'!$B$4:$B$749,$C153,'[1]SIIF Cierre 31 de Abril de 2024'!$C$4:$C$749,$D153)/1000000</f>
        <v>0</v>
      </c>
      <c r="AF153" s="360">
        <f t="shared" si="427"/>
        <v>1009.538716</v>
      </c>
      <c r="AG153" s="428">
        <f>+SUMIFS('[1]SIIF Cierre 31 de Abril de 2024'!$W$4:$W$749,'[1]SIIF Cierre 31 de Abril de 2024'!$A$4:$A$749,$B153,'[1]SIIF Cierre 31 de Abril de 2024'!$B$4:$B$749,$C153,'[1]SIIF Cierre 31 de Abril de 2024'!$C$4:$C$749,$D153,'[1]SIIF Cierre 31 de Abril de 2024'!$D$4:$D$749,$E153,'[1]SIIF Cierre 31 de Abril de 2024'!$E$4:$E$749,$F153,'[1]SIIF Cierre 31 de Abril de 2024'!$F$4:$F$749,$G153,'[1]SIIF Cierre 31 de Abril de 2024'!$G$4:$G$749,$H153,'[1]SIIF Cierre 31 de Abril de 2024'!$H$4:$H$749,$I153,'[1]SIIF Cierre 31 de Abril de 2024'!$I$4:$I$749,$J153,'[1]SIIF Cierre 31 de Abril de 2024'!$J$4:$J$749,$K153,'[1]SIIF Cierre 31 de Abril de 2024'!$K$4:$K$749,$L153,'[1]SIIF Cierre 31 de Abril de 2024'!$L$4:$L$749,$M153,'[1]SIIF Cierre 31 de Abril de 2024'!$M$4:$M$749,$N153,'[1]SIIF Cierre 31 de Abril de 2024'!$N$4:$N$749,$O153)/1000000</f>
        <v>415.629999</v>
      </c>
      <c r="AH153" s="247">
        <f t="shared" si="439"/>
        <v>0.41170288213097117</v>
      </c>
      <c r="AI153" s="248"/>
      <c r="AJ153" s="246">
        <f t="shared" si="437"/>
        <v>593.20000000000005</v>
      </c>
      <c r="AK153" s="246">
        <f t="shared" si="428"/>
        <v>-177.57000100000005</v>
      </c>
      <c r="AL153" s="170">
        <f t="shared" si="429"/>
        <v>0.58759509724439329</v>
      </c>
      <c r="AM153" s="428">
        <f>+SUMIFS('[1]SIIF Cierre 31 de Abril de 2024'!$X$4:$X$749,'[1]SIIF Cierre 31 de Abril de 2024'!$A$4:$A$749,$B153,'[1]SIIF Cierre 31 de Abril de 2024'!$B$4:$B$749,$C153,'[1]SIIF Cierre 31 de Abril de 2024'!$C$4:$C$749,$D153,'[1]SIIF Cierre 31 de Abril de 2024'!$D$4:$D$749,$E153,'[1]SIIF Cierre 31 de Abril de 2024'!$E$4:$E$749,$F153,'[1]SIIF Cierre 31 de Abril de 2024'!$F$4:$F$749,$G153,'[1]SIIF Cierre 31 de Abril de 2024'!$G$4:$G$749,$H153,'[1]SIIF Cierre 31 de Abril de 2024'!$H$4:$H$749,$I153,'[1]SIIF Cierre 31 de Abril de 2024'!$I$4:$I$749,$J153,'[1]SIIF Cierre 31 de Abril de 2024'!$J$4:$J$749,$K153,'[1]SIIF Cierre 31 de Abril de 2024'!$K$4:$K$749,$L153,'[1]SIIF Cierre 31 de Abril de 2024'!$L$4:$L$749,$M153,'[1]SIIF Cierre 31 de Abril de 2024'!$M$4:$M$749,$N153,'[1]SIIF Cierre 31 de Abril de 2024'!$N$4:$N$749,$O153)/1000000</f>
        <v>65.229999000000007</v>
      </c>
      <c r="AN153" s="247">
        <f t="shared" si="440"/>
        <v>6.4613667575280989E-2</v>
      </c>
      <c r="AO153" s="248"/>
      <c r="AP153" s="246">
        <f t="shared" si="430"/>
        <v>168.4</v>
      </c>
      <c r="AQ153" s="246">
        <f t="shared" si="441"/>
        <v>-103.170001</v>
      </c>
      <c r="AR153" s="170">
        <f t="shared" si="291"/>
        <v>0.16680885768030318</v>
      </c>
      <c r="AS153" s="428">
        <f>+SUMIFS('[1]SIIF Cierre 31 de Abril de 2024'!$Z$4:$Z$749,'[1]SIIF Cierre 31 de Abril de 2024'!$A$4:$A$749,$B153,'[1]SIIF Cierre 31 de Abril de 2024'!$B$4:$B$749,$C153,'[1]SIIF Cierre 31 de Abril de 2024'!$C$4:$C$749,$D153,'[1]SIIF Cierre 31 de Abril de 2024'!$D$4:$D$749,$E153,'[1]SIIF Cierre 31 de Abril de 2024'!$E$4:$E$749,$F153,'[1]SIIF Cierre 31 de Abril de 2024'!$F$4:$F$749,$G153,'[1]SIIF Cierre 31 de Abril de 2024'!$G$4:$G$749,$H153,'[1]SIIF Cierre 31 de Abril de 2024'!$H$4:$H$749,$I153,'[1]SIIF Cierre 31 de Abril de 2024'!$I$4:$I$749,$J153,'[1]SIIF Cierre 31 de Abril de 2024'!$J$4:$J$749,$K153,'[1]SIIF Cierre 31 de Abril de 2024'!$K$4:$K$749,$L153,'[1]SIIF Cierre 31 de Abril de 2024'!$L$4:$L$749,$M153,'[1]SIIF Cierre 31 de Abril de 2024'!$M$4:$M$749,$N153,'[1]SIIF Cierre 31 de Abril de 2024'!$N$4:$N$749,$O153)/1000000</f>
        <v>65.229999000000007</v>
      </c>
      <c r="AT153" s="247">
        <f t="shared" si="431"/>
        <v>6.4613667575280989E-2</v>
      </c>
      <c r="AU153" s="433">
        <f t="shared" si="432"/>
        <v>593.90871700000002</v>
      </c>
      <c r="AV153" s="361">
        <f t="shared" si="433"/>
        <v>350.4</v>
      </c>
      <c r="AW153" s="382">
        <f t="shared" si="434"/>
        <v>944.308717</v>
      </c>
      <c r="AX153" s="386"/>
      <c r="AY153" s="190">
        <f t="shared" si="438"/>
        <v>168.4</v>
      </c>
      <c r="AZ153" s="250">
        <f t="shared" si="442"/>
        <v>0.38735153800475064</v>
      </c>
      <c r="BB153" s="251">
        <v>0.38056985226111922</v>
      </c>
      <c r="BC153" s="252">
        <v>0.44594624541373212</v>
      </c>
      <c r="BD153" s="252">
        <v>0.58759509724439329</v>
      </c>
      <c r="BE153" s="252">
        <v>0.58759509724439329</v>
      </c>
      <c r="BF153" s="252">
        <v>0.58759509724439329</v>
      </c>
      <c r="BG153" s="252">
        <v>0.58759509724439329</v>
      </c>
      <c r="BH153" s="252">
        <v>1</v>
      </c>
      <c r="BI153" s="252">
        <v>1</v>
      </c>
      <c r="BJ153" s="252">
        <v>1</v>
      </c>
      <c r="BK153" s="252">
        <v>1</v>
      </c>
      <c r="BL153" s="252">
        <v>1</v>
      </c>
      <c r="BM153" s="252">
        <v>1</v>
      </c>
      <c r="BO153" s="252">
        <v>2.3178903026835476E-2</v>
      </c>
      <c r="BP153" s="252">
        <v>6.1612297789280623E-2</v>
      </c>
      <c r="BQ153" s="252">
        <v>0.1142105777347919</v>
      </c>
      <c r="BR153" s="252">
        <v>0.16680885768030318</v>
      </c>
      <c r="BS153" s="252">
        <v>0.21940713762581443</v>
      </c>
      <c r="BT153" s="252">
        <v>0.27200541757132574</v>
      </c>
      <c r="BU153" s="252">
        <v>0.39333784896665619</v>
      </c>
      <c r="BV153" s="252">
        <v>0.51467028036198659</v>
      </c>
      <c r="BW153" s="252">
        <v>0.63600271175731704</v>
      </c>
      <c r="BX153" s="252">
        <v>0.75733514315264761</v>
      </c>
      <c r="BY153" s="252">
        <v>0.87866757454797806</v>
      </c>
      <c r="BZ153" s="252">
        <v>1</v>
      </c>
      <c r="CA153" s="137"/>
      <c r="CB153" s="537">
        <f t="shared" si="435"/>
        <v>384.2</v>
      </c>
      <c r="CC153" s="537">
        <f t="shared" si="435"/>
        <v>450.2</v>
      </c>
      <c r="CD153" s="537">
        <f t="shared" si="435"/>
        <v>593.20000000000005</v>
      </c>
      <c r="CE153" s="537">
        <f t="shared" si="435"/>
        <v>593.20000000000005</v>
      </c>
      <c r="CF153" s="537">
        <f t="shared" si="435"/>
        <v>593.20000000000005</v>
      </c>
      <c r="CG153" s="537">
        <f t="shared" si="435"/>
        <v>593.20000000000005</v>
      </c>
      <c r="CH153" s="537">
        <f t="shared" si="435"/>
        <v>1009.538716</v>
      </c>
      <c r="CI153" s="537">
        <f t="shared" si="435"/>
        <v>1009.538716</v>
      </c>
      <c r="CJ153" s="537">
        <f t="shared" si="435"/>
        <v>1009.538716</v>
      </c>
      <c r="CK153" s="537">
        <f t="shared" si="435"/>
        <v>1009.538716</v>
      </c>
      <c r="CL153" s="537">
        <f t="shared" si="435"/>
        <v>1009.538716</v>
      </c>
      <c r="CM153" s="537">
        <f t="shared" si="435"/>
        <v>1009.538716</v>
      </c>
      <c r="CO153" s="538">
        <f t="shared" si="436"/>
        <v>23.4</v>
      </c>
      <c r="CP153" s="538">
        <f t="shared" si="436"/>
        <v>62.2</v>
      </c>
      <c r="CQ153" s="538">
        <f t="shared" si="436"/>
        <v>115.3</v>
      </c>
      <c r="CR153" s="538">
        <f t="shared" si="436"/>
        <v>168.4</v>
      </c>
      <c r="CS153" s="538">
        <f t="shared" si="436"/>
        <v>221.5</v>
      </c>
      <c r="CT153" s="538">
        <f t="shared" si="436"/>
        <v>274.60000000000002</v>
      </c>
      <c r="CU153" s="538">
        <f t="shared" si="436"/>
        <v>397.089787</v>
      </c>
      <c r="CV153" s="538">
        <f t="shared" si="436"/>
        <v>519.57957399999998</v>
      </c>
      <c r="CW153" s="538">
        <f t="shared" si="436"/>
        <v>642.06936099999996</v>
      </c>
      <c r="CX153" s="538">
        <f t="shared" si="436"/>
        <v>764.55914800000005</v>
      </c>
      <c r="CY153" s="538">
        <f t="shared" si="436"/>
        <v>887.04893500000003</v>
      </c>
      <c r="CZ153" s="538">
        <f t="shared" si="436"/>
        <v>1009.538716</v>
      </c>
      <c r="DB153" s="541">
        <v>384200000</v>
      </c>
      <c r="DC153" s="538">
        <v>450200000</v>
      </c>
      <c r="DD153" s="538">
        <v>593200000</v>
      </c>
      <c r="DE153" s="538">
        <v>593200000</v>
      </c>
      <c r="DF153" s="538">
        <v>593200000</v>
      </c>
      <c r="DG153" s="538">
        <v>593200000</v>
      </c>
      <c r="DH153" s="538">
        <v>1009538716</v>
      </c>
      <c r="DI153" s="538">
        <v>1009538716</v>
      </c>
      <c r="DJ153" s="538">
        <v>1009538716</v>
      </c>
      <c r="DK153" s="538">
        <v>1009538716</v>
      </c>
      <c r="DL153" s="538">
        <v>1009538716</v>
      </c>
      <c r="DM153" s="538">
        <v>1009538716</v>
      </c>
      <c r="DO153" s="538">
        <v>23400000</v>
      </c>
      <c r="DP153" s="538">
        <v>62200000</v>
      </c>
      <c r="DQ153" s="538">
        <v>115300000</v>
      </c>
      <c r="DR153" s="538">
        <v>168400000</v>
      </c>
      <c r="DS153" s="538">
        <v>221500000</v>
      </c>
      <c r="DT153" s="538">
        <v>274600000</v>
      </c>
      <c r="DU153" s="538">
        <v>397089787</v>
      </c>
      <c r="DV153" s="538">
        <v>519579574</v>
      </c>
      <c r="DW153" s="538">
        <v>642069361</v>
      </c>
      <c r="DX153" s="538">
        <v>764559148</v>
      </c>
      <c r="DY153" s="538">
        <v>887048935</v>
      </c>
      <c r="DZ153" s="538">
        <v>1009538716</v>
      </c>
      <c r="EB153" s="541">
        <v>1000000</v>
      </c>
      <c r="EC153" s="538">
        <v>1000000</v>
      </c>
      <c r="ED153" s="538">
        <v>1000000</v>
      </c>
      <c r="EE153" s="538">
        <v>1000000</v>
      </c>
      <c r="EF153" s="538">
        <v>1000000</v>
      </c>
      <c r="EG153" s="538">
        <v>1000000</v>
      </c>
      <c r="EH153" s="538">
        <v>1000000</v>
      </c>
      <c r="EI153" s="538">
        <v>1000000</v>
      </c>
      <c r="EJ153" s="538">
        <v>1000000</v>
      </c>
      <c r="EK153" s="538">
        <v>1000000</v>
      </c>
      <c r="EL153" s="538">
        <v>1000000</v>
      </c>
      <c r="EM153" s="538">
        <v>1000000</v>
      </c>
      <c r="EO153" s="538">
        <v>1000000</v>
      </c>
      <c r="EP153" s="538">
        <v>1000000</v>
      </c>
      <c r="EQ153" s="538">
        <v>1000000</v>
      </c>
      <c r="ER153" s="538">
        <v>1000000</v>
      </c>
      <c r="ES153" s="538">
        <v>1000000</v>
      </c>
      <c r="ET153" s="538">
        <v>1000000</v>
      </c>
      <c r="EU153" s="538">
        <v>1000000</v>
      </c>
      <c r="EV153" s="538">
        <v>1000000</v>
      </c>
      <c r="EW153" s="538">
        <v>1000000</v>
      </c>
      <c r="EX153" s="538">
        <v>1000000</v>
      </c>
      <c r="EY153" s="538">
        <v>1000000</v>
      </c>
      <c r="EZ153" s="538">
        <v>1000000</v>
      </c>
    </row>
    <row r="154" spans="1:156" ht="51" customHeight="1">
      <c r="A154" s="240"/>
      <c r="B154" s="240" t="s">
        <v>181</v>
      </c>
      <c r="C154" s="224" t="s">
        <v>295</v>
      </c>
      <c r="D154" s="511" t="s">
        <v>368</v>
      </c>
      <c r="E154" s="240" t="s">
        <v>174</v>
      </c>
      <c r="F154" s="240" t="s">
        <v>162</v>
      </c>
      <c r="G154" s="240" t="s">
        <v>162</v>
      </c>
      <c r="H154" s="240" t="s">
        <v>162</v>
      </c>
      <c r="I154" s="240" t="s">
        <v>162</v>
      </c>
      <c r="J154" s="240" t="s">
        <v>162</v>
      </c>
      <c r="K154" s="240" t="s">
        <v>162</v>
      </c>
      <c r="L154" s="240" t="s">
        <v>162</v>
      </c>
      <c r="M154" s="240" t="s">
        <v>162</v>
      </c>
      <c r="N154" s="240" t="s">
        <v>162</v>
      </c>
      <c r="O154" s="240" t="s">
        <v>162</v>
      </c>
      <c r="P154" s="240"/>
      <c r="Q154" s="240"/>
      <c r="R154" s="240" t="s">
        <v>247</v>
      </c>
      <c r="S154" s="241"/>
      <c r="T154" s="514" t="s">
        <v>252</v>
      </c>
      <c r="U154" s="267">
        <v>2022011000064</v>
      </c>
      <c r="V154" s="289" t="s">
        <v>252</v>
      </c>
      <c r="W154" s="360">
        <f>+SUMIFS('[1]SIIF Cierre 31 de Abril de 2024'!$P$4:$P$749,'[1]SIIF Cierre 31 de Abril de 2024'!$A$4:$A$749,$B154,'[1]SIIF Cierre 31 de Abril de 2024'!$B$4:$B$749,$C154,'[1]SIIF Cierre 31 de Abril de 2024'!$C$4:$C$749,$D154)/1000000</f>
        <v>3874.6750000000002</v>
      </c>
      <c r="X154" s="360">
        <v>0</v>
      </c>
      <c r="Y154" s="360">
        <f>+SUMIFS('[1]SIIF Cierre 31 de Abril de 2024'!$R$4:$R$749,'[1]SIIF Cierre 31 de Abril de 2024'!$A$4:$A$749,$B154,'[1]SIIF Cierre 31 de Abril de 2024'!$B$4:$B$749,$C154,'[1]SIIF Cierre 31 de Abril de 2024'!$C$4:$C$749,$D154)/1000000</f>
        <v>0</v>
      </c>
      <c r="Z154" s="360"/>
      <c r="AA154" s="360">
        <f>+SUMIFS('[1]SIIF Cierre 31 de Abril de 2024'!$Q$4:$Q$749,'[1]SIIF Cierre 31 de Abril de 2024'!$A$4:$A$749,$B154,'[1]SIIF Cierre 31 de Abril de 2024'!$B$4:$B$749,$C154,'[1]SIIF Cierre 31 de Abril de 2024'!$C$4:$C$749,$D154)/1000000</f>
        <v>0</v>
      </c>
      <c r="AB154" s="360"/>
      <c r="AC154" s="360">
        <f t="shared" si="425"/>
        <v>0</v>
      </c>
      <c r="AD154" s="428">
        <f t="shared" si="426"/>
        <v>3874.6750000000002</v>
      </c>
      <c r="AE154" s="360">
        <f>+SUMIFS('[1]SIIF Cierre 31 de Abril de 2024'!$T$4:$T$749,'[1]SIIF Cierre 31 de Abril de 2024'!$A$4:$A$749,$B154,'[1]SIIF Cierre 31 de Abril de 2024'!$B$4:$B$749,$C154,'[1]SIIF Cierre 31 de Abril de 2024'!$C$4:$C$749,$D154)/1000000</f>
        <v>0</v>
      </c>
      <c r="AF154" s="360">
        <f t="shared" si="427"/>
        <v>3874.6750000000002</v>
      </c>
      <c r="AG154" s="428">
        <f>+SUMIFS('[1]SIIF Cierre 31 de Abril de 2024'!$W$4:$W$749,'[1]SIIF Cierre 31 de Abril de 2024'!$A$4:$A$749,$B154,'[1]SIIF Cierre 31 de Abril de 2024'!$B$4:$B$749,$C154,'[1]SIIF Cierre 31 de Abril de 2024'!$C$4:$C$749,$D154,'[1]SIIF Cierre 31 de Abril de 2024'!$D$4:$D$749,$E154,'[1]SIIF Cierre 31 de Abril de 2024'!$E$4:$E$749,$F154,'[1]SIIF Cierre 31 de Abril de 2024'!$F$4:$F$749,$G154,'[1]SIIF Cierre 31 de Abril de 2024'!$G$4:$G$749,$H154,'[1]SIIF Cierre 31 de Abril de 2024'!$H$4:$H$749,$I154,'[1]SIIF Cierre 31 de Abril de 2024'!$I$4:$I$749,$J154,'[1]SIIF Cierre 31 de Abril de 2024'!$J$4:$J$749,$K154,'[1]SIIF Cierre 31 de Abril de 2024'!$K$4:$K$749,$L154,'[1]SIIF Cierre 31 de Abril de 2024'!$L$4:$L$749,$M154,'[1]SIIF Cierre 31 de Abril de 2024'!$M$4:$M$749,$N154,'[1]SIIF Cierre 31 de Abril de 2024'!$N$4:$N$749,$O154)/1000000</f>
        <v>166.606864</v>
      </c>
      <c r="AH154" s="247">
        <f>+AG154/AD154</f>
        <v>4.2998926103479648E-2</v>
      </c>
      <c r="AI154" s="248"/>
      <c r="AJ154" s="246">
        <f t="shared" si="437"/>
        <v>238.837467</v>
      </c>
      <c r="AK154" s="246">
        <f t="shared" si="428"/>
        <v>-72.230603000000002</v>
      </c>
      <c r="AL154" s="170">
        <f t="shared" si="429"/>
        <v>6.164064521540516E-2</v>
      </c>
      <c r="AM154" s="428">
        <f>+SUMIFS('[1]SIIF Cierre 31 de Abril de 2024'!$X$4:$X$749,'[1]SIIF Cierre 31 de Abril de 2024'!$A$4:$A$749,$B154,'[1]SIIF Cierre 31 de Abril de 2024'!$B$4:$B$749,$C154,'[1]SIIF Cierre 31 de Abril de 2024'!$C$4:$C$749,$D154,'[1]SIIF Cierre 31 de Abril de 2024'!$D$4:$D$749,$E154,'[1]SIIF Cierre 31 de Abril de 2024'!$E$4:$E$749,$F154,'[1]SIIF Cierre 31 de Abril de 2024'!$F$4:$F$749,$G154,'[1]SIIF Cierre 31 de Abril de 2024'!$G$4:$G$749,$H154,'[1]SIIF Cierre 31 de Abril de 2024'!$H$4:$H$749,$I154,'[1]SIIF Cierre 31 de Abril de 2024'!$I$4:$I$749,$J154,'[1]SIIF Cierre 31 de Abril de 2024'!$J$4:$J$749,$K154,'[1]SIIF Cierre 31 de Abril de 2024'!$K$4:$K$749,$L154,'[1]SIIF Cierre 31 de Abril de 2024'!$L$4:$L$749,$M154,'[1]SIIF Cierre 31 de Abril de 2024'!$M$4:$M$749,$N154,'[1]SIIF Cierre 31 de Abril de 2024'!$N$4:$N$749,$O154)/1000000</f>
        <v>48.141599999999997</v>
      </c>
      <c r="AN154" s="247">
        <f>+AM154/AD154</f>
        <v>1.2424680779678295E-2</v>
      </c>
      <c r="AO154" s="248"/>
      <c r="AP154" s="246">
        <f>INDEX(CO154:CZ154,MATCH($W$1,$CO$86:$CZ$86,0))</f>
        <v>53.075945620689659</v>
      </c>
      <c r="AQ154" s="246">
        <f>+AM154-AP154</f>
        <v>-4.9343456206896619</v>
      </c>
      <c r="AR154" s="170">
        <f t="shared" si="291"/>
        <v>1.3698167103222907E-2</v>
      </c>
      <c r="AS154" s="428">
        <f>+SUMIFS('[1]SIIF Cierre 31 de Abril de 2024'!$Z$4:$Z$749,'[1]SIIF Cierre 31 de Abril de 2024'!$A$4:$A$749,$B154,'[1]SIIF Cierre 31 de Abril de 2024'!$B$4:$B$749,$C154,'[1]SIIF Cierre 31 de Abril de 2024'!$C$4:$C$749,$D154,'[1]SIIF Cierre 31 de Abril de 2024'!$D$4:$D$749,$E154,'[1]SIIF Cierre 31 de Abril de 2024'!$E$4:$E$749,$F154,'[1]SIIF Cierre 31 de Abril de 2024'!$F$4:$F$749,$G154,'[1]SIIF Cierre 31 de Abril de 2024'!$G$4:$G$749,$H154,'[1]SIIF Cierre 31 de Abril de 2024'!$H$4:$H$749,$I154,'[1]SIIF Cierre 31 de Abril de 2024'!$I$4:$I$749,$J154,'[1]SIIF Cierre 31 de Abril de 2024'!$J$4:$J$749,$K154,'[1]SIIF Cierre 31 de Abril de 2024'!$K$4:$K$749,$L154,'[1]SIIF Cierre 31 de Abril de 2024'!$L$4:$L$749,$M154,'[1]SIIF Cierre 31 de Abril de 2024'!$M$4:$M$749,$N154,'[1]SIIF Cierre 31 de Abril de 2024'!$N$4:$N$749,$O154)/1000000</f>
        <v>48.141599999999997</v>
      </c>
      <c r="AT154" s="247">
        <f t="shared" si="431"/>
        <v>1.2424680779678295E-2</v>
      </c>
      <c r="AU154" s="433">
        <f t="shared" si="432"/>
        <v>3708.0681360000003</v>
      </c>
      <c r="AV154" s="361">
        <f t="shared" si="433"/>
        <v>118.465264</v>
      </c>
      <c r="AW154" s="382">
        <f t="shared" si="434"/>
        <v>3826.5334000000003</v>
      </c>
      <c r="AX154" s="386"/>
      <c r="AY154" s="190">
        <f t="shared" si="438"/>
        <v>53.075945620680216</v>
      </c>
      <c r="AZ154" s="250">
        <f>IF(AND(AY154=0,AM154&gt;AY154),1,IFERROR(AM154/AY154,1))</f>
        <v>0.9070323559387018</v>
      </c>
      <c r="BB154" s="251">
        <v>2.8569105795969985E-2</v>
      </c>
      <c r="BC154" s="252">
        <v>2.8569105795969985E-2</v>
      </c>
      <c r="BD154" s="252">
        <v>4.3007994218869972E-2</v>
      </c>
      <c r="BE154" s="252">
        <v>6.164064521540516E-2</v>
      </c>
      <c r="BF154" s="252">
        <v>6.164064521540516E-2</v>
      </c>
      <c r="BG154" s="252">
        <v>1</v>
      </c>
      <c r="BH154" s="252">
        <v>1</v>
      </c>
      <c r="BI154" s="252">
        <v>1</v>
      </c>
      <c r="BJ154" s="252">
        <v>1</v>
      </c>
      <c r="BK154" s="252">
        <v>1</v>
      </c>
      <c r="BL154" s="252">
        <v>1</v>
      </c>
      <c r="BM154" s="252">
        <v>1</v>
      </c>
      <c r="BO154" s="252">
        <v>0</v>
      </c>
      <c r="BP154" s="252">
        <v>1.5236857284801821E-3</v>
      </c>
      <c r="BQ154" s="252">
        <v>7.2375068876731619E-3</v>
      </c>
      <c r="BR154" s="252">
        <v>1.3698167103222907E-2</v>
      </c>
      <c r="BS154" s="252">
        <v>2.4053147585455056E-2</v>
      </c>
      <c r="BT154" s="252">
        <v>4.6745816518974477E-2</v>
      </c>
      <c r="BU154" s="252">
        <v>9.1309796207585586E-2</v>
      </c>
      <c r="BV154" s="252">
        <v>0.36670975981738774</v>
      </c>
      <c r="BW154" s="252">
        <v>0.40708360407528604</v>
      </c>
      <c r="BX154" s="252">
        <v>0.68248356768508811</v>
      </c>
      <c r="BY154" s="252">
        <v>0.72285741194298647</v>
      </c>
      <c r="BZ154" s="252">
        <v>1</v>
      </c>
      <c r="CA154" s="137"/>
      <c r="CB154" s="537">
        <f t="shared" si="435"/>
        <v>110.696</v>
      </c>
      <c r="CC154" s="537">
        <f t="shared" si="435"/>
        <v>110.696</v>
      </c>
      <c r="CD154" s="537">
        <f t="shared" si="435"/>
        <v>166.642</v>
      </c>
      <c r="CE154" s="537">
        <f t="shared" si="435"/>
        <v>238.837467</v>
      </c>
      <c r="CF154" s="537">
        <f t="shared" si="435"/>
        <v>238.837467</v>
      </c>
      <c r="CG154" s="537">
        <f t="shared" si="435"/>
        <v>3874.6750000000002</v>
      </c>
      <c r="CH154" s="537">
        <f t="shared" si="435"/>
        <v>3874.6750000000002</v>
      </c>
      <c r="CI154" s="537">
        <f t="shared" si="435"/>
        <v>3874.6750000000002</v>
      </c>
      <c r="CJ154" s="537">
        <f t="shared" si="435"/>
        <v>3874.6750000000002</v>
      </c>
      <c r="CK154" s="537">
        <f t="shared" si="435"/>
        <v>3874.6750000000002</v>
      </c>
      <c r="CL154" s="537">
        <f t="shared" si="435"/>
        <v>3874.6750000000002</v>
      </c>
      <c r="CM154" s="537">
        <f t="shared" si="435"/>
        <v>3874.6750000000002</v>
      </c>
      <c r="CO154" s="538">
        <f t="shared" si="436"/>
        <v>0</v>
      </c>
      <c r="CP154" s="538">
        <f t="shared" si="436"/>
        <v>5.9037870000000003</v>
      </c>
      <c r="CQ154" s="538">
        <f t="shared" si="436"/>
        <v>28.042987</v>
      </c>
      <c r="CR154" s="538">
        <f t="shared" si="436"/>
        <v>53.075945620689659</v>
      </c>
      <c r="CS154" s="538">
        <f t="shared" si="436"/>
        <v>93.198129620689656</v>
      </c>
      <c r="CT154" s="538">
        <f t="shared" si="436"/>
        <v>181.12484662068965</v>
      </c>
      <c r="CU154" s="538">
        <f t="shared" si="436"/>
        <v>353.79578462068963</v>
      </c>
      <c r="CV154" s="538">
        <f t="shared" si="436"/>
        <v>1420.8811386206896</v>
      </c>
      <c r="CW154" s="538">
        <f t="shared" si="436"/>
        <v>1577.3166636206897</v>
      </c>
      <c r="CX154" s="538">
        <f t="shared" si="436"/>
        <v>2644.4020176206895</v>
      </c>
      <c r="CY154" s="538">
        <f t="shared" si="436"/>
        <v>2800.8375426206894</v>
      </c>
      <c r="CZ154" s="538">
        <f t="shared" si="436"/>
        <v>3874.6750000006896</v>
      </c>
      <c r="DB154" s="541">
        <v>110696000</v>
      </c>
      <c r="DC154" s="538">
        <v>110696000</v>
      </c>
      <c r="DD154" s="538">
        <v>166642000</v>
      </c>
      <c r="DE154" s="538">
        <v>238837467</v>
      </c>
      <c r="DF154" s="538">
        <v>238837467</v>
      </c>
      <c r="DG154" s="538">
        <v>3874675000</v>
      </c>
      <c r="DH154" s="538">
        <v>3874675000</v>
      </c>
      <c r="DI154" s="538">
        <v>3874675000</v>
      </c>
      <c r="DJ154" s="538">
        <v>3874675000</v>
      </c>
      <c r="DK154" s="538">
        <v>3874675000</v>
      </c>
      <c r="DL154" s="538">
        <v>3874675000</v>
      </c>
      <c r="DM154" s="538">
        <v>3874675000</v>
      </c>
      <c r="DO154" s="538">
        <v>0</v>
      </c>
      <c r="DP154" s="538">
        <v>5903787</v>
      </c>
      <c r="DQ154" s="538">
        <v>28042987</v>
      </c>
      <c r="DR154" s="538">
        <v>53075945.62068966</v>
      </c>
      <c r="DS154" s="538">
        <v>93198129.62068966</v>
      </c>
      <c r="DT154" s="538">
        <v>181124846.62068966</v>
      </c>
      <c r="DU154" s="538">
        <v>353795784.62068963</v>
      </c>
      <c r="DV154" s="538">
        <v>1420881138.6206896</v>
      </c>
      <c r="DW154" s="538">
        <v>1577316663.6206896</v>
      </c>
      <c r="DX154" s="538">
        <v>2644402017.6206894</v>
      </c>
      <c r="DY154" s="538">
        <v>2800837542.6206894</v>
      </c>
      <c r="DZ154" s="538">
        <v>3874675000.0006895</v>
      </c>
      <c r="EB154" s="541">
        <v>1000000</v>
      </c>
      <c r="EC154" s="538">
        <v>1000000</v>
      </c>
      <c r="ED154" s="538">
        <v>1000000</v>
      </c>
      <c r="EE154" s="538">
        <v>1000000</v>
      </c>
      <c r="EF154" s="538">
        <v>1000000</v>
      </c>
      <c r="EG154" s="538">
        <v>1000000</v>
      </c>
      <c r="EH154" s="538">
        <v>1000000</v>
      </c>
      <c r="EI154" s="538">
        <v>1000000</v>
      </c>
      <c r="EJ154" s="538">
        <v>1000000</v>
      </c>
      <c r="EK154" s="538">
        <v>1000000</v>
      </c>
      <c r="EL154" s="538">
        <v>1000000</v>
      </c>
      <c r="EM154" s="538">
        <v>1000000</v>
      </c>
      <c r="EO154" s="538">
        <v>1000000</v>
      </c>
      <c r="EP154" s="538">
        <v>1000000</v>
      </c>
      <c r="EQ154" s="538">
        <v>1000000</v>
      </c>
      <c r="ER154" s="538">
        <v>1000000</v>
      </c>
      <c r="ES154" s="538">
        <v>1000000</v>
      </c>
      <c r="ET154" s="538">
        <v>1000000</v>
      </c>
      <c r="EU154" s="538">
        <v>1000000</v>
      </c>
      <c r="EV154" s="538">
        <v>1000000</v>
      </c>
      <c r="EW154" s="538">
        <v>1000000</v>
      </c>
      <c r="EX154" s="538">
        <v>1000000</v>
      </c>
      <c r="EY154" s="538">
        <v>1000000</v>
      </c>
      <c r="EZ154" s="538">
        <v>1000000</v>
      </c>
    </row>
    <row r="155" spans="1:156" ht="34.5" customHeight="1">
      <c r="T155" s="156" t="s">
        <v>253</v>
      </c>
      <c r="U155" s="407"/>
      <c r="V155" s="156" t="s">
        <v>253</v>
      </c>
      <c r="W155" s="353">
        <f t="shared" ref="W155:AG155" si="443">+SUM(W150:W154)</f>
        <v>36906.792174000002</v>
      </c>
      <c r="X155" s="353">
        <f t="shared" si="443"/>
        <v>0</v>
      </c>
      <c r="Y155" s="353">
        <f t="shared" si="443"/>
        <v>0</v>
      </c>
      <c r="Z155" s="353">
        <f t="shared" si="443"/>
        <v>0</v>
      </c>
      <c r="AA155" s="353">
        <f t="shared" si="443"/>
        <v>0</v>
      </c>
      <c r="AB155" s="353">
        <f t="shared" si="443"/>
        <v>0</v>
      </c>
      <c r="AC155" s="353">
        <f t="shared" si="443"/>
        <v>0</v>
      </c>
      <c r="AD155" s="423">
        <f t="shared" si="443"/>
        <v>36906.792174000002</v>
      </c>
      <c r="AE155" s="353">
        <f t="shared" si="443"/>
        <v>0</v>
      </c>
      <c r="AF155" s="353">
        <f t="shared" si="443"/>
        <v>36906.792174000002</v>
      </c>
      <c r="AG155" s="423">
        <f t="shared" si="443"/>
        <v>13133.852301180001</v>
      </c>
      <c r="AH155" s="167">
        <f t="shared" si="439"/>
        <v>0.35586545260448027</v>
      </c>
      <c r="AI155" s="270"/>
      <c r="AJ155" s="271">
        <f>+SUM(AJ150:AJ154)</f>
        <v>20336.354924000003</v>
      </c>
      <c r="AK155" s="271">
        <f>+SUM(AK150:AK154)</f>
        <v>-7202.5026228200013</v>
      </c>
      <c r="AL155" s="170">
        <f>INDEX(BB155:BM155,MATCH($W$1,$BB$86:$BM$86,0))</f>
        <v>0.55101930365886698</v>
      </c>
      <c r="AM155" s="423">
        <f>+SUM(AM150:AM154)</f>
        <v>1717.3551639999998</v>
      </c>
      <c r="AN155" s="183">
        <f t="shared" si="440"/>
        <v>4.6532225176964516E-2</v>
      </c>
      <c r="AO155" s="272"/>
      <c r="AP155" s="271">
        <f>+SUM(AP150:AP154)</f>
        <v>2790.9570484406895</v>
      </c>
      <c r="AQ155" s="185">
        <f>+SUM(AQ150:AQ154)</f>
        <v>-1073.6018844406894</v>
      </c>
      <c r="AR155" s="170">
        <f t="shared" si="291"/>
        <v>7.5621772688411956E-2</v>
      </c>
      <c r="AS155" s="423">
        <f>+SUM(AS150:AS154)</f>
        <v>1716.3145939999999</v>
      </c>
      <c r="AT155" s="183">
        <f t="shared" si="431"/>
        <v>4.6504030637729191E-2</v>
      </c>
      <c r="AU155" s="423">
        <f>+SUM(AU150:AU154)</f>
        <v>23772.939872820003</v>
      </c>
      <c r="AV155" s="353">
        <f>+SUM(AV150:AV154)</f>
        <v>11416.49713718</v>
      </c>
      <c r="AW155" s="353">
        <f>+SUM(AW150:AW154)</f>
        <v>35189.437010000001</v>
      </c>
      <c r="AX155" s="353">
        <f>+SUM(AX150:AX154)</f>
        <v>0</v>
      </c>
      <c r="AY155" s="353">
        <f>+SUM(AY150:AY154)</f>
        <v>2192.000381774013</v>
      </c>
      <c r="AZ155" s="250">
        <f t="shared" si="442"/>
        <v>0.78346481062659445</v>
      </c>
      <c r="BB155" s="296">
        <f>CB155/$AD$155</f>
        <v>0.14509248020673016</v>
      </c>
      <c r="BC155" s="296">
        <f t="shared" ref="BC155:BM155" si="444">CC155/$AD$155</f>
        <v>0.27278348642536238</v>
      </c>
      <c r="BD155" s="296">
        <f t="shared" si="444"/>
        <v>0.47628260478794326</v>
      </c>
      <c r="BE155" s="296">
        <f t="shared" si="444"/>
        <v>0.55101930365886698</v>
      </c>
      <c r="BF155" s="296">
        <f t="shared" si="444"/>
        <v>0.6470470380198261</v>
      </c>
      <c r="BG155" s="296">
        <f t="shared" si="444"/>
        <v>0.75759681199542217</v>
      </c>
      <c r="BH155" s="296">
        <f t="shared" si="444"/>
        <v>0.85960290342842827</v>
      </c>
      <c r="BI155" s="296">
        <f t="shared" si="444"/>
        <v>0.98075140744688005</v>
      </c>
      <c r="BJ155" s="296">
        <f t="shared" si="444"/>
        <v>0.99721568865927102</v>
      </c>
      <c r="BK155" s="296">
        <f t="shared" si="444"/>
        <v>0.99721568865927102</v>
      </c>
      <c r="BL155" s="296">
        <f t="shared" si="444"/>
        <v>0.99736742224732167</v>
      </c>
      <c r="BM155" s="296">
        <f t="shared" si="444"/>
        <v>1</v>
      </c>
      <c r="BO155" s="296">
        <f>CO155/$AD$155</f>
        <v>1.477162597685914E-3</v>
      </c>
      <c r="BP155" s="296">
        <f t="shared" ref="BP155:BZ155" si="445">CP155/$AD$155</f>
        <v>1.2557562046618705E-2</v>
      </c>
      <c r="BQ155" s="296">
        <f t="shared" si="445"/>
        <v>3.6854342923853804E-2</v>
      </c>
      <c r="BR155" s="296">
        <f t="shared" si="445"/>
        <v>7.5621772688411956E-2</v>
      </c>
      <c r="BS155" s="296">
        <f t="shared" si="445"/>
        <v>0.16921391371044842</v>
      </c>
      <c r="BT155" s="296">
        <f t="shared" si="445"/>
        <v>0.2371407059388474</v>
      </c>
      <c r="BU155" s="296">
        <f t="shared" si="445"/>
        <v>0.34798099255963499</v>
      </c>
      <c r="BV155" s="296">
        <f t="shared" si="445"/>
        <v>0.44888456812000271</v>
      </c>
      <c r="BW155" s="296">
        <f t="shared" si="445"/>
        <v>0.53287843570418814</v>
      </c>
      <c r="BX155" s="296">
        <f t="shared" si="445"/>
        <v>0.67091200992549016</v>
      </c>
      <c r="BY155" s="296">
        <f t="shared" si="445"/>
        <v>0.8421621142158463</v>
      </c>
      <c r="BZ155" s="296">
        <f t="shared" si="445"/>
        <v>0.99999999999098699</v>
      </c>
      <c r="CA155" s="137"/>
      <c r="CB155" s="549">
        <f>+SUM(CB150:CB154)</f>
        <v>5354.8980129999991</v>
      </c>
      <c r="CC155" s="549">
        <f t="shared" ref="CC155:CM155" si="446">+SUM(CC150:CC154)</f>
        <v>10067.563442000001</v>
      </c>
      <c r="CD155" s="549">
        <f t="shared" si="446"/>
        <v>17578.063110999999</v>
      </c>
      <c r="CE155" s="549">
        <f t="shared" si="446"/>
        <v>20336.354924000003</v>
      </c>
      <c r="CF155" s="549">
        <f t="shared" si="446"/>
        <v>23880.430559</v>
      </c>
      <c r="CG155" s="549">
        <f t="shared" si="446"/>
        <v>27960.468091999999</v>
      </c>
      <c r="CH155" s="549">
        <f t="shared" si="446"/>
        <v>31725.185708999998</v>
      </c>
      <c r="CI155" s="549">
        <f t="shared" si="446"/>
        <v>36196.388369</v>
      </c>
      <c r="CJ155" s="549">
        <f t="shared" si="446"/>
        <v>36804.032174000007</v>
      </c>
      <c r="CK155" s="549">
        <f t="shared" si="446"/>
        <v>36804.032174000007</v>
      </c>
      <c r="CL155" s="549">
        <f t="shared" si="446"/>
        <v>36809.632174000006</v>
      </c>
      <c r="CM155" s="549">
        <f t="shared" si="446"/>
        <v>36906.792174000002</v>
      </c>
      <c r="CO155" s="549">
        <f>+SUM(CO150:CO154)</f>
        <v>54.517333000000001</v>
      </c>
      <c r="CP155" s="549">
        <f t="shared" ref="CP155:DZ155" si="447">+SUM(CP150:CP154)</f>
        <v>463.45933266666668</v>
      </c>
      <c r="CQ155" s="549">
        <f t="shared" si="447"/>
        <v>1360.175575</v>
      </c>
      <c r="CR155" s="549">
        <f t="shared" si="447"/>
        <v>2790.9570484406895</v>
      </c>
      <c r="CS155" s="549">
        <f t="shared" si="447"/>
        <v>6245.1427462606889</v>
      </c>
      <c r="CT155" s="549">
        <f t="shared" si="447"/>
        <v>8752.1027500806886</v>
      </c>
      <c r="CU155" s="549">
        <f t="shared" si="447"/>
        <v>12842.86217290069</v>
      </c>
      <c r="CV155" s="549">
        <f t="shared" si="447"/>
        <v>16566.889465720687</v>
      </c>
      <c r="CW155" s="549">
        <f t="shared" si="447"/>
        <v>19666.833680540694</v>
      </c>
      <c r="CX155" s="549">
        <f t="shared" si="447"/>
        <v>24761.210117360693</v>
      </c>
      <c r="CY155" s="549">
        <f t="shared" si="447"/>
        <v>31081.502126180691</v>
      </c>
      <c r="CZ155" s="549">
        <f t="shared" si="447"/>
        <v>36906.79217366736</v>
      </c>
      <c r="DB155" s="549">
        <f t="shared" si="447"/>
        <v>5354898013</v>
      </c>
      <c r="DC155" s="549">
        <f t="shared" si="447"/>
        <v>10067563442</v>
      </c>
      <c r="DD155" s="549">
        <f t="shared" si="447"/>
        <v>17578063111</v>
      </c>
      <c r="DE155" s="549">
        <f t="shared" si="447"/>
        <v>20336354924</v>
      </c>
      <c r="DF155" s="549">
        <f t="shared" si="447"/>
        <v>23880430559</v>
      </c>
      <c r="DG155" s="549">
        <f t="shared" si="447"/>
        <v>27960468092</v>
      </c>
      <c r="DH155" s="549">
        <f t="shared" si="447"/>
        <v>31725185709</v>
      </c>
      <c r="DI155" s="549">
        <f t="shared" si="447"/>
        <v>36196388369</v>
      </c>
      <c r="DJ155" s="549">
        <f t="shared" si="447"/>
        <v>36804032174</v>
      </c>
      <c r="DK155" s="549">
        <f t="shared" si="447"/>
        <v>36804032174</v>
      </c>
      <c r="DL155" s="549">
        <f t="shared" si="447"/>
        <v>36809632174</v>
      </c>
      <c r="DM155" s="549">
        <f t="shared" si="447"/>
        <v>36906792174</v>
      </c>
      <c r="DO155" s="549">
        <f t="shared" si="447"/>
        <v>54517333</v>
      </c>
      <c r="DP155" s="549">
        <f t="shared" si="447"/>
        <v>463459332.66666663</v>
      </c>
      <c r="DQ155" s="549">
        <f t="shared" si="447"/>
        <v>1360175575</v>
      </c>
      <c r="DR155" s="549">
        <f t="shared" si="447"/>
        <v>2790957048.4406896</v>
      </c>
      <c r="DS155" s="549">
        <f t="shared" si="447"/>
        <v>6245142746.2606888</v>
      </c>
      <c r="DT155" s="549">
        <f t="shared" si="447"/>
        <v>8752102750.0806885</v>
      </c>
      <c r="DU155" s="549">
        <f t="shared" si="447"/>
        <v>12842862172.900688</v>
      </c>
      <c r="DV155" s="549">
        <f t="shared" si="447"/>
        <v>16566889465.720688</v>
      </c>
      <c r="DW155" s="549">
        <f t="shared" si="447"/>
        <v>19666833680.540688</v>
      </c>
      <c r="DX155" s="549">
        <f t="shared" si="447"/>
        <v>24761210117.360687</v>
      </c>
      <c r="DY155" s="549">
        <f t="shared" si="447"/>
        <v>31081502126.180691</v>
      </c>
      <c r="DZ155" s="549">
        <f t="shared" si="447"/>
        <v>36906792173.667358</v>
      </c>
      <c r="EB155" s="550">
        <v>1000000</v>
      </c>
      <c r="EC155" s="550">
        <v>1000000</v>
      </c>
      <c r="ED155" s="550">
        <v>1000000</v>
      </c>
      <c r="EE155" s="550">
        <v>1000000</v>
      </c>
      <c r="EF155" s="550">
        <v>1000000</v>
      </c>
      <c r="EG155" s="550">
        <v>1000000</v>
      </c>
      <c r="EH155" s="550">
        <v>1000000</v>
      </c>
      <c r="EI155" s="550">
        <v>1000000</v>
      </c>
      <c r="EJ155" s="550">
        <v>1000000</v>
      </c>
      <c r="EK155" s="550">
        <v>1000000</v>
      </c>
      <c r="EL155" s="550">
        <v>1000000</v>
      </c>
      <c r="EM155" s="550">
        <v>1000000</v>
      </c>
      <c r="EO155" s="550">
        <v>1000000</v>
      </c>
      <c r="EP155" s="550">
        <v>1000000</v>
      </c>
      <c r="EQ155" s="550">
        <v>1000000</v>
      </c>
      <c r="ER155" s="550">
        <v>1000000</v>
      </c>
      <c r="ES155" s="550">
        <v>1000000</v>
      </c>
      <c r="ET155" s="550">
        <v>1000000</v>
      </c>
      <c r="EU155" s="550">
        <v>1000000</v>
      </c>
      <c r="EV155" s="550">
        <v>1000000</v>
      </c>
      <c r="EW155" s="550">
        <v>1000000</v>
      </c>
      <c r="EX155" s="550">
        <v>1000000</v>
      </c>
      <c r="EY155" s="550">
        <v>1000000</v>
      </c>
      <c r="EZ155" s="550">
        <v>1000000</v>
      </c>
    </row>
    <row r="156" spans="1:156" ht="34.5" customHeight="1">
      <c r="T156" s="156" t="s">
        <v>254</v>
      </c>
      <c r="U156" s="407"/>
      <c r="V156" s="156" t="s">
        <v>254</v>
      </c>
      <c r="W156" s="364">
        <f>SUM(W155)</f>
        <v>36906.792174000002</v>
      </c>
      <c r="X156" s="373" t="e">
        <f>SUM(X155++#REF!)</f>
        <v>#REF!</v>
      </c>
      <c r="Y156" s="364" t="e">
        <f>SUM(Y155++#REF!)</f>
        <v>#REF!</v>
      </c>
      <c r="Z156" s="364"/>
      <c r="AA156" s="364" t="e">
        <f>SUM(AA155++#REF!)</f>
        <v>#REF!</v>
      </c>
      <c r="AB156" s="364" t="e">
        <f>SUM(AB155++#REF!)</f>
        <v>#REF!</v>
      </c>
      <c r="AC156" s="374" t="e">
        <f>SUM(AC155++#REF!)</f>
        <v>#REF!</v>
      </c>
      <c r="AD156" s="423">
        <f>SUM(AD155)</f>
        <v>36906.792174000002</v>
      </c>
      <c r="AE156" s="423">
        <f>SUM(AE155)</f>
        <v>0</v>
      </c>
      <c r="AF156" s="423">
        <f t="shared" ref="AF156:AG156" si="448">SUM(AF155)</f>
        <v>36906.792174000002</v>
      </c>
      <c r="AG156" s="423">
        <f t="shared" si="448"/>
        <v>13133.852301180001</v>
      </c>
      <c r="AH156" s="167">
        <f t="shared" si="439"/>
        <v>0.35586545260448027</v>
      </c>
      <c r="AI156" s="270"/>
      <c r="AJ156" s="423">
        <f>SUM(AJ155)</f>
        <v>20336.354924000003</v>
      </c>
      <c r="AK156" s="271">
        <f t="shared" ref="AK156" si="449">SUM(AK155)</f>
        <v>-7202.5026228200013</v>
      </c>
      <c r="AL156" s="170">
        <f t="shared" si="429"/>
        <v>0.55101930365886698</v>
      </c>
      <c r="AM156" s="423">
        <f t="shared" ref="AM156" si="450">SUM(AM155)</f>
        <v>1717.3551639999998</v>
      </c>
      <c r="AN156" s="183">
        <f t="shared" si="440"/>
        <v>4.6532225176964516E-2</v>
      </c>
      <c r="AO156" s="272"/>
      <c r="AP156" s="271">
        <f t="shared" ref="AP156:AQ156" si="451">SUM(AP155)</f>
        <v>2790.9570484406895</v>
      </c>
      <c r="AQ156" s="185">
        <f t="shared" si="451"/>
        <v>-1073.6018844406894</v>
      </c>
      <c r="AR156" s="170">
        <f t="shared" si="291"/>
        <v>7.5621772688411956E-2</v>
      </c>
      <c r="AS156" s="423">
        <f t="shared" ref="AS156" si="452">SUM(AS155)</f>
        <v>1716.3145939999999</v>
      </c>
      <c r="AT156" s="183">
        <f t="shared" si="431"/>
        <v>4.6504030637729191E-2</v>
      </c>
      <c r="AU156" s="423">
        <f t="shared" ref="AU156" si="453">SUM(AU155)</f>
        <v>23772.939872820003</v>
      </c>
      <c r="AV156" s="353" t="e">
        <f>SUM(AV155+#REF!)</f>
        <v>#REF!</v>
      </c>
      <c r="AW156" s="355" t="e">
        <f>SUM(AW155+#REF!)</f>
        <v>#REF!</v>
      </c>
      <c r="AX156" s="384"/>
      <c r="AY156" s="253">
        <f>SUM(AY151:AY151)</f>
        <v>216.863888</v>
      </c>
      <c r="AZ156" s="250">
        <f t="shared" si="442"/>
        <v>7.9190462729322633</v>
      </c>
      <c r="BB156" s="296">
        <f>CB156/$AD$156</f>
        <v>0.14509248020673016</v>
      </c>
      <c r="BC156" s="296">
        <f t="shared" ref="BC156:BM156" si="454">CC156/$AD$156</f>
        <v>0.27278348642536238</v>
      </c>
      <c r="BD156" s="296">
        <f t="shared" si="454"/>
        <v>0.47628260478794326</v>
      </c>
      <c r="BE156" s="296">
        <f t="shared" si="454"/>
        <v>0.55101930365886698</v>
      </c>
      <c r="BF156" s="296">
        <f t="shared" si="454"/>
        <v>0.6470470380198261</v>
      </c>
      <c r="BG156" s="296">
        <f t="shared" si="454"/>
        <v>0.75759681199542217</v>
      </c>
      <c r="BH156" s="296">
        <f t="shared" si="454"/>
        <v>0.85960290342842827</v>
      </c>
      <c r="BI156" s="296">
        <f t="shared" si="454"/>
        <v>0.98075140744688005</v>
      </c>
      <c r="BJ156" s="296">
        <f t="shared" si="454"/>
        <v>0.99721568865927102</v>
      </c>
      <c r="BK156" s="296">
        <f t="shared" si="454"/>
        <v>0.99721568865927102</v>
      </c>
      <c r="BL156" s="296">
        <f t="shared" si="454"/>
        <v>0.99736742224732167</v>
      </c>
      <c r="BM156" s="296">
        <f t="shared" si="454"/>
        <v>1</v>
      </c>
      <c r="BO156" s="296">
        <f>CO156/$AD$156</f>
        <v>1.477162597685914E-3</v>
      </c>
      <c r="BP156" s="296">
        <f t="shared" ref="BP156:BZ156" si="455">CP156/$AD$156</f>
        <v>1.2557562046618705E-2</v>
      </c>
      <c r="BQ156" s="296">
        <f t="shared" si="455"/>
        <v>3.6854342923853804E-2</v>
      </c>
      <c r="BR156" s="296">
        <f t="shared" si="455"/>
        <v>7.5621772688411956E-2</v>
      </c>
      <c r="BS156" s="296">
        <f t="shared" si="455"/>
        <v>0.16921391371044842</v>
      </c>
      <c r="BT156" s="296">
        <f t="shared" si="455"/>
        <v>0.2371407059388474</v>
      </c>
      <c r="BU156" s="296">
        <f t="shared" si="455"/>
        <v>0.34798099255963499</v>
      </c>
      <c r="BV156" s="296">
        <f t="shared" si="455"/>
        <v>0.44888456812000271</v>
      </c>
      <c r="BW156" s="296">
        <f t="shared" si="455"/>
        <v>0.53287843570418814</v>
      </c>
      <c r="BX156" s="296">
        <f t="shared" si="455"/>
        <v>0.67091200992549016</v>
      </c>
      <c r="BY156" s="296">
        <f t="shared" si="455"/>
        <v>0.8421621142158463</v>
      </c>
      <c r="BZ156" s="296">
        <f t="shared" si="455"/>
        <v>0.99999999999098699</v>
      </c>
      <c r="CB156" s="549">
        <f>SUM(CB155)</f>
        <v>5354.8980129999991</v>
      </c>
      <c r="CC156" s="549">
        <f t="shared" ref="CC156:CM156" si="456">SUM(CC155)</f>
        <v>10067.563442000001</v>
      </c>
      <c r="CD156" s="549">
        <f t="shared" si="456"/>
        <v>17578.063110999999</v>
      </c>
      <c r="CE156" s="549">
        <f t="shared" si="456"/>
        <v>20336.354924000003</v>
      </c>
      <c r="CF156" s="549">
        <f t="shared" si="456"/>
        <v>23880.430559</v>
      </c>
      <c r="CG156" s="549">
        <f t="shared" si="456"/>
        <v>27960.468091999999</v>
      </c>
      <c r="CH156" s="549">
        <f t="shared" si="456"/>
        <v>31725.185708999998</v>
      </c>
      <c r="CI156" s="549">
        <f t="shared" si="456"/>
        <v>36196.388369</v>
      </c>
      <c r="CJ156" s="549">
        <f t="shared" si="456"/>
        <v>36804.032174000007</v>
      </c>
      <c r="CK156" s="549">
        <f t="shared" si="456"/>
        <v>36804.032174000007</v>
      </c>
      <c r="CL156" s="549">
        <f t="shared" si="456"/>
        <v>36809.632174000006</v>
      </c>
      <c r="CM156" s="549">
        <f t="shared" si="456"/>
        <v>36906.792174000002</v>
      </c>
      <c r="CO156" s="549">
        <f t="shared" ref="CO156:CZ156" si="457">SUM(CO155)</f>
        <v>54.517333000000001</v>
      </c>
      <c r="CP156" s="549">
        <f t="shared" si="457"/>
        <v>463.45933266666668</v>
      </c>
      <c r="CQ156" s="549">
        <f t="shared" si="457"/>
        <v>1360.175575</v>
      </c>
      <c r="CR156" s="549">
        <f t="shared" si="457"/>
        <v>2790.9570484406895</v>
      </c>
      <c r="CS156" s="549">
        <f t="shared" si="457"/>
        <v>6245.1427462606889</v>
      </c>
      <c r="CT156" s="549">
        <f t="shared" si="457"/>
        <v>8752.1027500806886</v>
      </c>
      <c r="CU156" s="549">
        <f t="shared" si="457"/>
        <v>12842.86217290069</v>
      </c>
      <c r="CV156" s="549">
        <f t="shared" si="457"/>
        <v>16566.889465720687</v>
      </c>
      <c r="CW156" s="549">
        <f t="shared" si="457"/>
        <v>19666.833680540694</v>
      </c>
      <c r="CX156" s="549">
        <f t="shared" si="457"/>
        <v>24761.210117360693</v>
      </c>
      <c r="CY156" s="549">
        <f t="shared" si="457"/>
        <v>31081.502126180691</v>
      </c>
      <c r="CZ156" s="549">
        <f t="shared" si="457"/>
        <v>36906.79217366736</v>
      </c>
      <c r="DB156" s="549">
        <f>SUM(DB155)</f>
        <v>5354898013</v>
      </c>
      <c r="DC156" s="549">
        <f t="shared" ref="DC156:DM156" si="458">SUM(DC155)</f>
        <v>10067563442</v>
      </c>
      <c r="DD156" s="549">
        <f t="shared" si="458"/>
        <v>17578063111</v>
      </c>
      <c r="DE156" s="549">
        <f t="shared" si="458"/>
        <v>20336354924</v>
      </c>
      <c r="DF156" s="549">
        <f t="shared" si="458"/>
        <v>23880430559</v>
      </c>
      <c r="DG156" s="549">
        <f t="shared" si="458"/>
        <v>27960468092</v>
      </c>
      <c r="DH156" s="549">
        <f t="shared" si="458"/>
        <v>31725185709</v>
      </c>
      <c r="DI156" s="549">
        <f t="shared" si="458"/>
        <v>36196388369</v>
      </c>
      <c r="DJ156" s="549">
        <f t="shared" si="458"/>
        <v>36804032174</v>
      </c>
      <c r="DK156" s="549">
        <f t="shared" si="458"/>
        <v>36804032174</v>
      </c>
      <c r="DL156" s="549">
        <f t="shared" si="458"/>
        <v>36809632174</v>
      </c>
      <c r="DM156" s="549">
        <f t="shared" si="458"/>
        <v>36906792174</v>
      </c>
      <c r="DO156" s="549">
        <f t="shared" ref="DO156:DZ156" si="459">SUM(DO155)</f>
        <v>54517333</v>
      </c>
      <c r="DP156" s="549">
        <f t="shared" si="459"/>
        <v>463459332.66666663</v>
      </c>
      <c r="DQ156" s="549">
        <f t="shared" si="459"/>
        <v>1360175575</v>
      </c>
      <c r="DR156" s="549">
        <f t="shared" si="459"/>
        <v>2790957048.4406896</v>
      </c>
      <c r="DS156" s="549">
        <f t="shared" si="459"/>
        <v>6245142746.2606888</v>
      </c>
      <c r="DT156" s="549">
        <f t="shared" si="459"/>
        <v>8752102750.0806885</v>
      </c>
      <c r="DU156" s="549">
        <f t="shared" si="459"/>
        <v>12842862172.900688</v>
      </c>
      <c r="DV156" s="549">
        <f t="shared" si="459"/>
        <v>16566889465.720688</v>
      </c>
      <c r="DW156" s="549">
        <f t="shared" si="459"/>
        <v>19666833680.540688</v>
      </c>
      <c r="DX156" s="549">
        <f t="shared" si="459"/>
        <v>24761210117.360687</v>
      </c>
      <c r="DY156" s="549">
        <f t="shared" si="459"/>
        <v>31081502126.180691</v>
      </c>
      <c r="DZ156" s="549">
        <f t="shared" si="459"/>
        <v>36906792173.667358</v>
      </c>
      <c r="EB156" s="550">
        <v>1000000</v>
      </c>
      <c r="EC156" s="550">
        <v>1000000</v>
      </c>
      <c r="ED156" s="550">
        <v>1000000</v>
      </c>
      <c r="EE156" s="550">
        <v>1000000</v>
      </c>
      <c r="EF156" s="550">
        <v>1000000</v>
      </c>
      <c r="EG156" s="550">
        <v>1000000</v>
      </c>
      <c r="EH156" s="550">
        <v>1000000</v>
      </c>
      <c r="EI156" s="550">
        <v>1000000</v>
      </c>
      <c r="EJ156" s="550">
        <v>1000000</v>
      </c>
      <c r="EK156" s="550">
        <v>1000000</v>
      </c>
      <c r="EL156" s="550">
        <v>1000000</v>
      </c>
      <c r="EM156" s="550">
        <v>1000000</v>
      </c>
      <c r="EO156" s="550">
        <v>1000000</v>
      </c>
      <c r="EP156" s="550">
        <v>1000000</v>
      </c>
      <c r="EQ156" s="550">
        <v>1000000</v>
      </c>
      <c r="ER156" s="550">
        <v>1000000</v>
      </c>
      <c r="ES156" s="550">
        <v>1000000</v>
      </c>
      <c r="ET156" s="550">
        <v>1000000</v>
      </c>
      <c r="EU156" s="550">
        <v>1000000</v>
      </c>
      <c r="EV156" s="550">
        <v>1000000</v>
      </c>
      <c r="EW156" s="550">
        <v>1000000</v>
      </c>
      <c r="EX156" s="550">
        <v>1000000</v>
      </c>
      <c r="EY156" s="550">
        <v>1000000</v>
      </c>
      <c r="EZ156" s="550">
        <v>1000000</v>
      </c>
    </row>
    <row r="157" spans="1:156" ht="34.5" customHeight="1">
      <c r="T157" s="156" t="s">
        <v>255</v>
      </c>
      <c r="U157" s="407"/>
      <c r="V157" s="156" t="s">
        <v>255</v>
      </c>
      <c r="W157" s="353">
        <f>W91+W96+W100++W105+W108+W120+W130+W133+W141+W147+W144+W155+W88</f>
        <v>7153966.5075630005</v>
      </c>
      <c r="X157" s="353">
        <f t="shared" ref="X157:AU157" si="460">X91+X96+X100++X105+X108+X120+X130+X133+X141+X147+X144+X155+X88</f>
        <v>0</v>
      </c>
      <c r="Y157" s="353">
        <f t="shared" si="460"/>
        <v>0</v>
      </c>
      <c r="Z157" s="353">
        <f t="shared" si="460"/>
        <v>0</v>
      </c>
      <c r="AA157" s="353">
        <f t="shared" si="460"/>
        <v>0</v>
      </c>
      <c r="AB157" s="353">
        <f t="shared" si="460"/>
        <v>0</v>
      </c>
      <c r="AC157" s="353">
        <f t="shared" si="460"/>
        <v>0</v>
      </c>
      <c r="AD157" s="353">
        <f>AD91+AD96+AD100++AD105+AD108+AD120+AD130+AD133+AD141+AD147+AD144+AD155+AD88</f>
        <v>7153966.5075630005</v>
      </c>
      <c r="AE157" s="353">
        <f t="shared" si="460"/>
        <v>0</v>
      </c>
      <c r="AF157" s="353">
        <f t="shared" si="460"/>
        <v>7153966.5075630005</v>
      </c>
      <c r="AG157" s="353">
        <f t="shared" si="460"/>
        <v>2648296.0064857006</v>
      </c>
      <c r="AH157" s="167">
        <f t="shared" si="439"/>
        <v>0.37018568701516646</v>
      </c>
      <c r="AI157" s="353" t="e">
        <f t="shared" si="460"/>
        <v>#DIV/0!</v>
      </c>
      <c r="AJ157" s="353">
        <f>AJ91+AJ96+AJ100++AJ105+AJ108+AJ120+AJ130+AJ133+AJ141+AJ147+AJ144+AJ155+AJ88</f>
        <v>3150825.1249796874</v>
      </c>
      <c r="AK157" s="353">
        <f>AK91+AK96+AK100++AK105+AK108+AK120+AK130+AK133+AK141+AK147+AK144+AK155+AK88</f>
        <v>-499245.98822098644</v>
      </c>
      <c r="AL157" s="170">
        <f t="shared" si="429"/>
        <v>0.43983380291943275</v>
      </c>
      <c r="AM157" s="353">
        <f t="shared" si="460"/>
        <v>2413788.29976488</v>
      </c>
      <c r="AN157" s="183">
        <f t="shared" si="440"/>
        <v>0.33740559131959608</v>
      </c>
      <c r="AO157" s="353" t="e">
        <f t="shared" si="460"/>
        <v>#DIV/0!</v>
      </c>
      <c r="AP157" s="353">
        <f>AP91+AP96+AP100++AP105+AP108+AP120+AP130+AP133+AP141+AP147+AP144+AP155+AP88</f>
        <v>2606434.7466279515</v>
      </c>
      <c r="AQ157" s="353">
        <f>AQ91+AQ96+AQ100++AQ105+AQ108+AQ120+AQ130+AQ133+AQ141+AQ147+AQ144+AQ155+AQ88</f>
        <v>-192491.37987807163</v>
      </c>
      <c r="AR157" s="170">
        <f>INDEX(BO157:BZ157,MATCH($W$1,$BO$86:$BZ$86,0))</f>
        <v>0.36431771715350031</v>
      </c>
      <c r="AS157" s="353">
        <f t="shared" si="460"/>
        <v>2413746.9817718803</v>
      </c>
      <c r="AT157" s="183">
        <f t="shared" si="431"/>
        <v>0.33739981578333156</v>
      </c>
      <c r="AU157" s="353">
        <f t="shared" si="460"/>
        <v>4505670.5010773009</v>
      </c>
      <c r="AV157" s="353" t="e">
        <f>+AV147+AV155+AV96+AV100+AV91+AV130+AV144+AV141+AV120+AV105+#REF!+AV133+AV108+#REF!</f>
        <v>#REF!</v>
      </c>
      <c r="AW157" s="355" t="e">
        <f>+AW147+AW155+AW96+AW100+AW91+AW130+AW144+AW141+AW120+AW105++#REF!+AW133+AW108+#REF!</f>
        <v>#REF!</v>
      </c>
      <c r="AX157" s="384"/>
      <c r="AY157" s="253" t="e">
        <f>+AY148+AY155+AY96+AY100+AY91+AY130+AY144+AY141+AY120+AY105+AY109+#REF!</f>
        <v>#REF!</v>
      </c>
      <c r="AZ157" s="250" t="e">
        <f t="shared" si="442"/>
        <v>#REF!</v>
      </c>
      <c r="BB157" s="595">
        <f>CB157/$AD$157</f>
        <v>7.5276388364564573E-2</v>
      </c>
      <c r="BC157" s="595">
        <f t="shared" ref="BC157:BM157" si="461">CC157/$AD$157</f>
        <v>0.2190146184117103</v>
      </c>
      <c r="BD157" s="595">
        <f t="shared" si="461"/>
        <v>0.40161547338175807</v>
      </c>
      <c r="BE157" s="595">
        <f t="shared" si="461"/>
        <v>0.43983380291943275</v>
      </c>
      <c r="BF157" s="595">
        <f t="shared" si="461"/>
        <v>0.52049917896158482</v>
      </c>
      <c r="BG157" s="595">
        <f t="shared" si="461"/>
        <v>0.62865942841510292</v>
      </c>
      <c r="BH157" s="595">
        <f t="shared" si="461"/>
        <v>0.66188533880876244</v>
      </c>
      <c r="BI157" s="595">
        <f t="shared" si="461"/>
        <v>0.73330273389810219</v>
      </c>
      <c r="BJ157" s="595">
        <f t="shared" si="461"/>
        <v>0.83525531558833821</v>
      </c>
      <c r="BK157" s="595">
        <f t="shared" si="461"/>
        <v>0.90850105235011536</v>
      </c>
      <c r="BL157" s="595">
        <f t="shared" si="461"/>
        <v>0.94404896959080742</v>
      </c>
      <c r="BM157" s="595">
        <f t="shared" si="461"/>
        <v>0.99999999999858247</v>
      </c>
      <c r="BO157" s="595">
        <f>CO157/$AD$157</f>
        <v>3.4608399793073767E-5</v>
      </c>
      <c r="BP157" s="595">
        <f t="shared" ref="BP157:BZ157" si="462">CP157/$AD$157</f>
        <v>4.6615748735659851E-2</v>
      </c>
      <c r="BQ157" s="595">
        <f t="shared" si="462"/>
        <v>0.30364326111379536</v>
      </c>
      <c r="BR157" s="595">
        <f t="shared" si="462"/>
        <v>0.36431771715350031</v>
      </c>
      <c r="BS157" s="595">
        <f t="shared" si="462"/>
        <v>0.40769630557787828</v>
      </c>
      <c r="BT157" s="595">
        <f t="shared" si="462"/>
        <v>0.52931241517006955</v>
      </c>
      <c r="BU157" s="595">
        <f t="shared" si="462"/>
        <v>0.58835306849964919</v>
      </c>
      <c r="BV157" s="595">
        <f t="shared" si="462"/>
        <v>0.62361705182379357</v>
      </c>
      <c r="BW157" s="595">
        <f t="shared" si="462"/>
        <v>0.76887511103572959</v>
      </c>
      <c r="BX157" s="595">
        <f t="shared" si="462"/>
        <v>0.8281593137522959</v>
      </c>
      <c r="BY157" s="595">
        <f t="shared" si="462"/>
        <v>0.86428438791905526</v>
      </c>
      <c r="BZ157" s="595">
        <f t="shared" si="462"/>
        <v>0.99999999999851696</v>
      </c>
      <c r="CB157" s="596">
        <f>CB91+CB96+CB100++CB105+CB108+CB120+CB130+CB133+CB141+CB147+CB144+CB155+CB88</f>
        <v>538524.76117040007</v>
      </c>
      <c r="CC157" s="596">
        <f t="shared" ref="CC157:CM157" si="463">CC91+CC96+CC100++CC105+CC108+CC120+CC130+CC133+CC141+CC147+CC144+CC155+CC88</f>
        <v>1566823.2447840665</v>
      </c>
      <c r="CD157" s="596">
        <f t="shared" si="463"/>
        <v>2873143.645492157</v>
      </c>
      <c r="CE157" s="596">
        <f t="shared" si="463"/>
        <v>3146556.2949796873</v>
      </c>
      <c r="CF157" s="596">
        <f t="shared" si="463"/>
        <v>3723633.6935052178</v>
      </c>
      <c r="CG157" s="596">
        <f t="shared" si="463"/>
        <v>4497408.4955453463</v>
      </c>
      <c r="CH157" s="596">
        <f t="shared" si="463"/>
        <v>4735105.5456848759</v>
      </c>
      <c r="CI157" s="596">
        <f t="shared" si="463"/>
        <v>5246023.1982114064</v>
      </c>
      <c r="CJ157" s="596">
        <f t="shared" si="463"/>
        <v>5975388.5529829357</v>
      </c>
      <c r="CK157" s="596">
        <f t="shared" si="463"/>
        <v>6499386.1005984657</v>
      </c>
      <c r="CL157" s="596">
        <f t="shared" si="463"/>
        <v>6753694.7099519977</v>
      </c>
      <c r="CM157" s="596">
        <f t="shared" si="463"/>
        <v>7153966.5075528594</v>
      </c>
      <c r="CO157" s="596">
        <f t="shared" ref="CO157:CZ157" si="464">CO91+CO96+CO100++CO105+CO108+CO120+CO130+CO133+CO141+CO147+CO144+CO155+CO88</f>
        <v>247.587333</v>
      </c>
      <c r="CP157" s="596">
        <f t="shared" si="464"/>
        <v>333487.50517988286</v>
      </c>
      <c r="CQ157" s="596">
        <f t="shared" si="464"/>
        <v>2172253.720255299</v>
      </c>
      <c r="CR157" s="596">
        <f t="shared" si="464"/>
        <v>2606316.7466279515</v>
      </c>
      <c r="CS157" s="596">
        <f t="shared" si="464"/>
        <v>2916645.7153613116</v>
      </c>
      <c r="CT157" s="596">
        <f t="shared" si="464"/>
        <v>3786683.2901639594</v>
      </c>
      <c r="CU157" s="596">
        <f t="shared" si="464"/>
        <v>4209058.1466684099</v>
      </c>
      <c r="CV157" s="596">
        <f t="shared" si="464"/>
        <v>4461335.5022925995</v>
      </c>
      <c r="CW157" s="596">
        <f t="shared" si="464"/>
        <v>5500506.7928483924</v>
      </c>
      <c r="CX157" s="596">
        <f t="shared" si="464"/>
        <v>5924623.9935102835</v>
      </c>
      <c r="CY157" s="596">
        <f t="shared" si="464"/>
        <v>6183061.5641825097</v>
      </c>
      <c r="CZ157" s="596">
        <f t="shared" si="464"/>
        <v>7153966.5075523909</v>
      </c>
      <c r="DB157" s="596">
        <f t="shared" ref="DB157:DL157" si="465">DB91+DB96+DB100++DB105+DB108+DB120+DB130+DB133+DB141+DB147+DB144+DB155+DB88</f>
        <v>538524761170.40002</v>
      </c>
      <c r="DC157" s="596">
        <f t="shared" si="465"/>
        <v>1566823244784.0667</v>
      </c>
      <c r="DD157" s="596">
        <f t="shared" si="465"/>
        <v>2873143645492.1563</v>
      </c>
      <c r="DE157" s="596">
        <f>DE91+DE96+DE100++DE105+DE108+DE120+DE130+DE133+DE141+DE147+DE144+DE155+DE88</f>
        <v>3146556294979.6865</v>
      </c>
      <c r="DF157" s="596">
        <f t="shared" si="465"/>
        <v>3723633693505.2163</v>
      </c>
      <c r="DG157" s="596">
        <f t="shared" si="465"/>
        <v>4497408495545.3467</v>
      </c>
      <c r="DH157" s="596">
        <f t="shared" si="465"/>
        <v>4735105545684.877</v>
      </c>
      <c r="DI157" s="596">
        <f t="shared" si="465"/>
        <v>5246023198211.4072</v>
      </c>
      <c r="DJ157" s="596">
        <f t="shared" si="465"/>
        <v>5975388552982.9365</v>
      </c>
      <c r="DK157" s="596">
        <f t="shared" si="465"/>
        <v>6499386100598.4668</v>
      </c>
      <c r="DL157" s="596">
        <f t="shared" si="465"/>
        <v>6753694709951.9971</v>
      </c>
      <c r="DM157" s="596">
        <f>DM91+DM96+DM100++DM105+DM108+DM120+DM130+DM133+DM141+DM147+DM144+DM155+DM88</f>
        <v>7153966507552.8604</v>
      </c>
      <c r="DO157" s="596">
        <f t="shared" ref="DO157:DZ157" si="466">DO91+DO96+DO100++DO105+DO108+DO120+DO130+DO133+DO141+DO147+DO144+DO155+DO88</f>
        <v>247587333</v>
      </c>
      <c r="DP157" s="596">
        <f t="shared" si="466"/>
        <v>333487505179.88293</v>
      </c>
      <c r="DQ157" s="596">
        <f t="shared" si="466"/>
        <v>2172253720255.2986</v>
      </c>
      <c r="DR157" s="596">
        <f t="shared" si="466"/>
        <v>2606316746627.9521</v>
      </c>
      <c r="DS157" s="596">
        <f t="shared" si="466"/>
        <v>2916645715361.312</v>
      </c>
      <c r="DT157" s="596">
        <f t="shared" si="466"/>
        <v>3786683290163.9604</v>
      </c>
      <c r="DU157" s="596">
        <f t="shared" si="466"/>
        <v>4209058146668.4097</v>
      </c>
      <c r="DV157" s="596">
        <f t="shared" si="466"/>
        <v>4461335502292.6016</v>
      </c>
      <c r="DW157" s="596">
        <f t="shared" si="466"/>
        <v>5500506792848.3926</v>
      </c>
      <c r="DX157" s="596">
        <f t="shared" si="466"/>
        <v>5924623993510.2832</v>
      </c>
      <c r="DY157" s="596">
        <f t="shared" si="466"/>
        <v>6183061564182.5088</v>
      </c>
      <c r="DZ157" s="596">
        <f t="shared" si="466"/>
        <v>7153966507552.3916</v>
      </c>
      <c r="EB157" s="597">
        <v>1000000</v>
      </c>
      <c r="EC157" s="598">
        <v>1000000</v>
      </c>
      <c r="ED157" s="598">
        <v>1000000</v>
      </c>
      <c r="EE157" s="598">
        <v>1000000</v>
      </c>
      <c r="EF157" s="598">
        <v>1000000</v>
      </c>
      <c r="EG157" s="598">
        <v>1000000</v>
      </c>
      <c r="EH157" s="598">
        <v>1000000</v>
      </c>
      <c r="EI157" s="598">
        <v>1000000</v>
      </c>
      <c r="EJ157" s="598">
        <v>1000000</v>
      </c>
      <c r="EK157" s="598">
        <v>1000000</v>
      </c>
      <c r="EL157" s="598">
        <v>1000000</v>
      </c>
      <c r="EM157" s="598">
        <v>1000000</v>
      </c>
      <c r="EO157" s="598">
        <v>1000000</v>
      </c>
      <c r="EP157" s="598">
        <v>1000000</v>
      </c>
      <c r="EQ157" s="598">
        <v>1000000</v>
      </c>
      <c r="ER157" s="598">
        <v>1000000</v>
      </c>
      <c r="ES157" s="598">
        <v>1000000</v>
      </c>
      <c r="ET157" s="598">
        <v>1000000</v>
      </c>
      <c r="EU157" s="598">
        <v>1000000</v>
      </c>
      <c r="EV157" s="598">
        <v>1000000</v>
      </c>
      <c r="EW157" s="598">
        <v>1000000</v>
      </c>
      <c r="EX157" s="598">
        <v>1000000</v>
      </c>
      <c r="EY157" s="598">
        <v>1000000</v>
      </c>
      <c r="EZ157" s="598">
        <v>1000000</v>
      </c>
    </row>
    <row r="158" spans="1:156" ht="15.75" customHeight="1">
      <c r="T158" s="299"/>
      <c r="U158" s="412"/>
      <c r="V158" s="300"/>
      <c r="W158" s="141"/>
      <c r="X158" s="141"/>
      <c r="Y158" s="141"/>
      <c r="Z158" s="141"/>
      <c r="AA158" s="141"/>
      <c r="AB158" s="141"/>
      <c r="AC158" s="141"/>
      <c r="AD158" s="391"/>
      <c r="AE158" s="141"/>
      <c r="AF158" s="141"/>
      <c r="AG158" s="391">
        <f>+AG157*1000000</f>
        <v>2648296006485.7007</v>
      </c>
      <c r="AH158" s="143"/>
      <c r="AI158" s="144"/>
      <c r="AJ158" s="144"/>
      <c r="AK158" s="144"/>
      <c r="AL158" s="138"/>
      <c r="AM158" s="391"/>
      <c r="AN158" s="143"/>
      <c r="AO158" s="144"/>
      <c r="AP158" s="144"/>
      <c r="AQ158" s="144"/>
      <c r="AR158" s="138"/>
      <c r="AS158" s="391"/>
      <c r="AT158" s="143"/>
      <c r="AU158" s="391"/>
      <c r="AV158" s="346"/>
      <c r="AW158" s="346"/>
      <c r="AX158" s="346"/>
      <c r="AY158" s="144"/>
      <c r="AZ158" s="144"/>
      <c r="BB158" s="317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599"/>
      <c r="BO158" s="317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B158" s="558"/>
      <c r="CC158" s="558"/>
      <c r="CD158" s="558"/>
      <c r="CE158" s="558"/>
      <c r="CF158" s="558"/>
      <c r="CG158" s="558"/>
      <c r="CH158" s="558"/>
      <c r="CI158" s="558"/>
      <c r="CJ158" s="558"/>
      <c r="CK158" s="558"/>
      <c r="CL158" s="558"/>
      <c r="CM158" s="558"/>
      <c r="CN158" s="600"/>
      <c r="CO158" s="558"/>
      <c r="CP158" s="558"/>
      <c r="CQ158" s="558"/>
      <c r="CR158" s="558"/>
      <c r="CS158" s="558"/>
      <c r="CT158" s="558"/>
      <c r="CU158" s="558"/>
      <c r="CV158" s="558"/>
      <c r="CW158" s="558"/>
      <c r="CX158" s="558"/>
      <c r="CY158" s="558"/>
      <c r="CZ158" s="558"/>
      <c r="DB158" s="558"/>
      <c r="DC158" s="558"/>
      <c r="DD158" s="558"/>
      <c r="DE158" s="558"/>
      <c r="DF158" s="558"/>
      <c r="DG158" s="558"/>
      <c r="DH158" s="558"/>
      <c r="DI158" s="558"/>
      <c r="DJ158" s="558"/>
      <c r="DK158" s="558"/>
      <c r="DL158" s="558"/>
      <c r="DM158" s="558"/>
      <c r="DN158" s="600"/>
      <c r="DO158" s="558"/>
      <c r="DP158" s="558"/>
      <c r="DQ158" s="558"/>
      <c r="DR158" s="558"/>
      <c r="DS158" s="558"/>
      <c r="DT158" s="558"/>
      <c r="DU158" s="558"/>
      <c r="DV158" s="558"/>
      <c r="DW158" s="558"/>
      <c r="DX158" s="558"/>
      <c r="DY158" s="558"/>
      <c r="DZ158" s="558"/>
      <c r="EB158" s="558"/>
      <c r="EC158" s="558"/>
      <c r="ED158" s="558"/>
      <c r="EE158" s="558"/>
      <c r="EF158" s="558"/>
      <c r="EG158" s="558"/>
      <c r="EH158" s="558"/>
      <c r="EI158" s="558"/>
      <c r="EJ158" s="558"/>
      <c r="EK158" s="558"/>
      <c r="EL158" s="558"/>
      <c r="EM158" s="558"/>
      <c r="EN158" s="600"/>
      <c r="EO158" s="558"/>
      <c r="EP158" s="558"/>
      <c r="EQ158" s="558"/>
      <c r="ER158" s="558"/>
      <c r="ES158" s="558"/>
      <c r="ET158" s="558"/>
      <c r="EU158" s="558"/>
      <c r="EV158" s="558"/>
      <c r="EW158" s="558"/>
      <c r="EX158" s="558"/>
      <c r="EY158" s="558"/>
      <c r="EZ158" s="558"/>
    </row>
    <row r="159" spans="1:156" ht="20.25" customHeight="1">
      <c r="T159" s="487" t="s">
        <v>256</v>
      </c>
      <c r="U159" s="487"/>
      <c r="V159" s="487"/>
      <c r="W159" s="487"/>
      <c r="X159" s="487"/>
      <c r="Y159" s="487"/>
      <c r="Z159" s="487"/>
      <c r="AA159" s="487"/>
      <c r="AB159" s="487"/>
      <c r="AC159" s="487"/>
      <c r="AD159" s="487"/>
      <c r="AE159" s="487"/>
      <c r="AF159" s="487"/>
      <c r="AG159" s="487"/>
      <c r="AH159" s="487"/>
      <c r="AI159" s="487"/>
      <c r="AJ159" s="487"/>
      <c r="AK159" s="487"/>
      <c r="AL159" s="487"/>
      <c r="AM159" s="487"/>
      <c r="AN159" s="487"/>
      <c r="AO159" s="487"/>
      <c r="AP159" s="487"/>
      <c r="AQ159" s="487"/>
      <c r="AR159" s="487"/>
      <c r="AS159" s="223"/>
      <c r="AT159" s="223"/>
      <c r="AU159" s="391"/>
      <c r="AV159" s="346"/>
      <c r="AW159" s="346"/>
      <c r="AX159" s="346"/>
      <c r="AY159" s="144"/>
      <c r="AZ159" s="144"/>
      <c r="BB159" s="317"/>
      <c r="BC159" s="317"/>
      <c r="BD159" s="317"/>
      <c r="BE159" s="317"/>
      <c r="BF159" s="317"/>
      <c r="BG159" s="317"/>
      <c r="BH159" s="317"/>
      <c r="BI159" s="317"/>
      <c r="BJ159" s="317"/>
      <c r="BK159" s="317"/>
      <c r="BL159" s="317"/>
      <c r="BM159" s="317"/>
      <c r="BN159" s="599"/>
      <c r="BO159" s="317"/>
      <c r="BP159" s="317"/>
      <c r="BQ159" s="317"/>
      <c r="BR159" s="317"/>
      <c r="BS159" s="317"/>
      <c r="BT159" s="317"/>
      <c r="BU159" s="317"/>
      <c r="BV159" s="317"/>
      <c r="BW159" s="317"/>
      <c r="BX159" s="317"/>
      <c r="BY159" s="317"/>
      <c r="BZ159" s="317"/>
      <c r="CB159" s="558"/>
      <c r="CC159" s="558"/>
      <c r="CD159" s="558"/>
      <c r="CE159" s="558"/>
      <c r="CF159" s="558"/>
      <c r="CG159" s="558"/>
      <c r="CH159" s="558"/>
      <c r="CI159" s="558"/>
      <c r="CJ159" s="558"/>
      <c r="CK159" s="558"/>
      <c r="CL159" s="558"/>
      <c r="CM159" s="558"/>
      <c r="CN159" s="600"/>
      <c r="CO159" s="558"/>
      <c r="CP159" s="558"/>
      <c r="CQ159" s="558"/>
      <c r="CR159" s="558"/>
      <c r="CS159" s="558"/>
      <c r="CT159" s="558"/>
      <c r="CU159" s="558"/>
      <c r="CV159" s="558"/>
      <c r="CW159" s="558"/>
      <c r="CX159" s="558"/>
      <c r="CY159" s="558"/>
      <c r="CZ159" s="558"/>
      <c r="DB159" s="558"/>
      <c r="DC159" s="558"/>
      <c r="DD159" s="558"/>
      <c r="DE159" s="558"/>
      <c r="DF159" s="558"/>
      <c r="DG159" s="558"/>
      <c r="DH159" s="558"/>
      <c r="DI159" s="558"/>
      <c r="DJ159" s="558"/>
      <c r="DK159" s="558"/>
      <c r="DL159" s="558"/>
      <c r="DM159" s="558"/>
      <c r="DN159" s="600"/>
      <c r="DO159" s="558"/>
      <c r="DP159" s="558"/>
      <c r="DQ159" s="558"/>
      <c r="DR159" s="558"/>
      <c r="DS159" s="558"/>
      <c r="DT159" s="558"/>
      <c r="DU159" s="558"/>
      <c r="DV159" s="558"/>
      <c r="DW159" s="558"/>
      <c r="DX159" s="558"/>
      <c r="DY159" s="558"/>
      <c r="DZ159" s="558"/>
      <c r="EB159" s="558"/>
      <c r="EC159" s="558"/>
      <c r="ED159" s="558"/>
      <c r="EE159" s="558"/>
      <c r="EF159" s="558"/>
      <c r="EG159" s="558"/>
      <c r="EH159" s="558"/>
      <c r="EI159" s="558"/>
      <c r="EJ159" s="558"/>
      <c r="EK159" s="558"/>
      <c r="EL159" s="558"/>
      <c r="EM159" s="558"/>
      <c r="EN159" s="600"/>
      <c r="EO159" s="558"/>
      <c r="EP159" s="558"/>
      <c r="EQ159" s="558"/>
      <c r="ER159" s="558"/>
      <c r="ES159" s="558"/>
      <c r="ET159" s="558"/>
      <c r="EU159" s="558"/>
      <c r="EV159" s="558"/>
      <c r="EW159" s="558"/>
      <c r="EX159" s="558"/>
      <c r="EY159" s="558"/>
      <c r="EZ159" s="558"/>
    </row>
    <row r="160" spans="1:156" ht="12.75" customHeight="1" thickBot="1">
      <c r="T160" s="141"/>
      <c r="U160" s="397"/>
      <c r="V160" s="142"/>
      <c r="W160" s="141"/>
      <c r="X160" s="141"/>
      <c r="Y160" s="141"/>
      <c r="Z160" s="141"/>
      <c r="AA160" s="141"/>
      <c r="AB160" s="141"/>
      <c r="AC160" s="141"/>
      <c r="AD160" s="391"/>
      <c r="AE160" s="141"/>
      <c r="AF160" s="141"/>
      <c r="AG160" s="391"/>
      <c r="AH160" s="143"/>
      <c r="AI160" s="144"/>
      <c r="AJ160" s="144"/>
      <c r="AK160" s="144"/>
      <c r="AL160" s="138"/>
      <c r="AM160" s="391"/>
      <c r="AN160" s="143"/>
      <c r="AO160" s="144"/>
      <c r="AP160" s="144"/>
      <c r="AQ160" s="144"/>
      <c r="AR160" s="138"/>
      <c r="AS160" s="391"/>
      <c r="AT160" s="143"/>
      <c r="AU160" s="391"/>
      <c r="AV160" s="346"/>
      <c r="AW160" s="346"/>
      <c r="AX160" s="346"/>
      <c r="AY160" s="144"/>
      <c r="AZ160" s="144"/>
      <c r="BB160" s="317"/>
      <c r="BC160" s="317"/>
      <c r="BD160" s="317"/>
      <c r="BE160" s="317"/>
      <c r="BF160" s="317"/>
      <c r="BG160" s="317"/>
      <c r="BH160" s="317"/>
      <c r="BI160" s="317"/>
      <c r="BJ160" s="317"/>
      <c r="BK160" s="317"/>
      <c r="BL160" s="317"/>
      <c r="BM160" s="317"/>
      <c r="BN160" s="599"/>
      <c r="BO160" s="317"/>
      <c r="BP160" s="317"/>
      <c r="BQ160" s="317"/>
      <c r="BR160" s="317"/>
      <c r="BS160" s="317"/>
      <c r="BT160" s="317"/>
      <c r="BU160" s="317"/>
      <c r="BV160" s="317"/>
      <c r="BW160" s="317"/>
      <c r="BX160" s="317"/>
      <c r="BY160" s="317"/>
      <c r="BZ160" s="317"/>
      <c r="CB160" s="558"/>
      <c r="CC160" s="558"/>
      <c r="CD160" s="558"/>
      <c r="CE160" s="558"/>
      <c r="CF160" s="558"/>
      <c r="CG160" s="558"/>
      <c r="CH160" s="558"/>
      <c r="CI160" s="558"/>
      <c r="CJ160" s="558"/>
      <c r="CK160" s="558"/>
      <c r="CL160" s="558"/>
      <c r="CM160" s="558"/>
      <c r="CN160" s="600"/>
      <c r="CO160" s="558"/>
      <c r="CP160" s="558"/>
      <c r="CQ160" s="558"/>
      <c r="CR160" s="558"/>
      <c r="CS160" s="558"/>
      <c r="CT160" s="558"/>
      <c r="CU160" s="558"/>
      <c r="CV160" s="558"/>
      <c r="CW160" s="558"/>
      <c r="CX160" s="558"/>
      <c r="CY160" s="558"/>
      <c r="CZ160" s="558"/>
      <c r="DB160" s="558"/>
      <c r="DC160" s="558"/>
      <c r="DD160" s="558"/>
      <c r="DE160" s="558"/>
      <c r="DF160" s="558"/>
      <c r="DG160" s="558"/>
      <c r="DH160" s="558"/>
      <c r="DI160" s="558"/>
      <c r="DJ160" s="558"/>
      <c r="DK160" s="558"/>
      <c r="DL160" s="558"/>
      <c r="DM160" s="558"/>
      <c r="DN160" s="600"/>
      <c r="DO160" s="558"/>
      <c r="DP160" s="558"/>
      <c r="DQ160" s="558"/>
      <c r="DR160" s="558"/>
      <c r="DS160" s="558"/>
      <c r="DT160" s="558"/>
      <c r="DU160" s="558"/>
      <c r="DV160" s="558"/>
      <c r="DW160" s="558"/>
      <c r="DX160" s="558"/>
      <c r="DY160" s="558"/>
      <c r="DZ160" s="558"/>
      <c r="EB160" s="558"/>
      <c r="EC160" s="558"/>
      <c r="ED160" s="558"/>
      <c r="EE160" s="558"/>
      <c r="EF160" s="558"/>
      <c r="EG160" s="558"/>
      <c r="EH160" s="558"/>
      <c r="EI160" s="558"/>
      <c r="EJ160" s="558"/>
      <c r="EK160" s="558"/>
      <c r="EL160" s="558"/>
      <c r="EM160" s="558"/>
      <c r="EN160" s="600"/>
      <c r="EO160" s="558"/>
      <c r="EP160" s="558"/>
      <c r="EQ160" s="558"/>
      <c r="ER160" s="558"/>
      <c r="ES160" s="558"/>
      <c r="ET160" s="558"/>
      <c r="EU160" s="558"/>
      <c r="EV160" s="558"/>
      <c r="EW160" s="558"/>
      <c r="EX160" s="558"/>
      <c r="EY160" s="558"/>
      <c r="EZ160" s="558"/>
    </row>
    <row r="161" spans="1:156" ht="51" customHeight="1" thickBot="1">
      <c r="B161" s="150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155" t="s">
        <v>125</v>
      </c>
      <c r="U161" s="406"/>
      <c r="V161" s="155" t="s">
        <v>125</v>
      </c>
      <c r="W161" s="156" t="s">
        <v>430</v>
      </c>
      <c r="X161" s="156" t="s">
        <v>127</v>
      </c>
      <c r="Y161" s="156" t="s">
        <v>128</v>
      </c>
      <c r="Z161" s="156" t="s">
        <v>129</v>
      </c>
      <c r="AA161" s="156" t="s">
        <v>130</v>
      </c>
      <c r="AB161" s="156" t="s">
        <v>131</v>
      </c>
      <c r="AC161" s="155" t="s">
        <v>132</v>
      </c>
      <c r="AD161" s="419" t="s">
        <v>431</v>
      </c>
      <c r="AE161" s="155" t="s">
        <v>432</v>
      </c>
      <c r="AF161" s="155" t="s">
        <v>135</v>
      </c>
      <c r="AG161" s="419" t="s">
        <v>0</v>
      </c>
      <c r="AH161" s="157" t="s">
        <v>136</v>
      </c>
      <c r="AI161" s="158" t="s">
        <v>137</v>
      </c>
      <c r="AJ161" s="158" t="s">
        <v>433</v>
      </c>
      <c r="AK161" s="158" t="s">
        <v>138</v>
      </c>
      <c r="AL161" s="159" t="s">
        <v>139</v>
      </c>
      <c r="AM161" s="419" t="s">
        <v>140</v>
      </c>
      <c r="AN161" s="157" t="s">
        <v>141</v>
      </c>
      <c r="AO161" s="158"/>
      <c r="AP161" s="238" t="s">
        <v>434</v>
      </c>
      <c r="AQ161" s="238" t="s">
        <v>143</v>
      </c>
      <c r="AR161" s="266" t="s">
        <v>144</v>
      </c>
      <c r="AS161" s="419" t="s">
        <v>293</v>
      </c>
      <c r="AT161" s="157" t="s">
        <v>294</v>
      </c>
      <c r="AU161" s="419" t="s">
        <v>145</v>
      </c>
      <c r="AV161" s="347" t="s">
        <v>146</v>
      </c>
      <c r="AW161" s="347" t="s">
        <v>147</v>
      </c>
      <c r="AX161" s="388"/>
      <c r="AY161" s="160" t="s">
        <v>149</v>
      </c>
      <c r="AZ161" s="161" t="s">
        <v>150</v>
      </c>
      <c r="BB161" s="321" t="s">
        <v>151</v>
      </c>
      <c r="BC161" s="321" t="s">
        <v>152</v>
      </c>
      <c r="BD161" s="321" t="s">
        <v>107</v>
      </c>
      <c r="BE161" s="321" t="s">
        <v>153</v>
      </c>
      <c r="BF161" s="321" t="s">
        <v>154</v>
      </c>
      <c r="BG161" s="321" t="s">
        <v>155</v>
      </c>
      <c r="BH161" s="321" t="s">
        <v>156</v>
      </c>
      <c r="BI161" s="321" t="s">
        <v>157</v>
      </c>
      <c r="BJ161" s="321" t="s">
        <v>158</v>
      </c>
      <c r="BK161" s="321" t="s">
        <v>159</v>
      </c>
      <c r="BL161" s="321" t="s">
        <v>160</v>
      </c>
      <c r="BM161" s="321" t="s">
        <v>161</v>
      </c>
      <c r="BO161" s="321" t="s">
        <v>151</v>
      </c>
      <c r="BP161" s="321" t="s">
        <v>152</v>
      </c>
      <c r="BQ161" s="321" t="s">
        <v>107</v>
      </c>
      <c r="BR161" s="321" t="s">
        <v>153</v>
      </c>
      <c r="BS161" s="321" t="s">
        <v>154</v>
      </c>
      <c r="BT161" s="321" t="s">
        <v>155</v>
      </c>
      <c r="BU161" s="321" t="s">
        <v>156</v>
      </c>
      <c r="BV161" s="321" t="s">
        <v>157</v>
      </c>
      <c r="BW161" s="321" t="s">
        <v>158</v>
      </c>
      <c r="BX161" s="321" t="s">
        <v>159</v>
      </c>
      <c r="BY161" s="321" t="s">
        <v>160</v>
      </c>
      <c r="BZ161" s="321" t="s">
        <v>161</v>
      </c>
      <c r="CB161" s="601" t="s">
        <v>151</v>
      </c>
      <c r="CC161" s="601" t="s">
        <v>152</v>
      </c>
      <c r="CD161" s="601" t="s">
        <v>107</v>
      </c>
      <c r="CE161" s="601" t="s">
        <v>153</v>
      </c>
      <c r="CF161" s="601" t="s">
        <v>154</v>
      </c>
      <c r="CG161" s="601" t="s">
        <v>155</v>
      </c>
      <c r="CH161" s="601" t="s">
        <v>156</v>
      </c>
      <c r="CI161" s="601" t="s">
        <v>157</v>
      </c>
      <c r="CJ161" s="601" t="s">
        <v>158</v>
      </c>
      <c r="CK161" s="601" t="s">
        <v>159</v>
      </c>
      <c r="CL161" s="601" t="s">
        <v>160</v>
      </c>
      <c r="CM161" s="601" t="s">
        <v>161</v>
      </c>
      <c r="CO161" s="601" t="s">
        <v>151</v>
      </c>
      <c r="CP161" s="601" t="s">
        <v>152</v>
      </c>
      <c r="CQ161" s="601" t="s">
        <v>107</v>
      </c>
      <c r="CR161" s="601" t="s">
        <v>153</v>
      </c>
      <c r="CS161" s="601" t="s">
        <v>154</v>
      </c>
      <c r="CT161" s="601" t="s">
        <v>155</v>
      </c>
      <c r="CU161" s="601" t="s">
        <v>156</v>
      </c>
      <c r="CV161" s="601" t="s">
        <v>157</v>
      </c>
      <c r="CW161" s="601" t="s">
        <v>158</v>
      </c>
      <c r="CX161" s="601" t="s">
        <v>159</v>
      </c>
      <c r="CY161" s="601" t="s">
        <v>160</v>
      </c>
      <c r="CZ161" s="601" t="s">
        <v>161</v>
      </c>
      <c r="DB161" s="601" t="s">
        <v>151</v>
      </c>
      <c r="DC161" s="601" t="s">
        <v>152</v>
      </c>
      <c r="DD161" s="601" t="s">
        <v>107</v>
      </c>
      <c r="DE161" s="601" t="s">
        <v>153</v>
      </c>
      <c r="DF161" s="601" t="s">
        <v>154</v>
      </c>
      <c r="DG161" s="601" t="s">
        <v>155</v>
      </c>
      <c r="DH161" s="601" t="s">
        <v>156</v>
      </c>
      <c r="DI161" s="601" t="s">
        <v>157</v>
      </c>
      <c r="DJ161" s="601" t="s">
        <v>158</v>
      </c>
      <c r="DK161" s="601" t="s">
        <v>159</v>
      </c>
      <c r="DL161" s="601" t="s">
        <v>160</v>
      </c>
      <c r="DM161" s="601" t="s">
        <v>161</v>
      </c>
      <c r="DO161" s="601" t="s">
        <v>151</v>
      </c>
      <c r="DP161" s="601" t="s">
        <v>152</v>
      </c>
      <c r="DQ161" s="601" t="s">
        <v>107</v>
      </c>
      <c r="DR161" s="601" t="s">
        <v>153</v>
      </c>
      <c r="DS161" s="601" t="s">
        <v>154</v>
      </c>
      <c r="DT161" s="601" t="s">
        <v>155</v>
      </c>
      <c r="DU161" s="601" t="s">
        <v>156</v>
      </c>
      <c r="DV161" s="601" t="s">
        <v>157</v>
      </c>
      <c r="DW161" s="601" t="s">
        <v>158</v>
      </c>
      <c r="DX161" s="601" t="s">
        <v>159</v>
      </c>
      <c r="DY161" s="601" t="s">
        <v>160</v>
      </c>
      <c r="DZ161" s="601" t="s">
        <v>161</v>
      </c>
      <c r="EB161" s="601" t="s">
        <v>151</v>
      </c>
      <c r="EC161" s="601" t="s">
        <v>152</v>
      </c>
      <c r="ED161" s="601" t="s">
        <v>107</v>
      </c>
      <c r="EE161" s="601" t="s">
        <v>153</v>
      </c>
      <c r="EF161" s="601" t="s">
        <v>154</v>
      </c>
      <c r="EG161" s="601" t="s">
        <v>155</v>
      </c>
      <c r="EH161" s="601" t="s">
        <v>156</v>
      </c>
      <c r="EI161" s="601" t="s">
        <v>157</v>
      </c>
      <c r="EJ161" s="601" t="s">
        <v>158</v>
      </c>
      <c r="EK161" s="601" t="s">
        <v>159</v>
      </c>
      <c r="EL161" s="601" t="s">
        <v>160</v>
      </c>
      <c r="EM161" s="601" t="s">
        <v>161</v>
      </c>
      <c r="EO161" s="601" t="s">
        <v>151</v>
      </c>
      <c r="EP161" s="601" t="s">
        <v>152</v>
      </c>
      <c r="EQ161" s="601" t="s">
        <v>107</v>
      </c>
      <c r="ER161" s="601" t="s">
        <v>153</v>
      </c>
      <c r="ES161" s="601" t="s">
        <v>154</v>
      </c>
      <c r="ET161" s="601" t="s">
        <v>155</v>
      </c>
      <c r="EU161" s="601" t="s">
        <v>156</v>
      </c>
      <c r="EV161" s="601" t="s">
        <v>157</v>
      </c>
      <c r="EW161" s="601" t="s">
        <v>158</v>
      </c>
      <c r="EX161" s="601" t="s">
        <v>159</v>
      </c>
      <c r="EY161" s="601" t="s">
        <v>160</v>
      </c>
      <c r="EZ161" s="601" t="s">
        <v>161</v>
      </c>
    </row>
    <row r="162" spans="1:156" ht="25.5" customHeight="1" thickBot="1">
      <c r="B162" s="1" t="s">
        <v>183</v>
      </c>
      <c r="C162" s="1" t="s">
        <v>184</v>
      </c>
      <c r="D162" s="1" t="s">
        <v>162</v>
      </c>
      <c r="E162" s="1" t="s">
        <v>163</v>
      </c>
      <c r="F162" s="1" t="s">
        <v>162</v>
      </c>
      <c r="G162" s="1" t="s">
        <v>162</v>
      </c>
      <c r="H162" s="1" t="s">
        <v>162</v>
      </c>
      <c r="I162" s="1" t="s">
        <v>162</v>
      </c>
      <c r="J162" s="1" t="s">
        <v>162</v>
      </c>
      <c r="K162" s="1" t="s">
        <v>162</v>
      </c>
      <c r="L162" s="1" t="s">
        <v>162</v>
      </c>
      <c r="M162" s="1" t="s">
        <v>162</v>
      </c>
      <c r="N162" s="1" t="s">
        <v>162</v>
      </c>
      <c r="O162" s="1" t="s">
        <v>162</v>
      </c>
      <c r="T162" s="156" t="s">
        <v>164</v>
      </c>
      <c r="U162" s="407"/>
      <c r="V162" s="156" t="s">
        <v>164</v>
      </c>
      <c r="W162" s="353">
        <f>SUM(W163:W167)</f>
        <v>4062376.5453690002</v>
      </c>
      <c r="X162" s="185">
        <f>SUM(X163:X167)</f>
        <v>0</v>
      </c>
      <c r="Y162" s="353">
        <f>SUM(Y163:Y167)</f>
        <v>0</v>
      </c>
      <c r="Z162" s="353"/>
      <c r="AA162" s="353">
        <f>SUM(AA163:AA166)</f>
        <v>0</v>
      </c>
      <c r="AB162" s="185">
        <f>SUM(AB163:AB166)</f>
        <v>0</v>
      </c>
      <c r="AC162" s="185">
        <f>SUM(AC163:AC166)</f>
        <v>0</v>
      </c>
      <c r="AD162" s="423">
        <f>SUM(AD163:AD167)</f>
        <v>4062376.5453690002</v>
      </c>
      <c r="AE162" s="353">
        <f>SUM(AE163:AE167)</f>
        <v>3928.4</v>
      </c>
      <c r="AF162" s="353">
        <f>SUM(AF163:AF167)</f>
        <v>4058448.1453690003</v>
      </c>
      <c r="AG162" s="423">
        <f>SUM(AG163:AG167)</f>
        <v>3493238.11338335</v>
      </c>
      <c r="AH162" s="167">
        <f t="shared" ref="AH162:AH167" si="467">+AG162/AD162</f>
        <v>0.8599001285012704</v>
      </c>
      <c r="AI162" s="226"/>
      <c r="AJ162" s="353">
        <f>SUM(AJ163:AJ167)</f>
        <v>3488316.9208501498</v>
      </c>
      <c r="AK162" s="353">
        <f>SUM(AK163:AK167)</f>
        <v>4921.1925332003884</v>
      </c>
      <c r="AL162" s="170">
        <f t="shared" ref="AL162:AL170" si="468">INDEX(BB162:BM162,MATCH($W$1,$BB$86:$BM$86,0))</f>
        <v>0.85868872121830686</v>
      </c>
      <c r="AM162" s="423">
        <f>SUM(AM163:AM167)</f>
        <v>3468045.0112317805</v>
      </c>
      <c r="AN162" s="183">
        <f t="shared" ref="AN162:AN167" si="469">+AM162/AD162</f>
        <v>0.85369856105172193</v>
      </c>
      <c r="AO162" s="217"/>
      <c r="AP162" s="353">
        <f>SUM(AP163:AP167)</f>
        <v>3470620.0414600004</v>
      </c>
      <c r="AQ162" s="353">
        <f>SUM(AQ163:AQ167)</f>
        <v>-2575.0302282199186</v>
      </c>
      <c r="AR162" s="170">
        <f>INDEX(BO162:BZ162,MATCH($W$1,$BO$86:$BZ$86,0))</f>
        <v>0.85433243390901659</v>
      </c>
      <c r="AS162" s="423">
        <f>SUM(AS163:AS167)</f>
        <v>3467312.6159837805</v>
      </c>
      <c r="AT162" s="183">
        <f t="shared" ref="AT162:AT172" si="470">+AS162/AD162</f>
        <v>0.8535182736657988</v>
      </c>
      <c r="AU162" s="423">
        <f>SUM(AU163:AU167)</f>
        <v>569138.43198564998</v>
      </c>
      <c r="AV162" s="353">
        <f>SUM(AV163:AV167)</f>
        <v>25193.102151570001</v>
      </c>
      <c r="AW162" s="355">
        <f>SUM(AW163:AW167)</f>
        <v>594331.53413722001</v>
      </c>
      <c r="AX162" s="384"/>
      <c r="AY162" s="187">
        <f>SUM(AY163:AY166)</f>
        <v>3470333.1315760002</v>
      </c>
      <c r="AZ162" s="172">
        <f>IF(AND(AY162=0,AM162&gt;AY162),1,IFERROR(AM162/AY162,1))</f>
        <v>0.99934066262302013</v>
      </c>
      <c r="BB162" s="568">
        <f>CB162/$AD$162</f>
        <v>3.1972113789048642E-3</v>
      </c>
      <c r="BC162" s="551">
        <f t="shared" ref="BC162:BM162" si="471">CC162/$AD$162</f>
        <v>0.85542860197973025</v>
      </c>
      <c r="BD162" s="551">
        <f t="shared" si="471"/>
        <v>0.85720153655252618</v>
      </c>
      <c r="BE162" s="551">
        <f t="shared" si="471"/>
        <v>0.85868872121830686</v>
      </c>
      <c r="BF162" s="551">
        <f t="shared" si="471"/>
        <v>0.86106450644606924</v>
      </c>
      <c r="BG162" s="551">
        <f t="shared" si="471"/>
        <v>0.86324936036557165</v>
      </c>
      <c r="BH162" s="551">
        <f t="shared" si="471"/>
        <v>0.86508205337953781</v>
      </c>
      <c r="BI162" s="551">
        <f t="shared" si="471"/>
        <v>0.86695058399363101</v>
      </c>
      <c r="BJ162" s="551">
        <f t="shared" si="471"/>
        <v>0.8686426469551386</v>
      </c>
      <c r="BK162" s="551">
        <f t="shared" si="471"/>
        <v>0.87036366471584992</v>
      </c>
      <c r="BL162" s="551">
        <f t="shared" si="471"/>
        <v>0.99560129804991915</v>
      </c>
      <c r="BM162" s="551">
        <f t="shared" si="471"/>
        <v>1</v>
      </c>
      <c r="BO162" s="551">
        <f>CO162/$AD$162</f>
        <v>6.2376687997784557E-4</v>
      </c>
      <c r="BP162" s="551">
        <f t="shared" ref="BP162:BZ162" si="472">CP162/$AD$162</f>
        <v>0.8510508473194629</v>
      </c>
      <c r="BQ162" s="551">
        <f t="shared" si="472"/>
        <v>0.85242000656181349</v>
      </c>
      <c r="BR162" s="551">
        <f t="shared" si="472"/>
        <v>0.85433243390901659</v>
      </c>
      <c r="BS162" s="551">
        <f t="shared" si="472"/>
        <v>0.85624486125621968</v>
      </c>
      <c r="BT162" s="551">
        <f t="shared" si="472"/>
        <v>0.85815728860342266</v>
      </c>
      <c r="BU162" s="551">
        <f t="shared" si="472"/>
        <v>0.86038406396483336</v>
      </c>
      <c r="BV162" s="551">
        <f t="shared" si="472"/>
        <v>0.86229649131203634</v>
      </c>
      <c r="BW162" s="551">
        <f t="shared" si="472"/>
        <v>0.86420891865923943</v>
      </c>
      <c r="BX162" s="551">
        <f t="shared" si="472"/>
        <v>0.86612134600644253</v>
      </c>
      <c r="BY162" s="551">
        <f t="shared" si="472"/>
        <v>0.99362408013025605</v>
      </c>
      <c r="BZ162" s="551">
        <f t="shared" si="472"/>
        <v>1</v>
      </c>
      <c r="CB162" s="423">
        <f>SUM(CB163:CB167)</f>
        <v>12988.27651625</v>
      </c>
      <c r="CC162" s="423">
        <f t="shared" ref="CC162:CM162" si="473">SUM(CC163:CC167)</f>
        <v>3475073.0889202501</v>
      </c>
      <c r="CD162" s="423">
        <f t="shared" si="473"/>
        <v>3482275.4167452501</v>
      </c>
      <c r="CE162" s="423">
        <f t="shared" si="473"/>
        <v>3488316.9208501498</v>
      </c>
      <c r="CF162" s="423">
        <f t="shared" si="473"/>
        <v>3497968.255036246</v>
      </c>
      <c r="CG162" s="423">
        <f t="shared" si="473"/>
        <v>3506843.9543538899</v>
      </c>
      <c r="CH162" s="423">
        <f t="shared" si="473"/>
        <v>3514289.0434686877</v>
      </c>
      <c r="CI162" s="423">
        <f t="shared" si="473"/>
        <v>3521879.718409684</v>
      </c>
      <c r="CJ162" s="423">
        <f t="shared" si="473"/>
        <v>3528753.5152977998</v>
      </c>
      <c r="CK162" s="423">
        <f t="shared" si="473"/>
        <v>3535744.9374830769</v>
      </c>
      <c r="CL162" s="423">
        <f t="shared" si="473"/>
        <v>4044507.361736923</v>
      </c>
      <c r="CM162" s="423">
        <f t="shared" si="473"/>
        <v>4062376.5453690002</v>
      </c>
      <c r="CO162" s="423">
        <f t="shared" ref="CO162:CZ162" si="474">SUM(CO163:CO167)</f>
        <v>2533.9759429999999</v>
      </c>
      <c r="CP162" s="423">
        <f t="shared" si="474"/>
        <v>3457289.001067</v>
      </c>
      <c r="CQ162" s="423">
        <f t="shared" si="474"/>
        <v>3462851.0414600004</v>
      </c>
      <c r="CR162" s="423">
        <f t="shared" si="474"/>
        <v>3470620.0414600004</v>
      </c>
      <c r="CS162" s="423">
        <f t="shared" si="474"/>
        <v>3478389.0414600004</v>
      </c>
      <c r="CT162" s="423">
        <f t="shared" si="474"/>
        <v>3486158.0414600004</v>
      </c>
      <c r="CU162" s="423">
        <f t="shared" si="474"/>
        <v>3495204.0414600004</v>
      </c>
      <c r="CV162" s="423">
        <f t="shared" si="474"/>
        <v>3502973.0414600004</v>
      </c>
      <c r="CW162" s="423">
        <f t="shared" si="474"/>
        <v>3510742.0414600004</v>
      </c>
      <c r="CX162" s="423">
        <f t="shared" si="474"/>
        <v>3518511.0414600004</v>
      </c>
      <c r="CY162" s="423">
        <f t="shared" si="474"/>
        <v>4036475.1580350003</v>
      </c>
      <c r="CZ162" s="423">
        <f t="shared" si="474"/>
        <v>4062376.5453690002</v>
      </c>
      <c r="DB162" s="423">
        <f t="shared" ref="DB162:DM162" si="475">SUM(DB163:DB167)</f>
        <v>12988276516.25</v>
      </c>
      <c r="DC162" s="423">
        <f t="shared" si="475"/>
        <v>3475073088920.25</v>
      </c>
      <c r="DD162" s="423">
        <f t="shared" si="475"/>
        <v>3482275416745.25</v>
      </c>
      <c r="DE162" s="423">
        <f t="shared" si="475"/>
        <v>3488316920850.1499</v>
      </c>
      <c r="DF162" s="423">
        <f t="shared" si="475"/>
        <v>3497968255036.2461</v>
      </c>
      <c r="DG162" s="423">
        <f t="shared" si="475"/>
        <v>3506843954353.8901</v>
      </c>
      <c r="DH162" s="423">
        <f t="shared" si="475"/>
        <v>3514289043468.688</v>
      </c>
      <c r="DI162" s="423">
        <f t="shared" si="475"/>
        <v>3521879718409.6836</v>
      </c>
      <c r="DJ162" s="423">
        <f t="shared" si="475"/>
        <v>3528753515297.7998</v>
      </c>
      <c r="DK162" s="423">
        <f t="shared" si="475"/>
        <v>3535744937483.0767</v>
      </c>
      <c r="DL162" s="423">
        <f t="shared" si="475"/>
        <v>4044507361736.9229</v>
      </c>
      <c r="DM162" s="423">
        <f t="shared" si="475"/>
        <v>4062376545369</v>
      </c>
      <c r="DO162" s="423">
        <f t="shared" ref="DO162:DZ162" si="476">SUM(DO163:DO167)</f>
        <v>2533975943</v>
      </c>
      <c r="DP162" s="423">
        <f t="shared" si="476"/>
        <v>3457289001067</v>
      </c>
      <c r="DQ162" s="423">
        <f t="shared" si="476"/>
        <v>3462851041460</v>
      </c>
      <c r="DR162" s="423">
        <f t="shared" si="476"/>
        <v>3470620041460</v>
      </c>
      <c r="DS162" s="423">
        <f t="shared" si="476"/>
        <v>3478389041460</v>
      </c>
      <c r="DT162" s="423">
        <f t="shared" si="476"/>
        <v>3486158041460</v>
      </c>
      <c r="DU162" s="423">
        <f t="shared" si="476"/>
        <v>3495204041460</v>
      </c>
      <c r="DV162" s="423">
        <f t="shared" si="476"/>
        <v>3502973041460</v>
      </c>
      <c r="DW162" s="423">
        <f t="shared" si="476"/>
        <v>3510742041460</v>
      </c>
      <c r="DX162" s="423">
        <f t="shared" si="476"/>
        <v>3518511041460</v>
      </c>
      <c r="DY162" s="423">
        <f t="shared" si="476"/>
        <v>4036475158035</v>
      </c>
      <c r="DZ162" s="423">
        <f t="shared" si="476"/>
        <v>4062376545369</v>
      </c>
      <c r="EB162" s="539">
        <v>1000000</v>
      </c>
      <c r="EC162" s="540">
        <v>1000000</v>
      </c>
      <c r="ED162" s="540">
        <v>1000000</v>
      </c>
      <c r="EE162" s="540">
        <v>1000000</v>
      </c>
      <c r="EF162" s="540">
        <v>1000000</v>
      </c>
      <c r="EG162" s="540">
        <v>1000000</v>
      </c>
      <c r="EH162" s="540">
        <v>1000000</v>
      </c>
      <c r="EI162" s="540">
        <v>1000000</v>
      </c>
      <c r="EJ162" s="540">
        <v>1000000</v>
      </c>
      <c r="EK162" s="540">
        <v>1000000</v>
      </c>
      <c r="EL162" s="540">
        <v>1000000</v>
      </c>
      <c r="EM162" s="540">
        <v>1000000</v>
      </c>
      <c r="EO162" s="540">
        <v>1000000</v>
      </c>
      <c r="EP162" s="540">
        <v>1000000</v>
      </c>
      <c r="EQ162" s="540">
        <v>1000000</v>
      </c>
      <c r="ER162" s="540">
        <v>1000000</v>
      </c>
      <c r="ES162" s="540">
        <v>1000000</v>
      </c>
      <c r="ET162" s="540">
        <v>1000000</v>
      </c>
      <c r="EU162" s="540">
        <v>1000000</v>
      </c>
      <c r="EV162" s="540">
        <v>1000000</v>
      </c>
      <c r="EW162" s="540">
        <v>1000000</v>
      </c>
      <c r="EX162" s="540">
        <v>1000000</v>
      </c>
      <c r="EY162" s="540">
        <v>1000000</v>
      </c>
      <c r="EZ162" s="540">
        <v>1000000</v>
      </c>
    </row>
    <row r="163" spans="1:156" ht="22.5" customHeight="1">
      <c r="B163" s="1" t="s">
        <v>183</v>
      </c>
      <c r="C163" s="1" t="s">
        <v>184</v>
      </c>
      <c r="D163" s="1" t="s">
        <v>162</v>
      </c>
      <c r="E163" s="1" t="s">
        <v>163</v>
      </c>
      <c r="F163" s="1">
        <v>1</v>
      </c>
      <c r="G163" s="1" t="s">
        <v>162</v>
      </c>
      <c r="H163" s="1" t="s">
        <v>162</v>
      </c>
      <c r="I163" s="1" t="s">
        <v>162</v>
      </c>
      <c r="J163" s="1" t="s">
        <v>162</v>
      </c>
      <c r="K163" s="1" t="s">
        <v>162</v>
      </c>
      <c r="L163" s="1" t="s">
        <v>162</v>
      </c>
      <c r="M163" s="1" t="s">
        <v>162</v>
      </c>
      <c r="N163" s="1" t="s">
        <v>162</v>
      </c>
      <c r="O163" s="1" t="s">
        <v>162</v>
      </c>
      <c r="T163" s="302" t="s">
        <v>201</v>
      </c>
      <c r="U163" s="413"/>
      <c r="V163" s="174" t="s">
        <v>201</v>
      </c>
      <c r="W163" s="352">
        <f>(+SUMIFS('[1]SIIF Cierre 31 de Abril de 2024'!$P$4:$P$749,'[1]SIIF Cierre 31 de Abril de 2024'!$A$4:$A$749,$B163,'[1]SIIF Cierre 31 de Abril de 2024'!$B$4:$B$749,$C163,'[1]SIIF Cierre 31 de Abril de 2024'!$C$4:$C$749,$D163,'[1]SIIF Cierre 31 de Abril de 2024'!$D$4:$D$749,$E163,'[1]SIIF Cierre 31 de Abril de 2024'!$E$4:$E$749,$F163,'[1]SIIF Cierre 31 de Abril de 2024'!$F$4:$F$749,$G163,'[1]SIIF Cierre 31 de Abril de 2024'!$G$4:$G$749,$H163,'[1]SIIF Cierre 31 de Abril de 2024'!$H$4:$H$749,$I163,'[1]SIIF Cierre 31 de Abril de 2024'!$I$4:$I$749,$J163,'[1]SIIF Cierre 31 de Abril de 2024'!$J$4:$J$749,$K163,'[1]SIIF Cierre 31 de Abril de 2024'!$K$4:$K$749,$L163,'[1]SIIF Cierre 31 de Abril de 2024'!$L$4:$L$749,$M163,'[1]SIIF Cierre 31 de Abril de 2024'!$M$4:$M$749,$N163,'[1]SIIF Cierre 31 de Abril de 2024'!$N$4:$N$749,$O163)/1000000)</f>
        <v>41341.1</v>
      </c>
      <c r="X163" s="301">
        <v>0</v>
      </c>
      <c r="Y163" s="352">
        <f>(+SUMIFS('[1]SIIF Cierre 31 de Abril de 2024'!$R$4:$R$749,'[1]SIIF Cierre 31 de Abril de 2024'!$A$4:$A$749,$B163,'[1]SIIF Cierre 31 de Abril de 2024'!$B$4:$B$749,$C163,'[1]SIIF Cierre 31 de Abril de 2024'!$C$4:$C$749,$D163,'[1]SIIF Cierre 31 de Abril de 2024'!$D$4:$D$749,$E163,'[1]SIIF Cierre 31 de Abril de 2024'!$E$4:$E$749,$F163,'[1]SIIF Cierre 31 de Abril de 2024'!$F$4:$F$749,$G163,'[1]SIIF Cierre 31 de Abril de 2024'!$G$4:$G$749,$H163,'[1]SIIF Cierre 31 de Abril de 2024'!$H$4:$H$749,$I163,'[1]SIIF Cierre 31 de Abril de 2024'!$I$4:$I$749,$J163,'[1]SIIF Cierre 31 de Abril de 2024'!$J$4:$J$749,$K163,'[1]SIIF Cierre 31 de Abril de 2024'!$K$4:$K$749,$L163,'[1]SIIF Cierre 31 de Abril de 2024'!$L$4:$L$749,$M163,'[1]SIIF Cierre 31 de Abril de 2024'!$M$4:$M$749,$N163,'[1]SIIF Cierre 31 de Abril de 2024'!$N$4:$N$749,$O163)/1000000)</f>
        <v>0</v>
      </c>
      <c r="Z163" s="301"/>
      <c r="AA163" s="352">
        <f>(+SUMIFS('[1]SIIF Cierre 31 de Abril de 2024'!$Q$4:$Q$749,'[1]SIIF Cierre 31 de Abril de 2024'!$A$4:$A$749,$B163,'[1]SIIF Cierre 31 de Abril de 2024'!$B$4:$B$749,$C163,'[1]SIIF Cierre 31 de Abril de 2024'!$C$4:$C$749,$D163,'[1]SIIF Cierre 31 de Abril de 2024'!$D$4:$D$749,$E163,'[1]SIIF Cierre 31 de Abril de 2024'!$E$4:$E$749,$F163,'[1]SIIF Cierre 31 de Abril de 2024'!$F$4:$F$749,$G163,'[1]SIIF Cierre 31 de Abril de 2024'!$G$4:$G$749,$H163,'[1]SIIF Cierre 31 de Abril de 2024'!$H$4:$H$749,$I163,'[1]SIIF Cierre 31 de Abril de 2024'!$I$4:$I$749,$J163,'[1]SIIF Cierre 31 de Abril de 2024'!$J$4:$J$749,$K163,'[1]SIIF Cierre 31 de Abril de 2024'!$K$4:$K$749,$L163,'[1]SIIF Cierre 31 de Abril de 2024'!$L$4:$L$749,$M163,'[1]SIIF Cierre 31 de Abril de 2024'!$M$4:$M$749,$N163,'[1]SIIF Cierre 31 de Abril de 2024'!$N$4:$N$749,$O163)/1000000)</f>
        <v>0</v>
      </c>
      <c r="AB163" s="301"/>
      <c r="AC163" s="301"/>
      <c r="AD163" s="422">
        <f>W163-Y163+AA163</f>
        <v>41341.1</v>
      </c>
      <c r="AE163" s="352">
        <f>(+SUMIFS('[1]SIIF Cierre 31 de Abril de 2024'!$T$4:$T$749,'[1]SIIF Cierre 31 de Abril de 2024'!$A$4:$A$749,$B163,'[1]SIIF Cierre 31 de Abril de 2024'!$B$4:$B$749,$C163,'[1]SIIF Cierre 31 de Abril de 2024'!$C$4:$C$749,$D163,'[1]SIIF Cierre 31 de Abril de 2024'!$D$4:$D$749,$E163,'[1]SIIF Cierre 31 de Abril de 2024'!$E$4:$E$749,$F163,'[1]SIIF Cierre 31 de Abril de 2024'!$F$4:$F$749,$G163,'[1]SIIF Cierre 31 de Abril de 2024'!$G$4:$G$749,$H163,'[1]SIIF Cierre 31 de Abril de 2024'!$H$4:$H$749,$I163,'[1]SIIF Cierre 31 de Abril de 2024'!$I$4:$I$749,$J163,'[1]SIIF Cierre 31 de Abril de 2024'!$J$4:$J$749,$K163,'[1]SIIF Cierre 31 de Abril de 2024'!$K$4:$K$749,$L163,'[1]SIIF Cierre 31 de Abril de 2024'!$L$4:$L$749,$M163,'[1]SIIF Cierre 31 de Abril de 2024'!$M$4:$M$749,$N163,'[1]SIIF Cierre 31 de Abril de 2024'!$N$4:$N$749,$O163)/1000000)</f>
        <v>3928.4</v>
      </c>
      <c r="AF163" s="352">
        <f>AD163-AE163</f>
        <v>37412.699999999997</v>
      </c>
      <c r="AG163" s="422">
        <f>+SUMIFS('[1]SIIF Cierre 31 de Abril de 2024'!$W$4:$W$749,'[1]SIIF Cierre 31 de Abril de 2024'!$A$4:$A$749,$B163,'[1]SIIF Cierre 31 de Abril de 2024'!$B$4:$B$749,$C163,'[1]SIIF Cierre 31 de Abril de 2024'!$C$4:$C$749,$D163,'[1]SIIF Cierre 31 de Abril de 2024'!$D$4:$D$749,$E163,'[1]SIIF Cierre 31 de Abril de 2024'!$E$4:$E$749,$F163,'[1]SIIF Cierre 31 de Abril de 2024'!$F$4:$F$749,$G163,'[1]SIIF Cierre 31 de Abril de 2024'!$G$4:$G$749,$H163,'[1]SIIF Cierre 31 de Abril de 2024'!$H$4:$H$749,$I163,'[1]SIIF Cierre 31 de Abril de 2024'!$I$4:$I$749,$J163,'[1]SIIF Cierre 31 de Abril de 2024'!$J$4:$J$749,$K163,'[1]SIIF Cierre 31 de Abril de 2024'!$K$4:$K$749,$L163,'[1]SIIF Cierre 31 de Abril de 2024'!$L$4:$L$749,$M163,'[1]SIIF Cierre 31 de Abril de 2024'!$M$4:$M$749,$N163,'[1]SIIF Cierre 31 de Abril de 2024'!$N$4:$N$749,$O163)/1000000</f>
        <v>10802.377850999999</v>
      </c>
      <c r="AH163" s="177">
        <f t="shared" si="467"/>
        <v>0.26129875235540417</v>
      </c>
      <c r="AI163" s="217"/>
      <c r="AJ163" s="246">
        <f t="shared" ref="AJ163:AJ166" si="477">INDEX(CB163:CM163,MATCH($W$1,$CB$86:$CM$86,0))</f>
        <v>10497.1462799</v>
      </c>
      <c r="AK163" s="246">
        <f t="shared" ref="AK163:AK167" si="478">+AG163-AJ163</f>
        <v>305.2315710999992</v>
      </c>
      <c r="AL163" s="170">
        <f t="shared" si="468"/>
        <v>0.25391550490673931</v>
      </c>
      <c r="AM163" s="422">
        <f>+SUMIFS('[1]SIIF Cierre 31 de Abril de 2024'!$X$4:$X$749,'[1]SIIF Cierre 31 de Abril de 2024'!$A$4:$A$749,$B163,'[1]SIIF Cierre 31 de Abril de 2024'!$B$4:$B$749,$C163,'[1]SIIF Cierre 31 de Abril de 2024'!$C$4:$C$749,$D163,'[1]SIIF Cierre 31 de Abril de 2024'!$D$4:$D$749,$E163,'[1]SIIF Cierre 31 de Abril de 2024'!$E$4:$E$749,$F163,'[1]SIIF Cierre 31 de Abril de 2024'!$F$4:$F$749,$G163,'[1]SIIF Cierre 31 de Abril de 2024'!$G$4:$G$749,$H163,'[1]SIIF Cierre 31 de Abril de 2024'!$H$4:$H$749,$I163,'[1]SIIF Cierre 31 de Abril de 2024'!$I$4:$I$749,$J163,'[1]SIIF Cierre 31 de Abril de 2024'!$J$4:$J$749,$K163,'[1]SIIF Cierre 31 de Abril de 2024'!$K$4:$K$749,$L163,'[1]SIIF Cierre 31 de Abril de 2024'!$L$4:$L$749,$M163,'[1]SIIF Cierre 31 de Abril de 2024'!$M$4:$M$749,$N163,'[1]SIIF Cierre 31 de Abril de 2024'!$N$4:$N$749,$O163)/1000000</f>
        <v>10802.377850999999</v>
      </c>
      <c r="AN163" s="177">
        <f t="shared" si="469"/>
        <v>0.26129875235540417</v>
      </c>
      <c r="AO163" s="217"/>
      <c r="AP163" s="246">
        <f>INDEX(CO163:CZ163,MATCH($W$1,$CO$86:$CZ$86,0))</f>
        <v>10707.140691000001</v>
      </c>
      <c r="AQ163" s="246">
        <f>+AM163-AP163</f>
        <v>95.237159999998767</v>
      </c>
      <c r="AR163" s="170">
        <f t="shared" ref="AR163:AR172" si="479">INDEX(BO163:BZ163,MATCH($W$1,$BO$86:$BZ$86,0))</f>
        <v>0.25899506038784648</v>
      </c>
      <c r="AS163" s="422">
        <f>+SUMIFS('[1]SIIF Cierre 31 de Abril de 2024'!$Z$4:$Z$749,'[1]SIIF Cierre 31 de Abril de 2024'!$A$4:$A$749,$B163,'[1]SIIF Cierre 31 de Abril de 2024'!$B$4:$B$749,$C163,'[1]SIIF Cierre 31 de Abril de 2024'!$C$4:$C$749,$D163,'[1]SIIF Cierre 31 de Abril de 2024'!$D$4:$D$749,$E163,'[1]SIIF Cierre 31 de Abril de 2024'!$E$4:$E$749,$F163,'[1]SIIF Cierre 31 de Abril de 2024'!$F$4:$F$749,$G163,'[1]SIIF Cierre 31 de Abril de 2024'!$G$4:$G$749,$H163,'[1]SIIF Cierre 31 de Abril de 2024'!$H$4:$H$749,$I163,'[1]SIIF Cierre 31 de Abril de 2024'!$I$4:$I$749,$J163,'[1]SIIF Cierre 31 de Abril de 2024'!$J$4:$J$749,$K163,'[1]SIIF Cierre 31 de Abril de 2024'!$K$4:$K$749,$L163,'[1]SIIF Cierre 31 de Abril de 2024'!$L$4:$L$749,$M163,'[1]SIIF Cierre 31 de Abril de 2024'!$M$4:$M$749,$N163,'[1]SIIF Cierre 31 de Abril de 2024'!$N$4:$N$749,$O163)/1000000</f>
        <v>10092.467166</v>
      </c>
      <c r="AT163" s="177">
        <f t="shared" si="470"/>
        <v>0.2441267205275138</v>
      </c>
      <c r="AU163" s="422">
        <f>+AD163-AG163</f>
        <v>30538.722149000001</v>
      </c>
      <c r="AV163" s="350">
        <f>+AG163-AM163</f>
        <v>0</v>
      </c>
      <c r="AW163" s="351">
        <f t="shared" ref="AW163:AW170" si="480">+AD163-AM163</f>
        <v>30538.722149000001</v>
      </c>
      <c r="AX163" s="389"/>
      <c r="AY163" s="190">
        <f>AD163*AR163</f>
        <v>10707.140690999999</v>
      </c>
      <c r="AZ163" s="172">
        <f>IF(AND(AY163=0,AM163&gt;AY163),1,IFERROR(AM163/AY163,1))</f>
        <v>1.0088947332204248</v>
      </c>
      <c r="BB163" s="602">
        <v>5.9186733275118468E-2</v>
      </c>
      <c r="BC163" s="252">
        <v>0.12044045008478245</v>
      </c>
      <c r="BD163" s="252">
        <v>0.184</v>
      </c>
      <c r="BE163" s="252">
        <v>0.25391550490673931</v>
      </c>
      <c r="BF163" s="252">
        <v>0.32662763000974815</v>
      </c>
      <c r="BG163" s="252">
        <v>0.43569581766426146</v>
      </c>
      <c r="BH163" s="252">
        <v>0.50986218526933047</v>
      </c>
      <c r="BI163" s="252">
        <v>0.58477021655045025</v>
      </c>
      <c r="BJ163" s="252">
        <v>0.66042732814438121</v>
      </c>
      <c r="BK163" s="252">
        <v>0.73684101085425147</v>
      </c>
      <c r="BL163" s="252">
        <v>0.83235811424158923</v>
      </c>
      <c r="BM163" s="252">
        <v>1</v>
      </c>
      <c r="BO163" s="252">
        <v>5.9186733275118468E-2</v>
      </c>
      <c r="BP163" s="252">
        <v>0.12044045008478245</v>
      </c>
      <c r="BQ163" s="252">
        <v>0.18971775523631446</v>
      </c>
      <c r="BR163" s="252">
        <v>0.25899506038784648</v>
      </c>
      <c r="BS163" s="252">
        <v>0.3282723655393785</v>
      </c>
      <c r="BT163" s="252">
        <v>0.39754967069091052</v>
      </c>
      <c r="BU163" s="252">
        <v>0.49771633292292655</v>
      </c>
      <c r="BV163" s="252">
        <v>0.56699363807445857</v>
      </c>
      <c r="BW163" s="252">
        <v>0.63627094322599065</v>
      </c>
      <c r="BX163" s="252">
        <v>0.70554824837752261</v>
      </c>
      <c r="BY163" s="252">
        <v>0.77482555352905458</v>
      </c>
      <c r="BZ163" s="252">
        <v>1</v>
      </c>
      <c r="CB163" s="537">
        <f t="shared" ref="CB163:CM167" si="481">DB163/EB163</f>
        <v>2446.8446589999999</v>
      </c>
      <c r="CC163" s="537">
        <f t="shared" si="481"/>
        <v>4979.1406909999996</v>
      </c>
      <c r="CD163" s="537">
        <f t="shared" si="481"/>
        <v>7606.7623999999996</v>
      </c>
      <c r="CE163" s="537">
        <f t="shared" si="481"/>
        <v>10497.1462799</v>
      </c>
      <c r="CF163" s="537">
        <f t="shared" si="481"/>
        <v>13503.145514996</v>
      </c>
      <c r="CG163" s="537">
        <f t="shared" si="481"/>
        <v>18012.144367639998</v>
      </c>
      <c r="CH163" s="537">
        <f t="shared" si="481"/>
        <v>21078.263587437919</v>
      </c>
      <c r="CI163" s="537">
        <f t="shared" si="481"/>
        <v>24175.043999433819</v>
      </c>
      <c r="CJ163" s="537">
        <f t="shared" si="481"/>
        <v>27302.792215549678</v>
      </c>
      <c r="CK163" s="537">
        <f t="shared" si="481"/>
        <v>30461.817913826693</v>
      </c>
      <c r="CL163" s="537">
        <f t="shared" si="481"/>
        <v>34410.600036672964</v>
      </c>
      <c r="CM163" s="537">
        <f t="shared" si="481"/>
        <v>41341.1</v>
      </c>
      <c r="CO163" s="538">
        <f t="shared" ref="CO163:CZ167" si="482">DO163/EO163</f>
        <v>2446.8446589999999</v>
      </c>
      <c r="CP163" s="538">
        <f t="shared" si="482"/>
        <v>4979.1406909999996</v>
      </c>
      <c r="CQ163" s="538">
        <f t="shared" si="482"/>
        <v>7843.1406909999996</v>
      </c>
      <c r="CR163" s="538">
        <f t="shared" si="482"/>
        <v>10707.140691000001</v>
      </c>
      <c r="CS163" s="538">
        <f t="shared" si="482"/>
        <v>13571.140691000001</v>
      </c>
      <c r="CT163" s="538">
        <f t="shared" si="482"/>
        <v>16435.140691000001</v>
      </c>
      <c r="CU163" s="538">
        <f t="shared" si="482"/>
        <v>20576.140691000001</v>
      </c>
      <c r="CV163" s="538">
        <f t="shared" si="482"/>
        <v>23440.140691000001</v>
      </c>
      <c r="CW163" s="538">
        <f t="shared" si="482"/>
        <v>26304.140691000001</v>
      </c>
      <c r="CX163" s="538">
        <f t="shared" si="482"/>
        <v>29168.140691000001</v>
      </c>
      <c r="CY163" s="538">
        <f t="shared" si="482"/>
        <v>32032.140691000001</v>
      </c>
      <c r="CZ163" s="538">
        <f t="shared" si="482"/>
        <v>41341.1</v>
      </c>
      <c r="DB163" s="422">
        <v>2446844659</v>
      </c>
      <c r="DC163" s="422">
        <v>4979140691</v>
      </c>
      <c r="DD163" s="422">
        <v>7606762400</v>
      </c>
      <c r="DE163" s="422">
        <v>10497146279.9</v>
      </c>
      <c r="DF163" s="422">
        <v>13503145514.996</v>
      </c>
      <c r="DG163" s="422">
        <v>18012144367.639999</v>
      </c>
      <c r="DH163" s="422">
        <v>21078263587.43792</v>
      </c>
      <c r="DI163" s="422">
        <v>24175043999.433819</v>
      </c>
      <c r="DJ163" s="422">
        <v>27302792215.549679</v>
      </c>
      <c r="DK163" s="422">
        <v>30461817913.826694</v>
      </c>
      <c r="DL163" s="422">
        <v>34410600036.672966</v>
      </c>
      <c r="DM163" s="422">
        <v>41341100000</v>
      </c>
      <c r="DO163" s="422">
        <v>2446844659</v>
      </c>
      <c r="DP163" s="422">
        <v>4979140691</v>
      </c>
      <c r="DQ163" s="422">
        <v>7843140691</v>
      </c>
      <c r="DR163" s="422">
        <v>10707140691</v>
      </c>
      <c r="DS163" s="422">
        <v>13571140691</v>
      </c>
      <c r="DT163" s="422">
        <v>16435140691</v>
      </c>
      <c r="DU163" s="422">
        <v>20576140691</v>
      </c>
      <c r="DV163" s="422">
        <v>23440140691</v>
      </c>
      <c r="DW163" s="422">
        <v>26304140691</v>
      </c>
      <c r="DX163" s="422">
        <v>29168140691</v>
      </c>
      <c r="DY163" s="422">
        <v>32032140691</v>
      </c>
      <c r="DZ163" s="422">
        <v>41341100000</v>
      </c>
      <c r="EB163" s="537">
        <v>1000000</v>
      </c>
      <c r="EC163" s="538">
        <v>1000000</v>
      </c>
      <c r="ED163" s="538">
        <v>1000000</v>
      </c>
      <c r="EE163" s="538">
        <v>1000000</v>
      </c>
      <c r="EF163" s="538">
        <v>1000000</v>
      </c>
      <c r="EG163" s="538">
        <v>1000000</v>
      </c>
      <c r="EH163" s="538">
        <v>1000000</v>
      </c>
      <c r="EI163" s="538">
        <v>1000000</v>
      </c>
      <c r="EJ163" s="538">
        <v>1000000</v>
      </c>
      <c r="EK163" s="538">
        <v>1000000</v>
      </c>
      <c r="EL163" s="538">
        <v>1000000</v>
      </c>
      <c r="EM163" s="538">
        <v>1000000</v>
      </c>
      <c r="EO163" s="538">
        <v>1000000</v>
      </c>
      <c r="EP163" s="538">
        <v>1000000</v>
      </c>
      <c r="EQ163" s="538">
        <v>1000000</v>
      </c>
      <c r="ER163" s="538">
        <v>1000000</v>
      </c>
      <c r="ES163" s="538">
        <v>1000000</v>
      </c>
      <c r="ET163" s="538">
        <v>1000000</v>
      </c>
      <c r="EU163" s="538">
        <v>1000000</v>
      </c>
      <c r="EV163" s="538">
        <v>1000000</v>
      </c>
      <c r="EW163" s="538">
        <v>1000000</v>
      </c>
      <c r="EX163" s="538">
        <v>1000000</v>
      </c>
      <c r="EY163" s="538">
        <v>1000000</v>
      </c>
      <c r="EZ163" s="538">
        <v>1000000</v>
      </c>
    </row>
    <row r="164" spans="1:156" ht="22.5" customHeight="1">
      <c r="B164" s="1" t="s">
        <v>183</v>
      </c>
      <c r="C164" s="1" t="s">
        <v>184</v>
      </c>
      <c r="D164" s="1" t="s">
        <v>162</v>
      </c>
      <c r="E164" s="1" t="s">
        <v>163</v>
      </c>
      <c r="F164" s="1">
        <v>2</v>
      </c>
      <c r="G164" s="1" t="s">
        <v>162</v>
      </c>
      <c r="H164" s="1" t="s">
        <v>162</v>
      </c>
      <c r="I164" s="1" t="s">
        <v>162</v>
      </c>
      <c r="J164" s="1" t="s">
        <v>162</v>
      </c>
      <c r="K164" s="1" t="s">
        <v>162</v>
      </c>
      <c r="L164" s="1" t="s">
        <v>162</v>
      </c>
      <c r="M164" s="1" t="s">
        <v>162</v>
      </c>
      <c r="N164" s="1" t="s">
        <v>162</v>
      </c>
      <c r="O164" s="1" t="s">
        <v>162</v>
      </c>
      <c r="T164" s="302" t="s">
        <v>166</v>
      </c>
      <c r="U164" s="413"/>
      <c r="V164" s="174" t="s">
        <v>166</v>
      </c>
      <c r="W164" s="352">
        <f>(+SUMIFS('[1]SIIF Cierre 31 de Abril de 2024'!$P$4:$P$749,'[1]SIIF Cierre 31 de Abril de 2024'!$A$4:$A$749,$B164,'[1]SIIF Cierre 31 de Abril de 2024'!$B$4:$B$749,$C164,'[1]SIIF Cierre 31 de Abril de 2024'!$C$4:$C$749,$D164,'[1]SIIF Cierre 31 de Abril de 2024'!$D$4:$D$749,$E164,'[1]SIIF Cierre 31 de Abril de 2024'!$E$4:$E$749,$F164,'[1]SIIF Cierre 31 de Abril de 2024'!$F$4:$F$749,$G164,'[1]SIIF Cierre 31 de Abril de 2024'!$G$4:$G$749,$H164,'[1]SIIF Cierre 31 de Abril de 2024'!$H$4:$H$749,$I164,'[1]SIIF Cierre 31 de Abril de 2024'!$I$4:$I$749,$J164,'[1]SIIF Cierre 31 de Abril de 2024'!$J$4:$J$749,$K164,'[1]SIIF Cierre 31 de Abril de 2024'!$K$4:$K$749,$L164,'[1]SIIF Cierre 31 de Abril de 2024'!$L$4:$L$749,$M164,'[1]SIIF Cierre 31 de Abril de 2024'!$M$4:$M$749,$N164,'[1]SIIF Cierre 31 de Abril de 2024'!$N$4:$N$749,$O164)/1000000)</f>
        <v>11758.9</v>
      </c>
      <c r="X164" s="301">
        <v>0</v>
      </c>
      <c r="Y164" s="352">
        <f>(+SUMIFS('[1]SIIF Cierre 31 de Abril de 2024'!$R$4:$R$749,'[1]SIIF Cierre 31 de Abril de 2024'!$A$4:$A$749,$B164,'[1]SIIF Cierre 31 de Abril de 2024'!$B$4:$B$749,$C164,'[1]SIIF Cierre 31 de Abril de 2024'!$C$4:$C$749,$D164,'[1]SIIF Cierre 31 de Abril de 2024'!$D$4:$D$749,$E164,'[1]SIIF Cierre 31 de Abril de 2024'!$E$4:$E$749,$F164,'[1]SIIF Cierre 31 de Abril de 2024'!$F$4:$F$749,$G164,'[1]SIIF Cierre 31 de Abril de 2024'!$G$4:$G$749,$H164,'[1]SIIF Cierre 31 de Abril de 2024'!$H$4:$H$749,$I164,'[1]SIIF Cierre 31 de Abril de 2024'!$I$4:$I$749,$J164,'[1]SIIF Cierre 31 de Abril de 2024'!$J$4:$J$749,$K164,'[1]SIIF Cierre 31 de Abril de 2024'!$K$4:$K$749,$L164,'[1]SIIF Cierre 31 de Abril de 2024'!$L$4:$L$749,$M164,'[1]SIIF Cierre 31 de Abril de 2024'!$M$4:$M$749,$N164,'[1]SIIF Cierre 31 de Abril de 2024'!$N$4:$N$749,$O164)/1000000)</f>
        <v>0</v>
      </c>
      <c r="Z164" s="301"/>
      <c r="AA164" s="352">
        <f>(+SUMIFS('[1]SIIF Cierre 31 de Abril de 2024'!$Q$4:$Q$749,'[1]SIIF Cierre 31 de Abril de 2024'!$A$4:$A$749,$B164,'[1]SIIF Cierre 31 de Abril de 2024'!$B$4:$B$749,$C164,'[1]SIIF Cierre 31 de Abril de 2024'!$C$4:$C$749,$D164,'[1]SIIF Cierre 31 de Abril de 2024'!$D$4:$D$749,$E164,'[1]SIIF Cierre 31 de Abril de 2024'!$E$4:$E$749,$F164,'[1]SIIF Cierre 31 de Abril de 2024'!$F$4:$F$749,$G164,'[1]SIIF Cierre 31 de Abril de 2024'!$G$4:$G$749,$H164,'[1]SIIF Cierre 31 de Abril de 2024'!$H$4:$H$749,$I164,'[1]SIIF Cierre 31 de Abril de 2024'!$I$4:$I$749,$J164,'[1]SIIF Cierre 31 de Abril de 2024'!$J$4:$J$749,$K164,'[1]SIIF Cierre 31 de Abril de 2024'!$K$4:$K$749,$L164,'[1]SIIF Cierre 31 de Abril de 2024'!$L$4:$L$749,$M164,'[1]SIIF Cierre 31 de Abril de 2024'!$M$4:$M$749,$N164,'[1]SIIF Cierre 31 de Abril de 2024'!$N$4:$N$749,$O164)/1000000)</f>
        <v>0</v>
      </c>
      <c r="AB164" s="301"/>
      <c r="AC164" s="301"/>
      <c r="AD164" s="422">
        <f>W164-Y164+AA164</f>
        <v>11758.9</v>
      </c>
      <c r="AE164" s="352">
        <f>(+SUMIFS('[1]SIIF Cierre 31 de Abril de 2024'!$T$4:$T$749,'[1]SIIF Cierre 31 de Abril de 2024'!$A$4:$A$749,$B164,'[1]SIIF Cierre 31 de Abril de 2024'!$B$4:$B$749,$C164,'[1]SIIF Cierre 31 de Abril de 2024'!$C$4:$C$749,$D164,'[1]SIIF Cierre 31 de Abril de 2024'!$D$4:$D$749,$E164,'[1]SIIF Cierre 31 de Abril de 2024'!$E$4:$E$749,$F164,'[1]SIIF Cierre 31 de Abril de 2024'!$F$4:$F$749,$G164,'[1]SIIF Cierre 31 de Abril de 2024'!$G$4:$G$749,$H164,'[1]SIIF Cierre 31 de Abril de 2024'!$H$4:$H$749,$I164,'[1]SIIF Cierre 31 de Abril de 2024'!$I$4:$I$749,$J164,'[1]SIIF Cierre 31 de Abril de 2024'!$J$4:$J$749,$K164,'[1]SIIF Cierre 31 de Abril de 2024'!$K$4:$K$749,$L164,'[1]SIIF Cierre 31 de Abril de 2024'!$L$4:$L$749,$M164,'[1]SIIF Cierre 31 de Abril de 2024'!$M$4:$M$749,$N164,'[1]SIIF Cierre 31 de Abril de 2024'!$N$4:$N$749,$O164)/1000000)</f>
        <v>0</v>
      </c>
      <c r="AF164" s="352">
        <f>AD164-AE164</f>
        <v>11758.9</v>
      </c>
      <c r="AG164" s="422">
        <f>+SUMIFS('[1]SIIF Cierre 31 de Abril de 2024'!$W$4:$W$749,'[1]SIIF Cierre 31 de Abril de 2024'!$A$4:$A$749,$B164,'[1]SIIF Cierre 31 de Abril de 2024'!$B$4:$B$749,$C164,'[1]SIIF Cierre 31 de Abril de 2024'!$C$4:$C$749,$D164,'[1]SIIF Cierre 31 de Abril de 2024'!$D$4:$D$749,$E164,'[1]SIIF Cierre 31 de Abril de 2024'!$E$4:$E$749,$F164,'[1]SIIF Cierre 31 de Abril de 2024'!$F$4:$F$749,$G164,'[1]SIIF Cierre 31 de Abril de 2024'!$G$4:$G$749,$H164,'[1]SIIF Cierre 31 de Abril de 2024'!$H$4:$H$749,$I164,'[1]SIIF Cierre 31 de Abril de 2024'!$I$4:$I$749,$J164,'[1]SIIF Cierre 31 de Abril de 2024'!$J$4:$J$749,$K164,'[1]SIIF Cierre 31 de Abril de 2024'!$K$4:$K$749,$L164,'[1]SIIF Cierre 31 de Abril de 2024'!$L$4:$L$749,$M164,'[1]SIIF Cierre 31 de Abril de 2024'!$M$4:$M$749,$N164,'[1]SIIF Cierre 31 de Abril de 2024'!$N$4:$N$749,$O164)/1000000</f>
        <v>7795.5057003900001</v>
      </c>
      <c r="AH164" s="177">
        <f t="shared" si="467"/>
        <v>0.6629451479636701</v>
      </c>
      <c r="AI164" s="217"/>
      <c r="AJ164" s="246">
        <f t="shared" si="477"/>
        <v>7646.6743919999999</v>
      </c>
      <c r="AK164" s="246">
        <f t="shared" si="478"/>
        <v>148.83130839000023</v>
      </c>
      <c r="AL164" s="170">
        <f t="shared" si="468"/>
        <v>0.65028824056671963</v>
      </c>
      <c r="AM164" s="422">
        <f>+SUMIFS('[1]SIIF Cierre 31 de Abril de 2024'!$X$4:$X$749,'[1]SIIF Cierre 31 de Abril de 2024'!$A$4:$A$749,$B164,'[1]SIIF Cierre 31 de Abril de 2024'!$B$4:$B$749,$C164,'[1]SIIF Cierre 31 de Abril de 2024'!$C$4:$C$749,$D164,'[1]SIIF Cierre 31 de Abril de 2024'!$D$4:$D$749,$E164,'[1]SIIF Cierre 31 de Abril de 2024'!$E$4:$E$749,$F164,'[1]SIIF Cierre 31 de Abril de 2024'!$F$4:$F$749,$G164,'[1]SIIF Cierre 31 de Abril de 2024'!$G$4:$G$749,$H164,'[1]SIIF Cierre 31 de Abril de 2024'!$H$4:$H$749,$I164,'[1]SIIF Cierre 31 de Abril de 2024'!$I$4:$I$749,$J164,'[1]SIIF Cierre 31 de Abril de 2024'!$J$4:$J$749,$K164,'[1]SIIF Cierre 31 de Abril de 2024'!$K$4:$K$749,$L164,'[1]SIIF Cierre 31 de Abril de 2024'!$L$4:$L$749,$M164,'[1]SIIF Cierre 31 de Abril de 2024'!$M$4:$M$749,$N164,'[1]SIIF Cierre 31 de Abril de 2024'!$N$4:$N$749,$O164)/1000000</f>
        <v>3035.4198881699999</v>
      </c>
      <c r="AN164" s="177">
        <f t="shared" si="469"/>
        <v>0.25813808163773821</v>
      </c>
      <c r="AO164" s="217"/>
      <c r="AP164" s="246">
        <f t="shared" ref="AP164:AP170" si="483">INDEX(CO164:CZ164,MATCH($W$1,$CO$86:$CZ$86,0))</f>
        <v>3293.6645950000002</v>
      </c>
      <c r="AQ164" s="246">
        <f t="shared" ref="AQ164:AQ167" si="484">+AM164-AP164</f>
        <v>-258.24470683000027</v>
      </c>
      <c r="AR164" s="170">
        <f t="shared" si="479"/>
        <v>0.28009971978671472</v>
      </c>
      <c r="AS164" s="422">
        <f>+SUMIFS('[1]SIIF Cierre 31 de Abril de 2024'!$Z$4:$Z$749,'[1]SIIF Cierre 31 de Abril de 2024'!$A$4:$A$749,$B164,'[1]SIIF Cierre 31 de Abril de 2024'!$B$4:$B$749,$C164,'[1]SIIF Cierre 31 de Abril de 2024'!$C$4:$C$749,$D164,'[1]SIIF Cierre 31 de Abril de 2024'!$D$4:$D$749,$E164,'[1]SIIF Cierre 31 de Abril de 2024'!$E$4:$E$749,$F164,'[1]SIIF Cierre 31 de Abril de 2024'!$F$4:$F$749,$G164,'[1]SIIF Cierre 31 de Abril de 2024'!$G$4:$G$749,$H164,'[1]SIIF Cierre 31 de Abril de 2024'!$H$4:$H$749,$I164,'[1]SIIF Cierre 31 de Abril de 2024'!$I$4:$I$749,$J164,'[1]SIIF Cierre 31 de Abril de 2024'!$J$4:$J$749,$K164,'[1]SIIF Cierre 31 de Abril de 2024'!$K$4:$K$749,$L164,'[1]SIIF Cierre 31 de Abril de 2024'!$L$4:$L$749,$M164,'[1]SIIF Cierre 31 de Abril de 2024'!$M$4:$M$749,$N164,'[1]SIIF Cierre 31 de Abril de 2024'!$N$4:$N$749,$O164)/1000000</f>
        <v>3029.76865817</v>
      </c>
      <c r="AT164" s="177">
        <f t="shared" si="470"/>
        <v>0.2576574899157234</v>
      </c>
      <c r="AU164" s="422">
        <f>+AD164-AG164</f>
        <v>3963.3942996099995</v>
      </c>
      <c r="AV164" s="350">
        <f>+AG164-AM164</f>
        <v>4760.0858122200007</v>
      </c>
      <c r="AW164" s="351">
        <f t="shared" si="480"/>
        <v>8723.4801118300002</v>
      </c>
      <c r="AX164" s="389"/>
      <c r="AY164" s="190">
        <f>AD164*AR164</f>
        <v>3293.6645949999997</v>
      </c>
      <c r="AZ164" s="172">
        <f>IF(AND(AY164=0,AM164&gt;AY164),1,IFERROR(AM164/AY164,1))</f>
        <v>0.92159350189389888</v>
      </c>
      <c r="BB164" s="602">
        <v>0.41498105817721043</v>
      </c>
      <c r="BC164" s="252">
        <v>0.56074775472195526</v>
      </c>
      <c r="BD164" s="252">
        <v>0.60502554592691493</v>
      </c>
      <c r="BE164" s="252">
        <v>0.65028824056671963</v>
      </c>
      <c r="BF164" s="252">
        <v>0.68966678490334976</v>
      </c>
      <c r="BG164" s="252">
        <v>0.738496179914788</v>
      </c>
      <c r="BH164" s="252">
        <v>0.7746299322215513</v>
      </c>
      <c r="BI164" s="252">
        <v>0.81799043498966739</v>
      </c>
      <c r="BJ164" s="252">
        <v>0.86568698798356991</v>
      </c>
      <c r="BK164" s="252">
        <v>0.90718298914014062</v>
      </c>
      <c r="BL164" s="252">
        <v>0.95075379032052321</v>
      </c>
      <c r="BM164" s="252">
        <v>1</v>
      </c>
      <c r="BO164" s="252">
        <v>6.5054306950480065E-3</v>
      </c>
      <c r="BP164" s="252">
        <v>2.7088540679825492E-2</v>
      </c>
      <c r="BQ164" s="252">
        <v>0.19684363290784002</v>
      </c>
      <c r="BR164" s="252">
        <v>0.28009971978671472</v>
      </c>
      <c r="BS164" s="252">
        <v>0.36335580666558948</v>
      </c>
      <c r="BT164" s="252">
        <v>0.44661189354446418</v>
      </c>
      <c r="BU164" s="252">
        <v>0.52986798042333894</v>
      </c>
      <c r="BV164" s="252">
        <v>0.61312406730221369</v>
      </c>
      <c r="BW164" s="252">
        <v>0.69638015418108834</v>
      </c>
      <c r="BX164" s="252">
        <v>0.7796362410599631</v>
      </c>
      <c r="BY164" s="252">
        <v>0.86289232793883786</v>
      </c>
      <c r="BZ164" s="252">
        <v>1</v>
      </c>
      <c r="CB164" s="537">
        <f t="shared" si="481"/>
        <v>4879.720765</v>
      </c>
      <c r="CC164" s="537">
        <f t="shared" si="481"/>
        <v>6593.7767729999996</v>
      </c>
      <c r="CD164" s="537">
        <f t="shared" si="481"/>
        <v>7114.4348920000002</v>
      </c>
      <c r="CE164" s="537">
        <f t="shared" si="481"/>
        <v>7646.6743919999999</v>
      </c>
      <c r="CF164" s="537">
        <f t="shared" si="481"/>
        <v>8109.7227569999995</v>
      </c>
      <c r="CG164" s="537">
        <f t="shared" si="481"/>
        <v>8683.9027299999998</v>
      </c>
      <c r="CH164" s="537">
        <f t="shared" si="481"/>
        <v>9108.7959100000007</v>
      </c>
      <c r="CI164" s="537">
        <f t="shared" si="481"/>
        <v>9618.6677259999997</v>
      </c>
      <c r="CJ164" s="537">
        <f t="shared" si="481"/>
        <v>10179.526723000001</v>
      </c>
      <c r="CK164" s="537">
        <f t="shared" si="481"/>
        <v>10667.474050999999</v>
      </c>
      <c r="CL164" s="537">
        <f t="shared" si="481"/>
        <v>11179.818745</v>
      </c>
      <c r="CM164" s="537">
        <f t="shared" si="481"/>
        <v>11758.9</v>
      </c>
      <c r="CO164" s="538">
        <f t="shared" si="482"/>
        <v>76.496708999999996</v>
      </c>
      <c r="CP164" s="538">
        <f t="shared" si="482"/>
        <v>318.53144099999997</v>
      </c>
      <c r="CQ164" s="538">
        <f t="shared" si="482"/>
        <v>2314.6645950000002</v>
      </c>
      <c r="CR164" s="538">
        <f t="shared" si="482"/>
        <v>3293.6645950000002</v>
      </c>
      <c r="CS164" s="538">
        <f t="shared" si="482"/>
        <v>4272.6645950000002</v>
      </c>
      <c r="CT164" s="538">
        <f t="shared" si="482"/>
        <v>5251.6645950000002</v>
      </c>
      <c r="CU164" s="538">
        <f t="shared" si="482"/>
        <v>6230.6645950000002</v>
      </c>
      <c r="CV164" s="538">
        <f t="shared" si="482"/>
        <v>7209.6645950000002</v>
      </c>
      <c r="CW164" s="538">
        <f t="shared" si="482"/>
        <v>8188.6645950000002</v>
      </c>
      <c r="CX164" s="538">
        <f t="shared" si="482"/>
        <v>9167.6645950000002</v>
      </c>
      <c r="CY164" s="538">
        <f t="shared" si="482"/>
        <v>10146.664595</v>
      </c>
      <c r="CZ164" s="538">
        <f t="shared" si="482"/>
        <v>11758.9</v>
      </c>
      <c r="DB164" s="422">
        <v>4879720765</v>
      </c>
      <c r="DC164" s="422">
        <v>6593776773</v>
      </c>
      <c r="DD164" s="422">
        <v>7114434892</v>
      </c>
      <c r="DE164" s="422">
        <v>7646674392</v>
      </c>
      <c r="DF164" s="422">
        <v>8109722757</v>
      </c>
      <c r="DG164" s="422">
        <v>8683902730</v>
      </c>
      <c r="DH164" s="422">
        <v>9108795910</v>
      </c>
      <c r="DI164" s="422">
        <v>9618667726</v>
      </c>
      <c r="DJ164" s="422">
        <v>10179526723</v>
      </c>
      <c r="DK164" s="422">
        <v>10667474051</v>
      </c>
      <c r="DL164" s="422">
        <v>11179818745</v>
      </c>
      <c r="DM164" s="422">
        <v>11758900000</v>
      </c>
      <c r="DO164" s="422">
        <v>76496709</v>
      </c>
      <c r="DP164" s="422">
        <v>318531441</v>
      </c>
      <c r="DQ164" s="422">
        <v>2314664595</v>
      </c>
      <c r="DR164" s="422">
        <v>3293664595</v>
      </c>
      <c r="DS164" s="422">
        <v>4272664595</v>
      </c>
      <c r="DT164" s="422">
        <v>5251664595</v>
      </c>
      <c r="DU164" s="422">
        <v>6230664595</v>
      </c>
      <c r="DV164" s="422">
        <v>7209664595</v>
      </c>
      <c r="DW164" s="422">
        <v>8188664595</v>
      </c>
      <c r="DX164" s="422">
        <v>9167664595</v>
      </c>
      <c r="DY164" s="422">
        <v>10146664595</v>
      </c>
      <c r="DZ164" s="422">
        <v>11758900000</v>
      </c>
      <c r="EB164" s="537">
        <v>1000000</v>
      </c>
      <c r="EC164" s="538">
        <v>1000000</v>
      </c>
      <c r="ED164" s="538">
        <v>1000000</v>
      </c>
      <c r="EE164" s="538">
        <v>1000000</v>
      </c>
      <c r="EF164" s="538">
        <v>1000000</v>
      </c>
      <c r="EG164" s="538">
        <v>1000000</v>
      </c>
      <c r="EH164" s="538">
        <v>1000000</v>
      </c>
      <c r="EI164" s="538">
        <v>1000000</v>
      </c>
      <c r="EJ164" s="538">
        <v>1000000</v>
      </c>
      <c r="EK164" s="538">
        <v>1000000</v>
      </c>
      <c r="EL164" s="538">
        <v>1000000</v>
      </c>
      <c r="EM164" s="538">
        <v>1000000</v>
      </c>
      <c r="EO164" s="538">
        <v>1000000</v>
      </c>
      <c r="EP164" s="538">
        <v>1000000</v>
      </c>
      <c r="EQ164" s="538">
        <v>1000000</v>
      </c>
      <c r="ER164" s="538">
        <v>1000000</v>
      </c>
      <c r="ES164" s="538">
        <v>1000000</v>
      </c>
      <c r="ET164" s="538">
        <v>1000000</v>
      </c>
      <c r="EU164" s="538">
        <v>1000000</v>
      </c>
      <c r="EV164" s="538">
        <v>1000000</v>
      </c>
      <c r="EW164" s="538">
        <v>1000000</v>
      </c>
      <c r="EX164" s="538">
        <v>1000000</v>
      </c>
      <c r="EY164" s="538">
        <v>1000000</v>
      </c>
      <c r="EZ164" s="538">
        <v>1000000</v>
      </c>
    </row>
    <row r="165" spans="1:156" ht="22.5" customHeight="1">
      <c r="B165" s="1" t="s">
        <v>183</v>
      </c>
      <c r="C165" s="1" t="s">
        <v>184</v>
      </c>
      <c r="D165" s="1" t="s">
        <v>162</v>
      </c>
      <c r="E165" s="1" t="s">
        <v>163</v>
      </c>
      <c r="F165" s="1">
        <v>3</v>
      </c>
      <c r="G165" s="1" t="s">
        <v>162</v>
      </c>
      <c r="H165" s="1" t="s">
        <v>162</v>
      </c>
      <c r="I165" s="1" t="s">
        <v>162</v>
      </c>
      <c r="J165" s="1" t="s">
        <v>162</v>
      </c>
      <c r="K165" s="1" t="s">
        <v>162</v>
      </c>
      <c r="L165" s="1" t="s">
        <v>162</v>
      </c>
      <c r="M165" s="1" t="s">
        <v>162</v>
      </c>
      <c r="N165" s="1" t="s">
        <v>162</v>
      </c>
      <c r="O165" s="1" t="s">
        <v>162</v>
      </c>
      <c r="T165" s="302" t="s">
        <v>167</v>
      </c>
      <c r="U165" s="413"/>
      <c r="V165" s="174" t="s">
        <v>167</v>
      </c>
      <c r="W165" s="352">
        <f>(+SUMIFS('[1]SIIF Cierre 31 de Abril de 2024'!$P$4:$P$749,'[1]SIIF Cierre 31 de Abril de 2024'!$A$4:$A$749,$B165,'[1]SIIF Cierre 31 de Abril de 2024'!$B$4:$B$749,$C165,'[1]SIIF Cierre 31 de Abril de 2024'!$C$4:$C$749,$D165,'[1]SIIF Cierre 31 de Abril de 2024'!$D$4:$D$749,$E165,'[1]SIIF Cierre 31 de Abril de 2024'!$E$4:$E$749,$F165,'[1]SIIF Cierre 31 de Abril de 2024'!$F$4:$F$749,$G165,'[1]SIIF Cierre 31 de Abril de 2024'!$G$4:$G$749,$H165,'[1]SIIF Cierre 31 de Abril de 2024'!$H$4:$H$749,$I165,'[1]SIIF Cierre 31 de Abril de 2024'!$I$4:$I$749,$J165,'[1]SIIF Cierre 31 de Abril de 2024'!$J$4:$J$749,$K165,'[1]SIIF Cierre 31 de Abril de 2024'!$K$4:$K$749,$L165,'[1]SIIF Cierre 31 de Abril de 2024'!$L$4:$L$749,$M165,'[1]SIIF Cierre 31 de Abril de 2024'!$M$4:$M$749,$N165,'[1]SIIF Cierre 31 de Abril de 2024'!$N$4:$N$749,$O165)/1000000)</f>
        <v>3953770.5453690002</v>
      </c>
      <c r="X165" s="301">
        <v>0</v>
      </c>
      <c r="Y165" s="352">
        <f>(+SUMIFS('[1]SIIF Cierre 31 de Abril de 2024'!$R$4:$R$749,'[1]SIIF Cierre 31 de Abril de 2024'!$A$4:$A$749,$B165,'[1]SIIF Cierre 31 de Abril de 2024'!$B$4:$B$749,$C165,'[1]SIIF Cierre 31 de Abril de 2024'!$C$4:$C$749,$D165,'[1]SIIF Cierre 31 de Abril de 2024'!$D$4:$D$749,$E165,'[1]SIIF Cierre 31 de Abril de 2024'!$E$4:$E$749,$F165,'[1]SIIF Cierre 31 de Abril de 2024'!$F$4:$F$749,$G165,'[1]SIIF Cierre 31 de Abril de 2024'!$G$4:$G$749,$H165,'[1]SIIF Cierre 31 de Abril de 2024'!$H$4:$H$749,$I165,'[1]SIIF Cierre 31 de Abril de 2024'!$I$4:$I$749,$J165,'[1]SIIF Cierre 31 de Abril de 2024'!$J$4:$J$749,$K165,'[1]SIIF Cierre 31 de Abril de 2024'!$K$4:$K$749,$L165,'[1]SIIF Cierre 31 de Abril de 2024'!$L$4:$L$749,$M165,'[1]SIIF Cierre 31 de Abril de 2024'!$M$4:$M$749,$N165,'[1]SIIF Cierre 31 de Abril de 2024'!$N$4:$N$749,$O165)/1000000)</f>
        <v>0</v>
      </c>
      <c r="Z165" s="301"/>
      <c r="AA165" s="352">
        <f>(+SUMIFS('[1]SIIF Cierre 31 de Abril de 2024'!$Q$4:$Q$749,'[1]SIIF Cierre 31 de Abril de 2024'!$A$4:$A$749,$B165,'[1]SIIF Cierre 31 de Abril de 2024'!$B$4:$B$749,$C165,'[1]SIIF Cierre 31 de Abril de 2024'!$C$4:$C$749,$D165,'[1]SIIF Cierre 31 de Abril de 2024'!$D$4:$D$749,$E165,'[1]SIIF Cierre 31 de Abril de 2024'!$E$4:$E$749,$F165,'[1]SIIF Cierre 31 de Abril de 2024'!$F$4:$F$749,$G165,'[1]SIIF Cierre 31 de Abril de 2024'!$G$4:$G$749,$H165,'[1]SIIF Cierre 31 de Abril de 2024'!$H$4:$H$749,$I165,'[1]SIIF Cierre 31 de Abril de 2024'!$I$4:$I$749,$J165,'[1]SIIF Cierre 31 de Abril de 2024'!$J$4:$J$749,$K165,'[1]SIIF Cierre 31 de Abril de 2024'!$K$4:$K$749,$L165,'[1]SIIF Cierre 31 de Abril de 2024'!$L$4:$L$749,$M165,'[1]SIIF Cierre 31 de Abril de 2024'!$M$4:$M$749,$N165,'[1]SIIF Cierre 31 de Abril de 2024'!$N$4:$N$749,$O165)/1000000)</f>
        <v>0</v>
      </c>
      <c r="AB165" s="301"/>
      <c r="AC165" s="301"/>
      <c r="AD165" s="422">
        <f>W165-Y165+AA165</f>
        <v>3953770.5453690002</v>
      </c>
      <c r="AE165" s="352">
        <f>(+SUMIFS('[1]SIIF Cierre 31 de Abril de 2024'!$T$4:$T$749,'[1]SIIF Cierre 31 de Abril de 2024'!$A$4:$A$749,$B165,'[1]SIIF Cierre 31 de Abril de 2024'!$B$4:$B$749,$C165,'[1]SIIF Cierre 31 de Abril de 2024'!$C$4:$C$749,$D165,'[1]SIIF Cierre 31 de Abril de 2024'!$D$4:$D$749,$E165,'[1]SIIF Cierre 31 de Abril de 2024'!$E$4:$E$749,$F165,'[1]SIIF Cierre 31 de Abril de 2024'!$F$4:$F$749,$G165,'[1]SIIF Cierre 31 de Abril de 2024'!$G$4:$G$749,$H165,'[1]SIIF Cierre 31 de Abril de 2024'!$H$4:$H$749,$I165,'[1]SIIF Cierre 31 de Abril de 2024'!$I$4:$I$749,$J165,'[1]SIIF Cierre 31 de Abril de 2024'!$J$4:$J$749,$K165,'[1]SIIF Cierre 31 de Abril de 2024'!$K$4:$K$749,$L165,'[1]SIIF Cierre 31 de Abril de 2024'!$L$4:$L$749,$M165,'[1]SIIF Cierre 31 de Abril de 2024'!$M$4:$M$749,$N165,'[1]SIIF Cierre 31 de Abril de 2024'!$N$4:$N$749,$O165)/1000000)</f>
        <v>0</v>
      </c>
      <c r="AF165" s="352">
        <f>AD165-AE165</f>
        <v>3953770.5453690002</v>
      </c>
      <c r="AG165" s="422">
        <f>+SUMIFS('[1]SIIF Cierre 31 de Abril de 2024'!$W$4:$W$749,'[1]SIIF Cierre 31 de Abril de 2024'!$A$4:$A$749,$B165,'[1]SIIF Cierre 31 de Abril de 2024'!$B$4:$B$749,$C165,'[1]SIIF Cierre 31 de Abril de 2024'!$C$4:$C$749,$D165,'[1]SIIF Cierre 31 de Abril de 2024'!$D$4:$D$749,$E165,'[1]SIIF Cierre 31 de Abril de 2024'!$E$4:$E$749,$F165,'[1]SIIF Cierre 31 de Abril de 2024'!$F$4:$F$749,$G165,'[1]SIIF Cierre 31 de Abril de 2024'!$G$4:$G$749,$H165,'[1]SIIF Cierre 31 de Abril de 2024'!$H$4:$H$749,$I165,'[1]SIIF Cierre 31 de Abril de 2024'!$I$4:$I$749,$J165,'[1]SIIF Cierre 31 de Abril de 2024'!$J$4:$J$749,$K165,'[1]SIIF Cierre 31 de Abril de 2024'!$K$4:$K$749,$L165,'[1]SIIF Cierre 31 de Abril de 2024'!$L$4:$L$749,$M165,'[1]SIIF Cierre 31 de Abril de 2024'!$M$4:$M$749,$N165,'[1]SIIF Cierre 31 de Abril de 2024'!$N$4:$N$749,$O165)/1000000</f>
        <v>3451689.5998590002</v>
      </c>
      <c r="AH165" s="177">
        <f t="shared" si="467"/>
        <v>0.87301211849582905</v>
      </c>
      <c r="AI165" s="217"/>
      <c r="AJ165" s="246">
        <f t="shared" si="477"/>
        <v>3451949.1726429998</v>
      </c>
      <c r="AK165" s="246">
        <f t="shared" si="478"/>
        <v>-259.57278399961069</v>
      </c>
      <c r="AL165" s="170">
        <f t="shared" si="468"/>
        <v>0.87307777045540069</v>
      </c>
      <c r="AM165" s="422">
        <f>+SUMIFS('[1]SIIF Cierre 31 de Abril de 2024'!$X$4:$X$749,'[1]SIIF Cierre 31 de Abril de 2024'!$A$4:$A$749,$B165,'[1]SIIF Cierre 31 de Abril de 2024'!$B$4:$B$749,$C165,'[1]SIIF Cierre 31 de Abril de 2024'!$C$4:$C$749,$D165,'[1]SIIF Cierre 31 de Abril de 2024'!$D$4:$D$749,$E165,'[1]SIIF Cierre 31 de Abril de 2024'!$E$4:$E$749,$F165,'[1]SIIF Cierre 31 de Abril de 2024'!$F$4:$F$749,$G165,'[1]SIIF Cierre 31 de Abril de 2024'!$G$4:$G$749,$H165,'[1]SIIF Cierre 31 de Abril de 2024'!$H$4:$H$749,$I165,'[1]SIIF Cierre 31 de Abril de 2024'!$I$4:$I$749,$J165,'[1]SIIF Cierre 31 de Abril de 2024'!$J$4:$J$749,$K165,'[1]SIIF Cierre 31 de Abril de 2024'!$K$4:$K$749,$L165,'[1]SIIF Cierre 31 de Abril de 2024'!$L$4:$L$749,$M165,'[1]SIIF Cierre 31 de Abril de 2024'!$M$4:$M$749,$N165,'[1]SIIF Cierre 31 de Abril de 2024'!$N$4:$N$749,$O165)/1000000</f>
        <v>3451689.5998590002</v>
      </c>
      <c r="AN165" s="177">
        <f t="shared" si="469"/>
        <v>0.87301211849582905</v>
      </c>
      <c r="AO165" s="217"/>
      <c r="AP165" s="246">
        <f t="shared" si="483"/>
        <v>3451688.5189100001</v>
      </c>
      <c r="AQ165" s="246">
        <f t="shared" si="484"/>
        <v>1.0809490000829101</v>
      </c>
      <c r="AR165" s="170">
        <f t="shared" si="479"/>
        <v>0.87301184509883045</v>
      </c>
      <c r="AS165" s="422">
        <f>+SUMIFS('[1]SIIF Cierre 31 de Abril de 2024'!$Z$4:$Z$749,'[1]SIIF Cierre 31 de Abril de 2024'!$A$4:$A$749,$B165,'[1]SIIF Cierre 31 de Abril de 2024'!$B$4:$B$749,$C165,'[1]SIIF Cierre 31 de Abril de 2024'!$C$4:$C$749,$D165,'[1]SIIF Cierre 31 de Abril de 2024'!$D$4:$D$749,$E165,'[1]SIIF Cierre 31 de Abril de 2024'!$E$4:$E$749,$F165,'[1]SIIF Cierre 31 de Abril de 2024'!$F$4:$F$749,$G165,'[1]SIIF Cierre 31 de Abril de 2024'!$G$4:$G$749,$H165,'[1]SIIF Cierre 31 de Abril de 2024'!$H$4:$H$749,$I165,'[1]SIIF Cierre 31 de Abril de 2024'!$I$4:$I$749,$J165,'[1]SIIF Cierre 31 de Abril de 2024'!$J$4:$J$749,$K165,'[1]SIIF Cierre 31 de Abril de 2024'!$K$4:$K$749,$L165,'[1]SIIF Cierre 31 de Abril de 2024'!$L$4:$L$749,$M165,'[1]SIIF Cierre 31 de Abril de 2024'!$M$4:$M$749,$N165,'[1]SIIF Cierre 31 de Abril de 2024'!$N$4:$N$749,$O165)/1000000</f>
        <v>3451689.5998590002</v>
      </c>
      <c r="AT165" s="177">
        <f t="shared" si="470"/>
        <v>0.87301211849582905</v>
      </c>
      <c r="AU165" s="422">
        <f>+AD165-AG165</f>
        <v>502080.94550999999</v>
      </c>
      <c r="AV165" s="350">
        <f>+AG165-AM165</f>
        <v>0</v>
      </c>
      <c r="AW165" s="351">
        <f t="shared" si="480"/>
        <v>502080.94550999999</v>
      </c>
      <c r="AX165" s="389"/>
      <c r="AY165" s="190">
        <f>AD165*AR165</f>
        <v>3451688.5189100001</v>
      </c>
      <c r="AZ165" s="172">
        <f>IF(AND(AY165=0,AM165&gt;AY165),1,IFERROR(AM165/AY165,1))</f>
        <v>1.0000003131652795</v>
      </c>
      <c r="BB165" s="602">
        <v>2.6897299370233153E-6</v>
      </c>
      <c r="BC165" s="252">
        <v>0.87301095853726607</v>
      </c>
      <c r="BD165" s="252">
        <v>0.87301184509883045</v>
      </c>
      <c r="BE165" s="252">
        <v>0.87307777045540069</v>
      </c>
      <c r="BF165" s="252">
        <v>0.87315028834755193</v>
      </c>
      <c r="BG165" s="252">
        <v>0.87321482927148053</v>
      </c>
      <c r="BH165" s="252">
        <v>0.8732754977397813</v>
      </c>
      <c r="BI165" s="252">
        <v>0.87333434615380279</v>
      </c>
      <c r="BJ165" s="252">
        <v>0.87339988789276479</v>
      </c>
      <c r="BK165" s="252">
        <v>0.8734687067187128</v>
      </c>
      <c r="BL165" s="252">
        <v>0.9999302689825228</v>
      </c>
      <c r="BM165" s="252">
        <v>1</v>
      </c>
      <c r="BO165" s="252">
        <v>2.6897299370233153E-6</v>
      </c>
      <c r="BP165" s="252">
        <v>0.87301095853726607</v>
      </c>
      <c r="BQ165" s="252">
        <v>0.87301184509883045</v>
      </c>
      <c r="BR165" s="252">
        <v>0.87301184509883045</v>
      </c>
      <c r="BS165" s="252">
        <v>0.87301184509883045</v>
      </c>
      <c r="BT165" s="252">
        <v>0.87301184509883045</v>
      </c>
      <c r="BU165" s="252">
        <v>0.87301184509883045</v>
      </c>
      <c r="BV165" s="252">
        <v>0.87301184509883045</v>
      </c>
      <c r="BW165" s="252">
        <v>0.87301184509883045</v>
      </c>
      <c r="BX165" s="252">
        <v>0.87301184509883045</v>
      </c>
      <c r="BY165" s="252">
        <v>1</v>
      </c>
      <c r="BZ165" s="252">
        <v>1</v>
      </c>
      <c r="CB165" s="537">
        <f t="shared" si="481"/>
        <v>10.634575</v>
      </c>
      <c r="CC165" s="537">
        <f t="shared" si="481"/>
        <v>3451685.0136489999</v>
      </c>
      <c r="CD165" s="537">
        <f t="shared" si="481"/>
        <v>3451688.5189100001</v>
      </c>
      <c r="CE165" s="537">
        <f t="shared" si="481"/>
        <v>3451949.1726429998</v>
      </c>
      <c r="CF165" s="537">
        <f t="shared" si="481"/>
        <v>3452235.8917490002</v>
      </c>
      <c r="CG165" s="537">
        <f t="shared" si="481"/>
        <v>3452491.0717529999</v>
      </c>
      <c r="CH165" s="537">
        <f t="shared" si="481"/>
        <v>3452730.9409559998</v>
      </c>
      <c r="CI165" s="537">
        <f t="shared" si="481"/>
        <v>3452963.6140820002</v>
      </c>
      <c r="CJ165" s="537">
        <f t="shared" si="481"/>
        <v>3453222.7510790001</v>
      </c>
      <c r="CK165" s="537">
        <f t="shared" si="481"/>
        <v>3453494.8449260001</v>
      </c>
      <c r="CL165" s="537">
        <f t="shared" si="481"/>
        <v>3953494.8449260001</v>
      </c>
      <c r="CM165" s="537">
        <f t="shared" si="481"/>
        <v>3953770.5453690002</v>
      </c>
      <c r="CO165" s="538">
        <f t="shared" si="482"/>
        <v>10.634575</v>
      </c>
      <c r="CP165" s="538">
        <f t="shared" si="482"/>
        <v>3451685.0136489999</v>
      </c>
      <c r="CQ165" s="538">
        <f t="shared" si="482"/>
        <v>3451688.5189100001</v>
      </c>
      <c r="CR165" s="538">
        <f t="shared" si="482"/>
        <v>3451688.5189100001</v>
      </c>
      <c r="CS165" s="538">
        <f t="shared" si="482"/>
        <v>3451688.5189100001</v>
      </c>
      <c r="CT165" s="538">
        <f t="shared" si="482"/>
        <v>3451688.5189100001</v>
      </c>
      <c r="CU165" s="538">
        <f t="shared" si="482"/>
        <v>3451688.5189100001</v>
      </c>
      <c r="CV165" s="538">
        <f t="shared" si="482"/>
        <v>3451688.5189100001</v>
      </c>
      <c r="CW165" s="538">
        <f t="shared" si="482"/>
        <v>3451688.5189100001</v>
      </c>
      <c r="CX165" s="538">
        <f t="shared" si="482"/>
        <v>3451688.5189100001</v>
      </c>
      <c r="CY165" s="538">
        <f t="shared" si="482"/>
        <v>3953770.5453690002</v>
      </c>
      <c r="CZ165" s="538">
        <f t="shared" si="482"/>
        <v>3953770.5453690002</v>
      </c>
      <c r="DB165" s="422">
        <v>10634575</v>
      </c>
      <c r="DC165" s="422">
        <v>3451685013649</v>
      </c>
      <c r="DD165" s="422">
        <v>3451688518910</v>
      </c>
      <c r="DE165" s="422">
        <v>3451949172643</v>
      </c>
      <c r="DF165" s="422">
        <v>3452235891749</v>
      </c>
      <c r="DG165" s="422">
        <v>3452491071753</v>
      </c>
      <c r="DH165" s="422">
        <v>3452730940956</v>
      </c>
      <c r="DI165" s="422">
        <v>3452963614082</v>
      </c>
      <c r="DJ165" s="422">
        <v>3453222751079</v>
      </c>
      <c r="DK165" s="422">
        <v>3453494844926</v>
      </c>
      <c r="DL165" s="422">
        <v>3953494844926</v>
      </c>
      <c r="DM165" s="422">
        <v>3953770545369</v>
      </c>
      <c r="DO165" s="422">
        <v>10634575</v>
      </c>
      <c r="DP165" s="422">
        <v>3451685013649</v>
      </c>
      <c r="DQ165" s="422">
        <v>3451688518910</v>
      </c>
      <c r="DR165" s="422">
        <v>3451688518910</v>
      </c>
      <c r="DS165" s="422">
        <v>3451688518910</v>
      </c>
      <c r="DT165" s="422">
        <v>3451688518910</v>
      </c>
      <c r="DU165" s="422">
        <v>3451688518910</v>
      </c>
      <c r="DV165" s="422">
        <v>3451688518910</v>
      </c>
      <c r="DW165" s="422">
        <v>3451688518910</v>
      </c>
      <c r="DX165" s="422">
        <v>3451688518910</v>
      </c>
      <c r="DY165" s="422">
        <v>3953770545369</v>
      </c>
      <c r="DZ165" s="422">
        <v>3953770545369</v>
      </c>
      <c r="EB165" s="537">
        <v>1000000</v>
      </c>
      <c r="EC165" s="538">
        <v>1000000</v>
      </c>
      <c r="ED165" s="538">
        <v>1000000</v>
      </c>
      <c r="EE165" s="538">
        <v>1000000</v>
      </c>
      <c r="EF165" s="538">
        <v>1000000</v>
      </c>
      <c r="EG165" s="538">
        <v>1000000</v>
      </c>
      <c r="EH165" s="538">
        <v>1000000</v>
      </c>
      <c r="EI165" s="538">
        <v>1000000</v>
      </c>
      <c r="EJ165" s="538">
        <v>1000000</v>
      </c>
      <c r="EK165" s="538">
        <v>1000000</v>
      </c>
      <c r="EL165" s="538">
        <v>1000000</v>
      </c>
      <c r="EM165" s="538">
        <v>1000000</v>
      </c>
      <c r="EO165" s="538">
        <v>1000000</v>
      </c>
      <c r="EP165" s="538">
        <v>1000000</v>
      </c>
      <c r="EQ165" s="538">
        <v>1000000</v>
      </c>
      <c r="ER165" s="538">
        <v>1000000</v>
      </c>
      <c r="ES165" s="538">
        <v>1000000</v>
      </c>
      <c r="ET165" s="538">
        <v>1000000</v>
      </c>
      <c r="EU165" s="538">
        <v>1000000</v>
      </c>
      <c r="EV165" s="538">
        <v>1000000</v>
      </c>
      <c r="EW165" s="538">
        <v>1000000</v>
      </c>
      <c r="EX165" s="538">
        <v>1000000</v>
      </c>
      <c r="EY165" s="538">
        <v>1000000</v>
      </c>
      <c r="EZ165" s="538">
        <v>1000000</v>
      </c>
    </row>
    <row r="166" spans="1:156" ht="22.5" customHeight="1">
      <c r="B166" s="1" t="s">
        <v>183</v>
      </c>
      <c r="C166" s="1" t="s">
        <v>184</v>
      </c>
      <c r="D166" s="1" t="s">
        <v>162</v>
      </c>
      <c r="E166" s="1" t="s">
        <v>163</v>
      </c>
      <c r="F166" s="1">
        <v>5</v>
      </c>
      <c r="G166" s="1" t="s">
        <v>162</v>
      </c>
      <c r="H166" s="1" t="s">
        <v>162</v>
      </c>
      <c r="I166" s="1" t="s">
        <v>162</v>
      </c>
      <c r="J166" s="1" t="s">
        <v>162</v>
      </c>
      <c r="K166" s="1" t="s">
        <v>162</v>
      </c>
      <c r="L166" s="1" t="s">
        <v>162</v>
      </c>
      <c r="M166" s="1" t="s">
        <v>162</v>
      </c>
      <c r="N166" s="1" t="s">
        <v>162</v>
      </c>
      <c r="O166" s="1" t="s">
        <v>162</v>
      </c>
      <c r="T166" s="302" t="s">
        <v>168</v>
      </c>
      <c r="U166" s="413"/>
      <c r="V166" s="174" t="s">
        <v>168</v>
      </c>
      <c r="W166" s="352">
        <f>(+SUMIFS('[1]SIIF Cierre 31 de Abril de 2024'!$P$4:$P$749,'[1]SIIF Cierre 31 de Abril de 2024'!$A$4:$A$749,$B166,'[1]SIIF Cierre 31 de Abril de 2024'!$B$4:$B$749,$C166,'[1]SIIF Cierre 31 de Abril de 2024'!$C$4:$C$749,$D166,'[1]SIIF Cierre 31 de Abril de 2024'!$D$4:$D$749,$E166,'[1]SIIF Cierre 31 de Abril de 2024'!$E$4:$E$749,$F166,'[1]SIIF Cierre 31 de Abril de 2024'!$F$4:$F$749,$G166,'[1]SIIF Cierre 31 de Abril de 2024'!$G$4:$G$749,$H166,'[1]SIIF Cierre 31 de Abril de 2024'!$H$4:$H$749,$I166,'[1]SIIF Cierre 31 de Abril de 2024'!$I$4:$I$749,$J166,'[1]SIIF Cierre 31 de Abril de 2024'!$J$4:$J$749,$K166,'[1]SIIF Cierre 31 de Abril de 2024'!$K$4:$K$749,$L166,'[1]SIIF Cierre 31 de Abril de 2024'!$L$4:$L$749,$M166,'[1]SIIF Cierre 31 de Abril de 2024'!$M$4:$M$749,$N166,'[1]SIIF Cierre 31 de Abril de 2024'!$N$4:$N$749,$O166)/1000000)</f>
        <v>47106</v>
      </c>
      <c r="X166" s="301">
        <v>0</v>
      </c>
      <c r="Y166" s="352">
        <f>(+SUMIFS('[1]SIIF Cierre 31 de Abril de 2024'!$R$4:$R$749,'[1]SIIF Cierre 31 de Abril de 2024'!$A$4:$A$749,$B166,'[1]SIIF Cierre 31 de Abril de 2024'!$B$4:$B$749,$C166,'[1]SIIF Cierre 31 de Abril de 2024'!$C$4:$C$749,$D166,'[1]SIIF Cierre 31 de Abril de 2024'!$D$4:$D$749,$E166,'[1]SIIF Cierre 31 de Abril de 2024'!$E$4:$E$749,$F166,'[1]SIIF Cierre 31 de Abril de 2024'!$F$4:$F$749,$G166,'[1]SIIF Cierre 31 de Abril de 2024'!$G$4:$G$749,$H166,'[1]SIIF Cierre 31 de Abril de 2024'!$H$4:$H$749,$I166,'[1]SIIF Cierre 31 de Abril de 2024'!$I$4:$I$749,$J166,'[1]SIIF Cierre 31 de Abril de 2024'!$J$4:$J$749,$K166,'[1]SIIF Cierre 31 de Abril de 2024'!$K$4:$K$749,$L166,'[1]SIIF Cierre 31 de Abril de 2024'!$L$4:$L$749,$M166,'[1]SIIF Cierre 31 de Abril de 2024'!$M$4:$M$749,$N166,'[1]SIIF Cierre 31 de Abril de 2024'!$N$4:$N$749,$O166)/1000000)</f>
        <v>0</v>
      </c>
      <c r="Z166" s="301"/>
      <c r="AA166" s="352">
        <f>(+SUMIFS('[1]SIIF Cierre 31 de Abril de 2024'!$Q$4:$Q$749,'[1]SIIF Cierre 31 de Abril de 2024'!$A$4:$A$749,$B166,'[1]SIIF Cierre 31 de Abril de 2024'!$B$4:$B$749,$C166,'[1]SIIF Cierre 31 de Abril de 2024'!$C$4:$C$749,$D166,'[1]SIIF Cierre 31 de Abril de 2024'!$D$4:$D$749,$E166,'[1]SIIF Cierre 31 de Abril de 2024'!$E$4:$E$749,$F166,'[1]SIIF Cierre 31 de Abril de 2024'!$F$4:$F$749,$G166,'[1]SIIF Cierre 31 de Abril de 2024'!$G$4:$G$749,$H166,'[1]SIIF Cierre 31 de Abril de 2024'!$H$4:$H$749,$I166,'[1]SIIF Cierre 31 de Abril de 2024'!$I$4:$I$749,$J166,'[1]SIIF Cierre 31 de Abril de 2024'!$J$4:$J$749,$K166,'[1]SIIF Cierre 31 de Abril de 2024'!$K$4:$K$749,$L166,'[1]SIIF Cierre 31 de Abril de 2024'!$L$4:$L$749,$M166,'[1]SIIF Cierre 31 de Abril de 2024'!$M$4:$M$749,$N166,'[1]SIIF Cierre 31 de Abril de 2024'!$N$4:$N$749,$O166)/1000000)</f>
        <v>0</v>
      </c>
      <c r="AB166" s="301"/>
      <c r="AC166" s="301"/>
      <c r="AD166" s="422">
        <f>W166-Y166+AA166</f>
        <v>47106</v>
      </c>
      <c r="AE166" s="352">
        <f>(+SUMIFS('[1]SIIF Cierre 31 de Abril de 2024'!$T$4:$T$749,'[1]SIIF Cierre 31 de Abril de 2024'!$A$4:$A$749,$B166,'[1]SIIF Cierre 31 de Abril de 2024'!$B$4:$B$749,$C166,'[1]SIIF Cierre 31 de Abril de 2024'!$C$4:$C$749,$D166,'[1]SIIF Cierre 31 de Abril de 2024'!$D$4:$D$749,$E166,'[1]SIIF Cierre 31 de Abril de 2024'!$E$4:$E$749,$F166,'[1]SIIF Cierre 31 de Abril de 2024'!$F$4:$F$749,$G166,'[1]SIIF Cierre 31 de Abril de 2024'!$G$4:$G$749,$H166,'[1]SIIF Cierre 31 de Abril de 2024'!$H$4:$H$749,$I166,'[1]SIIF Cierre 31 de Abril de 2024'!$I$4:$I$749,$J166,'[1]SIIF Cierre 31 de Abril de 2024'!$J$4:$J$749,$K166,'[1]SIIF Cierre 31 de Abril de 2024'!$K$4:$K$749,$L166,'[1]SIIF Cierre 31 de Abril de 2024'!$L$4:$L$749,$M166,'[1]SIIF Cierre 31 de Abril de 2024'!$M$4:$M$749,$N166,'[1]SIIF Cierre 31 de Abril de 2024'!$N$4:$N$749,$O166)/1000000)</f>
        <v>0</v>
      </c>
      <c r="AF166" s="352">
        <f>AD166-AE166</f>
        <v>47106</v>
      </c>
      <c r="AG166" s="422">
        <f>+SUMIFS('[1]SIIF Cierre 31 de Abril de 2024'!$W$4:$W$749,'[1]SIIF Cierre 31 de Abril de 2024'!$A$4:$A$749,$B166,'[1]SIIF Cierre 31 de Abril de 2024'!$B$4:$B$749,$C166,'[1]SIIF Cierre 31 de Abril de 2024'!$C$4:$C$749,$D166,'[1]SIIF Cierre 31 de Abril de 2024'!$D$4:$D$749,$E166,'[1]SIIF Cierre 31 de Abril de 2024'!$E$4:$E$749,$F166,'[1]SIIF Cierre 31 de Abril de 2024'!$F$4:$F$749,$G166,'[1]SIIF Cierre 31 de Abril de 2024'!$G$4:$G$749,$H166,'[1]SIIF Cierre 31 de Abril de 2024'!$H$4:$H$749,$I166,'[1]SIIF Cierre 31 de Abril de 2024'!$I$4:$I$749,$J166,'[1]SIIF Cierre 31 de Abril de 2024'!$J$4:$J$749,$K166,'[1]SIIF Cierre 31 de Abril de 2024'!$K$4:$K$749,$L166,'[1]SIIF Cierre 31 de Abril de 2024'!$L$4:$L$749,$M166,'[1]SIIF Cierre 31 de Abril de 2024'!$M$4:$M$749,$N166,'[1]SIIF Cierre 31 de Abril de 2024'!$N$4:$N$749,$O166)/1000000</f>
        <v>22656.156196960001</v>
      </c>
      <c r="AH166" s="177">
        <f t="shared" si="467"/>
        <v>0.48096115562688407</v>
      </c>
      <c r="AI166" s="217"/>
      <c r="AJ166" s="246">
        <f t="shared" si="477"/>
        <v>17936.251651250001</v>
      </c>
      <c r="AK166" s="246">
        <f t="shared" si="478"/>
        <v>4719.9045457100001</v>
      </c>
      <c r="AL166" s="170">
        <f t="shared" si="468"/>
        <v>0.38076363204793445</v>
      </c>
      <c r="AM166" s="422">
        <f>+SUMIFS('[1]SIIF Cierre 31 de Abril de 2024'!$X$4:$X$749,'[1]SIIF Cierre 31 de Abril de 2024'!$A$4:$A$749,$B166,'[1]SIIF Cierre 31 de Abril de 2024'!$B$4:$B$749,$C166,'[1]SIIF Cierre 31 de Abril de 2024'!$C$4:$C$749,$D166,'[1]SIIF Cierre 31 de Abril de 2024'!$D$4:$D$749,$E166,'[1]SIIF Cierre 31 de Abril de 2024'!$E$4:$E$749,$F166,'[1]SIIF Cierre 31 de Abril de 2024'!$F$4:$F$749,$G166,'[1]SIIF Cierre 31 de Abril de 2024'!$G$4:$G$749,$H166,'[1]SIIF Cierre 31 de Abril de 2024'!$H$4:$H$749,$I166,'[1]SIIF Cierre 31 de Abril de 2024'!$I$4:$I$749,$J166,'[1]SIIF Cierre 31 de Abril de 2024'!$J$4:$J$749,$K166,'[1]SIIF Cierre 31 de Abril de 2024'!$K$4:$K$749,$L166,'[1]SIIF Cierre 31 de Abril de 2024'!$L$4:$L$749,$M166,'[1]SIIF Cierre 31 de Abril de 2024'!$M$4:$M$749,$N166,'[1]SIIF Cierre 31 de Abril de 2024'!$N$4:$N$749,$O166)/1000000</f>
        <v>2223.13985761</v>
      </c>
      <c r="AN166" s="177">
        <f t="shared" si="469"/>
        <v>4.7194409578609944E-2</v>
      </c>
      <c r="AO166" s="217"/>
      <c r="AP166" s="246">
        <f t="shared" si="483"/>
        <v>4643.8073800000002</v>
      </c>
      <c r="AQ166" s="246">
        <f t="shared" si="484"/>
        <v>-2420.6675223900002</v>
      </c>
      <c r="AR166" s="170">
        <f t="shared" si="479"/>
        <v>9.8582078291512762E-2</v>
      </c>
      <c r="AS166" s="422">
        <f>+SUMIFS('[1]SIIF Cierre 31 de Abril de 2024'!$Z$4:$Z$749,'[1]SIIF Cierre 31 de Abril de 2024'!$A$4:$A$749,$B166,'[1]SIIF Cierre 31 de Abril de 2024'!$B$4:$B$749,$C166,'[1]SIIF Cierre 31 de Abril de 2024'!$C$4:$C$749,$D166,'[1]SIIF Cierre 31 de Abril de 2024'!$D$4:$D$749,$E166,'[1]SIIF Cierre 31 de Abril de 2024'!$E$4:$E$749,$F166,'[1]SIIF Cierre 31 de Abril de 2024'!$F$4:$F$749,$G166,'[1]SIIF Cierre 31 de Abril de 2024'!$G$4:$G$749,$H166,'[1]SIIF Cierre 31 de Abril de 2024'!$H$4:$H$749,$I166,'[1]SIIF Cierre 31 de Abril de 2024'!$I$4:$I$749,$J166,'[1]SIIF Cierre 31 de Abril de 2024'!$J$4:$J$749,$K166,'[1]SIIF Cierre 31 de Abril de 2024'!$K$4:$K$749,$L166,'[1]SIIF Cierre 31 de Abril de 2024'!$L$4:$L$749,$M166,'[1]SIIF Cierre 31 de Abril de 2024'!$M$4:$M$749,$N166,'[1]SIIF Cierre 31 de Abril de 2024'!$N$4:$N$749,$O166)/1000000</f>
        <v>2206.30652461</v>
      </c>
      <c r="AT166" s="177">
        <f t="shared" si="470"/>
        <v>4.6837059495817943E-2</v>
      </c>
      <c r="AU166" s="422">
        <f>+AD166-AG166</f>
        <v>24449.843803039999</v>
      </c>
      <c r="AV166" s="350">
        <f>+AG166-AM166</f>
        <v>20433.016339350001</v>
      </c>
      <c r="AW166" s="351">
        <f t="shared" si="480"/>
        <v>44882.860142389996</v>
      </c>
      <c r="AX166" s="389"/>
      <c r="AY166" s="178">
        <f>AD166*AR166</f>
        <v>4643.8073800000002</v>
      </c>
      <c r="AZ166" s="172">
        <f>+AM166/AY166</f>
        <v>0.47873214276385423</v>
      </c>
      <c r="BB166" s="602">
        <v>0.11996511096781726</v>
      </c>
      <c r="BC166" s="252">
        <v>0.2447286292032862</v>
      </c>
      <c r="BD166" s="252">
        <v>0.33070149575956354</v>
      </c>
      <c r="BE166" s="252">
        <v>0.38076363204793445</v>
      </c>
      <c r="BF166" s="252">
        <v>0.50591897276886166</v>
      </c>
      <c r="BG166" s="252">
        <v>0.58101217720141807</v>
      </c>
      <c r="BH166" s="252">
        <v>0.65986004184711078</v>
      </c>
      <c r="BI166" s="252">
        <v>0.7394963851367129</v>
      </c>
      <c r="BJ166" s="252">
        <v>0.80161273290557467</v>
      </c>
      <c r="BK166" s="252">
        <v>0.86683489806500236</v>
      </c>
      <c r="BL166" s="252">
        <v>0.9581459292924468</v>
      </c>
      <c r="BM166" s="252">
        <v>1</v>
      </c>
      <c r="BO166" s="252">
        <v>0</v>
      </c>
      <c r="BP166" s="252">
        <v>4.2691559461639707E-4</v>
      </c>
      <c r="BQ166" s="252">
        <v>1.5238130599074428E-2</v>
      </c>
      <c r="BR166" s="252">
        <v>9.8582078291512762E-2</v>
      </c>
      <c r="BS166" s="252">
        <v>0.18192602598395108</v>
      </c>
      <c r="BT166" s="252">
        <v>0.26526997367638944</v>
      </c>
      <c r="BU166" s="252">
        <v>0.34861392136882774</v>
      </c>
      <c r="BV166" s="252">
        <v>0.4319578690612661</v>
      </c>
      <c r="BW166" s="252">
        <v>0.51530181675370446</v>
      </c>
      <c r="BX166" s="252">
        <v>0.5986457644461427</v>
      </c>
      <c r="BY166" s="252">
        <v>0.68198971213858106</v>
      </c>
      <c r="BZ166" s="252">
        <v>1</v>
      </c>
      <c r="CB166" s="537">
        <f t="shared" si="481"/>
        <v>5651.0765172499996</v>
      </c>
      <c r="CC166" s="537">
        <f t="shared" si="481"/>
        <v>11528.18680725</v>
      </c>
      <c r="CD166" s="537">
        <f t="shared" si="481"/>
        <v>15578.024659250001</v>
      </c>
      <c r="CE166" s="537">
        <f t="shared" si="481"/>
        <v>17936.251651250001</v>
      </c>
      <c r="CF166" s="537">
        <f t="shared" si="481"/>
        <v>23831.819131249998</v>
      </c>
      <c r="CG166" s="537">
        <f t="shared" si="481"/>
        <v>27369.15961925</v>
      </c>
      <c r="CH166" s="537">
        <f t="shared" si="481"/>
        <v>31083.367131250001</v>
      </c>
      <c r="CI166" s="537">
        <f t="shared" si="481"/>
        <v>34834.716718249998</v>
      </c>
      <c r="CJ166" s="537">
        <f>DJ166/EJ166</f>
        <v>37760.769396249998</v>
      </c>
      <c r="CK166" s="537">
        <f t="shared" si="481"/>
        <v>40833.124708249998</v>
      </c>
      <c r="CL166" s="537">
        <f t="shared" si="481"/>
        <v>45134.422145249999</v>
      </c>
      <c r="CM166" s="537">
        <f t="shared" si="481"/>
        <v>47106</v>
      </c>
      <c r="CO166" s="538">
        <f t="shared" si="482"/>
        <v>0</v>
      </c>
      <c r="CP166" s="538">
        <f t="shared" si="482"/>
        <v>20.110285999999999</v>
      </c>
      <c r="CQ166" s="538">
        <f t="shared" si="482"/>
        <v>717.80737999999997</v>
      </c>
      <c r="CR166" s="538">
        <f t="shared" si="482"/>
        <v>4643.8073800000002</v>
      </c>
      <c r="CS166" s="538">
        <f t="shared" si="482"/>
        <v>8569.8073800000002</v>
      </c>
      <c r="CT166" s="538">
        <f t="shared" si="482"/>
        <v>12495.80738</v>
      </c>
      <c r="CU166" s="538">
        <f t="shared" si="482"/>
        <v>16421.807379999998</v>
      </c>
      <c r="CV166" s="538">
        <f t="shared" si="482"/>
        <v>20347.807379999998</v>
      </c>
      <c r="CW166" s="538">
        <f t="shared" si="482"/>
        <v>24273.807379999998</v>
      </c>
      <c r="CX166" s="538">
        <f t="shared" si="482"/>
        <v>28199.807379999998</v>
      </c>
      <c r="CY166" s="538">
        <f t="shared" si="482"/>
        <v>32125.807379999998</v>
      </c>
      <c r="CZ166" s="538">
        <f t="shared" si="482"/>
        <v>47106</v>
      </c>
      <c r="DB166" s="422">
        <v>5651076517.25</v>
      </c>
      <c r="DC166" s="422">
        <v>11528186807.25</v>
      </c>
      <c r="DD166" s="422">
        <v>15578024659.25</v>
      </c>
      <c r="DE166" s="422">
        <v>17936251651.25</v>
      </c>
      <c r="DF166" s="422">
        <v>23831819131.25</v>
      </c>
      <c r="DG166" s="422">
        <v>27369159619.25</v>
      </c>
      <c r="DH166" s="422">
        <v>31083367131.25</v>
      </c>
      <c r="DI166" s="422">
        <v>34834716718.25</v>
      </c>
      <c r="DJ166" s="422">
        <v>37760769396.25</v>
      </c>
      <c r="DK166" s="422">
        <v>40833124708.25</v>
      </c>
      <c r="DL166" s="422">
        <v>45134422145.25</v>
      </c>
      <c r="DM166" s="422">
        <v>47106000000</v>
      </c>
      <c r="DO166" s="422">
        <v>0</v>
      </c>
      <c r="DP166" s="422">
        <v>20110286</v>
      </c>
      <c r="DQ166" s="422">
        <v>717807380</v>
      </c>
      <c r="DR166" s="422">
        <v>4643807380</v>
      </c>
      <c r="DS166" s="422">
        <v>8569807380</v>
      </c>
      <c r="DT166" s="422">
        <v>12495807380</v>
      </c>
      <c r="DU166" s="422">
        <v>16421807380</v>
      </c>
      <c r="DV166" s="422">
        <v>20347807380</v>
      </c>
      <c r="DW166" s="422">
        <v>24273807380</v>
      </c>
      <c r="DX166" s="422">
        <v>28199807380</v>
      </c>
      <c r="DY166" s="422">
        <v>32125807380</v>
      </c>
      <c r="DZ166" s="422">
        <v>47106000000</v>
      </c>
      <c r="EB166" s="537">
        <v>1000000</v>
      </c>
      <c r="EC166" s="538">
        <v>1000000</v>
      </c>
      <c r="ED166" s="538">
        <v>1000000</v>
      </c>
      <c r="EE166" s="538">
        <v>1000000</v>
      </c>
      <c r="EF166" s="538">
        <v>1000000</v>
      </c>
      <c r="EG166" s="538">
        <v>1000000</v>
      </c>
      <c r="EH166" s="538">
        <v>1000000</v>
      </c>
      <c r="EI166" s="538">
        <v>1000000</v>
      </c>
      <c r="EJ166" s="538">
        <v>1000000</v>
      </c>
      <c r="EK166" s="538">
        <v>1000000</v>
      </c>
      <c r="EL166" s="538">
        <v>1000000</v>
      </c>
      <c r="EM166" s="538">
        <v>1000000</v>
      </c>
      <c r="EO166" s="538">
        <v>1000000</v>
      </c>
      <c r="EP166" s="538">
        <v>1000000</v>
      </c>
      <c r="EQ166" s="538">
        <v>1000000</v>
      </c>
      <c r="ER166" s="538">
        <v>1000000</v>
      </c>
      <c r="ES166" s="538">
        <v>1000000</v>
      </c>
      <c r="ET166" s="538">
        <v>1000000</v>
      </c>
      <c r="EU166" s="538">
        <v>1000000</v>
      </c>
      <c r="EV166" s="538">
        <v>1000000</v>
      </c>
      <c r="EW166" s="538">
        <v>1000000</v>
      </c>
      <c r="EX166" s="538">
        <v>1000000</v>
      </c>
      <c r="EY166" s="538">
        <v>1000000</v>
      </c>
      <c r="EZ166" s="538">
        <v>1000000</v>
      </c>
    </row>
    <row r="167" spans="1:156" ht="23.5" thickBot="1">
      <c r="B167" s="1" t="s">
        <v>183</v>
      </c>
      <c r="C167" s="1" t="s">
        <v>184</v>
      </c>
      <c r="D167" s="1" t="s">
        <v>162</v>
      </c>
      <c r="E167" s="1" t="s">
        <v>163</v>
      </c>
      <c r="F167" s="1">
        <v>8</v>
      </c>
      <c r="G167" s="1" t="s">
        <v>162</v>
      </c>
      <c r="H167" s="1" t="s">
        <v>162</v>
      </c>
      <c r="I167" s="1" t="s">
        <v>162</v>
      </c>
      <c r="J167" s="1" t="s">
        <v>162</v>
      </c>
      <c r="K167" s="1" t="s">
        <v>162</v>
      </c>
      <c r="L167" s="1" t="s">
        <v>162</v>
      </c>
      <c r="M167" s="1" t="s">
        <v>162</v>
      </c>
      <c r="N167" s="1" t="s">
        <v>162</v>
      </c>
      <c r="O167" s="1" t="s">
        <v>162</v>
      </c>
      <c r="T167" s="174" t="s">
        <v>169</v>
      </c>
      <c r="U167" s="414"/>
      <c r="V167" s="174" t="s">
        <v>169</v>
      </c>
      <c r="W167" s="352">
        <f>(+SUMIFS('[1]SIIF Cierre 31 de Abril de 2024'!$P$4:$P$749,'[1]SIIF Cierre 31 de Abril de 2024'!$A$4:$A$749,$B167,'[1]SIIF Cierre 31 de Abril de 2024'!$B$4:$B$749,$C167,'[1]SIIF Cierre 31 de Abril de 2024'!$C$4:$C$749,$D167,'[1]SIIF Cierre 31 de Abril de 2024'!$D$4:$D$749,$E167,'[1]SIIF Cierre 31 de Abril de 2024'!$E$4:$E$749,$F167,'[1]SIIF Cierre 31 de Abril de 2024'!$F$4:$F$749,$G167,'[1]SIIF Cierre 31 de Abril de 2024'!$G$4:$G$749,$H167,'[1]SIIF Cierre 31 de Abril de 2024'!$H$4:$H$749,$I167,'[1]SIIF Cierre 31 de Abril de 2024'!$I$4:$I$749,$J167,'[1]SIIF Cierre 31 de Abril de 2024'!$J$4:$J$749,$K167,'[1]SIIF Cierre 31 de Abril de 2024'!$K$4:$K$749,$L167,'[1]SIIF Cierre 31 de Abril de 2024'!$L$4:$L$749,$M167,'[1]SIIF Cierre 31 de Abril de 2024'!$M$4:$M$749,$N167,'[1]SIIF Cierre 31 de Abril de 2024'!$N$4:$N$749,$O167)/1000000)</f>
        <v>8400</v>
      </c>
      <c r="X167" s="301">
        <v>0</v>
      </c>
      <c r="Y167" s="352">
        <f>(+SUMIFS('[1]SIIF Cierre 31 de Abril de 2024'!$R$4:$R$749,'[1]SIIF Cierre 31 de Abril de 2024'!$A$4:$A$749,$B167,'[1]SIIF Cierre 31 de Abril de 2024'!$B$4:$B$749,$C167,'[1]SIIF Cierre 31 de Abril de 2024'!$C$4:$C$749,$D167,'[1]SIIF Cierre 31 de Abril de 2024'!$D$4:$D$749,$E167,'[1]SIIF Cierre 31 de Abril de 2024'!$E$4:$E$749,$F167,'[1]SIIF Cierre 31 de Abril de 2024'!$F$4:$F$749,$G167,'[1]SIIF Cierre 31 de Abril de 2024'!$G$4:$G$749,$H167,'[1]SIIF Cierre 31 de Abril de 2024'!$H$4:$H$749,$I167,'[1]SIIF Cierre 31 de Abril de 2024'!$I$4:$I$749,$J167,'[1]SIIF Cierre 31 de Abril de 2024'!$J$4:$J$749,$K167,'[1]SIIF Cierre 31 de Abril de 2024'!$K$4:$K$749,$L167,'[1]SIIF Cierre 31 de Abril de 2024'!$L$4:$L$749,$M167,'[1]SIIF Cierre 31 de Abril de 2024'!$M$4:$M$749,$N167,'[1]SIIF Cierre 31 de Abril de 2024'!$N$4:$N$749,$O167)/1000000)</f>
        <v>0</v>
      </c>
      <c r="Z167" s="301"/>
      <c r="AA167" s="352">
        <f>(+SUMIFS('[1]SIIF Cierre 31 de Abril de 2024'!$Q$4:$Q$749,'[1]SIIF Cierre 31 de Abril de 2024'!$A$4:$A$749,$B167,'[1]SIIF Cierre 31 de Abril de 2024'!$B$4:$B$749,$C167,'[1]SIIF Cierre 31 de Abril de 2024'!$C$4:$C$749,$D167,'[1]SIIF Cierre 31 de Abril de 2024'!$D$4:$D$749,$E167,'[1]SIIF Cierre 31 de Abril de 2024'!$E$4:$E$749,$F167,'[1]SIIF Cierre 31 de Abril de 2024'!$F$4:$F$749,$G167,'[1]SIIF Cierre 31 de Abril de 2024'!$G$4:$G$749,$H167,'[1]SIIF Cierre 31 de Abril de 2024'!$H$4:$H$749,$I167,'[1]SIIF Cierre 31 de Abril de 2024'!$I$4:$I$749,$J167,'[1]SIIF Cierre 31 de Abril de 2024'!$J$4:$J$749,$K167,'[1]SIIF Cierre 31 de Abril de 2024'!$K$4:$K$749,$L167,'[1]SIIF Cierre 31 de Abril de 2024'!$L$4:$L$749,$M167,'[1]SIIF Cierre 31 de Abril de 2024'!$M$4:$M$749,$N167,'[1]SIIF Cierre 31 de Abril de 2024'!$N$4:$N$749,$O167)/1000000)</f>
        <v>0</v>
      </c>
      <c r="AB167" s="301"/>
      <c r="AC167" s="301"/>
      <c r="AD167" s="422">
        <f>W167-Y167+AA167</f>
        <v>8400</v>
      </c>
      <c r="AE167" s="352">
        <f>(+SUMIFS('[1]SIIF Cierre 31 de Abril de 2024'!$T$4:$T$749,'[1]SIIF Cierre 31 de Abril de 2024'!$A$4:$A$749,$B167,'[1]SIIF Cierre 31 de Abril de 2024'!$B$4:$B$749,$C167,'[1]SIIF Cierre 31 de Abril de 2024'!$C$4:$C$749,$D167,'[1]SIIF Cierre 31 de Abril de 2024'!$D$4:$D$749,$E167,'[1]SIIF Cierre 31 de Abril de 2024'!$E$4:$E$749,$F167,'[1]SIIF Cierre 31 de Abril de 2024'!$F$4:$F$749,$G167,'[1]SIIF Cierre 31 de Abril de 2024'!$G$4:$G$749,$H167,'[1]SIIF Cierre 31 de Abril de 2024'!$H$4:$H$749,$I167,'[1]SIIF Cierre 31 de Abril de 2024'!$I$4:$I$749,$J167,'[1]SIIF Cierre 31 de Abril de 2024'!$J$4:$J$749,$K167,'[1]SIIF Cierre 31 de Abril de 2024'!$K$4:$K$749,$L167,'[1]SIIF Cierre 31 de Abril de 2024'!$L$4:$L$749,$M167,'[1]SIIF Cierre 31 de Abril de 2024'!$M$4:$M$749,$N167,'[1]SIIF Cierre 31 de Abril de 2024'!$N$4:$N$749,$O167)/1000000)</f>
        <v>0</v>
      </c>
      <c r="AF167" s="352">
        <f>AD167-AE167</f>
        <v>8400</v>
      </c>
      <c r="AG167" s="422">
        <f>+SUMIFS('[1]SIIF Cierre 31 de Abril de 2024'!$W$4:$W$749,'[1]SIIF Cierre 31 de Abril de 2024'!$A$4:$A$749,$B167,'[1]SIIF Cierre 31 de Abril de 2024'!$B$4:$B$749,$C167,'[1]SIIF Cierre 31 de Abril de 2024'!$C$4:$C$749,$D167,'[1]SIIF Cierre 31 de Abril de 2024'!$D$4:$D$749,$E167,'[1]SIIF Cierre 31 de Abril de 2024'!$E$4:$E$749,$F167,'[1]SIIF Cierre 31 de Abril de 2024'!$F$4:$F$749,$G167,'[1]SIIF Cierre 31 de Abril de 2024'!$G$4:$G$749,$H167,'[1]SIIF Cierre 31 de Abril de 2024'!$H$4:$H$749,$I167,'[1]SIIF Cierre 31 de Abril de 2024'!$I$4:$I$749,$J167,'[1]SIIF Cierre 31 de Abril de 2024'!$J$4:$J$749,$K167,'[1]SIIF Cierre 31 de Abril de 2024'!$K$4:$K$749,$L167,'[1]SIIF Cierre 31 de Abril de 2024'!$L$4:$L$749,$M167,'[1]SIIF Cierre 31 de Abril de 2024'!$M$4:$M$749,$N167,'[1]SIIF Cierre 31 de Abril de 2024'!$N$4:$N$749,$O167)/1000000</f>
        <v>294.47377599999999</v>
      </c>
      <c r="AH167" s="177">
        <f t="shared" si="467"/>
        <v>3.5056401904761905E-2</v>
      </c>
      <c r="AI167" s="217"/>
      <c r="AJ167" s="246">
        <f>INDEX(CB167:CM167,MATCH($W$1,$CB$86:$CM$86,0))</f>
        <v>287.675884</v>
      </c>
      <c r="AK167" s="246">
        <f t="shared" si="478"/>
        <v>6.7978919999999903</v>
      </c>
      <c r="AL167" s="170">
        <f t="shared" si="468"/>
        <v>3.4247129047619049E-2</v>
      </c>
      <c r="AM167" s="422">
        <f>+SUMIFS('[1]SIIF Cierre 31 de Abril de 2024'!$X$4:$X$749,'[1]SIIF Cierre 31 de Abril de 2024'!$A$4:$A$749,$B167,'[1]SIIF Cierre 31 de Abril de 2024'!$B$4:$B$749,$C167,'[1]SIIF Cierre 31 de Abril de 2024'!$C$4:$C$749,$D167,'[1]SIIF Cierre 31 de Abril de 2024'!$D$4:$D$749,$E167,'[1]SIIF Cierre 31 de Abril de 2024'!$E$4:$E$749,$F167,'[1]SIIF Cierre 31 de Abril de 2024'!$F$4:$F$749,$G167,'[1]SIIF Cierre 31 de Abril de 2024'!$G$4:$G$749,$H167,'[1]SIIF Cierre 31 de Abril de 2024'!$H$4:$H$749,$I167,'[1]SIIF Cierre 31 de Abril de 2024'!$I$4:$I$749,$J167,'[1]SIIF Cierre 31 de Abril de 2024'!$J$4:$J$749,$K167,'[1]SIIF Cierre 31 de Abril de 2024'!$K$4:$K$749,$L167,'[1]SIIF Cierre 31 de Abril de 2024'!$L$4:$L$749,$M167,'[1]SIIF Cierre 31 de Abril de 2024'!$M$4:$M$749,$N167,'[1]SIIF Cierre 31 de Abril de 2024'!$N$4:$N$749,$O167)/1000000</f>
        <v>294.47377599999999</v>
      </c>
      <c r="AN167" s="177">
        <f t="shared" si="469"/>
        <v>3.5056401904761905E-2</v>
      </c>
      <c r="AO167" s="217"/>
      <c r="AP167" s="246">
        <f t="shared" si="483"/>
        <v>286.90988399999998</v>
      </c>
      <c r="AQ167" s="246">
        <f t="shared" si="484"/>
        <v>7.5638920000000098</v>
      </c>
      <c r="AR167" s="170">
        <f t="shared" si="479"/>
        <v>3.4155938571428575E-2</v>
      </c>
      <c r="AS167" s="422">
        <f>+SUMIFS('[1]SIIF Cierre 31 de Abril de 2024'!$Z$4:$Z$749,'[1]SIIF Cierre 31 de Abril de 2024'!$A$4:$A$749,$B167,'[1]SIIF Cierre 31 de Abril de 2024'!$B$4:$B$749,$C167,'[1]SIIF Cierre 31 de Abril de 2024'!$C$4:$C$749,$D167,'[1]SIIF Cierre 31 de Abril de 2024'!$D$4:$D$749,$E167,'[1]SIIF Cierre 31 de Abril de 2024'!$E$4:$E$749,$F167,'[1]SIIF Cierre 31 de Abril de 2024'!$F$4:$F$749,$G167,'[1]SIIF Cierre 31 de Abril de 2024'!$G$4:$G$749,$H167,'[1]SIIF Cierre 31 de Abril de 2024'!$H$4:$H$749,$I167,'[1]SIIF Cierre 31 de Abril de 2024'!$I$4:$I$749,$J167,'[1]SIIF Cierre 31 de Abril de 2024'!$J$4:$J$749,$K167,'[1]SIIF Cierre 31 de Abril de 2024'!$K$4:$K$749,$L167,'[1]SIIF Cierre 31 de Abril de 2024'!$L$4:$L$749,$M167,'[1]SIIF Cierre 31 de Abril de 2024'!$M$4:$M$749,$N167,'[1]SIIF Cierre 31 de Abril de 2024'!$N$4:$N$749,$O167)/1000000</f>
        <v>294.47377599999999</v>
      </c>
      <c r="AT167" s="177">
        <f t="shared" si="470"/>
        <v>3.5056401904761905E-2</v>
      </c>
      <c r="AU167" s="422">
        <f>+AD167-AG167</f>
        <v>8105.5262240000002</v>
      </c>
      <c r="AV167" s="350">
        <f>+AG167-AM167</f>
        <v>0</v>
      </c>
      <c r="AW167" s="351">
        <f t="shared" si="480"/>
        <v>8105.5262240000002</v>
      </c>
      <c r="AX167" s="389"/>
      <c r="AY167" s="178">
        <f>AD167*AR167</f>
        <v>286.90988400000003</v>
      </c>
      <c r="AZ167" s="172">
        <f>+AM167/AY167</f>
        <v>1.0263633022834444</v>
      </c>
      <c r="BB167" s="602">
        <v>0</v>
      </c>
      <c r="BC167" s="252">
        <v>3.4163214285714283E-2</v>
      </c>
      <c r="BD167" s="252">
        <v>3.4247129047619049E-2</v>
      </c>
      <c r="BE167" s="252">
        <v>3.4247129047619049E-2</v>
      </c>
      <c r="BF167" s="252">
        <v>3.4247129047619049E-2</v>
      </c>
      <c r="BG167" s="252">
        <v>3.4247129047619049E-2</v>
      </c>
      <c r="BH167" s="252">
        <v>3.4247129047619049E-2</v>
      </c>
      <c r="BI167" s="252">
        <v>3.4247129047619049E-2</v>
      </c>
      <c r="BJ167" s="252">
        <v>3.4247129047619049E-2</v>
      </c>
      <c r="BK167" s="252">
        <v>3.4247129047619049E-2</v>
      </c>
      <c r="BL167" s="252">
        <v>3.4247129047619049E-2</v>
      </c>
      <c r="BM167" s="252">
        <v>1</v>
      </c>
      <c r="BO167" s="252">
        <v>0</v>
      </c>
      <c r="BP167" s="252">
        <v>3.4072023809523809E-2</v>
      </c>
      <c r="BQ167" s="252">
        <v>3.4155938571428575E-2</v>
      </c>
      <c r="BR167" s="252">
        <v>3.4155938571428575E-2</v>
      </c>
      <c r="BS167" s="252">
        <v>3.4155938571428575E-2</v>
      </c>
      <c r="BT167" s="252">
        <v>3.4155938571428575E-2</v>
      </c>
      <c r="BU167" s="252">
        <v>3.4155938571428575E-2</v>
      </c>
      <c r="BV167" s="252">
        <v>3.4155938571428575E-2</v>
      </c>
      <c r="BW167" s="252">
        <v>3.4155938571428575E-2</v>
      </c>
      <c r="BX167" s="252">
        <v>3.4155938571428575E-2</v>
      </c>
      <c r="BY167" s="252">
        <v>1</v>
      </c>
      <c r="BZ167" s="252">
        <v>1</v>
      </c>
      <c r="CB167" s="537">
        <f t="shared" si="481"/>
        <v>0</v>
      </c>
      <c r="CC167" s="537">
        <f t="shared" si="481"/>
        <v>286.971</v>
      </c>
      <c r="CD167" s="537">
        <f t="shared" si="481"/>
        <v>287.675884</v>
      </c>
      <c r="CE167" s="537">
        <f t="shared" si="481"/>
        <v>287.675884</v>
      </c>
      <c r="CF167" s="537">
        <f t="shared" si="481"/>
        <v>287.675884</v>
      </c>
      <c r="CG167" s="537">
        <f t="shared" si="481"/>
        <v>287.675884</v>
      </c>
      <c r="CH167" s="537">
        <f t="shared" si="481"/>
        <v>287.675884</v>
      </c>
      <c r="CI167" s="537">
        <f t="shared" si="481"/>
        <v>287.675884</v>
      </c>
      <c r="CJ167" s="537">
        <f t="shared" si="481"/>
        <v>287.675884</v>
      </c>
      <c r="CK167" s="537">
        <f t="shared" si="481"/>
        <v>287.675884</v>
      </c>
      <c r="CL167" s="537">
        <f t="shared" si="481"/>
        <v>287.675884</v>
      </c>
      <c r="CM167" s="537">
        <f t="shared" si="481"/>
        <v>8400</v>
      </c>
      <c r="CO167" s="538">
        <f t="shared" si="482"/>
        <v>0</v>
      </c>
      <c r="CP167" s="538">
        <f t="shared" si="482"/>
        <v>286.20499999999998</v>
      </c>
      <c r="CQ167" s="538">
        <f t="shared" si="482"/>
        <v>286.90988399999998</v>
      </c>
      <c r="CR167" s="538">
        <f t="shared" si="482"/>
        <v>286.90988399999998</v>
      </c>
      <c r="CS167" s="538">
        <f t="shared" si="482"/>
        <v>286.90988399999998</v>
      </c>
      <c r="CT167" s="538">
        <f t="shared" si="482"/>
        <v>286.90988399999998</v>
      </c>
      <c r="CU167" s="538">
        <f t="shared" si="482"/>
        <v>286.90988399999998</v>
      </c>
      <c r="CV167" s="538">
        <f t="shared" si="482"/>
        <v>286.90988399999998</v>
      </c>
      <c r="CW167" s="538">
        <f t="shared" si="482"/>
        <v>286.90988399999998</v>
      </c>
      <c r="CX167" s="538">
        <f t="shared" si="482"/>
        <v>286.90988399999998</v>
      </c>
      <c r="CY167" s="538">
        <f t="shared" si="482"/>
        <v>8400</v>
      </c>
      <c r="CZ167" s="538">
        <f t="shared" si="482"/>
        <v>8400</v>
      </c>
      <c r="DB167" s="422">
        <v>0</v>
      </c>
      <c r="DC167" s="422">
        <v>286971000</v>
      </c>
      <c r="DD167" s="422">
        <v>287675884</v>
      </c>
      <c r="DE167" s="422">
        <v>287675884</v>
      </c>
      <c r="DF167" s="422">
        <v>287675884</v>
      </c>
      <c r="DG167" s="422">
        <v>287675884</v>
      </c>
      <c r="DH167" s="422">
        <v>287675884</v>
      </c>
      <c r="DI167" s="422">
        <v>287675884</v>
      </c>
      <c r="DJ167" s="422">
        <v>287675884</v>
      </c>
      <c r="DK167" s="422">
        <v>287675884</v>
      </c>
      <c r="DL167" s="422">
        <v>287675884</v>
      </c>
      <c r="DM167" s="422">
        <v>8400000000</v>
      </c>
      <c r="DO167" s="422">
        <v>0</v>
      </c>
      <c r="DP167" s="422">
        <v>286205000</v>
      </c>
      <c r="DQ167" s="422">
        <v>286909884</v>
      </c>
      <c r="DR167" s="422">
        <v>286909884</v>
      </c>
      <c r="DS167" s="422">
        <v>286909884</v>
      </c>
      <c r="DT167" s="422">
        <v>286909884</v>
      </c>
      <c r="DU167" s="422">
        <v>286909884</v>
      </c>
      <c r="DV167" s="422">
        <v>286909884</v>
      </c>
      <c r="DW167" s="422">
        <v>286909884</v>
      </c>
      <c r="DX167" s="422">
        <v>286909884</v>
      </c>
      <c r="DY167" s="422">
        <v>8400000000</v>
      </c>
      <c r="DZ167" s="422">
        <v>8400000000</v>
      </c>
      <c r="EB167" s="537">
        <v>1000000</v>
      </c>
      <c r="EC167" s="538">
        <v>1000000</v>
      </c>
      <c r="ED167" s="538">
        <v>1000000</v>
      </c>
      <c r="EE167" s="538">
        <v>1000000</v>
      </c>
      <c r="EF167" s="538">
        <v>1000000</v>
      </c>
      <c r="EG167" s="538">
        <v>1000000</v>
      </c>
      <c r="EH167" s="538">
        <v>1000000</v>
      </c>
      <c r="EI167" s="538">
        <v>1000000</v>
      </c>
      <c r="EJ167" s="538">
        <v>1000000</v>
      </c>
      <c r="EK167" s="538">
        <v>1000000</v>
      </c>
      <c r="EL167" s="538">
        <v>1000000</v>
      </c>
      <c r="EM167" s="538">
        <v>1000000</v>
      </c>
      <c r="EO167" s="538">
        <v>1000000</v>
      </c>
      <c r="EP167" s="538">
        <v>1000000</v>
      </c>
      <c r="EQ167" s="538">
        <v>1000000</v>
      </c>
      <c r="ER167" s="538">
        <v>1000000</v>
      </c>
      <c r="ES167" s="538">
        <v>1000000</v>
      </c>
      <c r="ET167" s="538">
        <v>1000000</v>
      </c>
      <c r="EU167" s="538">
        <v>1000000</v>
      </c>
      <c r="EV167" s="538">
        <v>1000000</v>
      </c>
      <c r="EW167" s="538">
        <v>1000000</v>
      </c>
      <c r="EX167" s="538">
        <v>1000000</v>
      </c>
      <c r="EY167" s="538">
        <v>1000000</v>
      </c>
      <c r="EZ167" s="538">
        <v>1000000</v>
      </c>
    </row>
    <row r="168" spans="1:156" ht="27.75" customHeight="1" thickBot="1">
      <c r="A168" s="181"/>
      <c r="B168" s="1" t="s">
        <v>183</v>
      </c>
      <c r="C168" s="1" t="s">
        <v>184</v>
      </c>
      <c r="D168" s="181" t="s">
        <v>162</v>
      </c>
      <c r="E168" s="181" t="s">
        <v>170</v>
      </c>
      <c r="F168" s="181" t="s">
        <v>162</v>
      </c>
      <c r="G168" s="181" t="s">
        <v>162</v>
      </c>
      <c r="H168" s="181" t="s">
        <v>162</v>
      </c>
      <c r="I168" s="181" t="s">
        <v>162</v>
      </c>
      <c r="J168" s="181" t="s">
        <v>162</v>
      </c>
      <c r="K168" s="181" t="s">
        <v>162</v>
      </c>
      <c r="L168" s="181" t="s">
        <v>162</v>
      </c>
      <c r="M168" s="181" t="s">
        <v>162</v>
      </c>
      <c r="N168" s="181" t="s">
        <v>162</v>
      </c>
      <c r="O168" s="181" t="s">
        <v>162</v>
      </c>
      <c r="P168" s="181"/>
      <c r="Q168" s="181"/>
      <c r="R168" s="181"/>
      <c r="S168" s="181"/>
      <c r="T168" s="182" t="s">
        <v>171</v>
      </c>
      <c r="U168" s="182"/>
      <c r="V168" s="182" t="s">
        <v>171</v>
      </c>
      <c r="W168" s="353">
        <f>SUM(W169:W170)</f>
        <v>0</v>
      </c>
      <c r="X168" s="353">
        <f>SUM(X169:X170)</f>
        <v>0</v>
      </c>
      <c r="Y168" s="353">
        <f>SUM(Y169:Y170)</f>
        <v>0</v>
      </c>
      <c r="Z168" s="353"/>
      <c r="AA168" s="353">
        <f>SUM(AA169:AA170)</f>
        <v>0</v>
      </c>
      <c r="AB168" s="353">
        <f>SUM(AB169:AB170)</f>
        <v>0</v>
      </c>
      <c r="AC168" s="353"/>
      <c r="AD168" s="423">
        <f>SUM(AD169:AD170)</f>
        <v>0</v>
      </c>
      <c r="AE168" s="353">
        <f>SUM(AE169:AE170)</f>
        <v>0</v>
      </c>
      <c r="AF168" s="353">
        <f>SUM(AF169:AF170)</f>
        <v>0</v>
      </c>
      <c r="AG168" s="423">
        <f>SUM(AG169:AG170)</f>
        <v>0</v>
      </c>
      <c r="AH168" s="167">
        <f>IFERROR(AG168/AD168,0)</f>
        <v>0</v>
      </c>
      <c r="AI168" s="184" t="e">
        <f>+AG168/AF168</f>
        <v>#DIV/0!</v>
      </c>
      <c r="AJ168" s="185">
        <f>SUM(AJ169:AJ170)</f>
        <v>0</v>
      </c>
      <c r="AK168" s="185">
        <f>SUM(AK169:AK170)</f>
        <v>0</v>
      </c>
      <c r="AL168" s="170">
        <f>INDEX(BB168:BM168,MATCH($W$1,$BB$86:$BM$86,0))</f>
        <v>0</v>
      </c>
      <c r="AM168" s="423">
        <f>SUM(AM169:AM170)</f>
        <v>0</v>
      </c>
      <c r="AN168" s="603">
        <f>IFERROR(AM168/AD168,0)</f>
        <v>0</v>
      </c>
      <c r="AO168" s="186" t="e">
        <f>+AM168/AF168</f>
        <v>#DIV/0!</v>
      </c>
      <c r="AP168" s="185">
        <f>SUM(AP169:AP170)</f>
        <v>0</v>
      </c>
      <c r="AQ168" s="185">
        <f>SUM(AQ169:AQ170)</f>
        <v>0</v>
      </c>
      <c r="AR168" s="170">
        <f t="shared" si="479"/>
        <v>0</v>
      </c>
      <c r="AS168" s="423">
        <f>SUM(AS169:AS170)</f>
        <v>0</v>
      </c>
      <c r="AT168" s="183">
        <f>IFERROR(AS168/AD168,0)</f>
        <v>0</v>
      </c>
      <c r="AU168" s="423">
        <f>SUM(AU169:AU170)</f>
        <v>0</v>
      </c>
      <c r="AV168" s="353">
        <f>SUM(AV169:AV170)</f>
        <v>0</v>
      </c>
      <c r="AW168" s="353">
        <f t="shared" si="480"/>
        <v>0</v>
      </c>
      <c r="AX168" s="353">
        <f>+AF168-AG168</f>
        <v>0</v>
      </c>
      <c r="AY168" s="187">
        <f>AY249</f>
        <v>83.096635075728628</v>
      </c>
      <c r="AZ168" s="172">
        <f>IF(AND(AY168=0,AM168&gt;AY168),1,IFERROR(AM168/AY168,1))</f>
        <v>0</v>
      </c>
      <c r="BB168" s="604">
        <v>0</v>
      </c>
      <c r="BC168" s="604">
        <v>0</v>
      </c>
      <c r="BD168" s="604">
        <v>0</v>
      </c>
      <c r="BE168" s="604">
        <v>0</v>
      </c>
      <c r="BF168" s="604">
        <v>0</v>
      </c>
      <c r="BG168" s="604">
        <v>0</v>
      </c>
      <c r="BH168" s="604">
        <v>0</v>
      </c>
      <c r="BI168" s="604">
        <v>0</v>
      </c>
      <c r="BJ168" s="604">
        <v>0</v>
      </c>
      <c r="BK168" s="604">
        <v>0</v>
      </c>
      <c r="BL168" s="604">
        <v>0</v>
      </c>
      <c r="BM168" s="604">
        <v>0</v>
      </c>
      <c r="BO168" s="604">
        <v>0</v>
      </c>
      <c r="BP168" s="604">
        <v>0</v>
      </c>
      <c r="BQ168" s="604">
        <v>0</v>
      </c>
      <c r="BR168" s="604">
        <v>0</v>
      </c>
      <c r="BS168" s="604">
        <v>0</v>
      </c>
      <c r="BT168" s="604">
        <v>0</v>
      </c>
      <c r="BU168" s="604">
        <v>0</v>
      </c>
      <c r="BV168" s="604">
        <v>0</v>
      </c>
      <c r="BW168" s="604">
        <v>0</v>
      </c>
      <c r="BX168" s="604">
        <v>0</v>
      </c>
      <c r="BY168" s="604">
        <v>0</v>
      </c>
      <c r="BZ168" s="604">
        <v>0</v>
      </c>
      <c r="CB168" s="423">
        <f>SUM(CB169:CB170)</f>
        <v>0</v>
      </c>
      <c r="CC168" s="423">
        <f t="shared" ref="CC168:CM168" si="485">SUM(CC169:CC170)</f>
        <v>0</v>
      </c>
      <c r="CD168" s="423">
        <f t="shared" si="485"/>
        <v>0</v>
      </c>
      <c r="CE168" s="423">
        <f t="shared" si="485"/>
        <v>0</v>
      </c>
      <c r="CF168" s="423">
        <f t="shared" si="485"/>
        <v>0</v>
      </c>
      <c r="CG168" s="423">
        <f t="shared" si="485"/>
        <v>0</v>
      </c>
      <c r="CH168" s="423">
        <f t="shared" si="485"/>
        <v>0</v>
      </c>
      <c r="CI168" s="423">
        <f t="shared" si="485"/>
        <v>0</v>
      </c>
      <c r="CJ168" s="423">
        <f t="shared" si="485"/>
        <v>0</v>
      </c>
      <c r="CK168" s="423">
        <f t="shared" si="485"/>
        <v>0</v>
      </c>
      <c r="CL168" s="423">
        <f t="shared" si="485"/>
        <v>0</v>
      </c>
      <c r="CM168" s="423">
        <f t="shared" si="485"/>
        <v>0</v>
      </c>
      <c r="CO168" s="423">
        <f t="shared" ref="CO168:CZ168" si="486">SUM(CO169:CO170)</f>
        <v>0</v>
      </c>
      <c r="CP168" s="423">
        <f t="shared" si="486"/>
        <v>0</v>
      </c>
      <c r="CQ168" s="423">
        <f t="shared" si="486"/>
        <v>0</v>
      </c>
      <c r="CR168" s="423">
        <f t="shared" si="486"/>
        <v>0</v>
      </c>
      <c r="CS168" s="423">
        <f t="shared" si="486"/>
        <v>0</v>
      </c>
      <c r="CT168" s="423">
        <f t="shared" si="486"/>
        <v>0</v>
      </c>
      <c r="CU168" s="423">
        <f t="shared" si="486"/>
        <v>0</v>
      </c>
      <c r="CV168" s="423">
        <f t="shared" si="486"/>
        <v>0</v>
      </c>
      <c r="CW168" s="423">
        <f t="shared" si="486"/>
        <v>0</v>
      </c>
      <c r="CX168" s="423">
        <f t="shared" si="486"/>
        <v>0</v>
      </c>
      <c r="CY168" s="423">
        <f t="shared" si="486"/>
        <v>0</v>
      </c>
      <c r="CZ168" s="423">
        <f t="shared" si="486"/>
        <v>0</v>
      </c>
      <c r="DB168" s="423">
        <f t="shared" ref="DB168:DM168" si="487">SUM(DB169:DB170)</f>
        <v>0</v>
      </c>
      <c r="DC168" s="423">
        <f t="shared" si="487"/>
        <v>0</v>
      </c>
      <c r="DD168" s="423">
        <f t="shared" si="487"/>
        <v>0</v>
      </c>
      <c r="DE168" s="423">
        <f t="shared" si="487"/>
        <v>0</v>
      </c>
      <c r="DF168" s="423">
        <f t="shared" si="487"/>
        <v>0</v>
      </c>
      <c r="DG168" s="423">
        <f t="shared" si="487"/>
        <v>0</v>
      </c>
      <c r="DH168" s="423">
        <f t="shared" si="487"/>
        <v>0</v>
      </c>
      <c r="DI168" s="423">
        <f t="shared" si="487"/>
        <v>0</v>
      </c>
      <c r="DJ168" s="423">
        <f t="shared" si="487"/>
        <v>0</v>
      </c>
      <c r="DK168" s="423">
        <f t="shared" si="487"/>
        <v>0</v>
      </c>
      <c r="DL168" s="423">
        <f t="shared" si="487"/>
        <v>0</v>
      </c>
      <c r="DM168" s="423">
        <f t="shared" si="487"/>
        <v>0</v>
      </c>
      <c r="DO168" s="423">
        <f t="shared" ref="DO168:DZ168" si="488">SUM(DO169:DO170)</f>
        <v>0</v>
      </c>
      <c r="DP168" s="423">
        <f t="shared" si="488"/>
        <v>0</v>
      </c>
      <c r="DQ168" s="423">
        <f t="shared" si="488"/>
        <v>0</v>
      </c>
      <c r="DR168" s="423">
        <f t="shared" si="488"/>
        <v>0</v>
      </c>
      <c r="DS168" s="423">
        <f t="shared" si="488"/>
        <v>0</v>
      </c>
      <c r="DT168" s="423">
        <f t="shared" si="488"/>
        <v>0</v>
      </c>
      <c r="DU168" s="423">
        <f t="shared" si="488"/>
        <v>0</v>
      </c>
      <c r="DV168" s="423">
        <f t="shared" si="488"/>
        <v>0</v>
      </c>
      <c r="DW168" s="423">
        <f t="shared" si="488"/>
        <v>0</v>
      </c>
      <c r="DX168" s="423">
        <f t="shared" si="488"/>
        <v>0</v>
      </c>
      <c r="DY168" s="423">
        <f t="shared" si="488"/>
        <v>0</v>
      </c>
      <c r="DZ168" s="423">
        <f t="shared" si="488"/>
        <v>0</v>
      </c>
      <c r="EB168" s="532">
        <v>1000000</v>
      </c>
      <c r="EC168" s="532">
        <v>1000000</v>
      </c>
      <c r="ED168" s="532">
        <v>1000000</v>
      </c>
      <c r="EE168" s="532">
        <v>1000000</v>
      </c>
      <c r="EF168" s="532">
        <v>1000000</v>
      </c>
      <c r="EG168" s="532">
        <v>1000000</v>
      </c>
      <c r="EH168" s="532">
        <v>1000000</v>
      </c>
      <c r="EI168" s="532">
        <v>1000000</v>
      </c>
      <c r="EJ168" s="532">
        <v>1000000</v>
      </c>
      <c r="EK168" s="532">
        <v>1000000</v>
      </c>
      <c r="EL168" s="532">
        <v>1000000</v>
      </c>
      <c r="EM168" s="532">
        <v>1000000</v>
      </c>
      <c r="EO168" s="532">
        <v>1000000</v>
      </c>
      <c r="EP168" s="532">
        <v>1000000</v>
      </c>
      <c r="EQ168" s="532">
        <v>1000000</v>
      </c>
      <c r="ER168" s="532">
        <v>1000000</v>
      </c>
      <c r="ES168" s="532">
        <v>1000000</v>
      </c>
      <c r="ET168" s="532">
        <v>1000000</v>
      </c>
      <c r="EU168" s="532">
        <v>1000000</v>
      </c>
      <c r="EV168" s="532">
        <v>1000000</v>
      </c>
      <c r="EW168" s="532">
        <v>1000000</v>
      </c>
      <c r="EX168" s="532">
        <v>1000000</v>
      </c>
      <c r="EY168" s="532">
        <v>1000000</v>
      </c>
      <c r="EZ168" s="532">
        <v>1000000</v>
      </c>
    </row>
    <row r="169" spans="1:156" ht="21.75" customHeight="1">
      <c r="A169" s="181"/>
      <c r="B169" s="1" t="s">
        <v>183</v>
      </c>
      <c r="C169" s="1" t="s">
        <v>184</v>
      </c>
      <c r="D169" s="181" t="s">
        <v>202</v>
      </c>
      <c r="E169" s="181" t="s">
        <v>170</v>
      </c>
      <c r="F169" s="181" t="s">
        <v>162</v>
      </c>
      <c r="G169" s="181" t="s">
        <v>162</v>
      </c>
      <c r="H169" s="181" t="s">
        <v>162</v>
      </c>
      <c r="I169" s="181" t="s">
        <v>162</v>
      </c>
      <c r="J169" s="181" t="s">
        <v>162</v>
      </c>
      <c r="K169" s="181" t="s">
        <v>162</v>
      </c>
      <c r="L169" s="181" t="s">
        <v>162</v>
      </c>
      <c r="M169" s="181" t="s">
        <v>162</v>
      </c>
      <c r="N169" s="181" t="s">
        <v>162</v>
      </c>
      <c r="O169" s="181" t="s">
        <v>162</v>
      </c>
      <c r="P169" s="181"/>
      <c r="Q169" s="181"/>
      <c r="R169" s="181"/>
      <c r="S169" s="181"/>
      <c r="T169" s="188" t="s">
        <v>172</v>
      </c>
      <c r="U169" s="400"/>
      <c r="V169" s="188" t="s">
        <v>172</v>
      </c>
      <c r="W169" s="354">
        <f>(+SUMIFS('[1]SIIF Cierre 31 de Abril de 2024'!$P$4:$P$749,'[1]SIIF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2024'!$N$4:$N$749,$O169)/1000000)</f>
        <v>0</v>
      </c>
      <c r="X169" s="354">
        <v>0</v>
      </c>
      <c r="Y169" s="352">
        <f>(+SUMIFS('[1]SIIF Cierre 31 de Abril de 2024'!$R$4:$R$749,'[1]SIIF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2024'!$N$4:$N$749,$O169)/1000000)</f>
        <v>0</v>
      </c>
      <c r="Z169" s="350"/>
      <c r="AA169" s="352">
        <f>(+SUMIFS('[1]SIIF Cierre 31 de Abril de 2024'!$Q$4:$Q$749,'[1]SIIF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2024'!$N$4:$N$749,$O169)/1000000)</f>
        <v>0</v>
      </c>
      <c r="AB169" s="352"/>
      <c r="AC169" s="350"/>
      <c r="AD169" s="422">
        <f>W169-Y169+AA169</f>
        <v>0</v>
      </c>
      <c r="AE169" s="354">
        <f>(+SUMIFS('[1]SIIF Cierre 31 de Abril de 2024'!$T$4:$T$749,'[1]SIIF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2024'!$N$4:$N$749,$O169)/1000000)</f>
        <v>0</v>
      </c>
      <c r="AF169" s="352">
        <f>AD169-AE169</f>
        <v>0</v>
      </c>
      <c r="AG169" s="424">
        <f>+SUMIFS('[1]SIIF Cierre 31 de Abril de 2024'!$W$4:$W$749,'[1]SIIF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AH169" s="175">
        <f>IFERROR(AG169/AD169,0)</f>
        <v>0</v>
      </c>
      <c r="AI169" s="184" t="e">
        <f>+AG169/AF169</f>
        <v>#DIV/0!</v>
      </c>
      <c r="AJ169" s="246">
        <f>INDEX(CB169:CM169,MATCH($W$1,$CB$86:$CM$86,0))</f>
        <v>0</v>
      </c>
      <c r="AK169" s="176">
        <f>+AG169-AJ169</f>
        <v>0</v>
      </c>
      <c r="AL169" s="170">
        <f t="shared" si="468"/>
        <v>0</v>
      </c>
      <c r="AM169" s="422">
        <f>+SUMIFS('[1]SIIF Cierre 31 de Abril de 2024'!$X$4:$X$749,'[1]SIIF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AN169" s="177">
        <f>IFERROR(AM169/AD169,0)</f>
        <v>0</v>
      </c>
      <c r="AO169" s="186" t="e">
        <f>+AM169/AF169</f>
        <v>#DIV/0!</v>
      </c>
      <c r="AP169" s="246">
        <f t="shared" si="483"/>
        <v>0</v>
      </c>
      <c r="AQ169" s="176">
        <f>+AM169-AP169</f>
        <v>0</v>
      </c>
      <c r="AR169" s="170">
        <f t="shared" si="479"/>
        <v>0</v>
      </c>
      <c r="AS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AT169" s="177">
        <f>IFERROR(AS169/AD169,0)</f>
        <v>0</v>
      </c>
      <c r="AU169" s="422">
        <f>+AD169-AG169</f>
        <v>0</v>
      </c>
      <c r="AV169" s="350">
        <f>+AG169-AM169</f>
        <v>0</v>
      </c>
      <c r="AW169" s="351">
        <f t="shared" si="480"/>
        <v>0</v>
      </c>
      <c r="AX169" s="352">
        <f>+AF169-AG169</f>
        <v>0</v>
      </c>
      <c r="AY169" s="190">
        <f>AD169*AR169</f>
        <v>0</v>
      </c>
      <c r="AZ169" s="172">
        <f>IF(AND(AY169=0,AM169&gt;AY169),1,IFERROR(AM169/AY169,1))</f>
        <v>1</v>
      </c>
      <c r="BB169" s="605">
        <v>0</v>
      </c>
      <c r="BC169" s="320">
        <v>0</v>
      </c>
      <c r="BD169" s="320">
        <v>0</v>
      </c>
      <c r="BE169" s="320">
        <v>0</v>
      </c>
      <c r="BF169" s="320">
        <v>0</v>
      </c>
      <c r="BG169" s="320">
        <v>0</v>
      </c>
      <c r="BH169" s="320">
        <v>0</v>
      </c>
      <c r="BI169" s="320">
        <v>0</v>
      </c>
      <c r="BJ169" s="320">
        <v>0</v>
      </c>
      <c r="BK169" s="320">
        <v>0</v>
      </c>
      <c r="BL169" s="320">
        <v>0</v>
      </c>
      <c r="BM169" s="320">
        <v>0</v>
      </c>
      <c r="BO169" s="320">
        <v>0</v>
      </c>
      <c r="BP169" s="320">
        <v>0</v>
      </c>
      <c r="BQ169" s="320">
        <v>0</v>
      </c>
      <c r="BR169" s="320">
        <v>0</v>
      </c>
      <c r="BS169" s="320">
        <v>0</v>
      </c>
      <c r="BT169" s="320">
        <v>0</v>
      </c>
      <c r="BU169" s="320">
        <v>0</v>
      </c>
      <c r="BV169" s="320">
        <v>0</v>
      </c>
      <c r="BW169" s="320">
        <v>0</v>
      </c>
      <c r="BX169" s="320">
        <v>0</v>
      </c>
      <c r="BY169" s="320">
        <v>0</v>
      </c>
      <c r="BZ169" s="320">
        <v>0</v>
      </c>
      <c r="CB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C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D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E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F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G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H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I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J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K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L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M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O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P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Q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R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S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T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U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V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W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X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Y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CZ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B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C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D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E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F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G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H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I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J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K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L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M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O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P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Q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R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S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T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U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V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W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X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Y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  <c r="DZ169" s="422">
        <f>+SUMIFS('[1]SIIF Cierre 31 de Abril de 2024'!$Z$4:$Z$749,'[1]SIIF Cierre 31 de Abril de 2024'!$A$4:$A$749,$B169,'[1]SIIF Cierre 31 de Abril de 2024'!$B$4:$B$749,$C169,'[1]SIIF Cierre 31 de Abril de 2024'!$C$4:$C$749,$D169,'[1]SIIF Cierre 31 de Abril de 2024'!$D$4:$D$749,$E169,'[1]SIIF Cierre 31 de Abril de 2024'!$E$4:$E$749,$F169,'[1]SIIF Cierre 31 de Abril de 2024'!$F$4:$F$749,$G169,'[1]SIIF Cierre 31 de Abril de 2024'!$G$4:$G$749,$H169,'[1]SIIF Cierre 31 de Abril de 2024'!$H$4:$H$749,$I169,'[1]SIIF Cierre 31 de Abril de 2024'!$I$4:$I$749,$J169,'[1]SIIF Cierre 31 de Abril de 2024'!$J$4:$J$749,$K169,'[1]SIIF Cierre 31 de Abril de 2024'!$K$4:$K$749,$L169,'[1]SIIF Cierre 31 de Abril de 2024'!$L$4:$L$749,$M169,'[1]SIIF Cierre 31 de Abril de 2024'!$M$4:$M$749,$N169,'[1]SIIF Cierre 31 de Abril de 2024'!$N$4:$N$749,$O169)/1000000</f>
        <v>0</v>
      </c>
    </row>
    <row r="170" spans="1:156" ht="21.75" customHeight="1" thickBot="1">
      <c r="A170" s="181"/>
      <c r="B170" s="1" t="s">
        <v>183</v>
      </c>
      <c r="C170" s="1" t="s">
        <v>184</v>
      </c>
      <c r="D170" s="181" t="s">
        <v>203</v>
      </c>
      <c r="E170" s="181" t="s">
        <v>170</v>
      </c>
      <c r="F170" s="181" t="s">
        <v>162</v>
      </c>
      <c r="G170" s="181" t="s">
        <v>162</v>
      </c>
      <c r="H170" s="181" t="s">
        <v>162</v>
      </c>
      <c r="I170" s="181" t="s">
        <v>162</v>
      </c>
      <c r="J170" s="181" t="s">
        <v>162</v>
      </c>
      <c r="K170" s="181" t="s">
        <v>162</v>
      </c>
      <c r="L170" s="181" t="s">
        <v>162</v>
      </c>
      <c r="M170" s="181" t="s">
        <v>162</v>
      </c>
      <c r="N170" s="181" t="s">
        <v>162</v>
      </c>
      <c r="O170" s="181" t="s">
        <v>162</v>
      </c>
      <c r="P170" s="181"/>
      <c r="Q170" s="181"/>
      <c r="R170" s="181"/>
      <c r="S170" s="181"/>
      <c r="T170" s="188" t="s">
        <v>173</v>
      </c>
      <c r="U170" s="400"/>
      <c r="V170" s="188" t="s">
        <v>173</v>
      </c>
      <c r="W170" s="354">
        <f>(+SUMIFS('[1]SIIF Cierre 31 de Abril de 2024'!$P$4:$P$749,'[1]SIIF Cierre 31 de Abril de 2024'!$A$4:$A$749,$B170,'[1]SIIF Cierre 31 de Abril de 2024'!$B$4:$B$749,$C170,'[1]SIIF Cierre 31 de Abril de 2024'!$C$4:$C$749,$D170,'[1]SIIF Cierre 31 de Abril de 2024'!$D$4:$D$749,$E170,'[1]SIIF Cierre 31 de Abril de 2024'!$E$4:$E$749,$F170,'[1]SIIF Cierre 31 de Abril de 2024'!$F$4:$F$749,$G170,'[1]SIIF Cierre 31 de Abril de 2024'!$G$4:$G$749,$H170,'[1]SIIF Cierre 31 de Abril de 2024'!$H$4:$H$749,$I170,'[1]SIIF Cierre 31 de Abril de 2024'!$I$4:$I$749,$J170,'[1]SIIF Cierre 31 de Abril de 2024'!$J$4:$J$749,$K170,'[1]SIIF Cierre 31 de Abril de 2024'!$K$4:$K$749,$L170,'[1]SIIF Cierre 31 de Abril de 2024'!$L$4:$L$749,$M170,'[1]SIIF Cierre 31 de Abril de 2024'!$M$4:$M$749,$N170,'[1]SIIF Cierre 31 de Abril de 2024'!$N$4:$N$749,$O170)/1000000)</f>
        <v>0</v>
      </c>
      <c r="X170" s="354">
        <v>0</v>
      </c>
      <c r="Y170" s="352">
        <f>(+SUMIFS('[1]SIIF Cierre 31 de Abril de 2024'!$R$4:$R$749,'[1]SIIF Cierre 31 de Abril de 2024'!$A$4:$A$749,$B170,'[1]SIIF Cierre 31 de Abril de 2024'!$B$4:$B$749,$C170,'[1]SIIF Cierre 31 de Abril de 2024'!$C$4:$C$749,$D170,'[1]SIIF Cierre 31 de Abril de 2024'!$D$4:$D$749,$E170,'[1]SIIF Cierre 31 de Abril de 2024'!$E$4:$E$749,$F170,'[1]SIIF Cierre 31 de Abril de 2024'!$F$4:$F$749,$G170,'[1]SIIF Cierre 31 de Abril de 2024'!$G$4:$G$749,$H170,'[1]SIIF Cierre 31 de Abril de 2024'!$H$4:$H$749,$I170,'[1]SIIF Cierre 31 de Abril de 2024'!$I$4:$I$749,$J170,'[1]SIIF Cierre 31 de Abril de 2024'!$J$4:$J$749,$K170,'[1]SIIF Cierre 31 de Abril de 2024'!$K$4:$K$749,$L170,'[1]SIIF Cierre 31 de Abril de 2024'!$L$4:$L$749,$M170,'[1]SIIF Cierre 31 de Abril de 2024'!$M$4:$M$749,$N170,'[1]SIIF Cierre 31 de Abril de 2024'!$N$4:$N$749,$O170)/1000000)</f>
        <v>0</v>
      </c>
      <c r="Z170" s="350"/>
      <c r="AA170" s="352">
        <f>(+SUMIFS('[1]SIIF Cierre 31 de Abril de 2024'!$Q$4:$Q$749,'[1]SIIF Cierre 31 de Abril de 2024'!$A$4:$A$749,$B170,'[1]SIIF Cierre 31 de Abril de 2024'!$B$4:$B$749,$C170,'[1]SIIF Cierre 31 de Abril de 2024'!$C$4:$C$749,$D170,'[1]SIIF Cierre 31 de Abril de 2024'!$D$4:$D$749,$E170,'[1]SIIF Cierre 31 de Abril de 2024'!$E$4:$E$749,$F170,'[1]SIIF Cierre 31 de Abril de 2024'!$F$4:$F$749,$G170,'[1]SIIF Cierre 31 de Abril de 2024'!$G$4:$G$749,$H170,'[1]SIIF Cierre 31 de Abril de 2024'!$H$4:$H$749,$I170,'[1]SIIF Cierre 31 de Abril de 2024'!$I$4:$I$749,$J170,'[1]SIIF Cierre 31 de Abril de 2024'!$J$4:$J$749,$K170,'[1]SIIF Cierre 31 de Abril de 2024'!$K$4:$K$749,$L170,'[1]SIIF Cierre 31 de Abril de 2024'!$L$4:$L$749,$M170,'[1]SIIF Cierre 31 de Abril de 2024'!$M$4:$M$749,$N170,'[1]SIIF Cierre 31 de Abril de 2024'!$N$4:$N$749,$O170)/1000000)</f>
        <v>0</v>
      </c>
      <c r="AB170" s="354"/>
      <c r="AC170" s="350"/>
      <c r="AD170" s="422">
        <f>W170-Y170+AA170</f>
        <v>0</v>
      </c>
      <c r="AE170" s="354">
        <f>(+SUMIFS('[1]SIIF Cierre 31 de Abril de 2024'!$T$4:$T$749,'[1]SIIF Cierre 31 de Abril de 2024'!$A$4:$A$749,$B170,'[1]SIIF Cierre 31 de Abril de 2024'!$B$4:$B$749,$C170,'[1]SIIF Cierre 31 de Abril de 2024'!$C$4:$C$749,$D170,'[1]SIIF Cierre 31 de Abril de 2024'!$D$4:$D$749,$E170,'[1]SIIF Cierre 31 de Abril de 2024'!$E$4:$E$749,$F170,'[1]SIIF Cierre 31 de Abril de 2024'!$F$4:$F$749,$G170,'[1]SIIF Cierre 31 de Abril de 2024'!$G$4:$G$749,$H170,'[1]SIIF Cierre 31 de Abril de 2024'!$H$4:$H$749,$I170,'[1]SIIF Cierre 31 de Abril de 2024'!$I$4:$I$749,$J170,'[1]SIIF Cierre 31 de Abril de 2024'!$J$4:$J$749,$K170,'[1]SIIF Cierre 31 de Abril de 2024'!$K$4:$K$749,$L170,'[1]SIIF Cierre 31 de Abril de 2024'!$L$4:$L$749,$M170,'[1]SIIF Cierre 31 de Abril de 2024'!$M$4:$M$749,$N170,'[1]SIIF Cierre 31 de Abril de 2024'!$N$4:$N$749,$O170)/1000000)</f>
        <v>0</v>
      </c>
      <c r="AF170" s="352">
        <f>AD170-AE170</f>
        <v>0</v>
      </c>
      <c r="AG170" s="424">
        <f>+SUMIFS('[1]SIIF Cierre 31 de Abril de 2024'!$W$4:$W$749,'[1]SIIF Cierre 31 de Abril de 2024'!$A$4:$A$749,$B170,'[1]SIIF Cierre 31 de Abril de 2024'!$B$4:$B$749,$C170,'[1]SIIF Cierre 31 de Abril de 2024'!$C$4:$C$749,$D170,'[1]SIIF Cierre 31 de Abril de 2024'!$D$4:$D$749,$E170,'[1]SIIF Cierre 31 de Abril de 2024'!$E$4:$E$749,$F170,'[1]SIIF Cierre 31 de Abril de 2024'!$F$4:$F$749,$G170,'[1]SIIF Cierre 31 de Abril de 2024'!$G$4:$G$749,$H170,'[1]SIIF Cierre 31 de Abril de 2024'!$H$4:$H$749,$I170,'[1]SIIF Cierre 31 de Abril de 2024'!$I$4:$I$749,$J170,'[1]SIIF Cierre 31 de Abril de 2024'!$J$4:$J$749,$K170,'[1]SIIF Cierre 31 de Abril de 2024'!$K$4:$K$749,$L170,'[1]SIIF Cierre 31 de Abril de 2024'!$L$4:$L$749,$M170,'[1]SIIF Cierre 31 de Abril de 2024'!$M$4:$M$749,$N170,'[1]SIIF Cierre 31 de Abril de 2024'!$N$4:$N$749,$O170)/1000000</f>
        <v>0</v>
      </c>
      <c r="AH170" s="175">
        <f>IFERROR(AG170/AD170,0)</f>
        <v>0</v>
      </c>
      <c r="AI170" s="184" t="e">
        <f>+AG170/AF170</f>
        <v>#DIV/0!</v>
      </c>
      <c r="AJ170" s="246">
        <f>INDEX(CB170:CM170,MATCH($W$1,$CB$86:$CM$86,0))</f>
        <v>0</v>
      </c>
      <c r="AK170" s="246">
        <f t="shared" ref="AK170" si="489">+AG170-AJ170</f>
        <v>0</v>
      </c>
      <c r="AL170" s="170">
        <f t="shared" si="468"/>
        <v>0</v>
      </c>
      <c r="AM170" s="422">
        <f>+SUMIFS('[1]SIIF Cierre 31 de Abril de 2024'!$X$4:$X$749,'[1]SIIF Cierre 31 de Abril de 2024'!$A$4:$A$749,$B170,'[1]SIIF Cierre 31 de Abril de 2024'!$B$4:$B$749,$C170,'[1]SIIF Cierre 31 de Abril de 2024'!$C$4:$C$749,$D170,'[1]SIIF Cierre 31 de Abril de 2024'!$D$4:$D$749,$E170,'[1]SIIF Cierre 31 de Abril de 2024'!$E$4:$E$749,$F170,'[1]SIIF Cierre 31 de Abril de 2024'!$F$4:$F$749,$G170,'[1]SIIF Cierre 31 de Abril de 2024'!$G$4:$G$749,$H170,'[1]SIIF Cierre 31 de Abril de 2024'!$H$4:$H$749,$I170,'[1]SIIF Cierre 31 de Abril de 2024'!$I$4:$I$749,$J170,'[1]SIIF Cierre 31 de Abril de 2024'!$J$4:$J$749,$K170,'[1]SIIF Cierre 31 de Abril de 2024'!$K$4:$K$749,$L170,'[1]SIIF Cierre 31 de Abril de 2024'!$L$4:$L$749,$M170,'[1]SIIF Cierre 31 de Abril de 2024'!$M$4:$M$749,$N170,'[1]SIIF Cierre 31 de Abril de 2024'!$N$4:$N$749,$O170)/1000000</f>
        <v>0</v>
      </c>
      <c r="AN170" s="177">
        <f>IFERROR(AM170/AD170,0)</f>
        <v>0</v>
      </c>
      <c r="AO170" s="186" t="e">
        <f>+AM170/AF170</f>
        <v>#DIV/0!</v>
      </c>
      <c r="AP170" s="246">
        <f t="shared" si="483"/>
        <v>0</v>
      </c>
      <c r="AQ170" s="246">
        <f t="shared" ref="AQ170" si="490">+AM170-AP170</f>
        <v>0</v>
      </c>
      <c r="AR170" s="170">
        <f t="shared" si="479"/>
        <v>0</v>
      </c>
      <c r="AS170" s="422">
        <f>+SUMIFS('[1]SIIF Cierre 31 de Abril de 2024'!$Z$4:$Z$749,'[1]SIIF Cierre 31 de Abril de 2024'!$A$4:$A$749,$B170,'[1]SIIF Cierre 31 de Abril de 2024'!$B$4:$B$749,$C170,'[1]SIIF Cierre 31 de Abril de 2024'!$C$4:$C$749,$D170,'[1]SIIF Cierre 31 de Abril de 2024'!$D$4:$D$749,$E170,'[1]SIIF Cierre 31 de Abril de 2024'!$E$4:$E$749,$F170,'[1]SIIF Cierre 31 de Abril de 2024'!$F$4:$F$749,$G170,'[1]SIIF Cierre 31 de Abril de 2024'!$G$4:$G$749,$H170,'[1]SIIF Cierre 31 de Abril de 2024'!$H$4:$H$749,$I170,'[1]SIIF Cierre 31 de Abril de 2024'!$I$4:$I$749,$J170,'[1]SIIF Cierre 31 de Abril de 2024'!$J$4:$J$749,$K170,'[1]SIIF Cierre 31 de Abril de 2024'!$K$4:$K$749,$L170,'[1]SIIF Cierre 31 de Abril de 2024'!$L$4:$L$749,$M170,'[1]SIIF Cierre 31 de Abril de 2024'!$M$4:$M$749,$N170,'[1]SIIF Cierre 31 de Abril de 2024'!$N$4:$N$749,$O170)/1000000</f>
        <v>0</v>
      </c>
      <c r="AT170" s="177">
        <f>IFERROR(AS170/AD170,0)</f>
        <v>0</v>
      </c>
      <c r="AU170" s="422">
        <f>+AD170-AG170</f>
        <v>0</v>
      </c>
      <c r="AV170" s="350">
        <f>+AG170-AM170</f>
        <v>0</v>
      </c>
      <c r="AW170" s="351">
        <f t="shared" si="480"/>
        <v>0</v>
      </c>
      <c r="AX170" s="352">
        <f>+AF170-AG170</f>
        <v>0</v>
      </c>
      <c r="AY170" s="190">
        <f>AD170*AR170</f>
        <v>0</v>
      </c>
      <c r="AZ170" s="172">
        <f>IF(AND(AY170=0,AM170&gt;AY170),1,IFERROR(AM170/AY170,1))</f>
        <v>1</v>
      </c>
      <c r="BB170" s="605">
        <v>0</v>
      </c>
      <c r="BC170" s="320">
        <v>0</v>
      </c>
      <c r="BD170" s="320">
        <v>0</v>
      </c>
      <c r="BE170" s="320">
        <v>0</v>
      </c>
      <c r="BF170" s="320">
        <v>0</v>
      </c>
      <c r="BG170" s="320">
        <v>0</v>
      </c>
      <c r="BH170" s="320">
        <v>0</v>
      </c>
      <c r="BI170" s="320">
        <v>0</v>
      </c>
      <c r="BJ170" s="320">
        <v>0</v>
      </c>
      <c r="BK170" s="320">
        <v>0</v>
      </c>
      <c r="BL170" s="320">
        <v>0</v>
      </c>
      <c r="BM170" s="320">
        <v>0</v>
      </c>
      <c r="BO170" s="320">
        <v>0</v>
      </c>
      <c r="BP170" s="320">
        <v>0</v>
      </c>
      <c r="BQ170" s="320">
        <v>0</v>
      </c>
      <c r="BR170" s="320">
        <v>0</v>
      </c>
      <c r="BS170" s="320">
        <v>0</v>
      </c>
      <c r="BT170" s="320">
        <v>0</v>
      </c>
      <c r="BU170" s="320">
        <v>0</v>
      </c>
      <c r="BV170" s="320">
        <v>0</v>
      </c>
      <c r="BW170" s="320">
        <v>0</v>
      </c>
      <c r="BX170" s="320">
        <v>0</v>
      </c>
      <c r="BY170" s="320">
        <v>0</v>
      </c>
      <c r="BZ170" s="320">
        <v>0</v>
      </c>
      <c r="CB170" s="537">
        <f>DB170</f>
        <v>0</v>
      </c>
      <c r="CC170" s="537">
        <f t="shared" ref="CC170:CM170" si="491">DC170</f>
        <v>0</v>
      </c>
      <c r="CD170" s="537">
        <f t="shared" si="491"/>
        <v>0</v>
      </c>
      <c r="CE170" s="537">
        <f t="shared" si="491"/>
        <v>0</v>
      </c>
      <c r="CF170" s="537">
        <f t="shared" si="491"/>
        <v>0</v>
      </c>
      <c r="CG170" s="537">
        <f t="shared" si="491"/>
        <v>0</v>
      </c>
      <c r="CH170" s="537">
        <f t="shared" si="491"/>
        <v>0</v>
      </c>
      <c r="CI170" s="537">
        <f t="shared" si="491"/>
        <v>0</v>
      </c>
      <c r="CJ170" s="537">
        <f t="shared" si="491"/>
        <v>0</v>
      </c>
      <c r="CK170" s="537">
        <f t="shared" si="491"/>
        <v>0</v>
      </c>
      <c r="CL170" s="537">
        <f t="shared" si="491"/>
        <v>0</v>
      </c>
      <c r="CM170" s="537">
        <f t="shared" si="491"/>
        <v>0</v>
      </c>
      <c r="CO170" s="538">
        <f>DO170</f>
        <v>0</v>
      </c>
      <c r="CP170" s="538">
        <f t="shared" ref="CP170:CZ170" si="492">DP170</f>
        <v>0</v>
      </c>
      <c r="CQ170" s="538">
        <f t="shared" si="492"/>
        <v>0</v>
      </c>
      <c r="CR170" s="538">
        <f t="shared" si="492"/>
        <v>0</v>
      </c>
      <c r="CS170" s="538">
        <f t="shared" si="492"/>
        <v>0</v>
      </c>
      <c r="CT170" s="538">
        <f t="shared" si="492"/>
        <v>0</v>
      </c>
      <c r="CU170" s="538">
        <f t="shared" si="492"/>
        <v>0</v>
      </c>
      <c r="CV170" s="538">
        <f t="shared" si="492"/>
        <v>0</v>
      </c>
      <c r="CW170" s="538">
        <f t="shared" si="492"/>
        <v>0</v>
      </c>
      <c r="CX170" s="538">
        <f t="shared" si="492"/>
        <v>0</v>
      </c>
      <c r="CY170" s="538">
        <f t="shared" si="492"/>
        <v>0</v>
      </c>
      <c r="CZ170" s="538">
        <f t="shared" si="492"/>
        <v>0</v>
      </c>
      <c r="DB170" s="422">
        <v>0</v>
      </c>
      <c r="DC170" s="422">
        <v>0</v>
      </c>
      <c r="DD170" s="422">
        <v>0</v>
      </c>
      <c r="DE170" s="422">
        <v>0</v>
      </c>
      <c r="DF170" s="422">
        <v>0</v>
      </c>
      <c r="DG170" s="422">
        <v>0</v>
      </c>
      <c r="DH170" s="422">
        <v>0</v>
      </c>
      <c r="DI170" s="422">
        <v>0</v>
      </c>
      <c r="DJ170" s="422">
        <v>0</v>
      </c>
      <c r="DK170" s="422">
        <v>0</v>
      </c>
      <c r="DL170" s="422">
        <v>0</v>
      </c>
      <c r="DM170" s="422">
        <v>0</v>
      </c>
      <c r="DO170" s="422">
        <v>0</v>
      </c>
      <c r="DP170" s="422">
        <v>0</v>
      </c>
      <c r="DQ170" s="422">
        <v>0</v>
      </c>
      <c r="DR170" s="422">
        <v>0</v>
      </c>
      <c r="DS170" s="422">
        <v>0</v>
      </c>
      <c r="DT170" s="422">
        <v>0</v>
      </c>
      <c r="DU170" s="422">
        <v>0</v>
      </c>
      <c r="DV170" s="422">
        <v>0</v>
      </c>
      <c r="DW170" s="422">
        <v>0</v>
      </c>
      <c r="DX170" s="422">
        <v>0</v>
      </c>
      <c r="DY170" s="422">
        <v>0</v>
      </c>
      <c r="DZ170" s="422">
        <v>0</v>
      </c>
    </row>
    <row r="171" spans="1:156" ht="22.5" customHeight="1" thickBot="1">
      <c r="B171" s="1" t="s">
        <v>183</v>
      </c>
      <c r="C171" s="1" t="s">
        <v>184</v>
      </c>
      <c r="D171" s="1" t="s">
        <v>162</v>
      </c>
      <c r="E171" s="1" t="s">
        <v>174</v>
      </c>
      <c r="F171" s="1" t="s">
        <v>162</v>
      </c>
      <c r="G171" s="1" t="s">
        <v>162</v>
      </c>
      <c r="H171" s="1" t="s">
        <v>162</v>
      </c>
      <c r="I171" s="1" t="s">
        <v>162</v>
      </c>
      <c r="J171" s="1" t="s">
        <v>162</v>
      </c>
      <c r="K171" s="1" t="s">
        <v>162</v>
      </c>
      <c r="L171" s="1" t="s">
        <v>162</v>
      </c>
      <c r="M171" s="1" t="s">
        <v>162</v>
      </c>
      <c r="N171" s="1" t="s">
        <v>162</v>
      </c>
      <c r="O171" s="1" t="s">
        <v>162</v>
      </c>
      <c r="T171" s="156" t="s">
        <v>175</v>
      </c>
      <c r="U171" s="407"/>
      <c r="V171" s="156" t="s">
        <v>175</v>
      </c>
      <c r="W171" s="353">
        <f>W181</f>
        <v>382524.99755700002</v>
      </c>
      <c r="X171" s="185">
        <f t="shared" ref="X171:AG171" si="493">X181</f>
        <v>0</v>
      </c>
      <c r="Y171" s="353">
        <f t="shared" si="493"/>
        <v>0</v>
      </c>
      <c r="Z171" s="353"/>
      <c r="AA171" s="353">
        <f t="shared" si="493"/>
        <v>0</v>
      </c>
      <c r="AB171" s="353">
        <f t="shared" si="493"/>
        <v>0</v>
      </c>
      <c r="AC171" s="353">
        <f t="shared" si="493"/>
        <v>0</v>
      </c>
      <c r="AD171" s="423">
        <f>AD181</f>
        <v>382524.99755700002</v>
      </c>
      <c r="AE171" s="353">
        <f>AE181</f>
        <v>0</v>
      </c>
      <c r="AF171" s="353">
        <f>AF181</f>
        <v>382524.99755700002</v>
      </c>
      <c r="AG171" s="423">
        <f t="shared" si="493"/>
        <v>2680.5530080000003</v>
      </c>
      <c r="AH171" s="167">
        <f>+AG171/AD171</f>
        <v>7.0075237569293004E-3</v>
      </c>
      <c r="AI171" s="226"/>
      <c r="AJ171" s="185">
        <f>AJ181</f>
        <v>50192.692599440001</v>
      </c>
      <c r="AK171" s="185">
        <f>AK181</f>
        <v>-47512.139591439998</v>
      </c>
      <c r="AL171" s="170">
        <f>INDEX(BB171:BM171,MATCH($W$1,$BB$86:$BM$86,0))</f>
        <v>0.1312141504999573</v>
      </c>
      <c r="AM171" s="423">
        <f>AM181</f>
        <v>139.18744599999999</v>
      </c>
      <c r="AN171" s="183">
        <f>+AM171/AD171</f>
        <v>3.6386496801234458E-4</v>
      </c>
      <c r="AO171" s="217"/>
      <c r="AP171" s="185">
        <f>AP181</f>
        <v>1058.6841338888889</v>
      </c>
      <c r="AQ171" s="185">
        <f>AQ181</f>
        <v>-919.4966878888888</v>
      </c>
      <c r="AR171" s="170">
        <f t="shared" si="479"/>
        <v>2.767620784655085E-3</v>
      </c>
      <c r="AS171" s="423">
        <f>AS181</f>
        <v>139.18744599999999</v>
      </c>
      <c r="AT171" s="183">
        <f t="shared" si="470"/>
        <v>3.6386496801234458E-4</v>
      </c>
      <c r="AU171" s="423">
        <f>AU181</f>
        <v>379844.44454900001</v>
      </c>
      <c r="AV171" s="353">
        <f>AV181</f>
        <v>2331.365562</v>
      </c>
      <c r="AW171" s="355">
        <f>AW181</f>
        <v>252485.978107</v>
      </c>
      <c r="AX171" s="384"/>
      <c r="AY171" s="187">
        <f>AY181</f>
        <v>369.79524500000002</v>
      </c>
      <c r="AZ171" s="172">
        <f>IF(AND(AY171=0,AM171&gt;AY171),1,IFERROR(AM171/AY171,1))</f>
        <v>0.37639057798052539</v>
      </c>
      <c r="BB171" s="568">
        <f>CB171/$AD$171</f>
        <v>5.3199137651043697E-4</v>
      </c>
      <c r="BC171" s="551">
        <f t="shared" ref="BC171:BM171" si="494">CC171/$AD$171</f>
        <v>4.453303734081226E-3</v>
      </c>
      <c r="BD171" s="551">
        <f t="shared" si="494"/>
        <v>2.3138059336059811E-2</v>
      </c>
      <c r="BE171" s="551">
        <f t="shared" si="494"/>
        <v>0.1312141504999573</v>
      </c>
      <c r="BF171" s="551">
        <f t="shared" si="494"/>
        <v>0.55350176825547304</v>
      </c>
      <c r="BG171" s="551">
        <f t="shared" si="494"/>
        <v>0.99233028706323201</v>
      </c>
      <c r="BH171" s="551">
        <f t="shared" si="494"/>
        <v>0.99504607538826895</v>
      </c>
      <c r="BI171" s="551">
        <f t="shared" si="494"/>
        <v>0.99607868764242924</v>
      </c>
      <c r="BJ171" s="551">
        <f t="shared" si="494"/>
        <v>0.99817005423313365</v>
      </c>
      <c r="BK171" s="551">
        <f t="shared" si="494"/>
        <v>0.99934644794040484</v>
      </c>
      <c r="BL171" s="551">
        <f t="shared" si="494"/>
        <v>1</v>
      </c>
      <c r="BM171" s="551">
        <f t="shared" si="494"/>
        <v>1</v>
      </c>
      <c r="BO171" s="551">
        <f>CO171/$AD$171</f>
        <v>0</v>
      </c>
      <c r="BP171" s="551">
        <f t="shared" ref="BP171:BZ171" si="495">CP171/$AD$171</f>
        <v>0</v>
      </c>
      <c r="BQ171" s="551">
        <f t="shared" si="495"/>
        <v>6.9330537270438533E-4</v>
      </c>
      <c r="BR171" s="551">
        <f t="shared" si="495"/>
        <v>2.767620784655085E-3</v>
      </c>
      <c r="BS171" s="551">
        <f t="shared" si="495"/>
        <v>2.1383042381349436E-2</v>
      </c>
      <c r="BT171" s="551">
        <f t="shared" si="495"/>
        <v>5.6433884746934594E-2</v>
      </c>
      <c r="BU171" s="551">
        <f t="shared" si="495"/>
        <v>0.15489360235856348</v>
      </c>
      <c r="BV171" s="551">
        <f t="shared" si="495"/>
        <v>0.42923445663785331</v>
      </c>
      <c r="BW171" s="551">
        <f t="shared" si="495"/>
        <v>0.50635509324127381</v>
      </c>
      <c r="BX171" s="551">
        <f t="shared" si="495"/>
        <v>0.69201564388249426</v>
      </c>
      <c r="BY171" s="551">
        <f t="shared" si="495"/>
        <v>0.80296441399360541</v>
      </c>
      <c r="BZ171" s="551">
        <f t="shared" si="495"/>
        <v>1</v>
      </c>
      <c r="CB171" s="423">
        <f>CB181</f>
        <v>203.5</v>
      </c>
      <c r="CC171" s="423">
        <f t="shared" ref="CC171:CM171" si="496">CC181</f>
        <v>1703.5</v>
      </c>
      <c r="CD171" s="423">
        <f t="shared" si="496"/>
        <v>8850.8860910000003</v>
      </c>
      <c r="CE171" s="423">
        <f t="shared" si="496"/>
        <v>50192.692599440001</v>
      </c>
      <c r="CF171" s="423">
        <f t="shared" si="496"/>
        <v>211728.26254972001</v>
      </c>
      <c r="CG171" s="423">
        <f t="shared" si="496"/>
        <v>379591.14063459996</v>
      </c>
      <c r="CH171" s="423">
        <f t="shared" si="496"/>
        <v>380629.99755700002</v>
      </c>
      <c r="CI171" s="423">
        <f t="shared" si="496"/>
        <v>381024.99755700002</v>
      </c>
      <c r="CJ171" s="423">
        <f t="shared" si="496"/>
        <v>381824.99755700002</v>
      </c>
      <c r="CK171" s="423">
        <f t="shared" si="496"/>
        <v>382274.99755700002</v>
      </c>
      <c r="CL171" s="423">
        <f t="shared" si="496"/>
        <v>382524.99755700002</v>
      </c>
      <c r="CM171" s="423">
        <f t="shared" si="496"/>
        <v>382524.99755700002</v>
      </c>
      <c r="CO171" s="423">
        <f>CO181</f>
        <v>0</v>
      </c>
      <c r="CP171" s="423">
        <f t="shared" ref="CP171:CZ171" si="497">CP181</f>
        <v>0</v>
      </c>
      <c r="CQ171" s="423">
        <f t="shared" si="497"/>
        <v>265.206636</v>
      </c>
      <c r="CR171" s="423">
        <f t="shared" si="497"/>
        <v>1058.6841338888889</v>
      </c>
      <c r="CS171" s="423">
        <f t="shared" si="497"/>
        <v>8179.5482346869212</v>
      </c>
      <c r="CT171" s="423">
        <f t="shared" si="497"/>
        <v>21587.371624953175</v>
      </c>
      <c r="CU171" s="423">
        <f t="shared" si="497"/>
        <v>59250.674863804423</v>
      </c>
      <c r="CV171" s="423">
        <f t="shared" si="497"/>
        <v>164192.90947677506</v>
      </c>
      <c r="CW171" s="423">
        <f t="shared" si="497"/>
        <v>193693.48080509278</v>
      </c>
      <c r="CX171" s="423">
        <f t="shared" si="497"/>
        <v>264713.28248555691</v>
      </c>
      <c r="CY171" s="423">
        <f t="shared" si="497"/>
        <v>307153.96050126187</v>
      </c>
      <c r="CZ171" s="423">
        <f t="shared" si="497"/>
        <v>382524.99755700002</v>
      </c>
      <c r="DB171" s="423">
        <f t="shared" ref="DB171:DM171" si="498">DB181</f>
        <v>203500000</v>
      </c>
      <c r="DC171" s="423">
        <f t="shared" si="498"/>
        <v>1703500000</v>
      </c>
      <c r="DD171" s="423">
        <f>DD181</f>
        <v>8850886091</v>
      </c>
      <c r="DE171" s="423">
        <f>DE181</f>
        <v>50192692599.439995</v>
      </c>
      <c r="DF171" s="423">
        <f t="shared" si="498"/>
        <v>211728262549.72</v>
      </c>
      <c r="DG171" s="423">
        <f t="shared" si="498"/>
        <v>379591140634.59998</v>
      </c>
      <c r="DH171" s="423">
        <f t="shared" si="498"/>
        <v>380629997557</v>
      </c>
      <c r="DI171" s="423">
        <f t="shared" si="498"/>
        <v>381024997557</v>
      </c>
      <c r="DJ171" s="423">
        <f t="shared" si="498"/>
        <v>381824997557</v>
      </c>
      <c r="DK171" s="423">
        <f t="shared" si="498"/>
        <v>382274997557</v>
      </c>
      <c r="DL171" s="423">
        <f t="shared" si="498"/>
        <v>382524997557</v>
      </c>
      <c r="DM171" s="423">
        <f t="shared" si="498"/>
        <v>382524997557</v>
      </c>
      <c r="DO171" s="423">
        <f t="shared" ref="DO171:DZ171" si="499">DO181</f>
        <v>0</v>
      </c>
      <c r="DP171" s="423">
        <f t="shared" si="499"/>
        <v>0</v>
      </c>
      <c r="DQ171" s="423">
        <f t="shared" si="499"/>
        <v>265206636</v>
      </c>
      <c r="DR171" s="423">
        <f t="shared" si="499"/>
        <v>1058684133.8888888</v>
      </c>
      <c r="DS171" s="423">
        <f t="shared" si="499"/>
        <v>8179548234.6869221</v>
      </c>
      <c r="DT171" s="423">
        <f t="shared" si="499"/>
        <v>21587371624.953178</v>
      </c>
      <c r="DU171" s="423">
        <f t="shared" si="499"/>
        <v>59250674863.804428</v>
      </c>
      <c r="DV171" s="423">
        <f t="shared" si="499"/>
        <v>164192909476.77505</v>
      </c>
      <c r="DW171" s="423">
        <f t="shared" si="499"/>
        <v>193693480805.09277</v>
      </c>
      <c r="DX171" s="423">
        <f t="shared" si="499"/>
        <v>264713282485.55695</v>
      </c>
      <c r="DY171" s="423">
        <f t="shared" si="499"/>
        <v>307153960501.2619</v>
      </c>
      <c r="DZ171" s="423">
        <f t="shared" si="499"/>
        <v>382524997557</v>
      </c>
      <c r="EB171" s="537">
        <v>1000000</v>
      </c>
      <c r="EC171" s="537">
        <v>1000000</v>
      </c>
      <c r="ED171" s="537">
        <v>1000000</v>
      </c>
      <c r="EE171" s="537">
        <v>1000000</v>
      </c>
      <c r="EF171" s="537">
        <v>1000000</v>
      </c>
      <c r="EG171" s="537">
        <v>1000000</v>
      </c>
      <c r="EH171" s="537">
        <v>1000000</v>
      </c>
      <c r="EI171" s="537">
        <v>1000000</v>
      </c>
      <c r="EJ171" s="537">
        <v>1000000</v>
      </c>
      <c r="EK171" s="537">
        <v>1000000</v>
      </c>
      <c r="EL171" s="537">
        <v>1000000</v>
      </c>
      <c r="EM171" s="537">
        <v>1000000</v>
      </c>
      <c r="EO171" s="537">
        <v>1000000</v>
      </c>
      <c r="EP171" s="537">
        <v>1000000</v>
      </c>
      <c r="EQ171" s="537">
        <v>1000000</v>
      </c>
      <c r="ER171" s="537">
        <v>1000000</v>
      </c>
      <c r="ES171" s="537">
        <v>1000000</v>
      </c>
      <c r="ET171" s="537">
        <v>1000000</v>
      </c>
      <c r="EU171" s="537">
        <v>1000000</v>
      </c>
      <c r="EV171" s="537">
        <v>1000000</v>
      </c>
      <c r="EW171" s="537">
        <v>1000000</v>
      </c>
      <c r="EX171" s="537">
        <v>1000000</v>
      </c>
      <c r="EY171" s="537">
        <v>1000000</v>
      </c>
      <c r="EZ171" s="537">
        <v>1000000</v>
      </c>
    </row>
    <row r="172" spans="1:156" ht="24.75" customHeight="1" thickBot="1">
      <c r="B172" s="1" t="s">
        <v>183</v>
      </c>
      <c r="C172" s="1" t="s">
        <v>184</v>
      </c>
      <c r="D172" s="1" t="s">
        <v>162</v>
      </c>
      <c r="E172" s="1" t="s">
        <v>162</v>
      </c>
      <c r="F172" s="1" t="s">
        <v>162</v>
      </c>
      <c r="G172" s="1" t="s">
        <v>162</v>
      </c>
      <c r="H172" s="1" t="s">
        <v>162</v>
      </c>
      <c r="I172" s="1" t="s">
        <v>162</v>
      </c>
      <c r="J172" s="1" t="s">
        <v>162</v>
      </c>
      <c r="K172" s="1" t="s">
        <v>162</v>
      </c>
      <c r="L172" s="1" t="s">
        <v>162</v>
      </c>
      <c r="M172" s="1" t="s">
        <v>162</v>
      </c>
      <c r="N172" s="1" t="s">
        <v>162</v>
      </c>
      <c r="O172" s="1" t="s">
        <v>162</v>
      </c>
      <c r="T172" s="156" t="s">
        <v>204</v>
      </c>
      <c r="U172" s="407"/>
      <c r="V172" s="156" t="s">
        <v>204</v>
      </c>
      <c r="W172" s="353">
        <f>+W171+W162+W168</f>
        <v>4444901.5429260004</v>
      </c>
      <c r="X172" s="353">
        <f t="shared" ref="X172:AC172" si="500">+X171+X162+X168</f>
        <v>0</v>
      </c>
      <c r="Y172" s="353">
        <f t="shared" si="500"/>
        <v>0</v>
      </c>
      <c r="Z172" s="353">
        <f t="shared" si="500"/>
        <v>0</v>
      </c>
      <c r="AA172" s="353">
        <f t="shared" si="500"/>
        <v>0</v>
      </c>
      <c r="AB172" s="353">
        <f t="shared" si="500"/>
        <v>0</v>
      </c>
      <c r="AC172" s="353">
        <f t="shared" si="500"/>
        <v>0</v>
      </c>
      <c r="AD172" s="423">
        <f>+AD171+AD162+AD168</f>
        <v>4444901.5429260004</v>
      </c>
      <c r="AE172" s="353">
        <f>+AE171+AE162+AE168</f>
        <v>3928.4</v>
      </c>
      <c r="AF172" s="353">
        <f>+AF171+AF162+AF168</f>
        <v>4440973.1429260001</v>
      </c>
      <c r="AG172" s="423">
        <f>+AG171+AG162+AG168</f>
        <v>3495918.6663913499</v>
      </c>
      <c r="AH172" s="167">
        <f>+AG172/AD172</f>
        <v>0.78650081056464705</v>
      </c>
      <c r="AI172" s="260"/>
      <c r="AJ172" s="606">
        <f>+AJ171+AJ162+AJ168</f>
        <v>3538509.6134495898</v>
      </c>
      <c r="AK172" s="606">
        <f>+AK171+AK162+AK168</f>
        <v>-42590.94705823961</v>
      </c>
      <c r="AL172" s="170">
        <f>INDEX(BB172:BM172,MATCH($W$1,$BB$86:$BM$86,0))</f>
        <v>0.79608278817358258</v>
      </c>
      <c r="AM172" s="423">
        <f>+AM171+AM162+AM168</f>
        <v>3468184.1986777806</v>
      </c>
      <c r="AN172" s="183">
        <f>+AM172/AD172</f>
        <v>0.78026119705561259</v>
      </c>
      <c r="AO172" s="261"/>
      <c r="AP172" s="606">
        <f>+AP171+AP162+AP168</f>
        <v>3471678.7255938891</v>
      </c>
      <c r="AQ172" s="606">
        <f>+AQ171+AQ162+AQ168</f>
        <v>-3494.5269161088072</v>
      </c>
      <c r="AR172" s="170">
        <f t="shared" si="479"/>
        <v>0.78104738475456625</v>
      </c>
      <c r="AS172" s="423">
        <f>+AS171+AS162+AS168</f>
        <v>3467451.8034297805</v>
      </c>
      <c r="AT172" s="183">
        <f t="shared" si="470"/>
        <v>0.78009642507114296</v>
      </c>
      <c r="AU172" s="423">
        <f>+AU171+AU162</f>
        <v>948982.87653464999</v>
      </c>
      <c r="AV172" s="353">
        <f>+AV171+AV162</f>
        <v>27524.46771357</v>
      </c>
      <c r="AW172" s="355">
        <f>+AW171+AW162</f>
        <v>846817.51224422001</v>
      </c>
      <c r="AX172" s="384"/>
      <c r="AY172" s="187">
        <f>+AY171+AY162</f>
        <v>3470702.9268210004</v>
      </c>
      <c r="AZ172" s="172">
        <f>IF(AND(AY172=0,AM172&gt;AY172),1,IFERROR(AM172/AY172,1))</f>
        <v>0.99927428875466251</v>
      </c>
      <c r="BB172" s="568">
        <f>CB172/$AD$172</f>
        <v>2.9678444817848736E-3</v>
      </c>
      <c r="BC172" s="551">
        <f t="shared" ref="BC172:BM172" si="501">CC172/$AD$172</f>
        <v>0.78219428604745855</v>
      </c>
      <c r="BD172" s="551">
        <f t="shared" si="501"/>
        <v>0.78542263965156423</v>
      </c>
      <c r="BE172" s="551">
        <f>CE172/$AD$172</f>
        <v>0.79608278817358258</v>
      </c>
      <c r="BF172" s="551">
        <f t="shared" si="501"/>
        <v>0.83459588064214751</v>
      </c>
      <c r="BG172" s="551">
        <f t="shared" si="501"/>
        <v>0.87435797113969782</v>
      </c>
      <c r="BH172" s="551">
        <f t="shared" si="501"/>
        <v>0.87626666269456477</v>
      </c>
      <c r="BI172" s="551">
        <f t="shared" si="501"/>
        <v>0.87806325478189795</v>
      </c>
      <c r="BJ172" s="551">
        <f t="shared" si="501"/>
        <v>0.87978968152363946</v>
      </c>
      <c r="BK172" s="551">
        <f t="shared" si="501"/>
        <v>0.88146382933398193</v>
      </c>
      <c r="BL172" s="551">
        <f t="shared" si="501"/>
        <v>0.99597984714407994</v>
      </c>
      <c r="BM172" s="551">
        <f t="shared" si="501"/>
        <v>1</v>
      </c>
      <c r="BO172" s="551">
        <f>CO172/$AD$172</f>
        <v>5.7008595545446621E-4</v>
      </c>
      <c r="BP172" s="551">
        <f t="shared" ref="BP172:BZ172" si="502">CP172/$AD$172</f>
        <v>0.77781002968878532</v>
      </c>
      <c r="BQ172" s="551">
        <f t="shared" si="502"/>
        <v>0.779121025438123</v>
      </c>
      <c r="BR172" s="551">
        <f t="shared" si="502"/>
        <v>0.78104738475456625</v>
      </c>
      <c r="BS172" s="551">
        <f t="shared" si="502"/>
        <v>0.78439725965213181</v>
      </c>
      <c r="BT172" s="551">
        <f t="shared" si="502"/>
        <v>0.78916155492071183</v>
      </c>
      <c r="BU172" s="551">
        <f t="shared" si="502"/>
        <v>0.79967006737880864</v>
      </c>
      <c r="BV172" s="551">
        <f t="shared" si="502"/>
        <v>0.82502748722815233</v>
      </c>
      <c r="BW172" s="551">
        <f t="shared" si="502"/>
        <v>0.83341227842507593</v>
      </c>
      <c r="BX172" s="551">
        <f t="shared" si="502"/>
        <v>0.85113793576969254</v>
      </c>
      <c r="BY172" s="551">
        <f t="shared" si="502"/>
        <v>0.97721604777705096</v>
      </c>
      <c r="BZ172" s="551">
        <f t="shared" si="502"/>
        <v>1</v>
      </c>
      <c r="CB172" s="423">
        <f>+CB171+CB162+CB168</f>
        <v>13191.77651625</v>
      </c>
      <c r="CC172" s="423">
        <f t="shared" ref="CC172:CM172" si="503">+CC171+CC162+CC168</f>
        <v>3476776.5889202501</v>
      </c>
      <c r="CD172" s="423">
        <f t="shared" si="503"/>
        <v>3491126.30283625</v>
      </c>
      <c r="CE172" s="423">
        <f t="shared" si="503"/>
        <v>3538509.6134495898</v>
      </c>
      <c r="CF172" s="423">
        <f t="shared" si="503"/>
        <v>3709696.5175859658</v>
      </c>
      <c r="CG172" s="423">
        <f t="shared" si="503"/>
        <v>3886435.09498849</v>
      </c>
      <c r="CH172" s="423">
        <f t="shared" si="503"/>
        <v>3894919.0410256879</v>
      </c>
      <c r="CI172" s="423">
        <f t="shared" si="503"/>
        <v>3902904.7159666838</v>
      </c>
      <c r="CJ172" s="423">
        <f t="shared" si="503"/>
        <v>3910578.5128547996</v>
      </c>
      <c r="CK172" s="423">
        <f t="shared" si="503"/>
        <v>3918019.9350400772</v>
      </c>
      <c r="CL172" s="423">
        <f t="shared" si="503"/>
        <v>4427032.3592939228</v>
      </c>
      <c r="CM172" s="423">
        <f t="shared" si="503"/>
        <v>4444901.5429260004</v>
      </c>
      <c r="CO172" s="423">
        <f t="shared" ref="CO172:CZ172" si="504">+CO171+CO162+CO168</f>
        <v>2533.9759429999999</v>
      </c>
      <c r="CP172" s="423">
        <f t="shared" si="504"/>
        <v>3457289.001067</v>
      </c>
      <c r="CQ172" s="423">
        <f t="shared" si="504"/>
        <v>3463116.2480960004</v>
      </c>
      <c r="CR172" s="423">
        <f t="shared" si="504"/>
        <v>3471678.7255938891</v>
      </c>
      <c r="CS172" s="423">
        <f t="shared" si="504"/>
        <v>3486568.5896946872</v>
      </c>
      <c r="CT172" s="423">
        <f t="shared" si="504"/>
        <v>3507745.4130849536</v>
      </c>
      <c r="CU172" s="423">
        <f t="shared" si="504"/>
        <v>3554454.716323805</v>
      </c>
      <c r="CV172" s="423">
        <f t="shared" si="504"/>
        <v>3667165.9509367757</v>
      </c>
      <c r="CW172" s="423">
        <f t="shared" si="504"/>
        <v>3704435.5222650934</v>
      </c>
      <c r="CX172" s="423">
        <f t="shared" si="504"/>
        <v>3783224.3239455572</v>
      </c>
      <c r="CY172" s="423">
        <f t="shared" si="504"/>
        <v>4343629.1185362618</v>
      </c>
      <c r="CZ172" s="423">
        <f t="shared" si="504"/>
        <v>4444901.5429260004</v>
      </c>
      <c r="DB172" s="423">
        <f>+DB171+DB162+DB168</f>
        <v>13191776516.25</v>
      </c>
      <c r="DC172" s="423">
        <f>+DC171+DC162+DC168</f>
        <v>3476776588920.25</v>
      </c>
      <c r="DD172" s="423">
        <f t="shared" ref="DD172:DM172" si="505">+DD171+DD162+DD168</f>
        <v>3491126302836.25</v>
      </c>
      <c r="DE172" s="423">
        <f t="shared" si="505"/>
        <v>3538509613449.5898</v>
      </c>
      <c r="DF172" s="423">
        <f t="shared" si="505"/>
        <v>3709696517585.9663</v>
      </c>
      <c r="DG172" s="423">
        <f t="shared" si="505"/>
        <v>3886435094988.4902</v>
      </c>
      <c r="DH172" s="423">
        <f t="shared" si="505"/>
        <v>3894919041025.688</v>
      </c>
      <c r="DI172" s="423">
        <f t="shared" si="505"/>
        <v>3902904715966.6836</v>
      </c>
      <c r="DJ172" s="423">
        <f t="shared" si="505"/>
        <v>3910578512854.7998</v>
      </c>
      <c r="DK172" s="423">
        <f t="shared" si="505"/>
        <v>3918019935040.0767</v>
      </c>
      <c r="DL172" s="423">
        <f t="shared" si="505"/>
        <v>4427032359293.9229</v>
      </c>
      <c r="DM172" s="423">
        <f t="shared" si="505"/>
        <v>4444901542926</v>
      </c>
      <c r="DO172" s="423">
        <f t="shared" ref="DO172:DZ172" si="506">+DO171+DO162+DO168</f>
        <v>2533975943</v>
      </c>
      <c r="DP172" s="423">
        <f t="shared" si="506"/>
        <v>3457289001067</v>
      </c>
      <c r="DQ172" s="423">
        <f t="shared" si="506"/>
        <v>3463116248096</v>
      </c>
      <c r="DR172" s="423">
        <f t="shared" si="506"/>
        <v>3471678725593.8887</v>
      </c>
      <c r="DS172" s="423">
        <f t="shared" si="506"/>
        <v>3486568589694.687</v>
      </c>
      <c r="DT172" s="423">
        <f t="shared" si="506"/>
        <v>3507745413084.9531</v>
      </c>
      <c r="DU172" s="423">
        <f t="shared" si="506"/>
        <v>3554454716323.8042</v>
      </c>
      <c r="DV172" s="423">
        <f t="shared" si="506"/>
        <v>3667165950936.7749</v>
      </c>
      <c r="DW172" s="423">
        <f t="shared" si="506"/>
        <v>3704435522265.0928</v>
      </c>
      <c r="DX172" s="423">
        <f t="shared" si="506"/>
        <v>3783224323945.5571</v>
      </c>
      <c r="DY172" s="423">
        <f t="shared" si="506"/>
        <v>4343629118536.2617</v>
      </c>
      <c r="DZ172" s="423">
        <f t="shared" si="506"/>
        <v>4444901542926</v>
      </c>
      <c r="EB172" s="539">
        <v>1000000</v>
      </c>
      <c r="EC172" s="540">
        <v>1000000</v>
      </c>
      <c r="ED172" s="540">
        <v>1000000</v>
      </c>
      <c r="EE172" s="540">
        <v>1000000</v>
      </c>
      <c r="EF172" s="540">
        <v>1000000</v>
      </c>
      <c r="EG172" s="540">
        <v>1000000</v>
      </c>
      <c r="EH172" s="540">
        <v>1000000</v>
      </c>
      <c r="EI172" s="540">
        <v>1000000</v>
      </c>
      <c r="EJ172" s="540">
        <v>1000000</v>
      </c>
      <c r="EK172" s="540">
        <v>1000000</v>
      </c>
      <c r="EL172" s="540">
        <v>1000000</v>
      </c>
      <c r="EM172" s="540">
        <v>1000000</v>
      </c>
      <c r="EO172" s="540">
        <v>1000000</v>
      </c>
      <c r="EP172" s="540">
        <v>1000000</v>
      </c>
      <c r="EQ172" s="540">
        <v>1000000</v>
      </c>
      <c r="ER172" s="540">
        <v>1000000</v>
      </c>
      <c r="ES172" s="540">
        <v>1000000</v>
      </c>
      <c r="ET172" s="540">
        <v>1000000</v>
      </c>
      <c r="EU172" s="540">
        <v>1000000</v>
      </c>
      <c r="EV172" s="540">
        <v>1000000</v>
      </c>
      <c r="EW172" s="540">
        <v>1000000</v>
      </c>
      <c r="EX172" s="540">
        <v>1000000</v>
      </c>
      <c r="EY172" s="540">
        <v>1000000</v>
      </c>
      <c r="EZ172" s="540">
        <v>1000000</v>
      </c>
    </row>
    <row r="173" spans="1:156" ht="10.5" customHeight="1">
      <c r="T173" s="141"/>
      <c r="U173" s="397"/>
      <c r="V173" s="142"/>
      <c r="W173" s="141"/>
      <c r="X173" s="141"/>
      <c r="Y173" s="141"/>
      <c r="Z173" s="141"/>
      <c r="AA173" s="141"/>
      <c r="AB173" s="141"/>
      <c r="AC173" s="141"/>
      <c r="AD173" s="391"/>
      <c r="AE173" s="141"/>
      <c r="AF173" s="141"/>
      <c r="AG173" s="391"/>
      <c r="AH173" s="143"/>
      <c r="AI173" s="144"/>
      <c r="AJ173" s="144"/>
      <c r="AK173" s="144"/>
      <c r="AL173" s="143"/>
      <c r="AM173" s="391"/>
      <c r="AN173" s="143"/>
      <c r="AO173" s="144"/>
      <c r="AP173" s="144"/>
      <c r="AQ173" s="144"/>
      <c r="AR173" s="138"/>
      <c r="AS173" s="391"/>
      <c r="AT173" s="143"/>
      <c r="AU173" s="391"/>
      <c r="AV173" s="346"/>
      <c r="AW173" s="346"/>
      <c r="AX173" s="346"/>
      <c r="AY173" s="144"/>
      <c r="AZ173" s="144"/>
      <c r="BB173" s="259"/>
      <c r="BC173" s="252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O173" s="252"/>
      <c r="BP173" s="252"/>
      <c r="BQ173" s="252"/>
      <c r="BR173" s="252"/>
      <c r="BS173" s="252"/>
      <c r="BT173" s="252"/>
      <c r="BU173" s="252"/>
      <c r="BV173" s="252"/>
      <c r="BW173" s="252"/>
      <c r="BX173" s="252"/>
      <c r="BY173" s="252"/>
      <c r="BZ173" s="252"/>
      <c r="CB173" s="537"/>
      <c r="CC173" s="538"/>
      <c r="CD173" s="538"/>
      <c r="CE173" s="538"/>
      <c r="CF173" s="538"/>
      <c r="CG173" s="538"/>
      <c r="CH173" s="538"/>
      <c r="CI173" s="538"/>
      <c r="CJ173" s="538"/>
      <c r="CK173" s="538"/>
      <c r="CL173" s="538"/>
      <c r="CM173" s="538"/>
      <c r="CO173" s="538"/>
      <c r="CP173" s="538"/>
      <c r="CQ173" s="538"/>
      <c r="CR173" s="538"/>
      <c r="CS173" s="538"/>
      <c r="CT173" s="538"/>
      <c r="CU173" s="538"/>
      <c r="CV173" s="538"/>
      <c r="CW173" s="538"/>
      <c r="CX173" s="538"/>
      <c r="CY173" s="538"/>
      <c r="CZ173" s="538"/>
      <c r="DB173" s="537"/>
      <c r="DC173" s="538"/>
      <c r="DD173" s="538"/>
      <c r="DE173" s="538"/>
      <c r="DF173" s="538"/>
      <c r="DG173" s="538"/>
      <c r="DH173" s="538"/>
      <c r="DI173" s="538"/>
      <c r="DJ173" s="538"/>
      <c r="DK173" s="538"/>
      <c r="DL173" s="538"/>
      <c r="DM173" s="538"/>
      <c r="DO173" s="538"/>
      <c r="DP173" s="538"/>
      <c r="DQ173" s="538"/>
      <c r="DR173" s="538"/>
      <c r="DS173" s="538"/>
      <c r="DT173" s="538"/>
      <c r="DU173" s="538"/>
      <c r="DV173" s="538"/>
      <c r="DW173" s="538"/>
      <c r="DX173" s="538"/>
      <c r="DY173" s="538"/>
      <c r="DZ173" s="538"/>
      <c r="EB173" s="537">
        <v>1000000</v>
      </c>
      <c r="EC173" s="538">
        <v>1000000</v>
      </c>
      <c r="ED173" s="538">
        <v>1000000</v>
      </c>
      <c r="EE173" s="538">
        <v>1000000</v>
      </c>
      <c r="EF173" s="538">
        <v>1000000</v>
      </c>
      <c r="EG173" s="538">
        <v>1000000</v>
      </c>
      <c r="EH173" s="538">
        <v>1000000</v>
      </c>
      <c r="EI173" s="538">
        <v>1000000</v>
      </c>
      <c r="EJ173" s="538">
        <v>1000000</v>
      </c>
      <c r="EK173" s="538">
        <v>1000000</v>
      </c>
      <c r="EL173" s="538">
        <v>1000000</v>
      </c>
      <c r="EM173" s="538">
        <v>1000000</v>
      </c>
      <c r="EO173" s="538">
        <v>1000000</v>
      </c>
      <c r="EP173" s="538">
        <v>1000000</v>
      </c>
      <c r="EQ173" s="538">
        <v>1000000</v>
      </c>
      <c r="ER173" s="538">
        <v>1000000</v>
      </c>
      <c r="ES173" s="538">
        <v>1000000</v>
      </c>
      <c r="ET173" s="538">
        <v>1000000</v>
      </c>
      <c r="EU173" s="538">
        <v>1000000</v>
      </c>
      <c r="EV173" s="538">
        <v>1000000</v>
      </c>
      <c r="EW173" s="538">
        <v>1000000</v>
      </c>
      <c r="EX173" s="538">
        <v>1000000</v>
      </c>
      <c r="EY173" s="538">
        <v>1000000</v>
      </c>
      <c r="EZ173" s="538">
        <v>1000000</v>
      </c>
    </row>
    <row r="174" spans="1:156" ht="21" customHeight="1" thickBot="1">
      <c r="T174" s="141"/>
      <c r="U174" s="397"/>
      <c r="V174" s="142"/>
      <c r="W174" s="607"/>
      <c r="X174" s="141"/>
      <c r="Y174" s="141"/>
      <c r="Z174" s="141"/>
      <c r="AA174" s="141"/>
      <c r="AB174" s="141"/>
      <c r="AC174" s="141"/>
      <c r="AD174" s="608"/>
      <c r="AE174" s="607"/>
      <c r="AF174" s="607"/>
      <c r="AG174" s="608"/>
      <c r="AH174" s="609"/>
      <c r="AI174" s="144"/>
      <c r="AJ174" s="144"/>
      <c r="AK174" s="144"/>
      <c r="AL174" s="138"/>
      <c r="AM174" s="608"/>
      <c r="AN174" s="609"/>
      <c r="AO174" s="144"/>
      <c r="AP174" s="144"/>
      <c r="AQ174" s="144"/>
      <c r="AR174" s="138"/>
      <c r="AS174" s="608"/>
      <c r="AT174" s="609"/>
      <c r="AU174" s="608"/>
      <c r="AV174" s="346"/>
      <c r="AW174" s="346"/>
      <c r="AX174" s="346"/>
      <c r="AY174" s="144"/>
      <c r="AZ174" s="144"/>
      <c r="BB174" s="259"/>
      <c r="BC174" s="252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O174" s="252"/>
      <c r="BP174" s="252"/>
      <c r="BQ174" s="252"/>
      <c r="BR174" s="252"/>
      <c r="BS174" s="252"/>
      <c r="BT174" s="252"/>
      <c r="BU174" s="252"/>
      <c r="BV174" s="252"/>
      <c r="BW174" s="252"/>
      <c r="BX174" s="252"/>
      <c r="BY174" s="252"/>
      <c r="BZ174" s="252"/>
      <c r="CB174" s="537"/>
      <c r="CC174" s="538"/>
      <c r="CD174" s="538"/>
      <c r="CE174" s="538"/>
      <c r="CF174" s="538"/>
      <c r="CG174" s="538"/>
      <c r="CH174" s="538"/>
      <c r="CI174" s="538"/>
      <c r="CJ174" s="538"/>
      <c r="CK174" s="538"/>
      <c r="CL174" s="538"/>
      <c r="CM174" s="538"/>
      <c r="CO174" s="538"/>
      <c r="CP174" s="538"/>
      <c r="CQ174" s="538"/>
      <c r="CR174" s="538"/>
      <c r="CS174" s="538"/>
      <c r="CT174" s="538"/>
      <c r="CU174" s="538"/>
      <c r="CV174" s="538"/>
      <c r="CW174" s="538"/>
      <c r="CX174" s="538"/>
      <c r="CY174" s="538"/>
      <c r="CZ174" s="538"/>
      <c r="DB174" s="537"/>
      <c r="DC174" s="538"/>
      <c r="DD174" s="538"/>
      <c r="DE174" s="538"/>
      <c r="DF174" s="538"/>
      <c r="DG174" s="538"/>
      <c r="DH174" s="538"/>
      <c r="DI174" s="538"/>
      <c r="DJ174" s="538"/>
      <c r="DK174" s="538"/>
      <c r="DL174" s="538"/>
      <c r="DM174" s="538"/>
      <c r="DO174" s="538"/>
      <c r="DP174" s="538"/>
      <c r="DQ174" s="538"/>
      <c r="DR174" s="538"/>
      <c r="DS174" s="538"/>
      <c r="DT174" s="538"/>
      <c r="DU174" s="538"/>
      <c r="DV174" s="538"/>
      <c r="DW174" s="538"/>
      <c r="DX174" s="538"/>
      <c r="DY174" s="538"/>
      <c r="DZ174" s="538"/>
      <c r="EB174" s="537">
        <v>1000000</v>
      </c>
      <c r="EC174" s="538">
        <v>1000000</v>
      </c>
      <c r="ED174" s="538">
        <v>1000000</v>
      </c>
      <c r="EE174" s="538">
        <v>1000000</v>
      </c>
      <c r="EF174" s="538">
        <v>1000000</v>
      </c>
      <c r="EG174" s="538">
        <v>1000000</v>
      </c>
      <c r="EH174" s="538">
        <v>1000000</v>
      </c>
      <c r="EI174" s="538">
        <v>1000000</v>
      </c>
      <c r="EJ174" s="538">
        <v>1000000</v>
      </c>
      <c r="EK174" s="538">
        <v>1000000</v>
      </c>
      <c r="EL174" s="538">
        <v>1000000</v>
      </c>
      <c r="EM174" s="538">
        <v>1000000</v>
      </c>
      <c r="EO174" s="538">
        <v>1000000</v>
      </c>
      <c r="EP174" s="538">
        <v>1000000</v>
      </c>
      <c r="EQ174" s="538">
        <v>1000000</v>
      </c>
      <c r="ER174" s="538">
        <v>1000000</v>
      </c>
      <c r="ES174" s="538">
        <v>1000000</v>
      </c>
      <c r="ET174" s="538">
        <v>1000000</v>
      </c>
      <c r="EU174" s="538">
        <v>1000000</v>
      </c>
      <c r="EV174" s="538">
        <v>1000000</v>
      </c>
      <c r="EW174" s="538">
        <v>1000000</v>
      </c>
      <c r="EX174" s="538">
        <v>1000000</v>
      </c>
      <c r="EY174" s="538">
        <v>1000000</v>
      </c>
      <c r="EZ174" s="538">
        <v>1000000</v>
      </c>
    </row>
    <row r="175" spans="1:156" ht="51" customHeight="1" thickBot="1">
      <c r="B175" s="150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155" t="s">
        <v>125</v>
      </c>
      <c r="U175" s="406"/>
      <c r="V175" s="155" t="s">
        <v>125</v>
      </c>
      <c r="W175" s="156" t="s">
        <v>430</v>
      </c>
      <c r="X175" s="156" t="s">
        <v>127</v>
      </c>
      <c r="Y175" s="156" t="s">
        <v>128</v>
      </c>
      <c r="Z175" s="156" t="s">
        <v>129</v>
      </c>
      <c r="AA175" s="156" t="s">
        <v>130</v>
      </c>
      <c r="AB175" s="156" t="s">
        <v>131</v>
      </c>
      <c r="AC175" s="155" t="s">
        <v>132</v>
      </c>
      <c r="AD175" s="419" t="s">
        <v>431</v>
      </c>
      <c r="AE175" s="155" t="s">
        <v>432</v>
      </c>
      <c r="AF175" s="155" t="s">
        <v>135</v>
      </c>
      <c r="AG175" s="419" t="s">
        <v>0</v>
      </c>
      <c r="AH175" s="157" t="s">
        <v>136</v>
      </c>
      <c r="AI175" s="158" t="s">
        <v>137</v>
      </c>
      <c r="AJ175" s="158" t="s">
        <v>433</v>
      </c>
      <c r="AK175" s="158" t="s">
        <v>138</v>
      </c>
      <c r="AL175" s="159" t="s">
        <v>139</v>
      </c>
      <c r="AM175" s="419" t="s">
        <v>140</v>
      </c>
      <c r="AN175" s="157" t="s">
        <v>141</v>
      </c>
      <c r="AO175" s="304"/>
      <c r="AP175" s="305" t="s">
        <v>434</v>
      </c>
      <c r="AQ175" s="306" t="s">
        <v>143</v>
      </c>
      <c r="AR175" s="307" t="s">
        <v>144</v>
      </c>
      <c r="AS175" s="419" t="s">
        <v>293</v>
      </c>
      <c r="AT175" s="157" t="s">
        <v>294</v>
      </c>
      <c r="AU175" s="419" t="s">
        <v>145</v>
      </c>
      <c r="AV175" s="347" t="s">
        <v>146</v>
      </c>
      <c r="AW175" s="347" t="s">
        <v>147</v>
      </c>
      <c r="AX175" s="388"/>
      <c r="AY175" s="160" t="s">
        <v>149</v>
      </c>
      <c r="AZ175" s="161" t="s">
        <v>150</v>
      </c>
      <c r="BB175" s="162" t="s">
        <v>151</v>
      </c>
      <c r="BC175" s="162" t="s">
        <v>152</v>
      </c>
      <c r="BD175" s="162" t="s">
        <v>107</v>
      </c>
      <c r="BE175" s="162" t="s">
        <v>153</v>
      </c>
      <c r="BF175" s="162" t="s">
        <v>154</v>
      </c>
      <c r="BG175" s="162" t="s">
        <v>155</v>
      </c>
      <c r="BH175" s="162" t="s">
        <v>156</v>
      </c>
      <c r="BI175" s="162" t="s">
        <v>157</v>
      </c>
      <c r="BJ175" s="162" t="s">
        <v>158</v>
      </c>
      <c r="BK175" s="162" t="s">
        <v>159</v>
      </c>
      <c r="BL175" s="162" t="s">
        <v>160</v>
      </c>
      <c r="BM175" s="162" t="s">
        <v>161</v>
      </c>
      <c r="BO175" s="162" t="s">
        <v>151</v>
      </c>
      <c r="BP175" s="162" t="s">
        <v>152</v>
      </c>
      <c r="BQ175" s="162" t="s">
        <v>107</v>
      </c>
      <c r="BR175" s="162" t="s">
        <v>153</v>
      </c>
      <c r="BS175" s="162" t="s">
        <v>154</v>
      </c>
      <c r="BT175" s="162" t="s">
        <v>155</v>
      </c>
      <c r="BU175" s="162" t="s">
        <v>156</v>
      </c>
      <c r="BV175" s="162" t="s">
        <v>157</v>
      </c>
      <c r="BW175" s="162" t="s">
        <v>158</v>
      </c>
      <c r="BX175" s="162" t="s">
        <v>159</v>
      </c>
      <c r="BY175" s="162" t="s">
        <v>160</v>
      </c>
      <c r="BZ175" s="162" t="s">
        <v>161</v>
      </c>
      <c r="CB175" s="531" t="s">
        <v>151</v>
      </c>
      <c r="CC175" s="531" t="s">
        <v>152</v>
      </c>
      <c r="CD175" s="531" t="s">
        <v>107</v>
      </c>
      <c r="CE175" s="531" t="s">
        <v>153</v>
      </c>
      <c r="CF175" s="531" t="s">
        <v>154</v>
      </c>
      <c r="CG175" s="531" t="s">
        <v>155</v>
      </c>
      <c r="CH175" s="531" t="s">
        <v>156</v>
      </c>
      <c r="CI175" s="531" t="s">
        <v>157</v>
      </c>
      <c r="CJ175" s="531" t="s">
        <v>158</v>
      </c>
      <c r="CK175" s="531" t="s">
        <v>159</v>
      </c>
      <c r="CL175" s="531" t="s">
        <v>160</v>
      </c>
      <c r="CM175" s="531" t="s">
        <v>161</v>
      </c>
      <c r="CO175" s="531" t="s">
        <v>151</v>
      </c>
      <c r="CP175" s="531" t="s">
        <v>152</v>
      </c>
      <c r="CQ175" s="531" t="s">
        <v>107</v>
      </c>
      <c r="CR175" s="531" t="s">
        <v>153</v>
      </c>
      <c r="CS175" s="531" t="s">
        <v>154</v>
      </c>
      <c r="CT175" s="531" t="s">
        <v>155</v>
      </c>
      <c r="CU175" s="531" t="s">
        <v>156</v>
      </c>
      <c r="CV175" s="531" t="s">
        <v>157</v>
      </c>
      <c r="CW175" s="531" t="s">
        <v>158</v>
      </c>
      <c r="CX175" s="531" t="s">
        <v>159</v>
      </c>
      <c r="CY175" s="531" t="s">
        <v>160</v>
      </c>
      <c r="CZ175" s="531" t="s">
        <v>161</v>
      </c>
      <c r="DB175" s="531" t="s">
        <v>151</v>
      </c>
      <c r="DC175" s="531" t="s">
        <v>152</v>
      </c>
      <c r="DD175" s="531" t="s">
        <v>107</v>
      </c>
      <c r="DE175" s="531" t="s">
        <v>153</v>
      </c>
      <c r="DF175" s="531" t="s">
        <v>154</v>
      </c>
      <c r="DG175" s="531" t="s">
        <v>155</v>
      </c>
      <c r="DH175" s="531" t="s">
        <v>156</v>
      </c>
      <c r="DI175" s="531" t="s">
        <v>157</v>
      </c>
      <c r="DJ175" s="531" t="s">
        <v>158</v>
      </c>
      <c r="DK175" s="531" t="s">
        <v>159</v>
      </c>
      <c r="DL175" s="531" t="s">
        <v>160</v>
      </c>
      <c r="DM175" s="531" t="s">
        <v>161</v>
      </c>
      <c r="DO175" s="531" t="s">
        <v>151</v>
      </c>
      <c r="DP175" s="531" t="s">
        <v>152</v>
      </c>
      <c r="DQ175" s="531" t="s">
        <v>107</v>
      </c>
      <c r="DR175" s="531" t="s">
        <v>153</v>
      </c>
      <c r="DS175" s="531" t="s">
        <v>154</v>
      </c>
      <c r="DT175" s="531" t="s">
        <v>155</v>
      </c>
      <c r="DU175" s="531" t="s">
        <v>156</v>
      </c>
      <c r="DV175" s="531" t="s">
        <v>157</v>
      </c>
      <c r="DW175" s="531" t="s">
        <v>158</v>
      </c>
      <c r="DX175" s="531" t="s">
        <v>159</v>
      </c>
      <c r="DY175" s="531" t="s">
        <v>160</v>
      </c>
      <c r="DZ175" s="531" t="s">
        <v>161</v>
      </c>
      <c r="EB175" s="531" t="s">
        <v>151</v>
      </c>
      <c r="EC175" s="531" t="s">
        <v>152</v>
      </c>
      <c r="ED175" s="531" t="s">
        <v>107</v>
      </c>
      <c r="EE175" s="531" t="s">
        <v>153</v>
      </c>
      <c r="EF175" s="531" t="s">
        <v>154</v>
      </c>
      <c r="EG175" s="531" t="s">
        <v>155</v>
      </c>
      <c r="EH175" s="531" t="s">
        <v>156</v>
      </c>
      <c r="EI175" s="531" t="s">
        <v>157</v>
      </c>
      <c r="EJ175" s="531" t="s">
        <v>158</v>
      </c>
      <c r="EK175" s="531" t="s">
        <v>159</v>
      </c>
      <c r="EL175" s="531" t="s">
        <v>160</v>
      </c>
      <c r="EM175" s="531" t="s">
        <v>161</v>
      </c>
      <c r="EO175" s="531">
        <v>1000000</v>
      </c>
      <c r="EP175" s="531">
        <v>1000000</v>
      </c>
      <c r="EQ175" s="531">
        <v>1000000</v>
      </c>
      <c r="ER175" s="531">
        <v>1000000</v>
      </c>
      <c r="ES175" s="531">
        <v>1000000</v>
      </c>
      <c r="ET175" s="531">
        <v>1000000</v>
      </c>
      <c r="EU175" s="531">
        <v>1000000</v>
      </c>
      <c r="EV175" s="531">
        <v>1000000</v>
      </c>
      <c r="EW175" s="531">
        <v>1000000</v>
      </c>
      <c r="EX175" s="531">
        <v>1000000</v>
      </c>
      <c r="EY175" s="531">
        <v>1000000</v>
      </c>
      <c r="EZ175" s="531">
        <v>1000000</v>
      </c>
    </row>
    <row r="176" spans="1:156" ht="104.25" customHeight="1">
      <c r="B176" s="1" t="s">
        <v>183</v>
      </c>
      <c r="C176" s="1" t="s">
        <v>184</v>
      </c>
      <c r="D176" s="519" t="s">
        <v>369</v>
      </c>
      <c r="E176" s="1" t="s">
        <v>174</v>
      </c>
      <c r="F176" s="1" t="s">
        <v>162</v>
      </c>
      <c r="G176" s="1" t="s">
        <v>162</v>
      </c>
      <c r="H176" s="1" t="s">
        <v>162</v>
      </c>
      <c r="I176" s="1" t="s">
        <v>162</v>
      </c>
      <c r="J176" s="1" t="s">
        <v>162</v>
      </c>
      <c r="K176" s="1" t="s">
        <v>162</v>
      </c>
      <c r="L176" s="1" t="s">
        <v>162</v>
      </c>
      <c r="M176" s="1" t="s">
        <v>162</v>
      </c>
      <c r="N176" s="1" t="s">
        <v>162</v>
      </c>
      <c r="O176" s="1" t="s">
        <v>162</v>
      </c>
      <c r="T176" s="514" t="s">
        <v>257</v>
      </c>
      <c r="U176" s="462" t="s">
        <v>258</v>
      </c>
      <c r="V176" s="289" t="s">
        <v>257</v>
      </c>
      <c r="W176" s="360">
        <f>+SUMIFS('[1]SIIF Cierre 31 de Abril de 2024'!$P$4:$P$749,'[1]SIIF Cierre 31 de Abril de 2024'!$A$4:$A$749,$B176,'[1]SIIF Cierre 31 de Abril de 2024'!$B$4:$B$749,$C176,'[1]SIIF Cierre 31 de Abril de 2024'!$C$4:$C$749,$D176)/1000000</f>
        <v>184049.047597</v>
      </c>
      <c r="X176" s="246">
        <v>0</v>
      </c>
      <c r="Y176" s="360">
        <f>+SUMIFS('[1]SIIF Cierre 31 de Abril de 2024'!$R$4:$R$749,'[1]SIIF Cierre 31 de Abril de 2024'!$A$4:$A$749,$B176,'[1]SIIF Cierre 31 de Abril de 2024'!$B$4:$B$749,$C176,'[1]SIIF Cierre 31 de Abril de 2024'!$C$4:$C$749,$D176)/1000000</f>
        <v>0</v>
      </c>
      <c r="Z176" s="246"/>
      <c r="AA176" s="360">
        <f>+SUMIFS('[1]SIIF Cierre 31 de Abril de 2024'!$Q$4:$Q$749,'[1]SIIF Cierre 31 de Abril de 2024'!$A$4:$A$749,$B176,'[1]SIIF Cierre 31 de Abril de 2024'!$B$4:$B$749,$C176,'[1]SIIF Cierre 31 de Abril de 2024'!$C$4:$C$749,$D176)/1000000</f>
        <v>0</v>
      </c>
      <c r="AB176" s="246"/>
      <c r="AC176" s="246">
        <f>+AA176+AB176</f>
        <v>0</v>
      </c>
      <c r="AD176" s="428">
        <f>W176-Y176+AA176</f>
        <v>184049.047597</v>
      </c>
      <c r="AE176" s="360">
        <f>+SUMIFS('[1]SIIF Cierre 31 de Abril de 2024'!$T$4:$T$749,'[1]SIIF Cierre 31 de Abril de 2024'!$A$4:$A$749,$B176,'[1]SIIF Cierre 31 de Abril de 2024'!$B$4:$B$749,$C176,'[1]SIIF Cierre 31 de Abril de 2024'!$C$4:$C$749,$D176)/1000000</f>
        <v>0</v>
      </c>
      <c r="AF176" s="360">
        <f>AD176-AE176</f>
        <v>184049.047597</v>
      </c>
      <c r="AG176" s="437">
        <f>+SUMIFS('[1]SIIF Cierre 31 de Abril de 2024'!$W$4:$W$749,'[1]SIIF Cierre 31 de Abril de 2024'!$A$4:$A$749,$B176,'[1]SIIF Cierre 31 de Abril de 2024'!$B$4:$B$749,$C176,'[1]SIIF Cierre 31 de Abril de 2024'!$C$4:$C$749,$D176,'[1]SIIF Cierre 31 de Abril de 2024'!$D$4:$D$749,$E176,'[1]SIIF Cierre 31 de Abril de 2024'!$E$4:$E$749,$F176,'[1]SIIF Cierre 31 de Abril de 2024'!$F$4:$F$749,$G176,'[1]SIIF Cierre 31 de Abril de 2024'!$G$4:$G$749,$H176,'[1]SIIF Cierre 31 de Abril de 2024'!$H$4:$H$749,$I176,'[1]SIIF Cierre 31 de Abril de 2024'!$I$4:$I$749,$J176,'[1]SIIF Cierre 31 de Abril de 2024'!$J$4:$J$749,$K176,'[1]SIIF Cierre 31 de Abril de 2024'!$K$4:$K$749,$L176,'[1]SIIF Cierre 31 de Abril de 2024'!$L$4:$L$749,$M176,'[1]SIIF Cierre 31 de Abril de 2024'!$M$4:$M$749,$N176,'[1]SIIF Cierre 31 de Abril de 2024'!$N$4:$N$749,$O176)/1000000</f>
        <v>1411.9205730000001</v>
      </c>
      <c r="AH176" s="247">
        <f t="shared" ref="AH176:AH181" si="507">+AG176/AD176</f>
        <v>7.6714364536761368E-3</v>
      </c>
      <c r="AI176" s="248"/>
      <c r="AJ176" s="246">
        <f t="shared" ref="AJ176:AJ180" si="508">INDEX(CB176:CM176,MATCH($W$1,$CB$86:$CM$86,0))</f>
        <v>7305.8860910000003</v>
      </c>
      <c r="AK176" s="246">
        <f>+AG176-AJ176</f>
        <v>-5893.965518</v>
      </c>
      <c r="AL176" s="170">
        <f t="shared" ref="AL176:AL181" si="509">INDEX(BB176:BM176,MATCH($W$1,$BB$86:$BM$86,0))</f>
        <v>3.9695321363450976E-2</v>
      </c>
      <c r="AM176" s="438">
        <f>+SUMIFS('[1]SIIF Cierre 31 de Abril de 2024'!$X$4:$X$749,'[1]SIIF Cierre 31 de Abril de 2024'!$A$4:$A$749,$B176,'[1]SIIF Cierre 31 de Abril de 2024'!$B$4:$B$749,$C176,'[1]SIIF Cierre 31 de Abril de 2024'!$C$4:$C$749,$D176,'[1]SIIF Cierre 31 de Abril de 2024'!$D$4:$D$749,$E176,'[1]SIIF Cierre 31 de Abril de 2024'!$E$4:$E$749,$F176,'[1]SIIF Cierre 31 de Abril de 2024'!$F$4:$F$749,$G176,'[1]SIIF Cierre 31 de Abril de 2024'!$G$4:$G$749,$H176,'[1]SIIF Cierre 31 de Abril de 2024'!$H$4:$H$749,$I176,'[1]SIIF Cierre 31 de Abril de 2024'!$I$4:$I$749,$J176,'[1]SIIF Cierre 31 de Abril de 2024'!$J$4:$J$749,$K176,'[1]SIIF Cierre 31 de Abril de 2024'!$K$4:$K$749,$L176,'[1]SIIF Cierre 31 de Abril de 2024'!$L$4:$L$749,$M176,'[1]SIIF Cierre 31 de Abril de 2024'!$M$4:$M$749,$N176,'[1]SIIF Cierre 31 de Abril de 2024'!$N$4:$N$749,$O176)/1000000</f>
        <v>137.716666</v>
      </c>
      <c r="AN176" s="247">
        <f t="shared" ref="AN176:AN181" si="510">+AM176/AD176</f>
        <v>7.482606826716597E-4</v>
      </c>
      <c r="AO176" s="248"/>
      <c r="AP176" s="246">
        <f t="shared" ref="AP176:AP180" si="511">INDEX(CO176:CZ176,MATCH($W$1,$CO$86:$CZ$86,0))</f>
        <v>369.79524500000002</v>
      </c>
      <c r="AQ176" s="246">
        <f>+AM176-AP176</f>
        <v>-232.07857900000002</v>
      </c>
      <c r="AR176" s="170">
        <f t="shared" ref="AR176:AR181" si="512">INDEX(BO176:BZ176,MATCH($W$1,$BO$86:$BZ$86,0))</f>
        <v>2.0092211822237524E-3</v>
      </c>
      <c r="AS176" s="438">
        <f>+SUMIFS('[1]SIIF Cierre 31 de Abril de 2024'!$Z$4:$Z$749,'[1]SIIF Cierre 31 de Abril de 2024'!$A$4:$A$749,$B176,'[1]SIIF Cierre 31 de Abril de 2024'!$B$4:$B$749,$C176,'[1]SIIF Cierre 31 de Abril de 2024'!$C$4:$C$749,$D176,'[1]SIIF Cierre 31 de Abril de 2024'!$D$4:$D$749,$E176,'[1]SIIF Cierre 31 de Abril de 2024'!$E$4:$E$749,$F176,'[1]SIIF Cierre 31 de Abril de 2024'!$F$4:$F$749,$G176,'[1]SIIF Cierre 31 de Abril de 2024'!$G$4:$G$749,$H176,'[1]SIIF Cierre 31 de Abril de 2024'!$H$4:$H$749,$I176,'[1]SIIF Cierre 31 de Abril de 2024'!$I$4:$I$749,$J176,'[1]SIIF Cierre 31 de Abril de 2024'!$J$4:$J$749,$K176,'[1]SIIF Cierre 31 de Abril de 2024'!$K$4:$K$749,$L176,'[1]SIIF Cierre 31 de Abril de 2024'!$L$4:$L$749,$M176,'[1]SIIF Cierre 31 de Abril de 2024'!$M$4:$M$749,$N176,'[1]SIIF Cierre 31 de Abril de 2024'!$N$4:$N$749,$O176)/1000000</f>
        <v>137.716666</v>
      </c>
      <c r="AT176" s="247">
        <f t="shared" ref="AT176:AT181" si="513">+AS176/AD176</f>
        <v>7.482606826716597E-4</v>
      </c>
      <c r="AU176" s="433">
        <f>+AD176-AG176</f>
        <v>182637.12702399999</v>
      </c>
      <c r="AV176" s="361">
        <f>+AG176-AM176</f>
        <v>1274.2039070000001</v>
      </c>
      <c r="AW176" s="382">
        <f>+AD176-AM176</f>
        <v>183911.330931</v>
      </c>
      <c r="AX176" s="386"/>
      <c r="AY176" s="190">
        <f>AD176*AR176</f>
        <v>369.79524500000002</v>
      </c>
      <c r="AZ176" s="172">
        <f>IF(AND(AY176=0,AM176&gt;AY176),1,IFERROR(AM176/AY176,1))</f>
        <v>0.3724132959037913</v>
      </c>
      <c r="BB176" s="259">
        <v>1.1056835265216393E-3</v>
      </c>
      <c r="BC176" s="252">
        <v>1.1056835265216393E-3</v>
      </c>
      <c r="BD176" s="252">
        <v>1.3832650177981676E-2</v>
      </c>
      <c r="BE176" s="252">
        <v>3.9695321363450976E-2</v>
      </c>
      <c r="BF176" s="252">
        <v>0.27617379798833863</v>
      </c>
      <c r="BG176" s="252">
        <v>1</v>
      </c>
      <c r="BH176" s="252">
        <v>1</v>
      </c>
      <c r="BI176" s="252">
        <v>1</v>
      </c>
      <c r="BJ176" s="252">
        <v>1</v>
      </c>
      <c r="BK176" s="252">
        <v>1</v>
      </c>
      <c r="BL176" s="252">
        <v>1</v>
      </c>
      <c r="BM176" s="252">
        <v>1</v>
      </c>
      <c r="BO176" s="252">
        <v>0</v>
      </c>
      <c r="BP176" s="252">
        <v>0</v>
      </c>
      <c r="BQ176" s="252">
        <v>6.2595616496891819E-4</v>
      </c>
      <c r="BR176" s="252">
        <v>2.0092211822237524E-3</v>
      </c>
      <c r="BS176" s="252">
        <v>3.3924861994785865E-3</v>
      </c>
      <c r="BT176" s="309">
        <v>4.7757512167334202E-3</v>
      </c>
      <c r="BU176" s="252">
        <v>4.9104090404145685E-2</v>
      </c>
      <c r="BV176" s="252">
        <v>0.40200922117787707</v>
      </c>
      <c r="BW176" s="309">
        <v>0.43560129182274998</v>
      </c>
      <c r="BX176" s="252">
        <v>0.70062595615464562</v>
      </c>
      <c r="BY176" s="309">
        <v>0.73421802679951853</v>
      </c>
      <c r="BZ176" s="252">
        <v>1</v>
      </c>
      <c r="CB176" s="537">
        <f>DB176/EB176</f>
        <v>203.5</v>
      </c>
      <c r="CC176" s="537">
        <f>DC176/EC176</f>
        <v>203.5</v>
      </c>
      <c r="CD176" s="537">
        <f t="shared" ref="CD176:CM180" si="514">DD176/ED176</f>
        <v>2545.8860909999999</v>
      </c>
      <c r="CE176" s="537">
        <f t="shared" si="514"/>
        <v>7305.8860910000003</v>
      </c>
      <c r="CF176" s="537">
        <f t="shared" si="514"/>
        <v>50829.524490999996</v>
      </c>
      <c r="CG176" s="537">
        <f t="shared" si="514"/>
        <v>184049.047597</v>
      </c>
      <c r="CH176" s="537">
        <f t="shared" si="514"/>
        <v>184049.047597</v>
      </c>
      <c r="CI176" s="537">
        <f t="shared" si="514"/>
        <v>184049.047597</v>
      </c>
      <c r="CJ176" s="537">
        <f t="shared" si="514"/>
        <v>184049.047597</v>
      </c>
      <c r="CK176" s="537">
        <f t="shared" si="514"/>
        <v>184049.047597</v>
      </c>
      <c r="CL176" s="537">
        <f t="shared" si="514"/>
        <v>184049.047597</v>
      </c>
      <c r="CM176" s="537">
        <f t="shared" si="514"/>
        <v>184049.047597</v>
      </c>
      <c r="CO176" s="538">
        <f t="shared" ref="CO176:CZ180" si="515">DO176/EO176</f>
        <v>0</v>
      </c>
      <c r="CP176" s="538">
        <f t="shared" si="515"/>
        <v>0</v>
      </c>
      <c r="CQ176" s="538">
        <f t="shared" si="515"/>
        <v>115.206636</v>
      </c>
      <c r="CR176" s="538">
        <f t="shared" si="515"/>
        <v>369.79524500000002</v>
      </c>
      <c r="CS176" s="538">
        <f t="shared" si="515"/>
        <v>624.38385400000004</v>
      </c>
      <c r="CT176" s="538">
        <f t="shared" si="515"/>
        <v>878.97246299999995</v>
      </c>
      <c r="CU176" s="538">
        <f t="shared" si="515"/>
        <v>9037.5610720000004</v>
      </c>
      <c r="CV176" s="538">
        <f t="shared" si="515"/>
        <v>73989.414283000006</v>
      </c>
      <c r="CW176" s="538">
        <f t="shared" si="515"/>
        <v>80172.002892000004</v>
      </c>
      <c r="CX176" s="538">
        <f t="shared" si="515"/>
        <v>128949.53995200001</v>
      </c>
      <c r="CY176" s="538">
        <f t="shared" si="515"/>
        <v>135132.12856099999</v>
      </c>
      <c r="CZ176" s="538">
        <f t="shared" si="515"/>
        <v>184049.047597</v>
      </c>
      <c r="DB176" s="537">
        <v>203500000</v>
      </c>
      <c r="DC176" s="538">
        <v>203500000</v>
      </c>
      <c r="DD176" s="538">
        <v>2545886091</v>
      </c>
      <c r="DE176" s="538">
        <v>7305886091</v>
      </c>
      <c r="DF176" s="538">
        <v>50829524491</v>
      </c>
      <c r="DG176" s="538">
        <v>184049047597</v>
      </c>
      <c r="DH176" s="538">
        <v>184049047597</v>
      </c>
      <c r="DI176" s="538">
        <v>184049047597</v>
      </c>
      <c r="DJ176" s="538">
        <v>184049047597</v>
      </c>
      <c r="DK176" s="538">
        <v>184049047597</v>
      </c>
      <c r="DL176" s="538">
        <v>184049047597</v>
      </c>
      <c r="DM176" s="538">
        <v>184049047597</v>
      </c>
      <c r="DO176" s="538">
        <v>0</v>
      </c>
      <c r="DP176" s="538">
        <v>0</v>
      </c>
      <c r="DQ176" s="538">
        <v>115206636</v>
      </c>
      <c r="DR176" s="538">
        <v>369795245</v>
      </c>
      <c r="DS176" s="538">
        <v>624383854</v>
      </c>
      <c r="DT176" s="554">
        <v>878972463</v>
      </c>
      <c r="DU176" s="538">
        <v>9037561072</v>
      </c>
      <c r="DV176" s="538">
        <v>73989414283</v>
      </c>
      <c r="DW176" s="554">
        <v>80172002892</v>
      </c>
      <c r="DX176" s="538">
        <v>128949539952</v>
      </c>
      <c r="DY176" s="554">
        <v>135132128561</v>
      </c>
      <c r="DZ176" s="538">
        <v>184049047597</v>
      </c>
      <c r="EB176" s="537">
        <v>1000000</v>
      </c>
      <c r="EC176" s="538">
        <v>1000000</v>
      </c>
      <c r="ED176" s="538">
        <v>1000000</v>
      </c>
      <c r="EE176" s="538">
        <v>1000000</v>
      </c>
      <c r="EF176" s="538">
        <v>1000000</v>
      </c>
      <c r="EG176" s="538">
        <v>1000000</v>
      </c>
      <c r="EH176" s="538">
        <v>1000000</v>
      </c>
      <c r="EI176" s="538">
        <v>1000000</v>
      </c>
      <c r="EJ176" s="538">
        <v>1000000</v>
      </c>
      <c r="EK176" s="538">
        <v>1000000</v>
      </c>
      <c r="EL176" s="538">
        <v>1000000</v>
      </c>
      <c r="EM176" s="538">
        <v>1000000</v>
      </c>
      <c r="EN176" s="446">
        <v>1000000</v>
      </c>
      <c r="EO176" s="538">
        <v>1000000</v>
      </c>
      <c r="EP176" s="538">
        <v>1000000</v>
      </c>
      <c r="EQ176" s="538">
        <v>1000000</v>
      </c>
      <c r="ER176" s="538">
        <v>1000000</v>
      </c>
      <c r="ES176" s="538">
        <v>1000000</v>
      </c>
      <c r="ET176" s="554">
        <v>1000000</v>
      </c>
      <c r="EU176" s="538">
        <v>1000000</v>
      </c>
      <c r="EV176" s="538">
        <v>1000000</v>
      </c>
      <c r="EW176" s="554">
        <v>1000000</v>
      </c>
      <c r="EX176" s="538">
        <v>1000000</v>
      </c>
      <c r="EY176" s="554">
        <v>1000000</v>
      </c>
      <c r="EZ176" s="538">
        <v>1000000</v>
      </c>
    </row>
    <row r="177" spans="2:156" ht="118.5" customHeight="1">
      <c r="B177" s="1" t="s">
        <v>183</v>
      </c>
      <c r="C177" s="1" t="s">
        <v>184</v>
      </c>
      <c r="D177" s="519" t="s">
        <v>370</v>
      </c>
      <c r="E177" s="1" t="s">
        <v>174</v>
      </c>
      <c r="F177" s="1" t="s">
        <v>162</v>
      </c>
      <c r="G177" s="1" t="s">
        <v>162</v>
      </c>
      <c r="H177" s="1" t="s">
        <v>162</v>
      </c>
      <c r="I177" s="1" t="s">
        <v>162</v>
      </c>
      <c r="J177" s="1" t="s">
        <v>162</v>
      </c>
      <c r="K177" s="1" t="s">
        <v>162</v>
      </c>
      <c r="L177" s="1" t="s">
        <v>162</v>
      </c>
      <c r="M177" s="1" t="s">
        <v>162</v>
      </c>
      <c r="N177" s="1" t="s">
        <v>162</v>
      </c>
      <c r="O177" s="1" t="s">
        <v>162</v>
      </c>
      <c r="T177" s="514" t="s">
        <v>259</v>
      </c>
      <c r="U177" s="462" t="s">
        <v>260</v>
      </c>
      <c r="V177" s="289" t="s">
        <v>259</v>
      </c>
      <c r="W177" s="360">
        <f>+SUMIFS('[1]SIIF Cierre 31 de Abril de 2024'!$P$4:$P$749,'[1]SIIF Cierre 31 de Abril de 2024'!$A$4:$A$749,$B177,'[1]SIIF Cierre 31 de Abril de 2024'!$B$4:$B$749,$C177,'[1]SIIF Cierre 31 de Abril de 2024'!$C$4:$C$749,$D177)/1000000</f>
        <v>41464</v>
      </c>
      <c r="X177" s="246">
        <v>0</v>
      </c>
      <c r="Y177" s="360">
        <f>+SUMIFS('[1]SIIF Cierre 31 de Abril de 2024'!$R$4:$R$749,'[1]SIIF Cierre 31 de Abril de 2024'!$A$4:$A$749,$B177,'[1]SIIF Cierre 31 de Abril de 2024'!$B$4:$B$749,$C177,'[1]SIIF Cierre 31 de Abril de 2024'!$C$4:$C$749,$D177)/1000000</f>
        <v>0</v>
      </c>
      <c r="Z177" s="246"/>
      <c r="AA177" s="360">
        <f>+SUMIFS('[1]SIIF Cierre 31 de Abril de 2024'!$Q$4:$Q$749,'[1]SIIF Cierre 31 de Abril de 2024'!$A$4:$A$749,$B177,'[1]SIIF Cierre 31 de Abril de 2024'!$B$4:$B$749,$C177,'[1]SIIF Cierre 31 de Abril de 2024'!$C$4:$C$749,$D177)/1000000</f>
        <v>0</v>
      </c>
      <c r="AB177" s="246"/>
      <c r="AC177" s="246">
        <f>+AA177+AB177</f>
        <v>0</v>
      </c>
      <c r="AD177" s="428">
        <f>W177-Y177+AA177</f>
        <v>41464</v>
      </c>
      <c r="AE177" s="360">
        <f>+SUMIFS('[1]SIIF Cierre 31 de Abril de 2024'!$T$4:$T$749,'[1]SIIF Cierre 31 de Abril de 2024'!$A$4:$A$749,$B177,'[1]SIIF Cierre 31 de Abril de 2024'!$B$4:$B$749,$C177,'[1]SIIF Cierre 31 de Abril de 2024'!$C$4:$C$749,$D177)/1000000</f>
        <v>0</v>
      </c>
      <c r="AF177" s="360">
        <f>AD177-AE177</f>
        <v>41464</v>
      </c>
      <c r="AG177" s="437">
        <f>+SUMIFS('[1]SIIF Cierre 31 de Abril de 2024'!$W$4:$W$749,'[1]SIIF Cierre 31 de Abril de 2024'!$A$4:$A$749,$B177,'[1]SIIF Cierre 31 de Abril de 2024'!$B$4:$B$749,$C177,'[1]SIIF Cierre 31 de Abril de 2024'!$C$4:$C$749,$D177,'[1]SIIF Cierre 31 de Abril de 2024'!$D$4:$D$749,$E177,'[1]SIIF Cierre 31 de Abril de 2024'!$E$4:$E$749,$F177,'[1]SIIF Cierre 31 de Abril de 2024'!$F$4:$F$749,$G177,'[1]SIIF Cierre 31 de Abril de 2024'!$G$4:$G$749,$H177,'[1]SIIF Cierre 31 de Abril de 2024'!$H$4:$H$749,$I177,'[1]SIIF Cierre 31 de Abril de 2024'!$I$4:$I$749,$J177,'[1]SIIF Cierre 31 de Abril de 2024'!$J$4:$J$749,$K177,'[1]SIIF Cierre 31 de Abril de 2024'!$K$4:$K$749,$L177,'[1]SIIF Cierre 31 de Abril de 2024'!$L$4:$L$749,$M177,'[1]SIIF Cierre 31 de Abril de 2024'!$M$4:$M$749,$N177,'[1]SIIF Cierre 31 de Abril de 2024'!$N$4:$N$749,$O177)/1000000</f>
        <v>0</v>
      </c>
      <c r="AH177" s="247">
        <f t="shared" si="507"/>
        <v>0</v>
      </c>
      <c r="AI177" s="248"/>
      <c r="AJ177" s="246">
        <f t="shared" si="508"/>
        <v>0</v>
      </c>
      <c r="AK177" s="246">
        <f>+AG177-AJ177</f>
        <v>0</v>
      </c>
      <c r="AL177" s="170">
        <f t="shared" si="509"/>
        <v>0</v>
      </c>
      <c r="AM177" s="438">
        <f>+SUMIFS('[1]SIIF Cierre 31 de Abril de 2024'!$X$4:$X$749,'[1]SIIF Cierre 31 de Abril de 2024'!$A$4:$A$749,$B177,'[1]SIIF Cierre 31 de Abril de 2024'!$B$4:$B$749,$C177,'[1]SIIF Cierre 31 de Abril de 2024'!$C$4:$C$749,$D177,'[1]SIIF Cierre 31 de Abril de 2024'!$D$4:$D$749,$E177,'[1]SIIF Cierre 31 de Abril de 2024'!$E$4:$E$749,$F177,'[1]SIIF Cierre 31 de Abril de 2024'!$F$4:$F$749,$G177,'[1]SIIF Cierre 31 de Abril de 2024'!$G$4:$G$749,$H177,'[1]SIIF Cierre 31 de Abril de 2024'!$H$4:$H$749,$I177,'[1]SIIF Cierre 31 de Abril de 2024'!$I$4:$I$749,$J177,'[1]SIIF Cierre 31 de Abril de 2024'!$J$4:$J$749,$K177,'[1]SIIF Cierre 31 de Abril de 2024'!$K$4:$K$749,$L177,'[1]SIIF Cierre 31 de Abril de 2024'!$L$4:$L$749,$M177,'[1]SIIF Cierre 31 de Abril de 2024'!$M$4:$M$749,$N177,'[1]SIIF Cierre 31 de Abril de 2024'!$N$4:$N$749,$O177)/1000000</f>
        <v>0</v>
      </c>
      <c r="AN177" s="247">
        <f t="shared" si="510"/>
        <v>0</v>
      </c>
      <c r="AO177" s="248"/>
      <c r="AP177" s="246">
        <f t="shared" si="511"/>
        <v>0</v>
      </c>
      <c r="AQ177" s="246">
        <f>+AM177-AP177</f>
        <v>0</v>
      </c>
      <c r="AR177" s="170">
        <f t="shared" si="512"/>
        <v>0</v>
      </c>
      <c r="AS177" s="438">
        <f>+SUMIFS('[1]SIIF Cierre 31 de Abril de 2024'!$Z$4:$Z$749,'[1]SIIF Cierre 31 de Abril de 2024'!$A$4:$A$749,$B177,'[1]SIIF Cierre 31 de Abril de 2024'!$B$4:$B$749,$C177,'[1]SIIF Cierre 31 de Abril de 2024'!$C$4:$C$749,$D177,'[1]SIIF Cierre 31 de Abril de 2024'!$D$4:$D$749,$E177,'[1]SIIF Cierre 31 de Abril de 2024'!$E$4:$E$749,$F177,'[1]SIIF Cierre 31 de Abril de 2024'!$F$4:$F$749,$G177,'[1]SIIF Cierre 31 de Abril de 2024'!$G$4:$G$749,$H177,'[1]SIIF Cierre 31 de Abril de 2024'!$H$4:$H$749,$I177,'[1]SIIF Cierre 31 de Abril de 2024'!$I$4:$I$749,$J177,'[1]SIIF Cierre 31 de Abril de 2024'!$J$4:$J$749,$K177,'[1]SIIF Cierre 31 de Abril de 2024'!$K$4:$K$749,$L177,'[1]SIIF Cierre 31 de Abril de 2024'!$L$4:$L$749,$M177,'[1]SIIF Cierre 31 de Abril de 2024'!$M$4:$M$749,$N177,'[1]SIIF Cierre 31 de Abril de 2024'!$N$4:$N$749,$O177)/1000000</f>
        <v>0</v>
      </c>
      <c r="AT177" s="247">
        <f t="shared" si="513"/>
        <v>0</v>
      </c>
      <c r="AU177" s="433">
        <f>+AD177-AG177</f>
        <v>41464</v>
      </c>
      <c r="AV177" s="361">
        <f>+AG177-AM177</f>
        <v>0</v>
      </c>
      <c r="AW177" s="382">
        <f>+AD177-AM177</f>
        <v>41464</v>
      </c>
      <c r="AX177" s="386"/>
      <c r="AY177" s="190">
        <f>AD177*AR177</f>
        <v>0</v>
      </c>
      <c r="AZ177" s="172">
        <f>IF(AND(AY177=0,AM177&gt;AY177),1,IFERROR(AM177/AY177,1))</f>
        <v>1</v>
      </c>
      <c r="BB177" s="259">
        <v>0</v>
      </c>
      <c r="BC177" s="252">
        <v>0</v>
      </c>
      <c r="BD177" s="252">
        <v>0</v>
      </c>
      <c r="BE177" s="252">
        <v>0</v>
      </c>
      <c r="BF177" s="252">
        <v>1</v>
      </c>
      <c r="BG177" s="252">
        <v>1</v>
      </c>
      <c r="BH177" s="252">
        <v>1</v>
      </c>
      <c r="BI177" s="252">
        <v>1</v>
      </c>
      <c r="BJ177" s="252">
        <v>1</v>
      </c>
      <c r="BK177" s="252">
        <v>1</v>
      </c>
      <c r="BL177" s="252">
        <v>1</v>
      </c>
      <c r="BM177" s="252">
        <v>1</v>
      </c>
      <c r="BO177" s="252">
        <v>0</v>
      </c>
      <c r="BP177" s="252">
        <v>0</v>
      </c>
      <c r="BQ177" s="252">
        <v>0</v>
      </c>
      <c r="BR177" s="252">
        <v>0</v>
      </c>
      <c r="BS177" s="252">
        <v>0</v>
      </c>
      <c r="BT177" s="309">
        <v>0</v>
      </c>
      <c r="BU177" s="252">
        <v>0</v>
      </c>
      <c r="BV177" s="252">
        <v>0.33333333333333331</v>
      </c>
      <c r="BW177" s="309">
        <v>0.33333333333333331</v>
      </c>
      <c r="BX177" s="252">
        <v>0.33333333333333331</v>
      </c>
      <c r="BY177" s="309">
        <v>0.66666666666666663</v>
      </c>
      <c r="BZ177" s="252">
        <v>1</v>
      </c>
      <c r="CB177" s="537">
        <f t="shared" ref="CB177:CC180" si="516">DB177/EB177</f>
        <v>0</v>
      </c>
      <c r="CC177" s="537">
        <f t="shared" si="516"/>
        <v>0</v>
      </c>
      <c r="CD177" s="537">
        <f t="shared" si="514"/>
        <v>0</v>
      </c>
      <c r="CE177" s="537">
        <f t="shared" si="514"/>
        <v>0</v>
      </c>
      <c r="CF177" s="537">
        <f t="shared" si="514"/>
        <v>41464</v>
      </c>
      <c r="CG177" s="537">
        <f t="shared" si="514"/>
        <v>41464</v>
      </c>
      <c r="CH177" s="537">
        <f t="shared" si="514"/>
        <v>41464</v>
      </c>
      <c r="CI177" s="537">
        <f t="shared" si="514"/>
        <v>41464</v>
      </c>
      <c r="CJ177" s="537">
        <f t="shared" si="514"/>
        <v>41464</v>
      </c>
      <c r="CK177" s="537">
        <f t="shared" si="514"/>
        <v>41464</v>
      </c>
      <c r="CL177" s="537">
        <f t="shared" si="514"/>
        <v>41464</v>
      </c>
      <c r="CM177" s="537">
        <f t="shared" si="514"/>
        <v>41464</v>
      </c>
      <c r="CO177" s="538">
        <f t="shared" si="515"/>
        <v>0</v>
      </c>
      <c r="CP177" s="538">
        <f t="shared" si="515"/>
        <v>0</v>
      </c>
      <c r="CQ177" s="538">
        <f t="shared" si="515"/>
        <v>0</v>
      </c>
      <c r="CR177" s="538">
        <f t="shared" si="515"/>
        <v>0</v>
      </c>
      <c r="CS177" s="538">
        <f t="shared" si="515"/>
        <v>0</v>
      </c>
      <c r="CT177" s="538">
        <f t="shared" si="515"/>
        <v>0</v>
      </c>
      <c r="CU177" s="538">
        <f t="shared" si="515"/>
        <v>0</v>
      </c>
      <c r="CV177" s="538">
        <f t="shared" si="515"/>
        <v>13821.333333333332</v>
      </c>
      <c r="CW177" s="538">
        <f t="shared" si="515"/>
        <v>13821.333333333332</v>
      </c>
      <c r="CX177" s="538">
        <f t="shared" si="515"/>
        <v>13821.333333333332</v>
      </c>
      <c r="CY177" s="538">
        <f t="shared" si="515"/>
        <v>27642.666666666664</v>
      </c>
      <c r="CZ177" s="538">
        <f t="shared" si="515"/>
        <v>41464</v>
      </c>
      <c r="DB177" s="537">
        <v>0</v>
      </c>
      <c r="DC177" s="538">
        <v>0</v>
      </c>
      <c r="DD177" s="538">
        <v>0</v>
      </c>
      <c r="DE177" s="538">
        <v>0</v>
      </c>
      <c r="DF177" s="538">
        <v>41464000000</v>
      </c>
      <c r="DG177" s="538">
        <v>41464000000</v>
      </c>
      <c r="DH177" s="538">
        <v>41464000000</v>
      </c>
      <c r="DI177" s="538">
        <v>41464000000</v>
      </c>
      <c r="DJ177" s="538">
        <v>41464000000</v>
      </c>
      <c r="DK177" s="538">
        <v>41464000000</v>
      </c>
      <c r="DL177" s="538">
        <v>41464000000</v>
      </c>
      <c r="DM177" s="538">
        <v>41464000000</v>
      </c>
      <c r="DO177" s="538">
        <v>0</v>
      </c>
      <c r="DP177" s="538">
        <v>0</v>
      </c>
      <c r="DQ177" s="538">
        <v>0</v>
      </c>
      <c r="DR177" s="538">
        <v>0</v>
      </c>
      <c r="DS177" s="538">
        <v>0</v>
      </c>
      <c r="DT177" s="554">
        <v>0</v>
      </c>
      <c r="DU177" s="538">
        <v>0</v>
      </c>
      <c r="DV177" s="538">
        <v>13821333333.333332</v>
      </c>
      <c r="DW177" s="554">
        <v>13821333333.333332</v>
      </c>
      <c r="DX177" s="538">
        <v>13821333333.333332</v>
      </c>
      <c r="DY177" s="554">
        <v>27642666666.666664</v>
      </c>
      <c r="DZ177" s="538">
        <v>41464000000</v>
      </c>
      <c r="EB177" s="537">
        <v>1000000</v>
      </c>
      <c r="EC177" s="538">
        <v>1000000</v>
      </c>
      <c r="ED177" s="538">
        <v>1000000</v>
      </c>
      <c r="EE177" s="538">
        <v>1000000</v>
      </c>
      <c r="EF177" s="538">
        <v>1000000</v>
      </c>
      <c r="EG177" s="538">
        <v>1000000</v>
      </c>
      <c r="EH177" s="538">
        <v>1000000</v>
      </c>
      <c r="EI177" s="538">
        <v>1000000</v>
      </c>
      <c r="EJ177" s="538">
        <v>1000000</v>
      </c>
      <c r="EK177" s="538">
        <v>1000000</v>
      </c>
      <c r="EL177" s="538">
        <v>1000000</v>
      </c>
      <c r="EM177" s="538">
        <v>1000000</v>
      </c>
      <c r="EN177" s="446">
        <v>1000000</v>
      </c>
      <c r="EO177" s="538">
        <v>1000000</v>
      </c>
      <c r="EP177" s="538">
        <v>1000000</v>
      </c>
      <c r="EQ177" s="538">
        <v>1000000</v>
      </c>
      <c r="ER177" s="538">
        <v>1000000</v>
      </c>
      <c r="ES177" s="538">
        <v>1000000</v>
      </c>
      <c r="ET177" s="554">
        <v>1000000</v>
      </c>
      <c r="EU177" s="538">
        <v>1000000</v>
      </c>
      <c r="EV177" s="538">
        <v>1000000</v>
      </c>
      <c r="EW177" s="554">
        <v>1000000</v>
      </c>
      <c r="EX177" s="538">
        <v>1000000</v>
      </c>
      <c r="EY177" s="554">
        <v>1000000</v>
      </c>
      <c r="EZ177" s="538">
        <v>1000000</v>
      </c>
    </row>
    <row r="178" spans="2:156" ht="87" customHeight="1">
      <c r="B178" s="1" t="s">
        <v>183</v>
      </c>
      <c r="C178" s="1" t="s">
        <v>184</v>
      </c>
      <c r="D178" s="509" t="s">
        <v>371</v>
      </c>
      <c r="E178" s="1" t="s">
        <v>174</v>
      </c>
      <c r="F178" s="1" t="s">
        <v>162</v>
      </c>
      <c r="G178" s="1" t="s">
        <v>162</v>
      </c>
      <c r="H178" s="1" t="s">
        <v>162</v>
      </c>
      <c r="I178" s="1" t="s">
        <v>162</v>
      </c>
      <c r="J178" s="1" t="s">
        <v>162</v>
      </c>
      <c r="K178" s="1" t="s">
        <v>162</v>
      </c>
      <c r="L178" s="1" t="s">
        <v>162</v>
      </c>
      <c r="M178" s="1" t="s">
        <v>162</v>
      </c>
      <c r="N178" s="1" t="s">
        <v>162</v>
      </c>
      <c r="O178" s="1" t="s">
        <v>162</v>
      </c>
      <c r="T178" s="514" t="s">
        <v>372</v>
      </c>
      <c r="U178" s="462">
        <v>202300000000241</v>
      </c>
      <c r="V178" s="289" t="s">
        <v>372</v>
      </c>
      <c r="W178" s="360">
        <f>+SUMIFS('[1]SIIF Cierre 31 de Abril de 2024'!$P$4:$P$749,'[1]SIIF Cierre 31 de Abril de 2024'!$A$4:$A$749,$B178,'[1]SIIF Cierre 31 de Abril de 2024'!$B$4:$B$749,$C178,'[1]SIIF Cierre 31 de Abril de 2024'!$C$4:$C$749,$D178)/1000000</f>
        <v>11100</v>
      </c>
      <c r="X178" s="246">
        <v>0</v>
      </c>
      <c r="Y178" s="360">
        <f>+SUMIFS('[1]SIIF Cierre 31 de Abril de 2024'!$R$4:$R$749,'[1]SIIF Cierre 31 de Abril de 2024'!$A$4:$A$749,$B178,'[1]SIIF Cierre 31 de Abril de 2024'!$B$4:$B$749,$C178,'[1]SIIF Cierre 31 de Abril de 2024'!$C$4:$C$749,$D178)/1000000</f>
        <v>0</v>
      </c>
      <c r="Z178" s="246"/>
      <c r="AA178" s="360">
        <f>+SUMIFS('[1]SIIF Cierre 31 de Abril de 2024'!$Q$4:$Q$749,'[1]SIIF Cierre 31 de Abril de 2024'!$A$4:$A$749,$B178,'[1]SIIF Cierre 31 de Abril de 2024'!$B$4:$B$749,$C178,'[1]SIIF Cierre 31 de Abril de 2024'!$C$4:$C$749,$D178)/1000000</f>
        <v>0</v>
      </c>
      <c r="AB178" s="246"/>
      <c r="AC178" s="246">
        <f>+AA178+AB178</f>
        <v>0</v>
      </c>
      <c r="AD178" s="428">
        <f>W178-Y178+AA178</f>
        <v>11100</v>
      </c>
      <c r="AE178" s="360">
        <f>+SUMIFS('[1]SIIF Cierre 31 de Abril de 2024'!$T$4:$T$749,'[1]SIIF Cierre 31 de Abril de 2024'!$A$4:$A$749,$B178,'[1]SIIF Cierre 31 de Abril de 2024'!$B$4:$B$749,$C178,'[1]SIIF Cierre 31 de Abril de 2024'!$C$4:$C$749,$D178)/1000000</f>
        <v>0</v>
      </c>
      <c r="AF178" s="360">
        <f>AD178-AE178</f>
        <v>11100</v>
      </c>
      <c r="AG178" s="428">
        <f>+SUMIFS('[1]SIIF Cierre 31 de Abril de 2024'!$W$4:$W$749,'[1]SIIF Cierre 31 de Abril de 2024'!$A$4:$A$749,$B178,'[1]SIIF Cierre 31 de Abril de 2024'!$B$4:$B$749,$C178,'[1]SIIF Cierre 31 de Abril de 2024'!$C$4:$C$749,$D178,'[1]SIIF Cierre 31 de Abril de 2024'!$D$4:$D$749,$E178,'[1]SIIF Cierre 31 de Abril de 2024'!$E$4:$E$749,$F178,'[1]SIIF Cierre 31 de Abril de 2024'!$F$4:$F$749,$G178,'[1]SIIF Cierre 31 de Abril de 2024'!$G$4:$G$749,$H178,'[1]SIIF Cierre 31 de Abril de 2024'!$H$4:$H$749,$I178,'[1]SIIF Cierre 31 de Abril de 2024'!$I$4:$I$749,$J178,'[1]SIIF Cierre 31 de Abril de 2024'!$J$4:$J$749,$K178,'[1]SIIF Cierre 31 de Abril de 2024'!$K$4:$K$749,$L178,'[1]SIIF Cierre 31 de Abril de 2024'!$L$4:$L$749,$M178,'[1]SIIF Cierre 31 de Abril de 2024'!$M$4:$M$749,$N178,'[1]SIIF Cierre 31 de Abril de 2024'!$N$4:$N$749,$O178)/1000000</f>
        <v>581.36328000000003</v>
      </c>
      <c r="AH178" s="247">
        <f t="shared" si="507"/>
        <v>5.2375070270270274E-2</v>
      </c>
      <c r="AI178" s="248"/>
      <c r="AJ178" s="246">
        <f t="shared" si="508"/>
        <v>2405</v>
      </c>
      <c r="AK178" s="246">
        <f>+AG178-AJ178</f>
        <v>-1823.63672</v>
      </c>
      <c r="AL178" s="170">
        <f t="shared" si="509"/>
        <v>0.21666666666666667</v>
      </c>
      <c r="AM178" s="438">
        <f>+SUMIFS('[1]SIIF Cierre 31 de Abril de 2024'!$X$4:$X$749,'[1]SIIF Cierre 31 de Abril de 2024'!$A$4:$A$749,$B178,'[1]SIIF Cierre 31 de Abril de 2024'!$B$4:$B$749,$C178,'[1]SIIF Cierre 31 de Abril de 2024'!$C$4:$C$749,$D178,'[1]SIIF Cierre 31 de Abril de 2024'!$D$4:$D$749,$E178,'[1]SIIF Cierre 31 de Abril de 2024'!$E$4:$E$749,$F178,'[1]SIIF Cierre 31 de Abril de 2024'!$F$4:$F$749,$G178,'[1]SIIF Cierre 31 de Abril de 2024'!$G$4:$G$749,$H178,'[1]SIIF Cierre 31 de Abril de 2024'!$H$4:$H$749,$I178,'[1]SIIF Cierre 31 de Abril de 2024'!$I$4:$I$749,$J178,'[1]SIIF Cierre 31 de Abril de 2024'!$J$4:$J$749,$K178,'[1]SIIF Cierre 31 de Abril de 2024'!$K$4:$K$749,$L178,'[1]SIIF Cierre 31 de Abril de 2024'!$L$4:$L$749,$M178,'[1]SIIF Cierre 31 de Abril de 2024'!$M$4:$M$749,$N178,'[1]SIIF Cierre 31 de Abril de 2024'!$N$4:$N$749,$O178)/1000000</f>
        <v>1.47078</v>
      </c>
      <c r="AN178" s="247">
        <f t="shared" si="510"/>
        <v>1.3250270270270269E-4</v>
      </c>
      <c r="AO178" s="248"/>
      <c r="AP178" s="246">
        <f t="shared" si="511"/>
        <v>0</v>
      </c>
      <c r="AQ178" s="246">
        <f>+AM178-AP178</f>
        <v>1.47078</v>
      </c>
      <c r="AR178" s="170">
        <f t="shared" si="512"/>
        <v>0</v>
      </c>
      <c r="AS178" s="438">
        <f>+SUMIFS('[1]SIIF Cierre 31 de Abril de 2024'!$Z$4:$Z$749,'[1]SIIF Cierre 31 de Abril de 2024'!$A$4:$A$749,$B178,'[1]SIIF Cierre 31 de Abril de 2024'!$B$4:$B$749,$C178,'[1]SIIF Cierre 31 de Abril de 2024'!$C$4:$C$749,$D178,'[1]SIIF Cierre 31 de Abril de 2024'!$D$4:$D$749,$E178,'[1]SIIF Cierre 31 de Abril de 2024'!$E$4:$E$749,$F178,'[1]SIIF Cierre 31 de Abril de 2024'!$F$4:$F$749,$G178,'[1]SIIF Cierre 31 de Abril de 2024'!$G$4:$G$749,$H178,'[1]SIIF Cierre 31 de Abril de 2024'!$H$4:$H$749,$I178,'[1]SIIF Cierre 31 de Abril de 2024'!$I$4:$I$749,$J178,'[1]SIIF Cierre 31 de Abril de 2024'!$J$4:$J$749,$K178,'[1]SIIF Cierre 31 de Abril de 2024'!$K$4:$K$749,$L178,'[1]SIIF Cierre 31 de Abril de 2024'!$L$4:$L$749,$M178,'[1]SIIF Cierre 31 de Abril de 2024'!$M$4:$M$749,$N178,'[1]SIIF Cierre 31 de Abril de 2024'!$N$4:$N$749,$O178)/1000000</f>
        <v>1.47078</v>
      </c>
      <c r="AT178" s="247">
        <f t="shared" si="513"/>
        <v>1.3250270270270269E-4</v>
      </c>
      <c r="AU178" s="433">
        <f>+AD178-AG178</f>
        <v>10518.63672</v>
      </c>
      <c r="AV178" s="361">
        <f>+AG178-AM178</f>
        <v>579.89250000000004</v>
      </c>
      <c r="AW178" s="382">
        <f>+AD178-AM178</f>
        <v>11098.52922</v>
      </c>
      <c r="AX178" s="386"/>
      <c r="AY178" s="190">
        <f>AD178*AR178</f>
        <v>0</v>
      </c>
      <c r="AZ178" s="172">
        <f>IF(AND(AY178=0,AM178&gt;AY178),1,IFERROR(AM178/AY178,1))</f>
        <v>1</v>
      </c>
      <c r="BB178" s="251">
        <v>0</v>
      </c>
      <c r="BC178" s="252">
        <v>0</v>
      </c>
      <c r="BD178" s="252">
        <v>0.11756756756756757</v>
      </c>
      <c r="BE178" s="252">
        <v>0.21666666666666667</v>
      </c>
      <c r="BF178" s="252">
        <v>0.45990990990990993</v>
      </c>
      <c r="BG178" s="252">
        <v>0.73918918918918919</v>
      </c>
      <c r="BH178" s="252">
        <v>0.82927927927927925</v>
      </c>
      <c r="BI178" s="252">
        <v>0.86486486486486491</v>
      </c>
      <c r="BJ178" s="252">
        <v>0.93693693693693691</v>
      </c>
      <c r="BK178" s="252">
        <v>0.97747747747747749</v>
      </c>
      <c r="BL178" s="252">
        <v>1</v>
      </c>
      <c r="BM178" s="252">
        <v>1</v>
      </c>
      <c r="BO178" s="283">
        <v>0</v>
      </c>
      <c r="BP178" s="252">
        <v>0</v>
      </c>
      <c r="BQ178" s="252">
        <v>0</v>
      </c>
      <c r="BR178" s="252">
        <v>0</v>
      </c>
      <c r="BS178" s="252">
        <v>0.1400900900900901</v>
      </c>
      <c r="BT178" s="309">
        <v>0.21666666666666667</v>
      </c>
      <c r="BU178" s="252">
        <v>0.3653153153153153</v>
      </c>
      <c r="BV178" s="252">
        <v>0.5049549549549549</v>
      </c>
      <c r="BW178" s="309">
        <v>0.6216216216216216</v>
      </c>
      <c r="BX178" s="252">
        <v>0.7567567567567568</v>
      </c>
      <c r="BY178" s="309">
        <v>0.88063063063063063</v>
      </c>
      <c r="BZ178" s="252">
        <v>1</v>
      </c>
      <c r="CB178" s="537">
        <f t="shared" si="516"/>
        <v>0</v>
      </c>
      <c r="CC178" s="537">
        <f t="shared" si="516"/>
        <v>0</v>
      </c>
      <c r="CD178" s="537">
        <f t="shared" si="514"/>
        <v>1305</v>
      </c>
      <c r="CE178" s="537">
        <f t="shared" si="514"/>
        <v>2405</v>
      </c>
      <c r="CF178" s="537">
        <f t="shared" si="514"/>
        <v>5105</v>
      </c>
      <c r="CG178" s="537">
        <f t="shared" si="514"/>
        <v>8205</v>
      </c>
      <c r="CH178" s="537">
        <f t="shared" si="514"/>
        <v>9205</v>
      </c>
      <c r="CI178" s="537">
        <f t="shared" si="514"/>
        <v>9600</v>
      </c>
      <c r="CJ178" s="537">
        <f t="shared" si="514"/>
        <v>10400</v>
      </c>
      <c r="CK178" s="537">
        <f t="shared" si="514"/>
        <v>10850</v>
      </c>
      <c r="CL178" s="537">
        <f t="shared" si="514"/>
        <v>11100</v>
      </c>
      <c r="CM178" s="537">
        <f t="shared" si="514"/>
        <v>11100</v>
      </c>
      <c r="CO178" s="538">
        <f t="shared" si="515"/>
        <v>0</v>
      </c>
      <c r="CP178" s="538">
        <f t="shared" si="515"/>
        <v>0</v>
      </c>
      <c r="CQ178" s="538">
        <f t="shared" si="515"/>
        <v>0</v>
      </c>
      <c r="CR178" s="538">
        <f t="shared" si="515"/>
        <v>0</v>
      </c>
      <c r="CS178" s="538">
        <f t="shared" si="515"/>
        <v>1555</v>
      </c>
      <c r="CT178" s="538">
        <f t="shared" si="515"/>
        <v>2405</v>
      </c>
      <c r="CU178" s="538">
        <f t="shared" si="515"/>
        <v>4055</v>
      </c>
      <c r="CV178" s="538">
        <f t="shared" si="515"/>
        <v>5605</v>
      </c>
      <c r="CW178" s="538">
        <f t="shared" si="515"/>
        <v>6900</v>
      </c>
      <c r="CX178" s="538">
        <f t="shared" si="515"/>
        <v>8400</v>
      </c>
      <c r="CY178" s="538">
        <f t="shared" si="515"/>
        <v>9775</v>
      </c>
      <c r="CZ178" s="538">
        <f t="shared" si="515"/>
        <v>11100</v>
      </c>
      <c r="DB178" s="541">
        <v>0</v>
      </c>
      <c r="DC178" s="538">
        <v>0</v>
      </c>
      <c r="DD178" s="538">
        <v>1305000000</v>
      </c>
      <c r="DE178" s="538">
        <v>2405000000</v>
      </c>
      <c r="DF178" s="538">
        <v>5105000000</v>
      </c>
      <c r="DG178" s="538">
        <v>8205000000</v>
      </c>
      <c r="DH178" s="538">
        <v>9205000000</v>
      </c>
      <c r="DI178" s="538">
        <v>9600000000</v>
      </c>
      <c r="DJ178" s="538">
        <v>10400000000</v>
      </c>
      <c r="DK178" s="538">
        <v>10850000000</v>
      </c>
      <c r="DL178" s="538">
        <v>11100000000</v>
      </c>
      <c r="DM178" s="538">
        <v>11100000000</v>
      </c>
      <c r="DO178" s="544">
        <v>0</v>
      </c>
      <c r="DP178" s="538">
        <v>0</v>
      </c>
      <c r="DQ178" s="538">
        <v>0</v>
      </c>
      <c r="DR178" s="538">
        <v>0</v>
      </c>
      <c r="DS178" s="538">
        <v>1555000000</v>
      </c>
      <c r="DT178" s="554">
        <v>2405000000</v>
      </c>
      <c r="DU178" s="538">
        <v>4055000000</v>
      </c>
      <c r="DV178" s="538">
        <v>5605000000</v>
      </c>
      <c r="DW178" s="554">
        <v>6900000000</v>
      </c>
      <c r="DX178" s="538">
        <v>8400000000</v>
      </c>
      <c r="DY178" s="554">
        <v>9775000000</v>
      </c>
      <c r="DZ178" s="538">
        <v>11100000000</v>
      </c>
      <c r="EB178" s="541">
        <v>1000000</v>
      </c>
      <c r="EC178" s="538">
        <v>1000000</v>
      </c>
      <c r="ED178" s="538">
        <v>1000000</v>
      </c>
      <c r="EE178" s="538">
        <v>1000000</v>
      </c>
      <c r="EF178" s="538">
        <v>1000000</v>
      </c>
      <c r="EG178" s="538">
        <v>1000000</v>
      </c>
      <c r="EH178" s="538">
        <v>1000000</v>
      </c>
      <c r="EI178" s="538">
        <v>1000000</v>
      </c>
      <c r="EJ178" s="538">
        <v>1000000</v>
      </c>
      <c r="EK178" s="538">
        <v>1000000</v>
      </c>
      <c r="EL178" s="538">
        <v>1000000</v>
      </c>
      <c r="EM178" s="538">
        <v>1000000</v>
      </c>
      <c r="EN178" s="446">
        <v>1000000</v>
      </c>
      <c r="EO178" s="544">
        <v>1000000</v>
      </c>
      <c r="EP178" s="538">
        <v>1000000</v>
      </c>
      <c r="EQ178" s="538">
        <v>1000000</v>
      </c>
      <c r="ER178" s="538">
        <v>1000000</v>
      </c>
      <c r="ES178" s="538">
        <v>1000000</v>
      </c>
      <c r="ET178" s="554">
        <v>1000000</v>
      </c>
      <c r="EU178" s="538">
        <v>1000000</v>
      </c>
      <c r="EV178" s="538">
        <v>1000000</v>
      </c>
      <c r="EW178" s="554">
        <v>1000000</v>
      </c>
      <c r="EX178" s="538">
        <v>1000000</v>
      </c>
      <c r="EY178" s="554">
        <v>1000000</v>
      </c>
      <c r="EZ178" s="538">
        <v>1000000</v>
      </c>
    </row>
    <row r="179" spans="2:156" ht="114" customHeight="1">
      <c r="B179" s="1" t="s">
        <v>183</v>
      </c>
      <c r="C179" s="1" t="s">
        <v>184</v>
      </c>
      <c r="D179" s="509" t="s">
        <v>373</v>
      </c>
      <c r="E179" s="1" t="s">
        <v>174</v>
      </c>
      <c r="F179" s="1" t="s">
        <v>162</v>
      </c>
      <c r="G179" s="1" t="s">
        <v>162</v>
      </c>
      <c r="H179" s="1" t="s">
        <v>162</v>
      </c>
      <c r="I179" s="1" t="s">
        <v>162</v>
      </c>
      <c r="J179" s="1" t="s">
        <v>162</v>
      </c>
      <c r="K179" s="1" t="s">
        <v>162</v>
      </c>
      <c r="L179" s="1" t="s">
        <v>162</v>
      </c>
      <c r="M179" s="1" t="s">
        <v>162</v>
      </c>
      <c r="N179" s="1" t="s">
        <v>162</v>
      </c>
      <c r="O179" s="1" t="s">
        <v>162</v>
      </c>
      <c r="T179" s="514" t="s">
        <v>374</v>
      </c>
      <c r="U179" s="462">
        <v>202300000000213</v>
      </c>
      <c r="V179" s="289" t="s">
        <v>374</v>
      </c>
      <c r="W179" s="368">
        <f>+SUMIFS('[1]SIIF Cierre 31 de Abril de 2024'!$P$4:$P$749,'[1]SIIF Cierre 31 de Abril de 2024'!$A$4:$A$749,$B179,'[1]SIIF Cierre 31 de Abril de 2024'!$B$4:$B$749,$C179,'[1]SIIF Cierre 31 de Abril de 2024'!$C$4:$C$749,$D179)/1000000</f>
        <v>16012.117956</v>
      </c>
      <c r="X179" s="246">
        <v>0</v>
      </c>
      <c r="Y179" s="360">
        <f>+SUMIFS('[1]SIIF Cierre 31 de Abril de 2024'!$R$4:$R$749,'[1]SIIF Cierre 31 de Abril de 2024'!$A$4:$A$749,$B179,'[1]SIIF Cierre 31 de Abril de 2024'!$B$4:$B$749,$C179,'[1]SIIF Cierre 31 de Abril de 2024'!$C$4:$C$749,$D179)/1000000</f>
        <v>0</v>
      </c>
      <c r="Z179" s="246"/>
      <c r="AA179" s="360">
        <f>+SUMIFS('[1]SIIF Cierre 31 de Abril de 2024'!$Q$4:$Q$749,'[1]SIIF Cierre 31 de Abril de 2024'!$A$4:$A$749,$B179,'[1]SIIF Cierre 31 de Abril de 2024'!$B$4:$B$749,$C179,'[1]SIIF Cierre 31 de Abril de 2024'!$C$4:$C$749,$D179)/1000000</f>
        <v>0</v>
      </c>
      <c r="AB179" s="246"/>
      <c r="AC179" s="246">
        <f>+AA179+AB179</f>
        <v>0</v>
      </c>
      <c r="AD179" s="428">
        <f>W179-Y179+AA179</f>
        <v>16012.117956</v>
      </c>
      <c r="AE179" s="368">
        <f>+SUMIFS('[1]SIIF Cierre 31 de Abril de 2024'!$T$4:$T$749,'[1]SIIF Cierre 31 de Abril de 2024'!$A$4:$A$749,$B179,'[1]SIIF Cierre 31 de Abril de 2024'!$B$4:$B$749,$C179,'[1]SIIF Cierre 31 de Abril de 2024'!$C$4:$C$749,$D179)/1000000</f>
        <v>0</v>
      </c>
      <c r="AF179" s="368">
        <f>AD179-AE179</f>
        <v>16012.117956</v>
      </c>
      <c r="AG179" s="439">
        <f>+SUMIFS('[1]SIIF Cierre 31 de Abril de 2024'!$W$4:$W$749,'[1]SIIF Cierre 31 de Abril de 2024'!$A$4:$A$749,$B179,'[1]SIIF Cierre 31 de Abril de 2024'!$B$4:$B$749,$C179,'[1]SIIF Cierre 31 de Abril de 2024'!$C$4:$C$749,$D179,'[1]SIIF Cierre 31 de Abril de 2024'!$D$4:$D$749,$E179,'[1]SIIF Cierre 31 de Abril de 2024'!$E$4:$E$749,$F179,'[1]SIIF Cierre 31 de Abril de 2024'!$F$4:$F$749,$G179,'[1]SIIF Cierre 31 de Abril de 2024'!$G$4:$G$749,$H179,'[1]SIIF Cierre 31 de Abril de 2024'!$H$4:$H$749,$I179,'[1]SIIF Cierre 31 de Abril de 2024'!$I$4:$I$749,$J179,'[1]SIIF Cierre 31 de Abril de 2024'!$J$4:$J$749,$K179,'[1]SIIF Cierre 31 de Abril de 2024'!$K$4:$K$749,$L179,'[1]SIIF Cierre 31 de Abril de 2024'!$L$4:$L$749,$M179,'[1]SIIF Cierre 31 de Abril de 2024'!$M$4:$M$749,$N179,'[1]SIIF Cierre 31 de Abril de 2024'!$N$4:$N$749,$O179)/1000000</f>
        <v>477.26915500000001</v>
      </c>
      <c r="AH179" s="277">
        <f t="shared" si="507"/>
        <v>2.9806747384168473E-2</v>
      </c>
      <c r="AI179" s="278"/>
      <c r="AJ179" s="246">
        <f t="shared" si="508"/>
        <v>4774.5733442399996</v>
      </c>
      <c r="AK179" s="246">
        <f>+AG179-AJ179</f>
        <v>-4297.3041892399997</v>
      </c>
      <c r="AL179" s="170">
        <f t="shared" si="509"/>
        <v>0.29818499697292639</v>
      </c>
      <c r="AM179" s="440">
        <f>+SUMIFS('[1]SIIF Cierre 31 de Abril de 2024'!$X$4:$X$749,'[1]SIIF Cierre 31 de Abril de 2024'!$A$4:$A$749,$B179,'[1]SIIF Cierre 31 de Abril de 2024'!$B$4:$B$749,$C179,'[1]SIIF Cierre 31 de Abril de 2024'!$C$4:$C$749,$D179,'[1]SIIF Cierre 31 de Abril de 2024'!$D$4:$D$749,$E179,'[1]SIIF Cierre 31 de Abril de 2024'!$E$4:$E$749,$F179,'[1]SIIF Cierre 31 de Abril de 2024'!$F$4:$F$749,$G179,'[1]SIIF Cierre 31 de Abril de 2024'!$G$4:$G$749,$H179,'[1]SIIF Cierre 31 de Abril de 2024'!$H$4:$H$749,$I179,'[1]SIIF Cierre 31 de Abril de 2024'!$I$4:$I$749,$J179,'[1]SIIF Cierre 31 de Abril de 2024'!$J$4:$J$749,$K179,'[1]SIIF Cierre 31 de Abril de 2024'!$K$4:$K$749,$L179,'[1]SIIF Cierre 31 de Abril de 2024'!$L$4:$L$749,$M179,'[1]SIIF Cierre 31 de Abril de 2024'!$M$4:$M$749,$N179,'[1]SIIF Cierre 31 de Abril de 2024'!$N$4:$N$749,$O179)/1000000</f>
        <v>0</v>
      </c>
      <c r="AN179" s="277">
        <f t="shared" si="510"/>
        <v>0</v>
      </c>
      <c r="AO179" s="278"/>
      <c r="AP179" s="246">
        <f t="shared" si="511"/>
        <v>0</v>
      </c>
      <c r="AQ179" s="246">
        <f>+AM179-AP179</f>
        <v>0</v>
      </c>
      <c r="AR179" s="170">
        <f t="shared" si="512"/>
        <v>0</v>
      </c>
      <c r="AS179" s="440">
        <f>+SUMIFS('[1]SIIF Cierre 31 de Abril de 2024'!$Z$4:$Z$749,'[1]SIIF Cierre 31 de Abril de 2024'!$A$4:$A$749,$B179,'[1]SIIF Cierre 31 de Abril de 2024'!$B$4:$B$749,$C179,'[1]SIIF Cierre 31 de Abril de 2024'!$C$4:$C$749,$D179,'[1]SIIF Cierre 31 de Abril de 2024'!$D$4:$D$749,$E179,'[1]SIIF Cierre 31 de Abril de 2024'!$E$4:$E$749,$F179,'[1]SIIF Cierre 31 de Abril de 2024'!$F$4:$F$749,$G179,'[1]SIIF Cierre 31 de Abril de 2024'!$G$4:$G$749,$H179,'[1]SIIF Cierre 31 de Abril de 2024'!$H$4:$H$749,$I179,'[1]SIIF Cierre 31 de Abril de 2024'!$I$4:$I$749,$J179,'[1]SIIF Cierre 31 de Abril de 2024'!$J$4:$J$749,$K179,'[1]SIIF Cierre 31 de Abril de 2024'!$K$4:$K$749,$L179,'[1]SIIF Cierre 31 de Abril de 2024'!$L$4:$L$749,$M179,'[1]SIIF Cierre 31 de Abril de 2024'!$M$4:$M$749,$N179,'[1]SIIF Cierre 31 de Abril de 2024'!$N$4:$N$749,$O179)/1000000</f>
        <v>0</v>
      </c>
      <c r="AT179" s="277">
        <f t="shared" si="513"/>
        <v>0</v>
      </c>
      <c r="AU179" s="433">
        <f>+AD179-AG179</f>
        <v>15534.848801</v>
      </c>
      <c r="AV179" s="369">
        <f>+AG179-AM179</f>
        <v>477.26915500000001</v>
      </c>
      <c r="AW179" s="380">
        <f>+AD179-AM179</f>
        <v>16012.117956</v>
      </c>
      <c r="AX179" s="387"/>
      <c r="AY179" s="190">
        <f>AD179*AR179</f>
        <v>0</v>
      </c>
      <c r="AZ179" s="172">
        <f>IF(AND(AY179=0,AM179&gt;AY179),1,IFERROR(AM179/AY179,1))</f>
        <v>1</v>
      </c>
      <c r="BB179" s="259">
        <v>0</v>
      </c>
      <c r="BC179" s="252">
        <v>0</v>
      </c>
      <c r="BD179" s="252">
        <v>0</v>
      </c>
      <c r="BE179" s="252">
        <v>0.29818499697292639</v>
      </c>
      <c r="BF179" s="252">
        <v>0.89990137615246535</v>
      </c>
      <c r="BG179" s="252">
        <v>0.99757328028017433</v>
      </c>
      <c r="BH179" s="252">
        <v>1</v>
      </c>
      <c r="BI179" s="252">
        <v>1</v>
      </c>
      <c r="BJ179" s="252">
        <v>1</v>
      </c>
      <c r="BK179" s="252">
        <v>1</v>
      </c>
      <c r="BL179" s="252">
        <v>1</v>
      </c>
      <c r="BM179" s="252">
        <v>1</v>
      </c>
      <c r="BO179" s="252">
        <v>0</v>
      </c>
      <c r="BP179" s="252">
        <v>0</v>
      </c>
      <c r="BQ179" s="252">
        <v>0</v>
      </c>
      <c r="BR179" s="252">
        <v>0</v>
      </c>
      <c r="BS179" s="252">
        <v>1.7011278811312751E-2</v>
      </c>
      <c r="BT179" s="309">
        <v>9.0796185339225011E-2</v>
      </c>
      <c r="BU179" s="252">
        <v>0.19887399124833591</v>
      </c>
      <c r="BV179" s="252">
        <v>0.43470917990140262</v>
      </c>
      <c r="BW179" s="309">
        <v>0.5546271359435202</v>
      </c>
      <c r="BX179" s="252">
        <v>0.73557630903711368</v>
      </c>
      <c r="BY179" s="309">
        <v>0.88914211575922431</v>
      </c>
      <c r="BZ179" s="252">
        <v>1</v>
      </c>
      <c r="CB179" s="537">
        <f t="shared" si="516"/>
        <v>0</v>
      </c>
      <c r="CC179" s="537">
        <f t="shared" si="516"/>
        <v>0</v>
      </c>
      <c r="CD179" s="537">
        <f t="shared" si="514"/>
        <v>0</v>
      </c>
      <c r="CE179" s="537">
        <f t="shared" si="514"/>
        <v>4774.5733442399996</v>
      </c>
      <c r="CF179" s="537">
        <f t="shared" si="514"/>
        <v>14409.326983719999</v>
      </c>
      <c r="CG179" s="537">
        <f t="shared" si="514"/>
        <v>15973.261033599998</v>
      </c>
      <c r="CH179" s="537">
        <f t="shared" si="514"/>
        <v>16012.117955999998</v>
      </c>
      <c r="CI179" s="537">
        <f t="shared" si="514"/>
        <v>16012.117955999998</v>
      </c>
      <c r="CJ179" s="537">
        <f t="shared" si="514"/>
        <v>16012.117955999998</v>
      </c>
      <c r="CK179" s="537">
        <f t="shared" si="514"/>
        <v>16012.117955999998</v>
      </c>
      <c r="CL179" s="537">
        <f t="shared" si="514"/>
        <v>16012.117955999998</v>
      </c>
      <c r="CM179" s="537">
        <f t="shared" si="514"/>
        <v>16012.117955999998</v>
      </c>
      <c r="CO179" s="538">
        <f t="shared" si="515"/>
        <v>0</v>
      </c>
      <c r="CP179" s="538">
        <f t="shared" si="515"/>
        <v>0</v>
      </c>
      <c r="CQ179" s="538">
        <f t="shared" si="515"/>
        <v>0</v>
      </c>
      <c r="CR179" s="538">
        <f t="shared" si="515"/>
        <v>0</v>
      </c>
      <c r="CS179" s="538">
        <f t="shared" si="515"/>
        <v>272.38660290914322</v>
      </c>
      <c r="CT179" s="538">
        <f t="shared" si="515"/>
        <v>1453.8392296065088</v>
      </c>
      <c r="CU179" s="538">
        <f t="shared" si="515"/>
        <v>3184.393806248866</v>
      </c>
      <c r="CV179" s="538">
        <f t="shared" si="515"/>
        <v>6960.6146651372837</v>
      </c>
      <c r="CW179" s="538">
        <f t="shared" si="515"/>
        <v>8880.7551223260944</v>
      </c>
      <c r="CX179" s="538">
        <f t="shared" si="515"/>
        <v>11778.134625941373</v>
      </c>
      <c r="CY179" s="538">
        <f t="shared" si="515"/>
        <v>14237.048437184107</v>
      </c>
      <c r="CZ179" s="538">
        <f t="shared" si="515"/>
        <v>16012.117956</v>
      </c>
      <c r="DB179" s="537">
        <v>0</v>
      </c>
      <c r="DC179" s="538">
        <v>0</v>
      </c>
      <c r="DD179" s="538">
        <v>0</v>
      </c>
      <c r="DE179" s="538">
        <v>4774573344.2399998</v>
      </c>
      <c r="DF179" s="538">
        <v>14409326983.719999</v>
      </c>
      <c r="DG179" s="538">
        <v>15973261033.599998</v>
      </c>
      <c r="DH179" s="538">
        <v>16012117955.999998</v>
      </c>
      <c r="DI179" s="538">
        <v>16012117955.999998</v>
      </c>
      <c r="DJ179" s="538">
        <v>16012117955.999998</v>
      </c>
      <c r="DK179" s="538">
        <v>16012117955.999998</v>
      </c>
      <c r="DL179" s="538">
        <v>16012117955.999998</v>
      </c>
      <c r="DM179" s="538">
        <v>16012117955.999998</v>
      </c>
      <c r="DO179" s="538">
        <v>0</v>
      </c>
      <c r="DP179" s="538">
        <v>0</v>
      </c>
      <c r="DQ179" s="538">
        <v>0</v>
      </c>
      <c r="DR179" s="538">
        <v>0</v>
      </c>
      <c r="DS179" s="538">
        <v>272386602.90914321</v>
      </c>
      <c r="DT179" s="554">
        <v>1453839229.6065087</v>
      </c>
      <c r="DU179" s="538">
        <v>3184393806.2488661</v>
      </c>
      <c r="DV179" s="538">
        <v>6960614665.1372833</v>
      </c>
      <c r="DW179" s="554">
        <v>8880755122.3260937</v>
      </c>
      <c r="DX179" s="538">
        <v>11778134625.941374</v>
      </c>
      <c r="DY179" s="554">
        <v>14237048437.184107</v>
      </c>
      <c r="DZ179" s="538">
        <v>16012117956</v>
      </c>
      <c r="EB179" s="537">
        <v>1000000</v>
      </c>
      <c r="EC179" s="538">
        <v>1000000</v>
      </c>
      <c r="ED179" s="538">
        <v>1000000</v>
      </c>
      <c r="EE179" s="538">
        <v>1000000</v>
      </c>
      <c r="EF179" s="538">
        <v>1000000</v>
      </c>
      <c r="EG179" s="538">
        <v>1000000</v>
      </c>
      <c r="EH179" s="538">
        <v>1000000</v>
      </c>
      <c r="EI179" s="538">
        <v>1000000</v>
      </c>
      <c r="EJ179" s="538">
        <v>1000000</v>
      </c>
      <c r="EK179" s="538">
        <v>1000000</v>
      </c>
      <c r="EL179" s="538">
        <v>1000000</v>
      </c>
      <c r="EM179" s="538">
        <v>1000000</v>
      </c>
      <c r="EN179" s="446">
        <v>1000000</v>
      </c>
      <c r="EO179" s="538">
        <v>1000000</v>
      </c>
      <c r="EP179" s="538">
        <v>1000000</v>
      </c>
      <c r="EQ179" s="538">
        <v>1000000</v>
      </c>
      <c r="ER179" s="538">
        <v>1000000</v>
      </c>
      <c r="ES179" s="538">
        <v>1000000</v>
      </c>
      <c r="ET179" s="554">
        <v>1000000</v>
      </c>
      <c r="EU179" s="538">
        <v>1000000</v>
      </c>
      <c r="EV179" s="538">
        <v>1000000</v>
      </c>
      <c r="EW179" s="554">
        <v>1000000</v>
      </c>
      <c r="EX179" s="538">
        <v>1000000</v>
      </c>
      <c r="EY179" s="554">
        <v>1000000</v>
      </c>
      <c r="EZ179" s="538">
        <v>1000000</v>
      </c>
    </row>
    <row r="180" spans="2:156" ht="114" customHeight="1">
      <c r="B180" s="1" t="s">
        <v>183</v>
      </c>
      <c r="C180" s="1" t="s">
        <v>184</v>
      </c>
      <c r="D180" s="519" t="s">
        <v>375</v>
      </c>
      <c r="E180" s="1" t="s">
        <v>174</v>
      </c>
      <c r="F180" s="1" t="s">
        <v>162</v>
      </c>
      <c r="G180" s="1" t="s">
        <v>162</v>
      </c>
      <c r="H180" s="1" t="s">
        <v>162</v>
      </c>
      <c r="I180" s="1" t="s">
        <v>162</v>
      </c>
      <c r="J180" s="1" t="s">
        <v>162</v>
      </c>
      <c r="K180" s="1" t="s">
        <v>162</v>
      </c>
      <c r="L180" s="1" t="s">
        <v>162</v>
      </c>
      <c r="M180" s="1" t="s">
        <v>162</v>
      </c>
      <c r="N180" s="1" t="s">
        <v>162</v>
      </c>
      <c r="O180" s="1" t="s">
        <v>162</v>
      </c>
      <c r="T180" s="514" t="s">
        <v>301</v>
      </c>
      <c r="U180" s="462">
        <v>202300000000182</v>
      </c>
      <c r="V180" s="289" t="s">
        <v>301</v>
      </c>
      <c r="W180" s="368">
        <f>+SUMIFS('[1]SIIF Cierre 31 de Abril de 2024'!$P$4:$P$749,'[1]SIIF Cierre 31 de Abril de 2024'!$A$4:$A$749,$B180,'[1]SIIF Cierre 31 de Abril de 2024'!$B$4:$B$749,$C180,'[1]SIIF Cierre 31 de Abril de 2024'!$C$4:$C$749,$D180)/1000000</f>
        <v>129899.832004</v>
      </c>
      <c r="X180" s="246">
        <v>0</v>
      </c>
      <c r="Y180" s="360">
        <f>+SUMIFS('[1]SIIF Cierre 31 de Abril de 2024'!$R$4:$R$749,'[1]SIIF Cierre 31 de Abril de 2024'!$A$4:$A$749,$B180,'[1]SIIF Cierre 31 de Abril de 2024'!$B$4:$B$749,$C180,'[1]SIIF Cierre 31 de Abril de 2024'!$C$4:$C$749,$D180)/1000000</f>
        <v>0</v>
      </c>
      <c r="Z180" s="246"/>
      <c r="AA180" s="360">
        <f>+SUMIFS('[1]SIIF Cierre 31 de Abril de 2024'!$Q$4:$Q$749,'[1]SIIF Cierre 31 de Abril de 2024'!$A$4:$A$749,$B180,'[1]SIIF Cierre 31 de Abril de 2024'!$B$4:$B$749,$C180,'[1]SIIF Cierre 31 de Abril de 2024'!$C$4:$C$749,$D180)/1000000</f>
        <v>0</v>
      </c>
      <c r="AB180" s="246"/>
      <c r="AC180" s="246">
        <f>+AA180+AB180</f>
        <v>0</v>
      </c>
      <c r="AD180" s="428">
        <f>W180-Y180+AA180</f>
        <v>129899.832004</v>
      </c>
      <c r="AE180" s="368">
        <f>+SUMIFS('[1]SIIF Cierre 31 de Abril de 2024'!$T$4:$T$749,'[1]SIIF Cierre 31 de Abril de 2024'!$A$4:$A$749,$B180,'[1]SIIF Cierre 31 de Abril de 2024'!$B$4:$B$749,$C180,'[1]SIIF Cierre 31 de Abril de 2024'!$C$4:$C$749,$D180)/1000000</f>
        <v>0</v>
      </c>
      <c r="AF180" s="368">
        <f>AD180-AE180</f>
        <v>129899.832004</v>
      </c>
      <c r="AG180" s="439">
        <f>+SUMIFS('[1]SIIF Cierre 31 de Abril de 2024'!$W$4:$W$749,'[1]SIIF Cierre 31 de Abril de 2024'!$A$4:$A$749,$B180,'[1]SIIF Cierre 31 de Abril de 2024'!$B$4:$B$749,$C180,'[1]SIIF Cierre 31 de Abril de 2024'!$C$4:$C$749,$D180,'[1]SIIF Cierre 31 de Abril de 2024'!$D$4:$D$749,$E180,'[1]SIIF Cierre 31 de Abril de 2024'!$E$4:$E$749,$F180,'[1]SIIF Cierre 31 de Abril de 2024'!$F$4:$F$749,$G180,'[1]SIIF Cierre 31 de Abril de 2024'!$G$4:$G$749,$H180,'[1]SIIF Cierre 31 de Abril de 2024'!$H$4:$H$749,$I180,'[1]SIIF Cierre 31 de Abril de 2024'!$I$4:$I$749,$J180,'[1]SIIF Cierre 31 de Abril de 2024'!$J$4:$J$749,$K180,'[1]SIIF Cierre 31 de Abril de 2024'!$K$4:$K$749,$L180,'[1]SIIF Cierre 31 de Abril de 2024'!$L$4:$L$749,$M180,'[1]SIIF Cierre 31 de Abril de 2024'!$M$4:$M$749,$N180,'[1]SIIF Cierre 31 de Abril de 2024'!$N$4:$N$749,$O180)/1000000</f>
        <v>210</v>
      </c>
      <c r="AH180" s="277">
        <f t="shared" si="507"/>
        <v>1.6166302662618801E-3</v>
      </c>
      <c r="AI180" s="278"/>
      <c r="AJ180" s="246">
        <f t="shared" si="508"/>
        <v>35707.233164199999</v>
      </c>
      <c r="AK180" s="246">
        <f>+AG180-AJ180</f>
        <v>-35497.233164199999</v>
      </c>
      <c r="AL180" s="170">
        <f t="shared" si="509"/>
        <v>0.27488282789388413</v>
      </c>
      <c r="AM180" s="440">
        <f>+SUMIFS('[1]SIIF Cierre 31 de Abril de 2024'!$X$4:$X$749,'[1]SIIF Cierre 31 de Abril de 2024'!$A$4:$A$749,$B180,'[1]SIIF Cierre 31 de Abril de 2024'!$B$4:$B$749,$C180,'[1]SIIF Cierre 31 de Abril de 2024'!$C$4:$C$749,$D180,'[1]SIIF Cierre 31 de Abril de 2024'!$D$4:$D$749,$E180,'[1]SIIF Cierre 31 de Abril de 2024'!$E$4:$E$749,$F180,'[1]SIIF Cierre 31 de Abril de 2024'!$F$4:$F$749,$G180,'[1]SIIF Cierre 31 de Abril de 2024'!$G$4:$G$749,$H180,'[1]SIIF Cierre 31 de Abril de 2024'!$H$4:$H$749,$I180,'[1]SIIF Cierre 31 de Abril de 2024'!$I$4:$I$749,$J180,'[1]SIIF Cierre 31 de Abril de 2024'!$J$4:$J$749,$K180,'[1]SIIF Cierre 31 de Abril de 2024'!$K$4:$K$749,$L180,'[1]SIIF Cierre 31 de Abril de 2024'!$L$4:$L$749,$M180,'[1]SIIF Cierre 31 de Abril de 2024'!$M$4:$M$749,$N180,'[1]SIIF Cierre 31 de Abril de 2024'!$N$4:$N$749,$O180)/1000000</f>
        <v>0</v>
      </c>
      <c r="AN180" s="277">
        <f t="shared" si="510"/>
        <v>0</v>
      </c>
      <c r="AO180" s="278"/>
      <c r="AP180" s="246">
        <f t="shared" si="511"/>
        <v>688.8888888888888</v>
      </c>
      <c r="AQ180" s="246">
        <f>+AM180-AP180</f>
        <v>-688.8888888888888</v>
      </c>
      <c r="AR180" s="170">
        <f t="shared" si="512"/>
        <v>5.3032315612823577E-3</v>
      </c>
      <c r="AS180" s="440">
        <f>+SUMIFS('[1]SIIF Cierre 31 de Abril de 2024'!$Z$4:$Z$749,'[1]SIIF Cierre 31 de Abril de 2024'!$A$4:$A$749,$B180,'[1]SIIF Cierre 31 de Abril de 2024'!$B$4:$B$749,$C180,'[1]SIIF Cierre 31 de Abril de 2024'!$C$4:$C$749,$D180,'[1]SIIF Cierre 31 de Abril de 2024'!$D$4:$D$749,$E180,'[1]SIIF Cierre 31 de Abril de 2024'!$E$4:$E$749,$F180,'[1]SIIF Cierre 31 de Abril de 2024'!$F$4:$F$749,$G180,'[1]SIIF Cierre 31 de Abril de 2024'!$G$4:$G$749,$H180,'[1]SIIF Cierre 31 de Abril de 2024'!$H$4:$H$749,$I180,'[1]SIIF Cierre 31 de Abril de 2024'!$I$4:$I$749,$J180,'[1]SIIF Cierre 31 de Abril de 2024'!$J$4:$J$749,$K180,'[1]SIIF Cierre 31 de Abril de 2024'!$K$4:$K$749,$L180,'[1]SIIF Cierre 31 de Abril de 2024'!$L$4:$L$749,$M180,'[1]SIIF Cierre 31 de Abril de 2024'!$M$4:$M$749,$N180,'[1]SIIF Cierre 31 de Abril de 2024'!$N$4:$N$749,$O180)/1000000</f>
        <v>0</v>
      </c>
      <c r="AT180" s="277">
        <f t="shared" si="513"/>
        <v>0</v>
      </c>
      <c r="AU180" s="433">
        <f>+AD180-AG180</f>
        <v>129689.832004</v>
      </c>
      <c r="AV180" s="369"/>
      <c r="AW180" s="380"/>
      <c r="AX180" s="387"/>
      <c r="AY180" s="190"/>
      <c r="AZ180" s="172"/>
      <c r="BB180" s="259">
        <v>0</v>
      </c>
      <c r="BC180" s="252">
        <v>1.1547359044727715E-2</v>
      </c>
      <c r="BD180" s="252">
        <v>3.8491196815759049E-2</v>
      </c>
      <c r="BE180" s="252">
        <v>0.27488282789388413</v>
      </c>
      <c r="BF180" s="252">
        <v>0.76921124171987498</v>
      </c>
      <c r="BG180" s="252">
        <v>1</v>
      </c>
      <c r="BH180" s="252">
        <v>1</v>
      </c>
      <c r="BI180" s="252">
        <v>1</v>
      </c>
      <c r="BJ180" s="252">
        <v>1</v>
      </c>
      <c r="BK180" s="252">
        <v>1</v>
      </c>
      <c r="BL180" s="252">
        <v>1</v>
      </c>
      <c r="BM180" s="252">
        <v>1</v>
      </c>
      <c r="BO180" s="252">
        <v>0</v>
      </c>
      <c r="BP180" s="252">
        <v>0</v>
      </c>
      <c r="BQ180" s="252">
        <v>1.1547359044727715E-3</v>
      </c>
      <c r="BR180" s="252">
        <v>5.3032315612823577E-3</v>
      </c>
      <c r="BS180" s="252">
        <v>4.4093804352275091E-2</v>
      </c>
      <c r="BT180" s="309">
        <v>0.12971194552297666</v>
      </c>
      <c r="BU180" s="252">
        <v>0.33082198277386737</v>
      </c>
      <c r="BV180" s="252">
        <v>0.49127505563932788</v>
      </c>
      <c r="BW180" s="309">
        <v>0.64603154725288026</v>
      </c>
      <c r="BX180" s="252">
        <v>0.78340574429032828</v>
      </c>
      <c r="BY180" s="309">
        <v>0.926614876859153</v>
      </c>
      <c r="BZ180" s="252">
        <v>1</v>
      </c>
      <c r="CB180" s="537">
        <f t="shared" si="516"/>
        <v>0</v>
      </c>
      <c r="CC180" s="537">
        <f t="shared" si="516"/>
        <v>1500</v>
      </c>
      <c r="CD180" s="537">
        <f t="shared" si="514"/>
        <v>5000</v>
      </c>
      <c r="CE180" s="537">
        <f t="shared" si="514"/>
        <v>35707.233164199999</v>
      </c>
      <c r="CF180" s="537">
        <f t="shared" si="514"/>
        <v>99920.411074999996</v>
      </c>
      <c r="CG180" s="537">
        <f t="shared" si="514"/>
        <v>129899.832004</v>
      </c>
      <c r="CH180" s="537">
        <f t="shared" si="514"/>
        <v>129899.832004</v>
      </c>
      <c r="CI180" s="537">
        <f t="shared" si="514"/>
        <v>129899.832004</v>
      </c>
      <c r="CJ180" s="537">
        <f t="shared" si="514"/>
        <v>129899.832004</v>
      </c>
      <c r="CK180" s="537">
        <f t="shared" si="514"/>
        <v>129899.832004</v>
      </c>
      <c r="CL180" s="537">
        <f t="shared" si="514"/>
        <v>129899.832004</v>
      </c>
      <c r="CM180" s="537">
        <f t="shared" si="514"/>
        <v>129899.832004</v>
      </c>
      <c r="CO180" s="538">
        <f t="shared" si="515"/>
        <v>0</v>
      </c>
      <c r="CP180" s="538">
        <f t="shared" si="515"/>
        <v>0</v>
      </c>
      <c r="CQ180" s="538">
        <f t="shared" si="515"/>
        <v>150</v>
      </c>
      <c r="CR180" s="538">
        <f t="shared" si="515"/>
        <v>688.8888888888888</v>
      </c>
      <c r="CS180" s="538">
        <f t="shared" si="515"/>
        <v>5727.7777777777783</v>
      </c>
      <c r="CT180" s="538">
        <f t="shared" si="515"/>
        <v>16849.559932346667</v>
      </c>
      <c r="CU180" s="538">
        <f t="shared" si="515"/>
        <v>42973.719985555559</v>
      </c>
      <c r="CV180" s="538">
        <f t="shared" si="515"/>
        <v>63816.54719530444</v>
      </c>
      <c r="CW180" s="538">
        <f t="shared" si="515"/>
        <v>83919.389457433339</v>
      </c>
      <c r="CX180" s="538">
        <f t="shared" si="515"/>
        <v>101764.27457428223</v>
      </c>
      <c r="CY180" s="538">
        <f t="shared" si="515"/>
        <v>120367.11683641112</v>
      </c>
      <c r="CZ180" s="538">
        <f t="shared" si="515"/>
        <v>129899.832004</v>
      </c>
      <c r="DB180" s="537">
        <v>0</v>
      </c>
      <c r="DC180" s="538">
        <v>1500000000</v>
      </c>
      <c r="DD180" s="538">
        <v>5000000000</v>
      </c>
      <c r="DE180" s="538">
        <v>35707233164.199997</v>
      </c>
      <c r="DF180" s="538">
        <v>99920411075</v>
      </c>
      <c r="DG180" s="538">
        <v>129899832004</v>
      </c>
      <c r="DH180" s="538">
        <v>129899832004</v>
      </c>
      <c r="DI180" s="538">
        <v>129899832004</v>
      </c>
      <c r="DJ180" s="538">
        <v>129899832004</v>
      </c>
      <c r="DK180" s="538">
        <v>129899832004</v>
      </c>
      <c r="DL180" s="538">
        <v>129899832004</v>
      </c>
      <c r="DM180" s="538">
        <v>129899832004</v>
      </c>
      <c r="DO180" s="538">
        <v>0</v>
      </c>
      <c r="DP180" s="538">
        <v>0</v>
      </c>
      <c r="DQ180" s="538">
        <v>150000000</v>
      </c>
      <c r="DR180" s="538">
        <v>688888888.88888884</v>
      </c>
      <c r="DS180" s="538">
        <v>5727777777.7777786</v>
      </c>
      <c r="DT180" s="554">
        <v>16849559932.346668</v>
      </c>
      <c r="DU180" s="538">
        <v>42973719985.555557</v>
      </c>
      <c r="DV180" s="538">
        <v>63816547195.304443</v>
      </c>
      <c r="DW180" s="554">
        <v>83919389457.433334</v>
      </c>
      <c r="DX180" s="538">
        <v>101764274574.28223</v>
      </c>
      <c r="DY180" s="554">
        <v>120367116836.41112</v>
      </c>
      <c r="DZ180" s="538">
        <v>129899832004</v>
      </c>
      <c r="EB180" s="537">
        <v>1000000</v>
      </c>
      <c r="EC180" s="538">
        <v>1000000</v>
      </c>
      <c r="ED180" s="538">
        <v>1000000</v>
      </c>
      <c r="EE180" s="538">
        <v>1000000</v>
      </c>
      <c r="EF180" s="538">
        <v>1000000</v>
      </c>
      <c r="EG180" s="538">
        <v>1000000</v>
      </c>
      <c r="EH180" s="538">
        <v>1000000</v>
      </c>
      <c r="EI180" s="538">
        <v>1000000</v>
      </c>
      <c r="EJ180" s="538">
        <v>1000000</v>
      </c>
      <c r="EK180" s="538">
        <v>1000000</v>
      </c>
      <c r="EL180" s="538">
        <v>1000000</v>
      </c>
      <c r="EM180" s="538">
        <v>1000000</v>
      </c>
      <c r="EN180" s="446">
        <v>1000000</v>
      </c>
      <c r="EO180" s="538">
        <v>1000000</v>
      </c>
      <c r="EP180" s="538">
        <v>1000000</v>
      </c>
      <c r="EQ180" s="538">
        <v>1000000</v>
      </c>
      <c r="ER180" s="538">
        <v>1000000</v>
      </c>
      <c r="ES180" s="538">
        <v>1000000</v>
      </c>
      <c r="ET180" s="554">
        <v>1000000</v>
      </c>
      <c r="EU180" s="538">
        <v>1000000</v>
      </c>
      <c r="EV180" s="538">
        <v>1000000</v>
      </c>
      <c r="EW180" s="554">
        <v>1000000</v>
      </c>
      <c r="EX180" s="538">
        <v>1000000</v>
      </c>
      <c r="EY180" s="554">
        <v>1000000</v>
      </c>
      <c r="EZ180" s="538">
        <v>1000000</v>
      </c>
    </row>
    <row r="181" spans="2:156" ht="24.75" customHeight="1">
      <c r="T181" s="156" t="s">
        <v>22</v>
      </c>
      <c r="U181" s="407"/>
      <c r="V181" s="156" t="s">
        <v>22</v>
      </c>
      <c r="W181" s="353">
        <f t="shared" ref="W181:AG181" si="517">+SUM(W176:W180)</f>
        <v>382524.99755700002</v>
      </c>
      <c r="X181" s="353">
        <f t="shared" si="517"/>
        <v>0</v>
      </c>
      <c r="Y181" s="353">
        <f t="shared" si="517"/>
        <v>0</v>
      </c>
      <c r="Z181" s="353">
        <f t="shared" si="517"/>
        <v>0</v>
      </c>
      <c r="AA181" s="353">
        <f t="shared" si="517"/>
        <v>0</v>
      </c>
      <c r="AB181" s="353">
        <f t="shared" si="517"/>
        <v>0</v>
      </c>
      <c r="AC181" s="353">
        <f t="shared" si="517"/>
        <v>0</v>
      </c>
      <c r="AD181" s="423">
        <f t="shared" si="517"/>
        <v>382524.99755700002</v>
      </c>
      <c r="AE181" s="353">
        <f t="shared" si="517"/>
        <v>0</v>
      </c>
      <c r="AF181" s="353">
        <f t="shared" si="517"/>
        <v>382524.99755700002</v>
      </c>
      <c r="AG181" s="423">
        <f t="shared" si="517"/>
        <v>2680.5530080000003</v>
      </c>
      <c r="AH181" s="167">
        <f t="shared" si="507"/>
        <v>7.0075237569293004E-3</v>
      </c>
      <c r="AI181" s="270"/>
      <c r="AJ181" s="271">
        <f>+SUM(AJ176:AJ180)</f>
        <v>50192.692599440001</v>
      </c>
      <c r="AK181" s="271">
        <f>+SUM(AK176:AK180)</f>
        <v>-47512.139591439998</v>
      </c>
      <c r="AL181" s="170">
        <f t="shared" si="509"/>
        <v>0.1312141504999573</v>
      </c>
      <c r="AM181" s="423">
        <f>+SUM(AM176:AM180)</f>
        <v>139.18744599999999</v>
      </c>
      <c r="AN181" s="183">
        <f t="shared" si="510"/>
        <v>3.6386496801234458E-4</v>
      </c>
      <c r="AO181" s="272"/>
      <c r="AP181" s="271">
        <f>+SUM(AP176:AP180)</f>
        <v>1058.6841338888889</v>
      </c>
      <c r="AQ181" s="271">
        <f>+SUM(AQ176:AQ180)</f>
        <v>-919.4966878888888</v>
      </c>
      <c r="AR181" s="170">
        <f t="shared" si="512"/>
        <v>2.767620784655085E-3</v>
      </c>
      <c r="AS181" s="423">
        <f>+SUM(AS176:AS180)</f>
        <v>139.18744599999999</v>
      </c>
      <c r="AT181" s="183">
        <f t="shared" si="513"/>
        <v>3.6386496801234458E-4</v>
      </c>
      <c r="AU181" s="423">
        <f>+SUM(AU176:AU180)</f>
        <v>379844.44454900001</v>
      </c>
      <c r="AV181" s="353">
        <f>+SUM(AV176:AV179)</f>
        <v>2331.365562</v>
      </c>
      <c r="AW181" s="353">
        <f>+SUM(AW176:AW179)</f>
        <v>252485.978107</v>
      </c>
      <c r="AX181" s="353">
        <f>+SUM(AX176:AX179)</f>
        <v>0</v>
      </c>
      <c r="AY181" s="353">
        <f>+SUM(AY176:AY179)</f>
        <v>369.79524500000002</v>
      </c>
      <c r="AZ181" s="172">
        <f>IF(AND(AY181=0,AM181&gt;AY181),1,IFERROR(AM181/AY181,1))</f>
        <v>0.37639057798052539</v>
      </c>
      <c r="BB181" s="595">
        <f>CB181/$AD$181</f>
        <v>5.3199137651043697E-4</v>
      </c>
      <c r="BC181" s="595">
        <f t="shared" ref="BC181:BM181" si="518">CC181/$AD$181</f>
        <v>4.453303734081226E-3</v>
      </c>
      <c r="BD181" s="595">
        <f t="shared" si="518"/>
        <v>2.3138059336059811E-2</v>
      </c>
      <c r="BE181" s="595">
        <f>CE181/$AD$181</f>
        <v>0.1312141504999573</v>
      </c>
      <c r="BF181" s="595">
        <f t="shared" si="518"/>
        <v>0.55350176825547304</v>
      </c>
      <c r="BG181" s="595">
        <f t="shared" si="518"/>
        <v>0.99233028706323201</v>
      </c>
      <c r="BH181" s="595">
        <f t="shared" si="518"/>
        <v>0.99504607538826895</v>
      </c>
      <c r="BI181" s="595">
        <f t="shared" si="518"/>
        <v>0.99607868764242924</v>
      </c>
      <c r="BJ181" s="595">
        <f t="shared" si="518"/>
        <v>0.99817005423313365</v>
      </c>
      <c r="BK181" s="595">
        <f t="shared" si="518"/>
        <v>0.99934644794040484</v>
      </c>
      <c r="BL181" s="595">
        <f t="shared" si="518"/>
        <v>1</v>
      </c>
      <c r="BM181" s="595">
        <f t="shared" si="518"/>
        <v>1</v>
      </c>
      <c r="BO181" s="595">
        <f>CO181/$AD$181</f>
        <v>0</v>
      </c>
      <c r="BP181" s="595">
        <f t="shared" ref="BP181:BZ181" si="519">CP181/$AD$181</f>
        <v>0</v>
      </c>
      <c r="BQ181" s="595">
        <f t="shared" si="519"/>
        <v>6.9330537270438533E-4</v>
      </c>
      <c r="BR181" s="595">
        <f t="shared" si="519"/>
        <v>2.767620784655085E-3</v>
      </c>
      <c r="BS181" s="595">
        <f t="shared" si="519"/>
        <v>2.1383042381349436E-2</v>
      </c>
      <c r="BT181" s="595">
        <f t="shared" si="519"/>
        <v>5.6433884746934594E-2</v>
      </c>
      <c r="BU181" s="595">
        <f t="shared" si="519"/>
        <v>0.15489360235856348</v>
      </c>
      <c r="BV181" s="595">
        <f t="shared" si="519"/>
        <v>0.42923445663785331</v>
      </c>
      <c r="BW181" s="595">
        <f t="shared" si="519"/>
        <v>0.50635509324127381</v>
      </c>
      <c r="BX181" s="595">
        <f t="shared" si="519"/>
        <v>0.69201564388249426</v>
      </c>
      <c r="BY181" s="595">
        <f t="shared" si="519"/>
        <v>0.80296441399360541</v>
      </c>
      <c r="BZ181" s="595">
        <f t="shared" si="519"/>
        <v>1</v>
      </c>
      <c r="CB181" s="610">
        <f t="shared" ref="CB181:CM181" si="520">+SUM(CB176:CB180)</f>
        <v>203.5</v>
      </c>
      <c r="CC181" s="610">
        <f t="shared" si="520"/>
        <v>1703.5</v>
      </c>
      <c r="CD181" s="610">
        <f t="shared" si="520"/>
        <v>8850.8860910000003</v>
      </c>
      <c r="CE181" s="610">
        <f t="shared" si="520"/>
        <v>50192.692599440001</v>
      </c>
      <c r="CF181" s="610">
        <f t="shared" si="520"/>
        <v>211728.26254972001</v>
      </c>
      <c r="CG181" s="610">
        <f t="shared" si="520"/>
        <v>379591.14063459996</v>
      </c>
      <c r="CH181" s="610">
        <f t="shared" si="520"/>
        <v>380629.99755700002</v>
      </c>
      <c r="CI181" s="610">
        <f t="shared" si="520"/>
        <v>381024.99755700002</v>
      </c>
      <c r="CJ181" s="610">
        <f t="shared" si="520"/>
        <v>381824.99755700002</v>
      </c>
      <c r="CK181" s="610">
        <f t="shared" si="520"/>
        <v>382274.99755700002</v>
      </c>
      <c r="CL181" s="610">
        <f t="shared" si="520"/>
        <v>382524.99755700002</v>
      </c>
      <c r="CM181" s="610">
        <f t="shared" si="520"/>
        <v>382524.99755700002</v>
      </c>
      <c r="CO181" s="610">
        <f t="shared" ref="CO181:CZ181" si="521">+SUM(CO176:CO180)</f>
        <v>0</v>
      </c>
      <c r="CP181" s="610">
        <f t="shared" si="521"/>
        <v>0</v>
      </c>
      <c r="CQ181" s="610">
        <f t="shared" si="521"/>
        <v>265.206636</v>
      </c>
      <c r="CR181" s="610">
        <f t="shared" si="521"/>
        <v>1058.6841338888889</v>
      </c>
      <c r="CS181" s="610">
        <f t="shared" si="521"/>
        <v>8179.5482346869212</v>
      </c>
      <c r="CT181" s="610">
        <f t="shared" si="521"/>
        <v>21587.371624953175</v>
      </c>
      <c r="CU181" s="610">
        <f t="shared" si="521"/>
        <v>59250.674863804423</v>
      </c>
      <c r="CV181" s="610">
        <f t="shared" si="521"/>
        <v>164192.90947677506</v>
      </c>
      <c r="CW181" s="610">
        <f t="shared" si="521"/>
        <v>193693.48080509278</v>
      </c>
      <c r="CX181" s="610">
        <f t="shared" si="521"/>
        <v>264713.28248555691</v>
      </c>
      <c r="CY181" s="610">
        <f t="shared" si="521"/>
        <v>307153.96050126187</v>
      </c>
      <c r="CZ181" s="610">
        <f t="shared" si="521"/>
        <v>382524.99755700002</v>
      </c>
      <c r="DB181" s="610">
        <f t="shared" ref="DB181:DM181" si="522">+SUM(DB176:DB180)</f>
        <v>203500000</v>
      </c>
      <c r="DC181" s="610">
        <f t="shared" si="522"/>
        <v>1703500000</v>
      </c>
      <c r="DD181" s="610">
        <f t="shared" si="522"/>
        <v>8850886091</v>
      </c>
      <c r="DE181" s="610">
        <f t="shared" si="522"/>
        <v>50192692599.439995</v>
      </c>
      <c r="DF181" s="610">
        <f t="shared" si="522"/>
        <v>211728262549.72</v>
      </c>
      <c r="DG181" s="610">
        <f t="shared" si="522"/>
        <v>379591140634.59998</v>
      </c>
      <c r="DH181" s="610">
        <f t="shared" si="522"/>
        <v>380629997557</v>
      </c>
      <c r="DI181" s="610">
        <f t="shared" si="522"/>
        <v>381024997557</v>
      </c>
      <c r="DJ181" s="610">
        <f t="shared" si="522"/>
        <v>381824997557</v>
      </c>
      <c r="DK181" s="610">
        <f t="shared" si="522"/>
        <v>382274997557</v>
      </c>
      <c r="DL181" s="610">
        <f t="shared" si="522"/>
        <v>382524997557</v>
      </c>
      <c r="DM181" s="610">
        <f t="shared" si="522"/>
        <v>382524997557</v>
      </c>
      <c r="DO181" s="610">
        <f t="shared" ref="DO181:DZ181" si="523">+SUM(DO176:DO180)</f>
        <v>0</v>
      </c>
      <c r="DP181" s="610">
        <f t="shared" si="523"/>
        <v>0</v>
      </c>
      <c r="DQ181" s="610">
        <f t="shared" si="523"/>
        <v>265206636</v>
      </c>
      <c r="DR181" s="610">
        <f t="shared" si="523"/>
        <v>1058684133.8888888</v>
      </c>
      <c r="DS181" s="610">
        <f t="shared" si="523"/>
        <v>8179548234.6869221</v>
      </c>
      <c r="DT181" s="610">
        <f t="shared" si="523"/>
        <v>21587371624.953178</v>
      </c>
      <c r="DU181" s="610">
        <f t="shared" si="523"/>
        <v>59250674863.804428</v>
      </c>
      <c r="DV181" s="610">
        <f t="shared" si="523"/>
        <v>164192909476.77505</v>
      </c>
      <c r="DW181" s="610">
        <f t="shared" si="523"/>
        <v>193693480805.09277</v>
      </c>
      <c r="DX181" s="610">
        <f t="shared" si="523"/>
        <v>264713282485.55695</v>
      </c>
      <c r="DY181" s="610">
        <f t="shared" si="523"/>
        <v>307153960501.2619</v>
      </c>
      <c r="DZ181" s="610">
        <f t="shared" si="523"/>
        <v>382524997557</v>
      </c>
      <c r="EB181" s="565">
        <v>1000000</v>
      </c>
      <c r="EC181" s="564">
        <v>1000000</v>
      </c>
      <c r="ED181" s="564">
        <v>1000000</v>
      </c>
      <c r="EE181" s="564">
        <v>1000000</v>
      </c>
      <c r="EF181" s="564">
        <v>1000000</v>
      </c>
      <c r="EG181" s="564">
        <v>1000000</v>
      </c>
      <c r="EH181" s="564">
        <v>1000000</v>
      </c>
      <c r="EI181" s="564">
        <v>1000000</v>
      </c>
      <c r="EJ181" s="564">
        <v>1000000</v>
      </c>
      <c r="EK181" s="564">
        <v>1000000</v>
      </c>
      <c r="EL181" s="564">
        <v>1000000</v>
      </c>
      <c r="EM181" s="564">
        <v>1000000</v>
      </c>
      <c r="EN181" s="446">
        <v>1000000</v>
      </c>
      <c r="EO181" s="564">
        <v>1000000</v>
      </c>
      <c r="EP181" s="564">
        <v>1000000</v>
      </c>
      <c r="EQ181" s="564">
        <v>1000000</v>
      </c>
      <c r="ER181" s="564">
        <v>1000000</v>
      </c>
      <c r="ES181" s="564">
        <v>1000000</v>
      </c>
      <c r="ET181" s="564">
        <v>1000000</v>
      </c>
      <c r="EU181" s="564">
        <v>1000000</v>
      </c>
      <c r="EV181" s="564">
        <v>1000000</v>
      </c>
      <c r="EW181" s="564">
        <v>1000000</v>
      </c>
      <c r="EX181" s="564">
        <v>1000000</v>
      </c>
      <c r="EY181" s="564">
        <v>1000000</v>
      </c>
      <c r="EZ181" s="564">
        <v>1000000</v>
      </c>
    </row>
    <row r="182" spans="2:156" ht="19.5" customHeight="1">
      <c r="T182" s="141"/>
      <c r="U182" s="397"/>
      <c r="V182" s="142"/>
      <c r="W182" s="141"/>
      <c r="X182" s="141"/>
      <c r="Y182" s="141"/>
      <c r="Z182" s="141"/>
      <c r="AA182" s="141"/>
      <c r="AB182" s="141"/>
      <c r="AC182" s="141"/>
      <c r="AD182" s="391"/>
      <c r="AE182" s="141"/>
      <c r="AF182" s="141"/>
      <c r="AG182" s="391"/>
      <c r="AH182" s="143"/>
      <c r="AI182" s="144"/>
      <c r="AJ182" s="144"/>
      <c r="AK182" s="144"/>
      <c r="AL182" s="138"/>
      <c r="AM182" s="391"/>
      <c r="AN182" s="143"/>
      <c r="AO182" s="144"/>
      <c r="AP182" s="144"/>
      <c r="AQ182" s="144"/>
      <c r="AR182" s="138"/>
      <c r="AS182" s="391"/>
      <c r="AT182" s="143"/>
      <c r="AU182" s="391"/>
      <c r="AV182" s="346"/>
      <c r="AW182" s="346"/>
      <c r="AX182" s="346"/>
      <c r="AY182" s="144"/>
      <c r="AZ182" s="144"/>
      <c r="BB182" s="317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7"/>
      <c r="BN182" s="599"/>
      <c r="BO182" s="317"/>
      <c r="BP182" s="317"/>
      <c r="BQ182" s="317"/>
      <c r="BR182" s="317"/>
      <c r="BS182" s="317"/>
      <c r="BT182" s="317"/>
      <c r="BU182" s="317"/>
      <c r="BV182" s="317"/>
      <c r="BW182" s="317"/>
      <c r="BX182" s="317"/>
      <c r="BY182" s="317"/>
      <c r="BZ182" s="317"/>
      <c r="CB182" s="558"/>
      <c r="CC182" s="558"/>
      <c r="CD182" s="558"/>
      <c r="CE182" s="558"/>
      <c r="CF182" s="558"/>
      <c r="CG182" s="558"/>
      <c r="CH182" s="558"/>
      <c r="CI182" s="558"/>
      <c r="CJ182" s="558"/>
      <c r="CK182" s="558"/>
      <c r="CL182" s="558"/>
      <c r="CM182" s="558"/>
      <c r="CN182" s="600"/>
      <c r="CO182" s="558"/>
      <c r="CP182" s="558"/>
      <c r="CQ182" s="558"/>
      <c r="CR182" s="558"/>
      <c r="CS182" s="558"/>
      <c r="CT182" s="558"/>
      <c r="CU182" s="558"/>
      <c r="CV182" s="558"/>
      <c r="CW182" s="558"/>
      <c r="CX182" s="558"/>
      <c r="CY182" s="558"/>
      <c r="CZ182" s="558"/>
      <c r="DB182" s="558"/>
      <c r="DC182" s="558"/>
      <c r="DD182" s="558"/>
      <c r="DE182" s="558"/>
      <c r="DF182" s="558"/>
      <c r="DG182" s="558"/>
      <c r="DH182" s="558"/>
      <c r="DI182" s="558"/>
      <c r="DJ182" s="558"/>
      <c r="DK182" s="558"/>
      <c r="DL182" s="558"/>
      <c r="DM182" s="558"/>
      <c r="DN182" s="600"/>
      <c r="DO182" s="558"/>
      <c r="DP182" s="558"/>
      <c r="DQ182" s="558"/>
      <c r="DR182" s="558"/>
      <c r="DS182" s="558"/>
      <c r="DT182" s="558"/>
      <c r="DU182" s="558"/>
      <c r="DV182" s="558"/>
      <c r="DW182" s="558"/>
      <c r="DX182" s="558"/>
      <c r="DY182" s="558"/>
      <c r="DZ182" s="558"/>
      <c r="EB182" s="558"/>
      <c r="EC182" s="558"/>
      <c r="ED182" s="558"/>
      <c r="EE182" s="558"/>
      <c r="EF182" s="558"/>
      <c r="EG182" s="558"/>
      <c r="EH182" s="558"/>
      <c r="EI182" s="558"/>
      <c r="EJ182" s="558"/>
      <c r="EK182" s="558"/>
      <c r="EL182" s="558"/>
      <c r="EM182" s="558"/>
      <c r="EN182" s="600"/>
      <c r="EO182" s="558"/>
      <c r="EP182" s="558"/>
      <c r="EQ182" s="558"/>
      <c r="ER182" s="558"/>
      <c r="ES182" s="558"/>
      <c r="ET182" s="558"/>
      <c r="EU182" s="558"/>
      <c r="EV182" s="558"/>
      <c r="EW182" s="558"/>
      <c r="EX182" s="558"/>
      <c r="EY182" s="558"/>
      <c r="EZ182" s="558"/>
    </row>
    <row r="183" spans="2:156" ht="23.25" customHeight="1">
      <c r="T183" s="487" t="s">
        <v>261</v>
      </c>
      <c r="U183" s="487"/>
      <c r="V183" s="487"/>
      <c r="W183" s="487"/>
      <c r="X183" s="487"/>
      <c r="Y183" s="487"/>
      <c r="Z183" s="487"/>
      <c r="AA183" s="487"/>
      <c r="AB183" s="487"/>
      <c r="AC183" s="487"/>
      <c r="AD183" s="487"/>
      <c r="AE183" s="487"/>
      <c r="AF183" s="487"/>
      <c r="AG183" s="487"/>
      <c r="AH183" s="487"/>
      <c r="AI183" s="487"/>
      <c r="AJ183" s="487"/>
      <c r="AK183" s="487"/>
      <c r="AL183" s="487"/>
      <c r="AM183" s="487"/>
      <c r="AN183" s="487"/>
      <c r="AO183" s="487"/>
      <c r="AP183" s="487"/>
      <c r="AQ183" s="487"/>
      <c r="AR183" s="487"/>
      <c r="AS183" s="223"/>
      <c r="AT183" s="223"/>
      <c r="AU183" s="391"/>
      <c r="AV183" s="346"/>
      <c r="AW183" s="346"/>
      <c r="AX183" s="346"/>
      <c r="AY183" s="144"/>
      <c r="AZ183" s="144"/>
      <c r="BB183" s="317"/>
      <c r="BC183" s="317"/>
      <c r="BD183" s="317"/>
      <c r="BE183" s="317"/>
      <c r="BF183" s="317"/>
      <c r="BG183" s="317"/>
      <c r="BH183" s="317"/>
      <c r="BI183" s="317"/>
      <c r="BJ183" s="317"/>
      <c r="BK183" s="317"/>
      <c r="BL183" s="317"/>
      <c r="BM183" s="317"/>
      <c r="BN183" s="599"/>
      <c r="BO183" s="317"/>
      <c r="BP183" s="317"/>
      <c r="BQ183" s="317"/>
      <c r="BR183" s="317"/>
      <c r="BS183" s="317"/>
      <c r="BT183" s="317"/>
      <c r="BU183" s="317"/>
      <c r="BV183" s="317"/>
      <c r="BW183" s="317"/>
      <c r="BX183" s="317"/>
      <c r="BY183" s="317"/>
      <c r="BZ183" s="317"/>
      <c r="CB183" s="558"/>
      <c r="CC183" s="558"/>
      <c r="CD183" s="558"/>
      <c r="CE183" s="558"/>
      <c r="CF183" s="558"/>
      <c r="CG183" s="558"/>
      <c r="CH183" s="558"/>
      <c r="CI183" s="558"/>
      <c r="CJ183" s="558"/>
      <c r="CK183" s="558"/>
      <c r="CL183" s="558"/>
      <c r="CM183" s="558"/>
      <c r="CN183" s="600"/>
      <c r="CO183" s="558"/>
      <c r="CP183" s="558"/>
      <c r="CQ183" s="558"/>
      <c r="CR183" s="558"/>
      <c r="CS183" s="558"/>
      <c r="CT183" s="558"/>
      <c r="CU183" s="558"/>
      <c r="CV183" s="558"/>
      <c r="CW183" s="558"/>
      <c r="CX183" s="558"/>
      <c r="CY183" s="558"/>
      <c r="CZ183" s="558"/>
      <c r="DB183" s="558"/>
      <c r="DC183" s="558"/>
      <c r="DD183" s="558"/>
      <c r="DE183" s="558"/>
      <c r="DF183" s="558"/>
      <c r="DG183" s="558"/>
      <c r="DH183" s="558"/>
      <c r="DI183" s="558"/>
      <c r="DJ183" s="558"/>
      <c r="DK183" s="558"/>
      <c r="DL183" s="558"/>
      <c r="DM183" s="558"/>
      <c r="DN183" s="600"/>
      <c r="DO183" s="558"/>
      <c r="DP183" s="558"/>
      <c r="DQ183" s="558"/>
      <c r="DR183" s="558"/>
      <c r="DS183" s="558"/>
      <c r="DT183" s="558"/>
      <c r="DU183" s="558"/>
      <c r="DV183" s="558"/>
      <c r="DW183" s="558"/>
      <c r="DX183" s="558"/>
      <c r="DY183" s="558"/>
      <c r="DZ183" s="558"/>
      <c r="EB183" s="558"/>
      <c r="EC183" s="558"/>
      <c r="ED183" s="558"/>
      <c r="EE183" s="558"/>
      <c r="EF183" s="558"/>
      <c r="EG183" s="558"/>
      <c r="EH183" s="558"/>
      <c r="EI183" s="558"/>
      <c r="EJ183" s="558"/>
      <c r="EK183" s="558"/>
      <c r="EL183" s="558"/>
      <c r="EM183" s="558"/>
      <c r="EN183" s="600"/>
      <c r="EO183" s="558"/>
      <c r="EP183" s="558"/>
      <c r="EQ183" s="558"/>
      <c r="ER183" s="558"/>
      <c r="ES183" s="558"/>
      <c r="ET183" s="558"/>
      <c r="EU183" s="558"/>
      <c r="EV183" s="558"/>
      <c r="EW183" s="558"/>
      <c r="EX183" s="558"/>
      <c r="EY183" s="558"/>
      <c r="EZ183" s="558"/>
    </row>
    <row r="184" spans="2:156" ht="27.75" customHeight="1" thickBot="1">
      <c r="T184" s="141"/>
      <c r="U184" s="397"/>
      <c r="V184" s="142"/>
      <c r="W184" s="141"/>
      <c r="X184" s="141"/>
      <c r="Y184" s="141"/>
      <c r="Z184" s="141"/>
      <c r="AA184" s="141"/>
      <c r="AB184" s="141"/>
      <c r="AC184" s="141"/>
      <c r="AD184" s="391"/>
      <c r="AE184" s="141"/>
      <c r="AF184" s="141"/>
      <c r="AG184" s="391"/>
      <c r="AH184" s="143"/>
      <c r="AI184" s="144"/>
      <c r="AJ184" s="144"/>
      <c r="AK184" s="144"/>
      <c r="AL184" s="138"/>
      <c r="AM184" s="391"/>
      <c r="AN184" s="143"/>
      <c r="AO184" s="144"/>
      <c r="AP184" s="144"/>
      <c r="AQ184" s="144"/>
      <c r="AR184" s="138"/>
      <c r="AS184" s="391"/>
      <c r="AT184" s="143"/>
      <c r="AU184" s="391"/>
      <c r="AV184" s="346"/>
      <c r="AW184" s="346"/>
      <c r="AX184" s="346"/>
      <c r="AY184" s="144"/>
      <c r="AZ184" s="144"/>
      <c r="BB184" s="317"/>
      <c r="BC184" s="317"/>
      <c r="BD184" s="317"/>
      <c r="BE184" s="317"/>
      <c r="BF184" s="317"/>
      <c r="BG184" s="317"/>
      <c r="BH184" s="317"/>
      <c r="BI184" s="317"/>
      <c r="BJ184" s="317"/>
      <c r="BK184" s="317"/>
      <c r="BL184" s="317"/>
      <c r="BM184" s="317"/>
      <c r="BN184" s="599"/>
      <c r="BO184" s="317"/>
      <c r="BP184" s="317"/>
      <c r="BQ184" s="317"/>
      <c r="BR184" s="317"/>
      <c r="BS184" s="317"/>
      <c r="BT184" s="317"/>
      <c r="BU184" s="317"/>
      <c r="BV184" s="317"/>
      <c r="BW184" s="317"/>
      <c r="BX184" s="317"/>
      <c r="BY184" s="317"/>
      <c r="BZ184" s="317"/>
      <c r="CB184" s="558"/>
      <c r="CC184" s="558"/>
      <c r="CD184" s="558"/>
      <c r="CE184" s="558"/>
      <c r="CF184" s="558"/>
      <c r="CG184" s="558"/>
      <c r="CH184" s="558"/>
      <c r="CI184" s="558"/>
      <c r="CJ184" s="558"/>
      <c r="CK184" s="558"/>
      <c r="CL184" s="558"/>
      <c r="CM184" s="558"/>
      <c r="CN184" s="600"/>
      <c r="CO184" s="558"/>
      <c r="CP184" s="558"/>
      <c r="CQ184" s="558"/>
      <c r="CR184" s="558"/>
      <c r="CS184" s="558"/>
      <c r="CT184" s="558"/>
      <c r="CU184" s="558"/>
      <c r="CV184" s="558"/>
      <c r="CW184" s="558"/>
      <c r="CX184" s="558"/>
      <c r="CY184" s="558"/>
      <c r="CZ184" s="558"/>
      <c r="DB184" s="558"/>
      <c r="DC184" s="558"/>
      <c r="DD184" s="558"/>
      <c r="DE184" s="558"/>
      <c r="DF184" s="558"/>
      <c r="DG184" s="558"/>
      <c r="DH184" s="558"/>
      <c r="DI184" s="558"/>
      <c r="DJ184" s="558"/>
      <c r="DK184" s="558"/>
      <c r="DL184" s="558"/>
      <c r="DM184" s="558"/>
      <c r="DN184" s="600"/>
      <c r="DO184" s="558"/>
      <c r="DP184" s="558"/>
      <c r="DQ184" s="558"/>
      <c r="DR184" s="558"/>
      <c r="DS184" s="558"/>
      <c r="DT184" s="558"/>
      <c r="DU184" s="558"/>
      <c r="DV184" s="558"/>
      <c r="DW184" s="558"/>
      <c r="DX184" s="558"/>
      <c r="DY184" s="558"/>
      <c r="DZ184" s="558"/>
      <c r="EB184" s="558"/>
      <c r="EC184" s="558"/>
      <c r="ED184" s="558"/>
      <c r="EE184" s="558"/>
      <c r="EF184" s="558"/>
      <c r="EG184" s="558"/>
      <c r="EH184" s="558"/>
      <c r="EI184" s="558"/>
      <c r="EJ184" s="558"/>
      <c r="EK184" s="558"/>
      <c r="EL184" s="558"/>
      <c r="EM184" s="558"/>
      <c r="EN184" s="600"/>
      <c r="EO184" s="558"/>
      <c r="EP184" s="558"/>
      <c r="EQ184" s="558"/>
      <c r="ER184" s="558"/>
      <c r="ES184" s="558"/>
      <c r="ET184" s="558"/>
      <c r="EU184" s="558"/>
      <c r="EV184" s="558"/>
      <c r="EW184" s="558"/>
      <c r="EX184" s="558"/>
      <c r="EY184" s="558"/>
      <c r="EZ184" s="558"/>
    </row>
    <row r="185" spans="2:156" ht="51" customHeight="1" thickBot="1">
      <c r="B185" s="150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155" t="s">
        <v>125</v>
      </c>
      <c r="U185" s="406"/>
      <c r="V185" s="155" t="s">
        <v>125</v>
      </c>
      <c r="W185" s="156" t="s">
        <v>430</v>
      </c>
      <c r="X185" s="156" t="s">
        <v>127</v>
      </c>
      <c r="Y185" s="156" t="s">
        <v>128</v>
      </c>
      <c r="Z185" s="156" t="s">
        <v>129</v>
      </c>
      <c r="AA185" s="156" t="s">
        <v>130</v>
      </c>
      <c r="AB185" s="156" t="s">
        <v>131</v>
      </c>
      <c r="AC185" s="155" t="s">
        <v>132</v>
      </c>
      <c r="AD185" s="419" t="s">
        <v>431</v>
      </c>
      <c r="AE185" s="155" t="s">
        <v>432</v>
      </c>
      <c r="AF185" s="155" t="s">
        <v>135</v>
      </c>
      <c r="AG185" s="419" t="s">
        <v>0</v>
      </c>
      <c r="AH185" s="157" t="s">
        <v>136</v>
      </c>
      <c r="AI185" s="158" t="s">
        <v>137</v>
      </c>
      <c r="AJ185" s="158" t="s">
        <v>433</v>
      </c>
      <c r="AK185" s="158" t="s">
        <v>138</v>
      </c>
      <c r="AL185" s="159" t="s">
        <v>139</v>
      </c>
      <c r="AM185" s="419" t="s">
        <v>140</v>
      </c>
      <c r="AN185" s="157" t="s">
        <v>141</v>
      </c>
      <c r="AO185" s="158"/>
      <c r="AP185" s="238" t="s">
        <v>434</v>
      </c>
      <c r="AQ185" s="238" t="s">
        <v>143</v>
      </c>
      <c r="AR185" s="266" t="s">
        <v>144</v>
      </c>
      <c r="AS185" s="419" t="s">
        <v>293</v>
      </c>
      <c r="AT185" s="157" t="s">
        <v>294</v>
      </c>
      <c r="AU185" s="419" t="s">
        <v>145</v>
      </c>
      <c r="AV185" s="347" t="s">
        <v>146</v>
      </c>
      <c r="AW185" s="347" t="s">
        <v>147</v>
      </c>
      <c r="AX185" s="388"/>
      <c r="AY185" s="160" t="s">
        <v>149</v>
      </c>
      <c r="AZ185" s="161" t="s">
        <v>150</v>
      </c>
      <c r="BB185" s="321" t="s">
        <v>151</v>
      </c>
      <c r="BC185" s="321" t="s">
        <v>152</v>
      </c>
      <c r="BD185" s="321" t="s">
        <v>107</v>
      </c>
      <c r="BE185" s="321" t="s">
        <v>153</v>
      </c>
      <c r="BF185" s="321" t="s">
        <v>154</v>
      </c>
      <c r="BG185" s="321" t="s">
        <v>155</v>
      </c>
      <c r="BH185" s="321" t="s">
        <v>156</v>
      </c>
      <c r="BI185" s="321" t="s">
        <v>157</v>
      </c>
      <c r="BJ185" s="321" t="s">
        <v>158</v>
      </c>
      <c r="BK185" s="321" t="s">
        <v>159</v>
      </c>
      <c r="BL185" s="321" t="s">
        <v>160</v>
      </c>
      <c r="BM185" s="321" t="s">
        <v>161</v>
      </c>
      <c r="BO185" s="321" t="s">
        <v>151</v>
      </c>
      <c r="BP185" s="321" t="s">
        <v>152</v>
      </c>
      <c r="BQ185" s="321" t="s">
        <v>107</v>
      </c>
      <c r="BR185" s="321" t="s">
        <v>153</v>
      </c>
      <c r="BS185" s="321" t="s">
        <v>154</v>
      </c>
      <c r="BT185" s="321" t="s">
        <v>155</v>
      </c>
      <c r="BU185" s="321" t="s">
        <v>156</v>
      </c>
      <c r="BV185" s="321" t="s">
        <v>157</v>
      </c>
      <c r="BW185" s="321" t="s">
        <v>158</v>
      </c>
      <c r="BX185" s="321" t="s">
        <v>159</v>
      </c>
      <c r="BY185" s="321" t="s">
        <v>160</v>
      </c>
      <c r="BZ185" s="321" t="s">
        <v>161</v>
      </c>
      <c r="CB185" s="601" t="s">
        <v>151</v>
      </c>
      <c r="CC185" s="601" t="s">
        <v>152</v>
      </c>
      <c r="CD185" s="601" t="s">
        <v>107</v>
      </c>
      <c r="CE185" s="601" t="s">
        <v>153</v>
      </c>
      <c r="CF185" s="601" t="s">
        <v>154</v>
      </c>
      <c r="CG185" s="601" t="s">
        <v>155</v>
      </c>
      <c r="CH185" s="601" t="s">
        <v>156</v>
      </c>
      <c r="CI185" s="601" t="s">
        <v>157</v>
      </c>
      <c r="CJ185" s="601" t="s">
        <v>158</v>
      </c>
      <c r="CK185" s="601" t="s">
        <v>159</v>
      </c>
      <c r="CL185" s="601" t="s">
        <v>160</v>
      </c>
      <c r="CM185" s="601" t="s">
        <v>161</v>
      </c>
      <c r="CO185" s="601" t="s">
        <v>151</v>
      </c>
      <c r="CP185" s="601" t="s">
        <v>152</v>
      </c>
      <c r="CQ185" s="601" t="s">
        <v>107</v>
      </c>
      <c r="CR185" s="601" t="s">
        <v>153</v>
      </c>
      <c r="CS185" s="601" t="s">
        <v>154</v>
      </c>
      <c r="CT185" s="601" t="s">
        <v>155</v>
      </c>
      <c r="CU185" s="601" t="s">
        <v>156</v>
      </c>
      <c r="CV185" s="601" t="s">
        <v>157</v>
      </c>
      <c r="CW185" s="601" t="s">
        <v>158</v>
      </c>
      <c r="CX185" s="601" t="s">
        <v>159</v>
      </c>
      <c r="CY185" s="601" t="s">
        <v>160</v>
      </c>
      <c r="CZ185" s="601" t="s">
        <v>161</v>
      </c>
      <c r="DB185" s="601" t="s">
        <v>151</v>
      </c>
      <c r="DC185" s="601" t="s">
        <v>152</v>
      </c>
      <c r="DD185" s="601" t="s">
        <v>107</v>
      </c>
      <c r="DE185" s="601" t="s">
        <v>153</v>
      </c>
      <c r="DF185" s="601" t="s">
        <v>154</v>
      </c>
      <c r="DG185" s="601" t="s">
        <v>155</v>
      </c>
      <c r="DH185" s="601" t="s">
        <v>156</v>
      </c>
      <c r="DI185" s="601" t="s">
        <v>157</v>
      </c>
      <c r="DJ185" s="601" t="s">
        <v>158</v>
      </c>
      <c r="DK185" s="601" t="s">
        <v>159</v>
      </c>
      <c r="DL185" s="601" t="s">
        <v>160</v>
      </c>
      <c r="DM185" s="601" t="s">
        <v>161</v>
      </c>
      <c r="DO185" s="601" t="s">
        <v>151</v>
      </c>
      <c r="DP185" s="601" t="s">
        <v>152</v>
      </c>
      <c r="DQ185" s="601" t="s">
        <v>107</v>
      </c>
      <c r="DR185" s="601" t="s">
        <v>153</v>
      </c>
      <c r="DS185" s="601" t="s">
        <v>154</v>
      </c>
      <c r="DT185" s="601" t="s">
        <v>155</v>
      </c>
      <c r="DU185" s="601" t="s">
        <v>156</v>
      </c>
      <c r="DV185" s="601" t="s">
        <v>157</v>
      </c>
      <c r="DW185" s="601" t="s">
        <v>158</v>
      </c>
      <c r="DX185" s="601" t="s">
        <v>159</v>
      </c>
      <c r="DY185" s="601" t="s">
        <v>160</v>
      </c>
      <c r="DZ185" s="601" t="s">
        <v>161</v>
      </c>
      <c r="EB185" s="601" t="s">
        <v>151</v>
      </c>
      <c r="EC185" s="601" t="s">
        <v>152</v>
      </c>
      <c r="ED185" s="601" t="s">
        <v>107</v>
      </c>
      <c r="EE185" s="601" t="s">
        <v>153</v>
      </c>
      <c r="EF185" s="601" t="s">
        <v>154</v>
      </c>
      <c r="EG185" s="601" t="s">
        <v>155</v>
      </c>
      <c r="EH185" s="601" t="s">
        <v>156</v>
      </c>
      <c r="EI185" s="601" t="s">
        <v>157</v>
      </c>
      <c r="EJ185" s="601" t="s">
        <v>158</v>
      </c>
      <c r="EK185" s="601" t="s">
        <v>159</v>
      </c>
      <c r="EL185" s="601" t="s">
        <v>160</v>
      </c>
      <c r="EM185" s="601" t="s">
        <v>161</v>
      </c>
      <c r="EO185" s="601" t="s">
        <v>151</v>
      </c>
      <c r="EP185" s="601" t="s">
        <v>152</v>
      </c>
      <c r="EQ185" s="601" t="s">
        <v>107</v>
      </c>
      <c r="ER185" s="601" t="s">
        <v>153</v>
      </c>
      <c r="ES185" s="601" t="s">
        <v>154</v>
      </c>
      <c r="ET185" s="601" t="s">
        <v>155</v>
      </c>
      <c r="EU185" s="601" t="s">
        <v>156</v>
      </c>
      <c r="EV185" s="601" t="s">
        <v>157</v>
      </c>
      <c r="EW185" s="601" t="s">
        <v>158</v>
      </c>
      <c r="EX185" s="601" t="s">
        <v>159</v>
      </c>
      <c r="EY185" s="601" t="s">
        <v>160</v>
      </c>
      <c r="EZ185" s="601" t="s">
        <v>161</v>
      </c>
    </row>
    <row r="186" spans="2:156" ht="20.149999999999999" customHeight="1" thickBot="1">
      <c r="B186" s="150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1" t="s">
        <v>162</v>
      </c>
      <c r="O186" s="1" t="s">
        <v>162</v>
      </c>
      <c r="T186" s="156" t="s">
        <v>164</v>
      </c>
      <c r="U186" s="407"/>
      <c r="V186" s="156" t="s">
        <v>164</v>
      </c>
      <c r="W186" s="353">
        <f>SUM(W187:W191)</f>
        <v>103279.1</v>
      </c>
      <c r="X186" s="185">
        <f t="shared" ref="X186:AC186" si="524">SUM(X187:X190)</f>
        <v>0</v>
      </c>
      <c r="Y186" s="185">
        <f t="shared" si="524"/>
        <v>0</v>
      </c>
      <c r="Z186" s="185"/>
      <c r="AA186" s="185">
        <f t="shared" si="524"/>
        <v>0</v>
      </c>
      <c r="AB186" s="185">
        <f t="shared" si="524"/>
        <v>0</v>
      </c>
      <c r="AC186" s="185">
        <f t="shared" si="524"/>
        <v>0</v>
      </c>
      <c r="AD186" s="423">
        <f>SUM(AD187:AD191)</f>
        <v>103279.1</v>
      </c>
      <c r="AE186" s="353">
        <f>SUM(AE187:AE191)</f>
        <v>3675.9</v>
      </c>
      <c r="AF186" s="353">
        <f>SUM(AF187:AF191)</f>
        <v>99603.200000000012</v>
      </c>
      <c r="AG186" s="353">
        <f>SUM(AG187:AG191)</f>
        <v>46191.845700310012</v>
      </c>
      <c r="AH186" s="167">
        <f t="shared" ref="AH186:AH193" si="525">+AG186/AD186</f>
        <v>0.44725259709186088</v>
      </c>
      <c r="AI186" s="226"/>
      <c r="AJ186" s="353">
        <f>SUM(AJ187:AJ191)</f>
        <v>34644.619088766682</v>
      </c>
      <c r="AK186" s="353">
        <f>SUM(AK187:AK191)</f>
        <v>11547.226611543329</v>
      </c>
      <c r="AL186" s="170">
        <f t="shared" ref="AL186:AL193" si="526">INDEX(BB186:BM186,MATCH($W$1,$BB$86:$BM$86,0))</f>
        <v>0.33544656265175316</v>
      </c>
      <c r="AM186" s="441">
        <f>SUM(AM187:AM191)</f>
        <v>31052.818058979999</v>
      </c>
      <c r="AN186" s="310">
        <f t="shared" ref="AN186:AN193" si="527">+AM186/AD186</f>
        <v>0.30066894520750082</v>
      </c>
      <c r="AO186" s="217"/>
      <c r="AP186" s="353">
        <f>SUM(AP187:AP191)</f>
        <v>34644.619088766682</v>
      </c>
      <c r="AQ186" s="353">
        <f>SUM(AQ187:AQ191)</f>
        <v>-3591.801029786674</v>
      </c>
      <c r="AR186" s="170">
        <f t="shared" ref="AR186:AR193" si="528">INDEX(BO186:BZ186,MATCH($W$1,$BO$86:$BZ$86,0))</f>
        <v>0.33544656265175316</v>
      </c>
      <c r="AS186" s="441">
        <f>SUM(AS187:AS191)</f>
        <v>29791.693795720003</v>
      </c>
      <c r="AT186" s="310">
        <f t="shared" ref="AT186:AT193" si="529">+AS186/AD186</f>
        <v>0.28845810813339778</v>
      </c>
      <c r="AU186" s="423">
        <f>SUM(AU187:AU191)</f>
        <v>57087.254299690001</v>
      </c>
      <c r="AV186" s="353">
        <f>SUM(AV187:AV191)</f>
        <v>15139.027641330003</v>
      </c>
      <c r="AW186" s="355">
        <f>SUM(AW187:AW191)</f>
        <v>72226.281941019988</v>
      </c>
      <c r="AX186" s="384"/>
      <c r="AY186" s="187">
        <f>SUM(AY187:AY190)</f>
        <v>34601.499088766664</v>
      </c>
      <c r="AZ186" s="172">
        <f>IF(AND(AY186=0,AM186&gt;AY186),1,IFERROR(AM186/AY186,1))</f>
        <v>0.89744140793776361</v>
      </c>
      <c r="BB186" s="551">
        <f>CB186/$AD$186</f>
        <v>0.15459927826096145</v>
      </c>
      <c r="BC186" s="551">
        <f t="shared" ref="BC186:BM186" si="530">CC186/$AD$186</f>
        <v>0.21078739258846499</v>
      </c>
      <c r="BD186" s="551">
        <f t="shared" si="530"/>
        <v>0.2739276131117041</v>
      </c>
      <c r="BE186" s="551">
        <f t="shared" si="530"/>
        <v>0.33544656265175316</v>
      </c>
      <c r="BF186" s="551">
        <f t="shared" si="530"/>
        <v>0.39842928902564362</v>
      </c>
      <c r="BG186" s="551">
        <f t="shared" si="530"/>
        <v>0.48356348948286743</v>
      </c>
      <c r="BH186" s="551">
        <f t="shared" si="530"/>
        <v>0.58688083343669428</v>
      </c>
      <c r="BI186" s="551">
        <f t="shared" si="530"/>
        <v>0.65800061876055616</v>
      </c>
      <c r="BJ186" s="551">
        <f t="shared" si="530"/>
        <v>0.72585004716806234</v>
      </c>
      <c r="BK186" s="551">
        <f t="shared" si="530"/>
        <v>0.79934100164425037</v>
      </c>
      <c r="BL186" s="551">
        <f t="shared" si="530"/>
        <v>0.875138524674967</v>
      </c>
      <c r="BM186" s="551">
        <f t="shared" si="530"/>
        <v>1.0000000000000007</v>
      </c>
      <c r="BO186" s="551">
        <f>CO186/$AD$186</f>
        <v>0.15459927826096145</v>
      </c>
      <c r="BP186" s="551">
        <f t="shared" ref="BP186:BZ186" si="531">CP186/$AD$186</f>
        <v>0.21078739258846499</v>
      </c>
      <c r="BQ186" s="551">
        <f t="shared" si="531"/>
        <v>0.2739276131117041</v>
      </c>
      <c r="BR186" s="551">
        <f t="shared" si="531"/>
        <v>0.33544656265175316</v>
      </c>
      <c r="BS186" s="551">
        <f t="shared" si="531"/>
        <v>0.39842928902564362</v>
      </c>
      <c r="BT186" s="551">
        <f t="shared" si="531"/>
        <v>0.48356348948286743</v>
      </c>
      <c r="BU186" s="551">
        <f t="shared" si="531"/>
        <v>0.58688083343669428</v>
      </c>
      <c r="BV186" s="551">
        <f t="shared" si="531"/>
        <v>0.65800061876055616</v>
      </c>
      <c r="BW186" s="551">
        <f t="shared" si="531"/>
        <v>0.72585004716806234</v>
      </c>
      <c r="BX186" s="551">
        <f t="shared" si="531"/>
        <v>0.79934100164425037</v>
      </c>
      <c r="BY186" s="551">
        <f t="shared" si="531"/>
        <v>0.875138524674967</v>
      </c>
      <c r="BZ186" s="551">
        <f t="shared" si="531"/>
        <v>1.0000000000000007</v>
      </c>
      <c r="CB186" s="353">
        <f t="shared" ref="CB186:CM186" si="532">SUM(CB187:CB191)</f>
        <v>15966.874319441666</v>
      </c>
      <c r="CC186" s="353">
        <f t="shared" si="532"/>
        <v>21769.932197883336</v>
      </c>
      <c r="CD186" s="353">
        <f t="shared" si="532"/>
        <v>28290.997347325003</v>
      </c>
      <c r="CE186" s="353">
        <f t="shared" si="532"/>
        <v>34644.619088766682</v>
      </c>
      <c r="CF186" s="353">
        <f t="shared" si="532"/>
        <v>41149.418384208351</v>
      </c>
      <c r="CG186" s="353">
        <f t="shared" si="532"/>
        <v>49942.001986650015</v>
      </c>
      <c r="CH186" s="353">
        <f t="shared" si="532"/>
        <v>60612.524284591695</v>
      </c>
      <c r="CI186" s="353">
        <f t="shared" si="532"/>
        <v>67957.711705033362</v>
      </c>
      <c r="CJ186" s="353">
        <f t="shared" si="532"/>
        <v>74965.13960647503</v>
      </c>
      <c r="CK186" s="353">
        <f t="shared" si="532"/>
        <v>82555.219242916704</v>
      </c>
      <c r="CL186" s="353">
        <f t="shared" si="532"/>
        <v>90383.519203758391</v>
      </c>
      <c r="CM186" s="353">
        <f t="shared" si="532"/>
        <v>103279.10000000006</v>
      </c>
      <c r="CO186" s="353">
        <f t="shared" ref="CO186:CZ186" si="533">SUM(CO187:CO191)</f>
        <v>15966.874319441666</v>
      </c>
      <c r="CP186" s="353">
        <f t="shared" si="533"/>
        <v>21769.932197883336</v>
      </c>
      <c r="CQ186" s="353">
        <f t="shared" si="533"/>
        <v>28290.997347325003</v>
      </c>
      <c r="CR186" s="353">
        <f t="shared" si="533"/>
        <v>34644.619088766682</v>
      </c>
      <c r="CS186" s="353">
        <f t="shared" si="533"/>
        <v>41149.418384208351</v>
      </c>
      <c r="CT186" s="353">
        <f t="shared" si="533"/>
        <v>49942.001986650015</v>
      </c>
      <c r="CU186" s="353">
        <f t="shared" si="533"/>
        <v>60612.524284591695</v>
      </c>
      <c r="CV186" s="353">
        <f t="shared" si="533"/>
        <v>67957.711705033362</v>
      </c>
      <c r="CW186" s="353">
        <f t="shared" si="533"/>
        <v>74965.13960647503</v>
      </c>
      <c r="CX186" s="353">
        <f t="shared" si="533"/>
        <v>82555.219242916704</v>
      </c>
      <c r="CY186" s="353">
        <f t="shared" si="533"/>
        <v>90383.519203758391</v>
      </c>
      <c r="CZ186" s="353">
        <f t="shared" si="533"/>
        <v>103279.10000000006</v>
      </c>
      <c r="DB186" s="353">
        <f t="shared" ref="DB186:DM186" si="534">SUM(DB187:DB191)</f>
        <v>15966874319.441666</v>
      </c>
      <c r="DC186" s="353">
        <f t="shared" si="534"/>
        <v>21769932197.883335</v>
      </c>
      <c r="DD186" s="353">
        <f t="shared" si="534"/>
        <v>28290997347.325005</v>
      </c>
      <c r="DE186" s="353">
        <f t="shared" si="534"/>
        <v>34644619088.766678</v>
      </c>
      <c r="DF186" s="353">
        <f t="shared" si="534"/>
        <v>41149418384.208344</v>
      </c>
      <c r="DG186" s="353">
        <f t="shared" si="534"/>
        <v>49942001986.650017</v>
      </c>
      <c r="DH186" s="353">
        <f t="shared" si="534"/>
        <v>60612524284.59169</v>
      </c>
      <c r="DI186" s="353">
        <f t="shared" si="534"/>
        <v>67957711705.033356</v>
      </c>
      <c r="DJ186" s="353">
        <f t="shared" si="534"/>
        <v>74965139606.475037</v>
      </c>
      <c r="DK186" s="353">
        <f t="shared" si="534"/>
        <v>82555219242.916702</v>
      </c>
      <c r="DL186" s="353">
        <f t="shared" si="534"/>
        <v>90383519203.758377</v>
      </c>
      <c r="DM186" s="353">
        <f t="shared" si="534"/>
        <v>103279100000.00006</v>
      </c>
      <c r="DO186" s="353">
        <f t="shared" ref="DO186:DZ186" si="535">SUM(DO187:DO191)</f>
        <v>15966874319.441666</v>
      </c>
      <c r="DP186" s="353">
        <f t="shared" si="535"/>
        <v>21769932197.883335</v>
      </c>
      <c r="DQ186" s="353">
        <f t="shared" si="535"/>
        <v>28290997347.325005</v>
      </c>
      <c r="DR186" s="353">
        <f t="shared" si="535"/>
        <v>34644619088.766678</v>
      </c>
      <c r="DS186" s="353">
        <f t="shared" si="535"/>
        <v>41149418384.208344</v>
      </c>
      <c r="DT186" s="353">
        <f t="shared" si="535"/>
        <v>49942001986.650017</v>
      </c>
      <c r="DU186" s="353">
        <f t="shared" si="535"/>
        <v>60612524284.59169</v>
      </c>
      <c r="DV186" s="353">
        <f t="shared" si="535"/>
        <v>67957711705.033356</v>
      </c>
      <c r="DW186" s="353">
        <f t="shared" si="535"/>
        <v>74965139606.475037</v>
      </c>
      <c r="DX186" s="353">
        <f t="shared" si="535"/>
        <v>82555219242.916702</v>
      </c>
      <c r="DY186" s="353">
        <f t="shared" si="535"/>
        <v>90383519203.758377</v>
      </c>
      <c r="DZ186" s="353">
        <f t="shared" si="535"/>
        <v>103279100000.00006</v>
      </c>
      <c r="EB186" s="553">
        <v>1000000</v>
      </c>
      <c r="EC186" s="545">
        <v>1000000</v>
      </c>
      <c r="ED186" s="545">
        <v>1000000</v>
      </c>
      <c r="EE186" s="545">
        <v>1000000</v>
      </c>
      <c r="EF186" s="545">
        <v>1000000</v>
      </c>
      <c r="EG186" s="545">
        <v>1000000</v>
      </c>
      <c r="EH186" s="545">
        <v>1000000</v>
      </c>
      <c r="EI186" s="545">
        <v>1000000</v>
      </c>
      <c r="EJ186" s="545">
        <v>1000000</v>
      </c>
      <c r="EK186" s="545">
        <v>1000000</v>
      </c>
      <c r="EL186" s="545">
        <v>1000000</v>
      </c>
      <c r="EM186" s="545">
        <v>1000000</v>
      </c>
      <c r="EO186" s="545">
        <v>1000000</v>
      </c>
      <c r="EP186" s="545">
        <v>1000000</v>
      </c>
      <c r="EQ186" s="545">
        <v>1000000</v>
      </c>
      <c r="ER186" s="545">
        <v>1000000</v>
      </c>
      <c r="ES186" s="545">
        <v>1000000</v>
      </c>
      <c r="ET186" s="545">
        <v>1000000</v>
      </c>
      <c r="EU186" s="545">
        <v>1000000</v>
      </c>
      <c r="EV186" s="545">
        <v>1000000</v>
      </c>
      <c r="EW186" s="545">
        <v>1000000</v>
      </c>
      <c r="EX186" s="545">
        <v>1000000</v>
      </c>
      <c r="EY186" s="545">
        <v>1000000</v>
      </c>
      <c r="EZ186" s="545">
        <v>1000000</v>
      </c>
    </row>
    <row r="187" spans="2:156" ht="20.149999999999999" customHeight="1">
      <c r="B187" s="165" t="s">
        <v>186</v>
      </c>
      <c r="C187" s="1" t="s">
        <v>296</v>
      </c>
      <c r="D187" s="1" t="s">
        <v>162</v>
      </c>
      <c r="E187" s="1" t="s">
        <v>163</v>
      </c>
      <c r="F187" s="1">
        <v>1</v>
      </c>
      <c r="G187" s="1" t="s">
        <v>162</v>
      </c>
      <c r="H187" s="1" t="s">
        <v>162</v>
      </c>
      <c r="I187" s="1" t="s">
        <v>162</v>
      </c>
      <c r="J187" s="1" t="s">
        <v>162</v>
      </c>
      <c r="K187" s="1" t="s">
        <v>162</v>
      </c>
      <c r="L187" s="1" t="s">
        <v>162</v>
      </c>
      <c r="M187" s="1" t="s">
        <v>162</v>
      </c>
      <c r="N187" s="1" t="s">
        <v>162</v>
      </c>
      <c r="O187" s="1" t="s">
        <v>162</v>
      </c>
      <c r="T187" s="302" t="s">
        <v>201</v>
      </c>
      <c r="U187" s="413"/>
      <c r="V187" s="174" t="s">
        <v>201</v>
      </c>
      <c r="W187" s="352">
        <f>(+SUMIFS('[1]SIIF Cierre 31 de Abril de 2024'!$P$4:$P$749,'[1]SIIF Cierre 31 de Abril de 2024'!$A$4:$A$749,$B187,'[1]SIIF Cierre 31 de Abril de 2024'!$B$4:$B$749,$C187,'[1]SIIF Cierre 31 de Abril de 2024'!$C$4:$C$749,$D187,'[1]SIIF Cierre 31 de Abril de 2024'!$D$4:$D$749,$E187,'[1]SIIF Cierre 31 de Abril de 2024'!$E$4:$E$749,$F187,'[1]SIIF Cierre 31 de Abril de 2024'!$F$4:$F$749,$G187,'[1]SIIF Cierre 31 de Abril de 2024'!$G$4:$G$749,$H187,'[1]SIIF Cierre 31 de Abril de 2024'!$H$4:$H$749,$I187,'[1]SIIF Cierre 31 de Abril de 2024'!$I$4:$I$749,$J187,'[1]SIIF Cierre 31 de Abril de 2024'!$J$4:$J$749,$K187,'[1]SIIF Cierre 31 de Abril de 2024'!$K$4:$K$749,$L187,'[1]SIIF Cierre 31 de Abril de 2024'!$L$4:$L$749,$M187,'[1]SIIF Cierre 31 de Abril de 2024'!$M$4:$M$749,$N187,'[1]SIIF Cierre 31 de Abril de 2024'!$N$4:$N$749,$O187)/1000000)</f>
        <v>57985</v>
      </c>
      <c r="X187" s="301">
        <v>0</v>
      </c>
      <c r="Y187" s="352">
        <f>(+SUMIFS('[1]SIIF Cierre 31 de Abril de 2024'!$R$4:$R$749,'[1]SIIF Cierre 31 de Abril de 2024'!$A$4:$A$749,$B187,'[1]SIIF Cierre 31 de Abril de 2024'!$B$4:$B$749,$C187,'[1]SIIF Cierre 31 de Abril de 2024'!$C$4:$C$749,$D187,'[1]SIIF Cierre 31 de Abril de 2024'!$D$4:$D$749,$E187,'[1]SIIF Cierre 31 de Abril de 2024'!$E$4:$E$749,$F187,'[1]SIIF Cierre 31 de Abril de 2024'!$F$4:$F$749,$G187,'[1]SIIF Cierre 31 de Abril de 2024'!$G$4:$G$749,$H187,'[1]SIIF Cierre 31 de Abril de 2024'!$H$4:$H$749,$I187,'[1]SIIF Cierre 31 de Abril de 2024'!$I$4:$I$749,$J187,'[1]SIIF Cierre 31 de Abril de 2024'!$J$4:$J$749,$K187,'[1]SIIF Cierre 31 de Abril de 2024'!$K$4:$K$749,$L187,'[1]SIIF Cierre 31 de Abril de 2024'!$L$4:$L$749,$M187,'[1]SIIF Cierre 31 de Abril de 2024'!$M$4:$M$749,$N187,'[1]SIIF Cierre 31 de Abril de 2024'!$N$4:$N$749,$O187)/1000000)</f>
        <v>0</v>
      </c>
      <c r="Z187" s="301"/>
      <c r="AA187" s="352">
        <f>(+SUMIFS('[1]SIIF Cierre 31 de Abril de 2024'!$Q$4:$Q$749,'[1]SIIF Cierre 31 de Abril de 2024'!$A$4:$A$749,$B187,'[1]SIIF Cierre 31 de Abril de 2024'!$B$4:$B$749,$C187,'[1]SIIF Cierre 31 de Abril de 2024'!$C$4:$C$749,$D187,'[1]SIIF Cierre 31 de Abril de 2024'!$D$4:$D$749,$E187,'[1]SIIF Cierre 31 de Abril de 2024'!$E$4:$E$749,$F187,'[1]SIIF Cierre 31 de Abril de 2024'!$F$4:$F$749,$G187,'[1]SIIF Cierre 31 de Abril de 2024'!$G$4:$G$749,$H187,'[1]SIIF Cierre 31 de Abril de 2024'!$H$4:$H$749,$I187,'[1]SIIF Cierre 31 de Abril de 2024'!$I$4:$I$749,$J187,'[1]SIIF Cierre 31 de Abril de 2024'!$J$4:$J$749,$K187,'[1]SIIF Cierre 31 de Abril de 2024'!$K$4:$K$749,$L187,'[1]SIIF Cierre 31 de Abril de 2024'!$L$4:$L$749,$M187,'[1]SIIF Cierre 31 de Abril de 2024'!$M$4:$M$749,$N187,'[1]SIIF Cierre 31 de Abril de 2024'!$N$4:$N$749,$O187)/1000000)</f>
        <v>0</v>
      </c>
      <c r="AB187" s="301"/>
      <c r="AC187" s="301"/>
      <c r="AD187" s="422">
        <f>W187-Y187+AA187</f>
        <v>57985</v>
      </c>
      <c r="AE187" s="352">
        <f>(+SUMIFS('[1]SIIF Cierre 31 de Abril de 2024'!$T$4:$T$749,'[1]SIIF Cierre 31 de Abril de 2024'!$A$4:$A$749,$B187,'[1]SIIF Cierre 31 de Abril de 2024'!$B$4:$B$749,$C187,'[1]SIIF Cierre 31 de Abril de 2024'!$C$4:$C$749,$D187,'[1]SIIF Cierre 31 de Abril de 2024'!$D$4:$D$749,$E187,'[1]SIIF Cierre 31 de Abril de 2024'!$E$4:$E$749,$F187,'[1]SIIF Cierre 31 de Abril de 2024'!$F$4:$F$749,$G187,'[1]SIIF Cierre 31 de Abril de 2024'!$G$4:$G$749,$H187,'[1]SIIF Cierre 31 de Abril de 2024'!$H$4:$H$749,$I187,'[1]SIIF Cierre 31 de Abril de 2024'!$I$4:$I$749,$J187,'[1]SIIF Cierre 31 de Abril de 2024'!$J$4:$J$749,$K187,'[1]SIIF Cierre 31 de Abril de 2024'!$K$4:$K$749,$L187,'[1]SIIF Cierre 31 de Abril de 2024'!$L$4:$L$749,$M187,'[1]SIIF Cierre 31 de Abril de 2024'!$M$4:$M$749,$N187,'[1]SIIF Cierre 31 de Abril de 2024'!$N$4:$N$749,$O187)/1000000)</f>
        <v>3675.9</v>
      </c>
      <c r="AF187" s="352">
        <f>AD187-AE187</f>
        <v>54309.1</v>
      </c>
      <c r="AG187" s="422">
        <f>+SUMIFS('[1]SIIF Cierre 31 de Abril de 2024'!$W$4:$W$749,'[1]SIIF Cierre 31 de Abril de 2024'!$A$4:$A$749,$B187,'[1]SIIF Cierre 31 de Abril de 2024'!$B$4:$B$749,$C187,'[1]SIIF Cierre 31 de Abril de 2024'!$C$4:$C$749,$D187,'[1]SIIF Cierre 31 de Abril de 2024'!$D$4:$D$749,$E187,'[1]SIIF Cierre 31 de Abril de 2024'!$E$4:$E$749,$F187,'[1]SIIF Cierre 31 de Abril de 2024'!$F$4:$F$749,$G187,'[1]SIIF Cierre 31 de Abril de 2024'!$G$4:$G$749,$H187,'[1]SIIF Cierre 31 de Abril de 2024'!$H$4:$H$749,$I187,'[1]SIIF Cierre 31 de Abril de 2024'!$I$4:$I$749,$J187,'[1]SIIF Cierre 31 de Abril de 2024'!$J$4:$J$749,$K187,'[1]SIIF Cierre 31 de Abril de 2024'!$K$4:$K$749,$L187,'[1]SIIF Cierre 31 de Abril de 2024'!$L$4:$L$749,$M187,'[1]SIIF Cierre 31 de Abril de 2024'!$M$4:$M$749,$N187,'[1]SIIF Cierre 31 de Abril de 2024'!$N$4:$N$749,$O187)/1000000</f>
        <v>14452.033455000001</v>
      </c>
      <c r="AH187" s="177">
        <f t="shared" si="525"/>
        <v>0.24923744856428387</v>
      </c>
      <c r="AI187" s="217"/>
      <c r="AJ187" s="246">
        <f>INDEX(CB187:CM187,MATCH($W$1,$CB$86:$CM$86,0))</f>
        <v>15242.839452099999</v>
      </c>
      <c r="AK187" s="246">
        <f t="shared" ref="AK187:AK191" si="536">+AG187-AJ187</f>
        <v>-790.80599709999842</v>
      </c>
      <c r="AL187" s="170">
        <f t="shared" si="526"/>
        <v>0.26287556181943594</v>
      </c>
      <c r="AM187" s="422">
        <f>+SUMIFS('[1]SIIF Cierre 31 de Abril de 2024'!$X$4:$X$749,'[1]SIIF Cierre 31 de Abril de 2024'!$A$4:$A$749,$B187,'[1]SIIF Cierre 31 de Abril de 2024'!$B$4:$B$749,$C187,'[1]SIIF Cierre 31 de Abril de 2024'!$C$4:$C$749,$D187,'[1]SIIF Cierre 31 de Abril de 2024'!$D$4:$D$749,$E187,'[1]SIIF Cierre 31 de Abril de 2024'!$E$4:$E$749,$F187,'[1]SIIF Cierre 31 de Abril de 2024'!$F$4:$F$749,$G187,'[1]SIIF Cierre 31 de Abril de 2024'!$G$4:$G$749,$H187,'[1]SIIF Cierre 31 de Abril de 2024'!$H$4:$H$749,$I187,'[1]SIIF Cierre 31 de Abril de 2024'!$I$4:$I$749,$J187,'[1]SIIF Cierre 31 de Abril de 2024'!$J$4:$J$749,$K187,'[1]SIIF Cierre 31 de Abril de 2024'!$K$4:$K$749,$L187,'[1]SIIF Cierre 31 de Abril de 2024'!$L$4:$L$749,$M187,'[1]SIIF Cierre 31 de Abril de 2024'!$M$4:$M$749,$N187,'[1]SIIF Cierre 31 de Abril de 2024'!$N$4:$N$749,$O187)/1000000</f>
        <v>14449.909116999999</v>
      </c>
      <c r="AN187" s="177">
        <f t="shared" si="527"/>
        <v>0.24920081257221693</v>
      </c>
      <c r="AO187" s="217"/>
      <c r="AP187" s="246">
        <f t="shared" ref="AP187:AP191" si="537">INDEX(CO187:CZ187,MATCH($W$1,$CO$86:$CZ$86,0))</f>
        <v>15242.839452099999</v>
      </c>
      <c r="AQ187" s="246">
        <f>+AM187-AP187</f>
        <v>-792.93033509999987</v>
      </c>
      <c r="AR187" s="170">
        <f t="shared" si="528"/>
        <v>0.26287556181943594</v>
      </c>
      <c r="AS187" s="422">
        <f>+SUMIFS('[1]SIIF Cierre 31 de Abril de 2024'!$Z$4:$Z$749,'[1]SIIF Cierre 31 de Abril de 2024'!$A$4:$A$749,$B187,'[1]SIIF Cierre 31 de Abril de 2024'!$B$4:$B$749,$C187,'[1]SIIF Cierre 31 de Abril de 2024'!$C$4:$C$749,$D187,'[1]SIIF Cierre 31 de Abril de 2024'!$D$4:$D$749,$E187,'[1]SIIF Cierre 31 de Abril de 2024'!$E$4:$E$749,$F187,'[1]SIIF Cierre 31 de Abril de 2024'!$F$4:$F$749,$G187,'[1]SIIF Cierre 31 de Abril de 2024'!$G$4:$G$749,$H187,'[1]SIIF Cierre 31 de Abril de 2024'!$H$4:$H$749,$I187,'[1]SIIF Cierre 31 de Abril de 2024'!$I$4:$I$749,$J187,'[1]SIIF Cierre 31 de Abril de 2024'!$J$4:$J$749,$K187,'[1]SIIF Cierre 31 de Abril de 2024'!$K$4:$K$749,$L187,'[1]SIIF Cierre 31 de Abril de 2024'!$L$4:$L$749,$M187,'[1]SIIF Cierre 31 de Abril de 2024'!$M$4:$M$749,$N187,'[1]SIIF Cierre 31 de Abril de 2024'!$N$4:$N$749,$O187)/1000000</f>
        <v>14183.815477</v>
      </c>
      <c r="AT187" s="177">
        <f t="shared" si="529"/>
        <v>0.24461180438044322</v>
      </c>
      <c r="AU187" s="422">
        <f>+AD187-AG187</f>
        <v>43532.966545000003</v>
      </c>
      <c r="AV187" s="350">
        <f>+AG187-AM187</f>
        <v>2.124338000001444</v>
      </c>
      <c r="AW187" s="351">
        <f>+AD187-AM187</f>
        <v>43535.090882999997</v>
      </c>
      <c r="AX187" s="389"/>
      <c r="AY187" s="190">
        <f>AD187*AR187</f>
        <v>15242.839452099994</v>
      </c>
      <c r="AZ187" s="172">
        <f>IF(AND(AY187=0,AM187&gt;AY187),1,IFERROR(AM187/AY187,1))</f>
        <v>0.94798014257174679</v>
      </c>
      <c r="BB187" s="252">
        <v>6.156753130594117E-2</v>
      </c>
      <c r="BC187" s="252">
        <v>0.12313506261188234</v>
      </c>
      <c r="BD187" s="252">
        <v>0.19568068632103122</v>
      </c>
      <c r="BE187" s="252">
        <v>0.26287556181943594</v>
      </c>
      <c r="BF187" s="252">
        <v>0.33249654643226689</v>
      </c>
      <c r="BG187" s="252">
        <v>0.41685804312580832</v>
      </c>
      <c r="BH187" s="252">
        <v>0.53562059903293946</v>
      </c>
      <c r="BI187" s="252">
        <v>0.61702132607915827</v>
      </c>
      <c r="BJ187" s="252">
        <v>0.69487135749719753</v>
      </c>
      <c r="BK187" s="252">
        <v>0.77222818782874869</v>
      </c>
      <c r="BL187" s="252">
        <v>0.85037781499396392</v>
      </c>
      <c r="BM187" s="252">
        <v>1</v>
      </c>
      <c r="BO187" s="252">
        <v>6.156753130594117E-2</v>
      </c>
      <c r="BP187" s="252">
        <v>0.12313506261188234</v>
      </c>
      <c r="BQ187" s="252">
        <v>0.19568068632103122</v>
      </c>
      <c r="BR187" s="252">
        <v>0.26287556181943594</v>
      </c>
      <c r="BS187" s="252">
        <v>0.33249654643226689</v>
      </c>
      <c r="BT187" s="252">
        <v>0.41685804312580832</v>
      </c>
      <c r="BU187" s="252">
        <v>0.53562059903293946</v>
      </c>
      <c r="BV187" s="252">
        <v>0.61702132607915827</v>
      </c>
      <c r="BW187" s="252">
        <v>0.69487135749719753</v>
      </c>
      <c r="BX187" s="252">
        <v>0.77222818782874869</v>
      </c>
      <c r="BY187" s="252">
        <v>0.85037781499396392</v>
      </c>
      <c r="BZ187" s="252">
        <v>1</v>
      </c>
      <c r="CB187" s="537">
        <f t="shared" ref="CB187:CM191" si="538">DB187/EB187</f>
        <v>3569.9933027749994</v>
      </c>
      <c r="CC187" s="537">
        <f t="shared" si="538"/>
        <v>7139.9866055499988</v>
      </c>
      <c r="CD187" s="537">
        <f t="shared" si="538"/>
        <v>11346.544596324999</v>
      </c>
      <c r="CE187" s="537">
        <f t="shared" si="538"/>
        <v>15242.839452099999</v>
      </c>
      <c r="CF187" s="537">
        <f t="shared" si="538"/>
        <v>19279.812244875</v>
      </c>
      <c r="CG187" s="537">
        <f t="shared" si="538"/>
        <v>24171.513630650003</v>
      </c>
      <c r="CH187" s="537">
        <f t="shared" si="538"/>
        <v>31057.960434925004</v>
      </c>
      <c r="CI187" s="537">
        <f t="shared" si="538"/>
        <v>35777.981592700002</v>
      </c>
      <c r="CJ187" s="537">
        <f t="shared" si="538"/>
        <v>40292.115664475008</v>
      </c>
      <c r="CK187" s="537">
        <f t="shared" si="538"/>
        <v>44777.651471250007</v>
      </c>
      <c r="CL187" s="537">
        <f t="shared" si="538"/>
        <v>49309.15760242501</v>
      </c>
      <c r="CM187" s="537">
        <f t="shared" si="538"/>
        <v>57985.000000000015</v>
      </c>
      <c r="CO187" s="538">
        <f>DO187/EO187</f>
        <v>3569.9933027749994</v>
      </c>
      <c r="CP187" s="538">
        <f t="shared" ref="CP187:CZ191" si="539">DP187/EP187</f>
        <v>7139.9866055499988</v>
      </c>
      <c r="CQ187" s="538">
        <f t="shared" si="539"/>
        <v>11346.544596324999</v>
      </c>
      <c r="CR187" s="538">
        <f t="shared" si="539"/>
        <v>15242.839452099999</v>
      </c>
      <c r="CS187" s="538">
        <f t="shared" si="539"/>
        <v>19279.812244875</v>
      </c>
      <c r="CT187" s="538">
        <f t="shared" si="539"/>
        <v>24171.513630650003</v>
      </c>
      <c r="CU187" s="538">
        <f t="shared" si="539"/>
        <v>31057.960434925004</v>
      </c>
      <c r="CV187" s="538">
        <f t="shared" si="539"/>
        <v>35777.981592700002</v>
      </c>
      <c r="CW187" s="538">
        <f t="shared" si="539"/>
        <v>40292.115664475008</v>
      </c>
      <c r="CX187" s="538">
        <f t="shared" si="539"/>
        <v>44777.651471250007</v>
      </c>
      <c r="CY187" s="538">
        <f t="shared" si="539"/>
        <v>49309.15760242501</v>
      </c>
      <c r="CZ187" s="538">
        <f t="shared" si="539"/>
        <v>57985.000000000015</v>
      </c>
      <c r="DB187" s="537">
        <v>3569993302.7749996</v>
      </c>
      <c r="DC187" s="538">
        <v>7139986605.5499992</v>
      </c>
      <c r="DD187" s="538">
        <v>11346544596.324999</v>
      </c>
      <c r="DE187" s="538">
        <v>15242839452.099998</v>
      </c>
      <c r="DF187" s="538">
        <v>19279812244.875</v>
      </c>
      <c r="DG187" s="538">
        <v>24171513630.650002</v>
      </c>
      <c r="DH187" s="538">
        <v>31057960434.925003</v>
      </c>
      <c r="DI187" s="538">
        <v>35777981592.700005</v>
      </c>
      <c r="DJ187" s="538">
        <v>40292115664.475006</v>
      </c>
      <c r="DK187" s="538">
        <v>44777651471.250008</v>
      </c>
      <c r="DL187" s="538">
        <v>49309157602.425011</v>
      </c>
      <c r="DM187" s="538">
        <v>57985000000.000015</v>
      </c>
      <c r="DO187" s="538">
        <v>3569993302.7749996</v>
      </c>
      <c r="DP187" s="538">
        <v>7139986605.5499992</v>
      </c>
      <c r="DQ187" s="538">
        <v>11346544596.324999</v>
      </c>
      <c r="DR187" s="538">
        <v>15242839452.099998</v>
      </c>
      <c r="DS187" s="538">
        <v>19279812244.875</v>
      </c>
      <c r="DT187" s="538">
        <v>24171513630.650002</v>
      </c>
      <c r="DU187" s="538">
        <v>31057960434.925003</v>
      </c>
      <c r="DV187" s="538">
        <v>35777981592.700005</v>
      </c>
      <c r="DW187" s="538">
        <v>40292115664.475006</v>
      </c>
      <c r="DX187" s="538">
        <v>44777651471.250008</v>
      </c>
      <c r="DY187" s="538">
        <v>49309157602.425011</v>
      </c>
      <c r="DZ187" s="538">
        <v>57985000000.000015</v>
      </c>
      <c r="EB187" s="537">
        <v>1000000</v>
      </c>
      <c r="EC187" s="538">
        <v>1000000</v>
      </c>
      <c r="ED187" s="538">
        <v>1000000</v>
      </c>
      <c r="EE187" s="538">
        <v>1000000</v>
      </c>
      <c r="EF187" s="538">
        <v>1000000</v>
      </c>
      <c r="EG187" s="538">
        <v>1000000</v>
      </c>
      <c r="EH187" s="538">
        <v>1000000</v>
      </c>
      <c r="EI187" s="538">
        <v>1000000</v>
      </c>
      <c r="EJ187" s="538">
        <v>1000000</v>
      </c>
      <c r="EK187" s="538">
        <v>1000000</v>
      </c>
      <c r="EL187" s="538">
        <v>1000000</v>
      </c>
      <c r="EM187" s="538">
        <v>1000000</v>
      </c>
      <c r="EO187" s="538">
        <v>1000000</v>
      </c>
      <c r="EP187" s="538">
        <v>1000000</v>
      </c>
      <c r="EQ187" s="538">
        <v>1000000</v>
      </c>
      <c r="ER187" s="538">
        <v>1000000</v>
      </c>
      <c r="ES187" s="538">
        <v>1000000</v>
      </c>
      <c r="ET187" s="538">
        <v>1000000</v>
      </c>
      <c r="EU187" s="538">
        <v>1000000</v>
      </c>
      <c r="EV187" s="538">
        <v>1000000</v>
      </c>
      <c r="EW187" s="538">
        <v>1000000</v>
      </c>
      <c r="EX187" s="538">
        <v>1000000</v>
      </c>
      <c r="EY187" s="538">
        <v>1000000</v>
      </c>
      <c r="EZ187" s="538">
        <v>1000000</v>
      </c>
    </row>
    <row r="188" spans="2:156" ht="20.149999999999999" customHeight="1">
      <c r="B188" s="165" t="s">
        <v>186</v>
      </c>
      <c r="C188" s="1" t="s">
        <v>296</v>
      </c>
      <c r="D188" s="1" t="s">
        <v>162</v>
      </c>
      <c r="E188" s="1" t="s">
        <v>163</v>
      </c>
      <c r="F188" s="1">
        <v>2</v>
      </c>
      <c r="G188" s="1" t="s">
        <v>162</v>
      </c>
      <c r="H188" s="1" t="s">
        <v>162</v>
      </c>
      <c r="I188" s="1" t="s">
        <v>162</v>
      </c>
      <c r="J188" s="1" t="s">
        <v>162</v>
      </c>
      <c r="K188" s="1" t="s">
        <v>162</v>
      </c>
      <c r="L188" s="1" t="s">
        <v>162</v>
      </c>
      <c r="M188" s="1" t="s">
        <v>162</v>
      </c>
      <c r="N188" s="1" t="s">
        <v>162</v>
      </c>
      <c r="O188" s="1" t="s">
        <v>162</v>
      </c>
      <c r="T188" s="302" t="s">
        <v>166</v>
      </c>
      <c r="U188" s="413"/>
      <c r="V188" s="174" t="s">
        <v>166</v>
      </c>
      <c r="W188" s="352">
        <f>(+SUMIFS('[1]SIIF Cierre 31 de Abril de 2024'!$P$4:$P$749,'[1]SIIF Cierre 31 de Abril de 2024'!$A$4:$A$749,$B188,'[1]SIIF Cierre 31 de Abril de 2024'!$B$4:$B$749,$C188,'[1]SIIF Cierre 31 de Abril de 2024'!$C$4:$C$749,$D188,'[1]SIIF Cierre 31 de Abril de 2024'!$D$4:$D$749,$E188,'[1]SIIF Cierre 31 de Abril de 2024'!$E$4:$E$749,$F188,'[1]SIIF Cierre 31 de Abril de 2024'!$F$4:$F$749,$G188,'[1]SIIF Cierre 31 de Abril de 2024'!$G$4:$G$749,$H188,'[1]SIIF Cierre 31 de Abril de 2024'!$H$4:$H$749,$I188,'[1]SIIF Cierre 31 de Abril de 2024'!$I$4:$I$749,$J188,'[1]SIIF Cierre 31 de Abril de 2024'!$J$4:$J$749,$K188,'[1]SIIF Cierre 31 de Abril de 2024'!$K$4:$K$749,$L188,'[1]SIIF Cierre 31 de Abril de 2024'!$L$4:$L$749,$M188,'[1]SIIF Cierre 31 de Abril de 2024'!$M$4:$M$749,$N188,'[1]SIIF Cierre 31 de Abril de 2024'!$N$4:$N$749,$O188)/1000000)</f>
        <v>30615</v>
      </c>
      <c r="X188" s="301">
        <v>0</v>
      </c>
      <c r="Y188" s="352">
        <f>(+SUMIFS('[1]SIIF Cierre 31 de Abril de 2024'!$R$4:$R$749,'[1]SIIF Cierre 31 de Abril de 2024'!$A$4:$A$749,$B188,'[1]SIIF Cierre 31 de Abril de 2024'!$B$4:$B$749,$C188,'[1]SIIF Cierre 31 de Abril de 2024'!$C$4:$C$749,$D188,'[1]SIIF Cierre 31 de Abril de 2024'!$D$4:$D$749,$E188,'[1]SIIF Cierre 31 de Abril de 2024'!$E$4:$E$749,$F188,'[1]SIIF Cierre 31 de Abril de 2024'!$F$4:$F$749,$G188,'[1]SIIF Cierre 31 de Abril de 2024'!$G$4:$G$749,$H188,'[1]SIIF Cierre 31 de Abril de 2024'!$H$4:$H$749,$I188,'[1]SIIF Cierre 31 de Abril de 2024'!$I$4:$I$749,$J188,'[1]SIIF Cierre 31 de Abril de 2024'!$J$4:$J$749,$K188,'[1]SIIF Cierre 31 de Abril de 2024'!$K$4:$K$749,$L188,'[1]SIIF Cierre 31 de Abril de 2024'!$L$4:$L$749,$M188,'[1]SIIF Cierre 31 de Abril de 2024'!$M$4:$M$749,$N188,'[1]SIIF Cierre 31 de Abril de 2024'!$N$4:$N$749,$O188)/1000000)</f>
        <v>0</v>
      </c>
      <c r="Z188" s="301"/>
      <c r="AA188" s="352">
        <f>(+SUMIFS('[1]SIIF Cierre 31 de Abril de 2024'!$Q$4:$Q$749,'[1]SIIF Cierre 31 de Abril de 2024'!$A$4:$A$749,$B188,'[1]SIIF Cierre 31 de Abril de 2024'!$B$4:$B$749,$C188,'[1]SIIF Cierre 31 de Abril de 2024'!$C$4:$C$749,$D188,'[1]SIIF Cierre 31 de Abril de 2024'!$D$4:$D$749,$E188,'[1]SIIF Cierre 31 de Abril de 2024'!$E$4:$E$749,$F188,'[1]SIIF Cierre 31 de Abril de 2024'!$F$4:$F$749,$G188,'[1]SIIF Cierre 31 de Abril de 2024'!$G$4:$G$749,$H188,'[1]SIIF Cierre 31 de Abril de 2024'!$H$4:$H$749,$I188,'[1]SIIF Cierre 31 de Abril de 2024'!$I$4:$I$749,$J188,'[1]SIIF Cierre 31 de Abril de 2024'!$J$4:$J$749,$K188,'[1]SIIF Cierre 31 de Abril de 2024'!$K$4:$K$749,$L188,'[1]SIIF Cierre 31 de Abril de 2024'!$L$4:$L$749,$M188,'[1]SIIF Cierre 31 de Abril de 2024'!$M$4:$M$749,$N188,'[1]SIIF Cierre 31 de Abril de 2024'!$N$4:$N$749,$O188)/1000000)</f>
        <v>0</v>
      </c>
      <c r="AB188" s="301"/>
      <c r="AC188" s="301"/>
      <c r="AD188" s="422">
        <f>W188-Y188+AA188</f>
        <v>30615</v>
      </c>
      <c r="AE188" s="352">
        <f>(+SUMIFS('[1]SIIF Cierre 31 de Abril de 2024'!$T$4:$T$749,'[1]SIIF Cierre 31 de Abril de 2024'!$A$4:$A$749,$B188,'[1]SIIF Cierre 31 de Abril de 2024'!$B$4:$B$749,$C188,'[1]SIIF Cierre 31 de Abril de 2024'!$C$4:$C$749,$D188,'[1]SIIF Cierre 31 de Abril de 2024'!$D$4:$D$749,$E188,'[1]SIIF Cierre 31 de Abril de 2024'!$E$4:$E$749,$F188,'[1]SIIF Cierre 31 de Abril de 2024'!$F$4:$F$749,$G188,'[1]SIIF Cierre 31 de Abril de 2024'!$G$4:$G$749,$H188,'[1]SIIF Cierre 31 de Abril de 2024'!$H$4:$H$749,$I188,'[1]SIIF Cierre 31 de Abril de 2024'!$I$4:$I$749,$J188,'[1]SIIF Cierre 31 de Abril de 2024'!$J$4:$J$749,$K188,'[1]SIIF Cierre 31 de Abril de 2024'!$K$4:$K$749,$L188,'[1]SIIF Cierre 31 de Abril de 2024'!$L$4:$L$749,$M188,'[1]SIIF Cierre 31 de Abril de 2024'!$M$4:$M$749,$N188,'[1]SIIF Cierre 31 de Abril de 2024'!$N$4:$N$749,$O188)/1000000)</f>
        <v>0</v>
      </c>
      <c r="AF188" s="352">
        <f>AD188-AE188</f>
        <v>30615</v>
      </c>
      <c r="AG188" s="422">
        <f>+SUMIFS('[1]SIIF Cierre 31 de Abril de 2024'!$W$4:$W$749,'[1]SIIF Cierre 31 de Abril de 2024'!$A$4:$A$749,$B188,'[1]SIIF Cierre 31 de Abril de 2024'!$B$4:$B$749,$C188,'[1]SIIF Cierre 31 de Abril de 2024'!$C$4:$C$749,$D188,'[1]SIIF Cierre 31 de Abril de 2024'!$D$4:$D$749,$E188,'[1]SIIF Cierre 31 de Abril de 2024'!$E$4:$E$749,$F188,'[1]SIIF Cierre 31 de Abril de 2024'!$F$4:$F$749,$G188,'[1]SIIF Cierre 31 de Abril de 2024'!$G$4:$G$749,$H188,'[1]SIIF Cierre 31 de Abril de 2024'!$H$4:$H$749,$I188,'[1]SIIF Cierre 31 de Abril de 2024'!$I$4:$I$749,$J188,'[1]SIIF Cierre 31 de Abril de 2024'!$J$4:$J$749,$K188,'[1]SIIF Cierre 31 de Abril de 2024'!$K$4:$K$749,$L188,'[1]SIIF Cierre 31 de Abril de 2024'!$L$4:$L$749,$M188,'[1]SIIF Cierre 31 de Abril de 2024'!$M$4:$M$749,$N188,'[1]SIIF Cierre 31 de Abril de 2024'!$N$4:$N$749,$O188)/1000000</f>
        <v>20215.348613310001</v>
      </c>
      <c r="AH188" s="177">
        <f t="shared" si="525"/>
        <v>0.66030862692503678</v>
      </c>
      <c r="AI188" s="217"/>
      <c r="AJ188" s="246">
        <f t="shared" ref="AJ188:AJ191" si="540">INDEX(CB188:CM188,MATCH($W$1,$CB$86:$CM$86,0))</f>
        <v>8005.8596366666752</v>
      </c>
      <c r="AK188" s="246">
        <f t="shared" si="536"/>
        <v>12209.488976643326</v>
      </c>
      <c r="AL188" s="170">
        <f t="shared" si="526"/>
        <v>0.26150121302193913</v>
      </c>
      <c r="AM188" s="422">
        <f>+SUMIFS('[1]SIIF Cierre 31 de Abril de 2024'!$X$4:$X$749,'[1]SIIF Cierre 31 de Abril de 2024'!$A$4:$A$749,$B188,'[1]SIIF Cierre 31 de Abril de 2024'!$B$4:$B$749,$C188,'[1]SIIF Cierre 31 de Abril de 2024'!$C$4:$C$749,$D188,'[1]SIIF Cierre 31 de Abril de 2024'!$D$4:$D$749,$E188,'[1]SIIF Cierre 31 de Abril de 2024'!$E$4:$E$749,$F188,'[1]SIIF Cierre 31 de Abril de 2024'!$F$4:$F$749,$G188,'[1]SIIF Cierre 31 de Abril de 2024'!$G$4:$G$749,$H188,'[1]SIIF Cierre 31 de Abril de 2024'!$H$4:$H$749,$I188,'[1]SIIF Cierre 31 de Abril de 2024'!$I$4:$I$749,$J188,'[1]SIIF Cierre 31 de Abril de 2024'!$J$4:$J$749,$K188,'[1]SIIF Cierre 31 de Abril de 2024'!$K$4:$K$749,$L188,'[1]SIIF Cierre 31 de Abril de 2024'!$L$4:$L$749,$M188,'[1]SIIF Cierre 31 de Abril de 2024'!$M$4:$M$749,$N188,'[1]SIIF Cierre 31 de Abril de 2024'!$N$4:$N$749,$O188)/1000000</f>
        <v>5078.4453099799994</v>
      </c>
      <c r="AN188" s="177">
        <f t="shared" si="527"/>
        <v>0.16588095084043766</v>
      </c>
      <c r="AO188" s="217"/>
      <c r="AP188" s="246">
        <f t="shared" si="537"/>
        <v>8005.8596366666752</v>
      </c>
      <c r="AQ188" s="246">
        <f t="shared" ref="AQ188:AQ191" si="541">+AM188-AP188</f>
        <v>-2927.4143266866758</v>
      </c>
      <c r="AR188" s="170">
        <f t="shared" si="528"/>
        <v>0.26150121302193913</v>
      </c>
      <c r="AS188" s="422">
        <f>+SUMIFS('[1]SIIF Cierre 31 de Abril de 2024'!$Z$4:$Z$749,'[1]SIIF Cierre 31 de Abril de 2024'!$A$4:$A$749,$B188,'[1]SIIF Cierre 31 de Abril de 2024'!$B$4:$B$749,$C188,'[1]SIIF Cierre 31 de Abril de 2024'!$C$4:$C$749,$D188,'[1]SIIF Cierre 31 de Abril de 2024'!$D$4:$D$749,$E188,'[1]SIIF Cierre 31 de Abril de 2024'!$E$4:$E$749,$F188,'[1]SIIF Cierre 31 de Abril de 2024'!$F$4:$F$749,$G188,'[1]SIIF Cierre 31 de Abril de 2024'!$G$4:$G$749,$H188,'[1]SIIF Cierre 31 de Abril de 2024'!$H$4:$H$749,$I188,'[1]SIIF Cierre 31 de Abril de 2024'!$I$4:$I$749,$J188,'[1]SIIF Cierre 31 de Abril de 2024'!$J$4:$J$749,$K188,'[1]SIIF Cierre 31 de Abril de 2024'!$K$4:$K$749,$L188,'[1]SIIF Cierre 31 de Abril de 2024'!$L$4:$L$749,$M188,'[1]SIIF Cierre 31 de Abril de 2024'!$M$4:$M$749,$N188,'[1]SIIF Cierre 31 de Abril de 2024'!$N$4:$N$749,$O188)/1000000</f>
        <v>4083.4146867200002</v>
      </c>
      <c r="AT188" s="177">
        <f t="shared" si="529"/>
        <v>0.13337954227404866</v>
      </c>
      <c r="AU188" s="422">
        <f>+AD188-AG188</f>
        <v>10399.651386689999</v>
      </c>
      <c r="AV188" s="350">
        <f>+AG188-AM188</f>
        <v>15136.903303330002</v>
      </c>
      <c r="AW188" s="351">
        <f>+AD188-AM188</f>
        <v>25536.554690019999</v>
      </c>
      <c r="AX188" s="389"/>
      <c r="AY188" s="190">
        <f>AD188*AR188</f>
        <v>8005.8596366666661</v>
      </c>
      <c r="AZ188" s="172">
        <f>IF(AND(AY188=0,AM188&gt;AY188),1,IFERROR(AM188/AY188,1))</f>
        <v>0.63434103774700579</v>
      </c>
      <c r="BB188" s="252">
        <v>3.4520039740867724E-2</v>
      </c>
      <c r="BC188" s="252">
        <v>0.10675602130763784</v>
      </c>
      <c r="BD188" s="252">
        <v>0.18123575864772168</v>
      </c>
      <c r="BE188" s="252">
        <v>0.26150121302193913</v>
      </c>
      <c r="BF188" s="252">
        <v>0.34098893154771626</v>
      </c>
      <c r="BG188" s="252">
        <v>0.46770205311121993</v>
      </c>
      <c r="BH188" s="252">
        <v>0.54674061243399197</v>
      </c>
      <c r="BI188" s="252">
        <v>0.63248832638684738</v>
      </c>
      <c r="BJ188" s="252">
        <v>0.71351213268005864</v>
      </c>
      <c r="BK188" s="252">
        <v>0.81491810457836567</v>
      </c>
      <c r="BL188" s="252">
        <v>0.90561037404322497</v>
      </c>
      <c r="BM188" s="252">
        <v>1</v>
      </c>
      <c r="BO188" s="252">
        <v>3.4520039740867724E-2</v>
      </c>
      <c r="BP188" s="252">
        <v>0.10675602130763784</v>
      </c>
      <c r="BQ188" s="252">
        <v>0.18123575864772168</v>
      </c>
      <c r="BR188" s="252">
        <v>0.26150121302193913</v>
      </c>
      <c r="BS188" s="252">
        <v>0.34098893154771626</v>
      </c>
      <c r="BT188" s="252">
        <v>0.46770205311121993</v>
      </c>
      <c r="BU188" s="252">
        <v>0.54674061243399197</v>
      </c>
      <c r="BV188" s="252">
        <v>0.63248832638684738</v>
      </c>
      <c r="BW188" s="252">
        <v>0.71351213268005864</v>
      </c>
      <c r="BX188" s="252">
        <v>0.81491810457836567</v>
      </c>
      <c r="BY188" s="252">
        <v>0.90561037404322497</v>
      </c>
      <c r="BZ188" s="252">
        <v>1</v>
      </c>
      <c r="CB188" s="537">
        <f t="shared" si="538"/>
        <v>1056.8310166666665</v>
      </c>
      <c r="CC188" s="537">
        <f t="shared" si="538"/>
        <v>3268.3355923333365</v>
      </c>
      <c r="CD188" s="537">
        <f t="shared" si="538"/>
        <v>5548.5327510000061</v>
      </c>
      <c r="CE188" s="537">
        <f t="shared" si="538"/>
        <v>8005.8596366666752</v>
      </c>
      <c r="CF188" s="537">
        <f t="shared" si="538"/>
        <v>10439.376139333346</v>
      </c>
      <c r="CG188" s="537">
        <f t="shared" si="538"/>
        <v>14318.698356000015</v>
      </c>
      <c r="CH188" s="537">
        <f t="shared" si="538"/>
        <v>16738.463849666685</v>
      </c>
      <c r="CI188" s="537">
        <f t="shared" si="538"/>
        <v>19363.630112333354</v>
      </c>
      <c r="CJ188" s="537">
        <f t="shared" si="538"/>
        <v>21844.173942000023</v>
      </c>
      <c r="CK188" s="537">
        <f t="shared" si="538"/>
        <v>24948.717771666696</v>
      </c>
      <c r="CL188" s="537">
        <f t="shared" si="538"/>
        <v>27725.261601333368</v>
      </c>
      <c r="CM188" s="537">
        <f t="shared" si="538"/>
        <v>30615.000000000036</v>
      </c>
      <c r="CO188" s="538">
        <f t="shared" ref="CO188:CO191" si="542">DO188/EO188</f>
        <v>1056.8310166666665</v>
      </c>
      <c r="CP188" s="538">
        <f t="shared" si="539"/>
        <v>3268.3355923333365</v>
      </c>
      <c r="CQ188" s="538">
        <f t="shared" si="539"/>
        <v>5548.5327510000061</v>
      </c>
      <c r="CR188" s="538">
        <f t="shared" si="539"/>
        <v>8005.8596366666752</v>
      </c>
      <c r="CS188" s="538">
        <f t="shared" si="539"/>
        <v>10439.376139333346</v>
      </c>
      <c r="CT188" s="538">
        <f t="shared" si="539"/>
        <v>14318.698356000015</v>
      </c>
      <c r="CU188" s="538">
        <f t="shared" si="539"/>
        <v>16738.463849666685</v>
      </c>
      <c r="CV188" s="538">
        <f t="shared" si="539"/>
        <v>19363.630112333354</v>
      </c>
      <c r="CW188" s="538">
        <f t="shared" si="539"/>
        <v>21844.173942000023</v>
      </c>
      <c r="CX188" s="538">
        <f t="shared" si="539"/>
        <v>24948.717771666696</v>
      </c>
      <c r="CY188" s="538">
        <f t="shared" si="539"/>
        <v>27725.261601333368</v>
      </c>
      <c r="CZ188" s="538">
        <f t="shared" si="539"/>
        <v>30615.000000000036</v>
      </c>
      <c r="DB188" s="537">
        <v>1056831016.6666666</v>
      </c>
      <c r="DC188" s="538">
        <v>3268335592.3333364</v>
      </c>
      <c r="DD188" s="538">
        <v>5548532751.0000057</v>
      </c>
      <c r="DE188" s="538">
        <v>8005859636.6666756</v>
      </c>
      <c r="DF188" s="538">
        <v>10439376139.333345</v>
      </c>
      <c r="DG188" s="538">
        <v>14318698356.000015</v>
      </c>
      <c r="DH188" s="538">
        <v>16738463849.666685</v>
      </c>
      <c r="DI188" s="538">
        <v>19363630112.333355</v>
      </c>
      <c r="DJ188" s="538">
        <v>21844173942.000023</v>
      </c>
      <c r="DK188" s="538">
        <v>24948717771.666695</v>
      </c>
      <c r="DL188" s="538">
        <v>27725261601.333366</v>
      </c>
      <c r="DM188" s="538">
        <v>30615000000.000038</v>
      </c>
      <c r="DO188" s="538">
        <v>1056831016.6666666</v>
      </c>
      <c r="DP188" s="538">
        <v>3268335592.3333364</v>
      </c>
      <c r="DQ188" s="538">
        <v>5548532751.0000057</v>
      </c>
      <c r="DR188" s="538">
        <v>8005859636.6666756</v>
      </c>
      <c r="DS188" s="538">
        <v>10439376139.333345</v>
      </c>
      <c r="DT188" s="538">
        <v>14318698356.000015</v>
      </c>
      <c r="DU188" s="538">
        <v>16738463849.666685</v>
      </c>
      <c r="DV188" s="538">
        <v>19363630112.333355</v>
      </c>
      <c r="DW188" s="538">
        <v>21844173942.000023</v>
      </c>
      <c r="DX188" s="538">
        <v>24948717771.666695</v>
      </c>
      <c r="DY188" s="538">
        <v>27725261601.333366</v>
      </c>
      <c r="DZ188" s="538">
        <v>30615000000.000038</v>
      </c>
      <c r="EB188" s="537">
        <v>1000000</v>
      </c>
      <c r="EC188" s="538">
        <v>1000000</v>
      </c>
      <c r="ED188" s="538">
        <v>1000000</v>
      </c>
      <c r="EE188" s="538">
        <v>1000000</v>
      </c>
      <c r="EF188" s="538">
        <v>1000000</v>
      </c>
      <c r="EG188" s="538">
        <v>1000000</v>
      </c>
      <c r="EH188" s="538">
        <v>1000000</v>
      </c>
      <c r="EI188" s="538">
        <v>1000000</v>
      </c>
      <c r="EJ188" s="538">
        <v>1000000</v>
      </c>
      <c r="EK188" s="538">
        <v>1000000</v>
      </c>
      <c r="EL188" s="538">
        <v>1000000</v>
      </c>
      <c r="EM188" s="538">
        <v>1000000</v>
      </c>
      <c r="EO188" s="538">
        <v>1000000</v>
      </c>
      <c r="EP188" s="538">
        <v>1000000</v>
      </c>
      <c r="EQ188" s="538">
        <v>1000000</v>
      </c>
      <c r="ER188" s="538">
        <v>1000000</v>
      </c>
      <c r="ES188" s="538">
        <v>1000000</v>
      </c>
      <c r="ET188" s="538">
        <v>1000000</v>
      </c>
      <c r="EU188" s="538">
        <v>1000000</v>
      </c>
      <c r="EV188" s="538">
        <v>1000000</v>
      </c>
      <c r="EW188" s="538">
        <v>1000000</v>
      </c>
      <c r="EX188" s="538">
        <v>1000000</v>
      </c>
      <c r="EY188" s="538">
        <v>1000000</v>
      </c>
      <c r="EZ188" s="538">
        <v>1000000</v>
      </c>
    </row>
    <row r="189" spans="2:156" ht="19.899999999999999" customHeight="1">
      <c r="B189" s="165" t="s">
        <v>186</v>
      </c>
      <c r="C189" s="1" t="s">
        <v>296</v>
      </c>
      <c r="D189" s="1" t="s">
        <v>162</v>
      </c>
      <c r="E189" s="1" t="s">
        <v>163</v>
      </c>
      <c r="F189" s="1">
        <v>3</v>
      </c>
      <c r="G189" s="1" t="s">
        <v>162</v>
      </c>
      <c r="H189" s="1" t="s">
        <v>162</v>
      </c>
      <c r="I189" s="1" t="s">
        <v>162</v>
      </c>
      <c r="J189" s="1" t="s">
        <v>162</v>
      </c>
      <c r="K189" s="1" t="s">
        <v>162</v>
      </c>
      <c r="L189" s="1" t="s">
        <v>162</v>
      </c>
      <c r="M189" s="1" t="s">
        <v>162</v>
      </c>
      <c r="N189" s="1" t="s">
        <v>162</v>
      </c>
      <c r="O189" s="1" t="s">
        <v>162</v>
      </c>
      <c r="T189" s="302" t="s">
        <v>167</v>
      </c>
      <c r="U189" s="413"/>
      <c r="V189" s="174" t="s">
        <v>167</v>
      </c>
      <c r="W189" s="352">
        <f>(+SUMIFS('[1]SIIF Cierre 31 de Abril de 2024'!$P$4:$P$749,'[1]SIIF Cierre 31 de Abril de 2024'!$A$4:$A$749,$B189,'[1]SIIF Cierre 31 de Abril de 2024'!$B$4:$B$749,$C189,'[1]SIIF Cierre 31 de Abril de 2024'!$C$4:$C$749,$D189,'[1]SIIF Cierre 31 de Abril de 2024'!$D$4:$D$749,$E189,'[1]SIIF Cierre 31 de Abril de 2024'!$E$4:$E$749,$F189,'[1]SIIF Cierre 31 de Abril de 2024'!$F$4:$F$749,$G189,'[1]SIIF Cierre 31 de Abril de 2024'!$G$4:$G$749,$H189,'[1]SIIF Cierre 31 de Abril de 2024'!$H$4:$H$749,$I189,'[1]SIIF Cierre 31 de Abril de 2024'!$I$4:$I$749,$J189,'[1]SIIF Cierre 31 de Abril de 2024'!$J$4:$J$749,$K189,'[1]SIIF Cierre 31 de Abril de 2024'!$K$4:$K$749,$L189,'[1]SIIF Cierre 31 de Abril de 2024'!$L$4:$L$749,$M189,'[1]SIIF Cierre 31 de Abril de 2024'!$M$4:$M$749,$N189,'[1]SIIF Cierre 31 de Abril de 2024'!$N$4:$N$749,$O189)/1000000)</f>
        <v>14063.8</v>
      </c>
      <c r="X189" s="301">
        <v>0</v>
      </c>
      <c r="Y189" s="352">
        <f>(+SUMIFS('[1]SIIF Cierre 31 de Abril de 2024'!$R$4:$R$749,'[1]SIIF Cierre 31 de Abril de 2024'!$A$4:$A$749,$B189,'[1]SIIF Cierre 31 de Abril de 2024'!$B$4:$B$749,$C189,'[1]SIIF Cierre 31 de Abril de 2024'!$C$4:$C$749,$D189,'[1]SIIF Cierre 31 de Abril de 2024'!$D$4:$D$749,$E189,'[1]SIIF Cierre 31 de Abril de 2024'!$E$4:$E$749,$F189,'[1]SIIF Cierre 31 de Abril de 2024'!$F$4:$F$749,$G189,'[1]SIIF Cierre 31 de Abril de 2024'!$G$4:$G$749,$H189,'[1]SIIF Cierre 31 de Abril de 2024'!$H$4:$H$749,$I189,'[1]SIIF Cierre 31 de Abril de 2024'!$I$4:$I$749,$J189,'[1]SIIF Cierre 31 de Abril de 2024'!$J$4:$J$749,$K189,'[1]SIIF Cierre 31 de Abril de 2024'!$K$4:$K$749,$L189,'[1]SIIF Cierre 31 de Abril de 2024'!$L$4:$L$749,$M189,'[1]SIIF Cierre 31 de Abril de 2024'!$M$4:$M$749,$N189,'[1]SIIF Cierre 31 de Abril de 2024'!$N$4:$N$749,$O189)/1000000)</f>
        <v>0</v>
      </c>
      <c r="Z189" s="301"/>
      <c r="AA189" s="352">
        <f>(+SUMIFS('[1]SIIF Cierre 31 de Abril de 2024'!$Q$4:$Q$749,'[1]SIIF Cierre 31 de Abril de 2024'!$A$4:$A$749,$B189,'[1]SIIF Cierre 31 de Abril de 2024'!$B$4:$B$749,$C189,'[1]SIIF Cierre 31 de Abril de 2024'!$C$4:$C$749,$D189,'[1]SIIF Cierre 31 de Abril de 2024'!$D$4:$D$749,$E189,'[1]SIIF Cierre 31 de Abril de 2024'!$E$4:$E$749,$F189,'[1]SIIF Cierre 31 de Abril de 2024'!$F$4:$F$749,$G189,'[1]SIIF Cierre 31 de Abril de 2024'!$G$4:$G$749,$H189,'[1]SIIF Cierre 31 de Abril de 2024'!$H$4:$H$749,$I189,'[1]SIIF Cierre 31 de Abril de 2024'!$I$4:$I$749,$J189,'[1]SIIF Cierre 31 de Abril de 2024'!$J$4:$J$749,$K189,'[1]SIIF Cierre 31 de Abril de 2024'!$K$4:$K$749,$L189,'[1]SIIF Cierre 31 de Abril de 2024'!$L$4:$L$749,$M189,'[1]SIIF Cierre 31 de Abril de 2024'!$M$4:$M$749,$N189,'[1]SIIF Cierre 31 de Abril de 2024'!$N$4:$N$749,$O189)/1000000)</f>
        <v>0</v>
      </c>
      <c r="AB189" s="301"/>
      <c r="AC189" s="301"/>
      <c r="AD189" s="422">
        <f>W189-Y189+AA189</f>
        <v>14063.8</v>
      </c>
      <c r="AE189" s="352">
        <f>(+SUMIFS('[1]SIIF Cierre 31 de Abril de 2024'!$T$4:$T$749,'[1]SIIF Cierre 31 de Abril de 2024'!$A$4:$A$749,$B189,'[1]SIIF Cierre 31 de Abril de 2024'!$B$4:$B$749,$C189,'[1]SIIF Cierre 31 de Abril de 2024'!$C$4:$C$749,$D189,'[1]SIIF Cierre 31 de Abril de 2024'!$D$4:$D$749,$E189,'[1]SIIF Cierre 31 de Abril de 2024'!$E$4:$E$749,$F189,'[1]SIIF Cierre 31 de Abril de 2024'!$F$4:$F$749,$G189,'[1]SIIF Cierre 31 de Abril de 2024'!$G$4:$G$749,$H189,'[1]SIIF Cierre 31 de Abril de 2024'!$H$4:$H$749,$I189,'[1]SIIF Cierre 31 de Abril de 2024'!$I$4:$I$749,$J189,'[1]SIIF Cierre 31 de Abril de 2024'!$J$4:$J$749,$K189,'[1]SIIF Cierre 31 de Abril de 2024'!$K$4:$K$749,$L189,'[1]SIIF Cierre 31 de Abril de 2024'!$L$4:$L$749,$M189,'[1]SIIF Cierre 31 de Abril de 2024'!$M$4:$M$749,$N189,'[1]SIIF Cierre 31 de Abril de 2024'!$N$4:$N$749,$O189)/1000000)</f>
        <v>0</v>
      </c>
      <c r="AF189" s="352">
        <f>AD189-AE189</f>
        <v>14063.8</v>
      </c>
      <c r="AG189" s="422">
        <f>+SUMIFS('[1]SIIF Cierre 31 de Abril de 2024'!$W$4:$W$749,'[1]SIIF Cierre 31 de Abril de 2024'!$A$4:$A$749,$B189,'[1]SIIF Cierre 31 de Abril de 2024'!$B$4:$B$749,$C189,'[1]SIIF Cierre 31 de Abril de 2024'!$C$4:$C$749,$D189,'[1]SIIF Cierre 31 de Abril de 2024'!$D$4:$D$749,$E189,'[1]SIIF Cierre 31 de Abril de 2024'!$E$4:$E$749,$F189,'[1]SIIF Cierre 31 de Abril de 2024'!$F$4:$F$749,$G189,'[1]SIIF Cierre 31 de Abril de 2024'!$G$4:$G$749,$H189,'[1]SIIF Cierre 31 de Abril de 2024'!$H$4:$H$749,$I189,'[1]SIIF Cierre 31 de Abril de 2024'!$I$4:$I$749,$J189,'[1]SIIF Cierre 31 de Abril de 2024'!$J$4:$J$749,$K189,'[1]SIIF Cierre 31 de Abril de 2024'!$K$4:$K$749,$L189,'[1]SIIF Cierre 31 de Abril de 2024'!$L$4:$L$749,$M189,'[1]SIIF Cierre 31 de Abril de 2024'!$M$4:$M$749,$N189,'[1]SIIF Cierre 31 de Abril de 2024'!$N$4:$N$749,$O189)/1000000</f>
        <v>11474.359066000001</v>
      </c>
      <c r="AH189" s="177">
        <f t="shared" si="525"/>
        <v>0.81587899899031568</v>
      </c>
      <c r="AI189" s="217"/>
      <c r="AJ189" s="246">
        <f t="shared" si="540"/>
        <v>11352.8</v>
      </c>
      <c r="AK189" s="246">
        <f t="shared" si="536"/>
        <v>121.55906600000162</v>
      </c>
      <c r="AL189" s="170">
        <f t="shared" si="526"/>
        <v>0.80723559777585008</v>
      </c>
      <c r="AM189" s="422">
        <f>+SUMIFS('[1]SIIF Cierre 31 de Abril de 2024'!$X$4:$X$749,'[1]SIIF Cierre 31 de Abril de 2024'!$A$4:$A$749,$B189,'[1]SIIF Cierre 31 de Abril de 2024'!$B$4:$B$749,$C189,'[1]SIIF Cierre 31 de Abril de 2024'!$C$4:$C$749,$D189,'[1]SIIF Cierre 31 de Abril de 2024'!$D$4:$D$749,$E189,'[1]SIIF Cierre 31 de Abril de 2024'!$E$4:$E$749,$F189,'[1]SIIF Cierre 31 de Abril de 2024'!$F$4:$F$749,$G189,'[1]SIIF Cierre 31 de Abril de 2024'!$G$4:$G$749,$H189,'[1]SIIF Cierre 31 de Abril de 2024'!$H$4:$H$749,$I189,'[1]SIIF Cierre 31 de Abril de 2024'!$I$4:$I$749,$J189,'[1]SIIF Cierre 31 de Abril de 2024'!$J$4:$J$749,$K189,'[1]SIIF Cierre 31 de Abril de 2024'!$K$4:$K$749,$L189,'[1]SIIF Cierre 31 de Abril de 2024'!$L$4:$L$749,$M189,'[1]SIIF Cierre 31 de Abril de 2024'!$M$4:$M$749,$N189,'[1]SIIF Cierre 31 de Abril de 2024'!$N$4:$N$749,$O189)/1000000</f>
        <v>11474.359066000001</v>
      </c>
      <c r="AN189" s="177">
        <f t="shared" si="527"/>
        <v>0.81587899899031568</v>
      </c>
      <c r="AO189" s="217"/>
      <c r="AP189" s="246">
        <f t="shared" si="537"/>
        <v>11352.8</v>
      </c>
      <c r="AQ189" s="246">
        <f t="shared" si="541"/>
        <v>121.55906600000162</v>
      </c>
      <c r="AR189" s="170">
        <f t="shared" si="528"/>
        <v>0.80723559777585008</v>
      </c>
      <c r="AS189" s="422">
        <f>+SUMIFS('[1]SIIF Cierre 31 de Abril de 2024'!$Z$4:$Z$749,'[1]SIIF Cierre 31 de Abril de 2024'!$A$4:$A$749,$B189,'[1]SIIF Cierre 31 de Abril de 2024'!$B$4:$B$749,$C189,'[1]SIIF Cierre 31 de Abril de 2024'!$C$4:$C$749,$D189,'[1]SIIF Cierre 31 de Abril de 2024'!$D$4:$D$749,$E189,'[1]SIIF Cierre 31 de Abril de 2024'!$E$4:$E$749,$F189,'[1]SIIF Cierre 31 de Abril de 2024'!$F$4:$F$749,$G189,'[1]SIIF Cierre 31 de Abril de 2024'!$G$4:$G$749,$H189,'[1]SIIF Cierre 31 de Abril de 2024'!$H$4:$H$749,$I189,'[1]SIIF Cierre 31 de Abril de 2024'!$I$4:$I$749,$J189,'[1]SIIF Cierre 31 de Abril de 2024'!$J$4:$J$749,$K189,'[1]SIIF Cierre 31 de Abril de 2024'!$K$4:$K$749,$L189,'[1]SIIF Cierre 31 de Abril de 2024'!$L$4:$L$749,$M189,'[1]SIIF Cierre 31 de Abril de 2024'!$M$4:$M$749,$N189,'[1]SIIF Cierre 31 de Abril de 2024'!$N$4:$N$749,$O189)/1000000</f>
        <v>11474.359066000001</v>
      </c>
      <c r="AT189" s="177">
        <f t="shared" si="529"/>
        <v>0.81587899899031568</v>
      </c>
      <c r="AU189" s="422">
        <f>+AD189-AG189</f>
        <v>2589.4409339999984</v>
      </c>
      <c r="AV189" s="350">
        <f>+AG189-AM189</f>
        <v>0</v>
      </c>
      <c r="AW189" s="351">
        <f>+AD189-AM189</f>
        <v>2589.4409339999984</v>
      </c>
      <c r="AX189" s="389"/>
      <c r="AY189" s="190">
        <f>AD189*AR189</f>
        <v>11352.8</v>
      </c>
      <c r="AZ189" s="172">
        <f>IF(AND(AY189=0,AM189&gt;AY189),1,IFERROR(AM189/AY189,1))</f>
        <v>1.0107074083926433</v>
      </c>
      <c r="BB189" s="252">
        <v>0.80632901491773201</v>
      </c>
      <c r="BC189" s="252">
        <v>0.80632901491773201</v>
      </c>
      <c r="BD189" s="252">
        <v>0.80723559777585008</v>
      </c>
      <c r="BE189" s="252">
        <v>0.80723559777585008</v>
      </c>
      <c r="BF189" s="252">
        <v>0.80814218063396803</v>
      </c>
      <c r="BG189" s="252">
        <v>0.80814218063396803</v>
      </c>
      <c r="BH189" s="252">
        <v>0.90361779888792504</v>
      </c>
      <c r="BI189" s="252">
        <v>0.90361779888792504</v>
      </c>
      <c r="BJ189" s="252">
        <v>0.90452438174604299</v>
      </c>
      <c r="BK189" s="252">
        <v>0.90452438174604299</v>
      </c>
      <c r="BL189" s="252">
        <v>0.90543096460416106</v>
      </c>
      <c r="BM189" s="252">
        <v>1</v>
      </c>
      <c r="BO189" s="252">
        <v>0.80632901491773201</v>
      </c>
      <c r="BP189" s="252">
        <v>0.80632901491773201</v>
      </c>
      <c r="BQ189" s="252">
        <v>0.80723559777585008</v>
      </c>
      <c r="BR189" s="252">
        <v>0.80723559777585008</v>
      </c>
      <c r="BS189" s="252">
        <v>0.80814218063396803</v>
      </c>
      <c r="BT189" s="252">
        <v>0.80814218063396803</v>
      </c>
      <c r="BU189" s="252">
        <v>0.90361779888792504</v>
      </c>
      <c r="BV189" s="252">
        <v>0.90361779888792504</v>
      </c>
      <c r="BW189" s="252">
        <v>0.90452438174604299</v>
      </c>
      <c r="BX189" s="252">
        <v>0.90452438174604299</v>
      </c>
      <c r="BY189" s="252">
        <v>0.90543096460416106</v>
      </c>
      <c r="BZ189" s="252">
        <v>1</v>
      </c>
      <c r="CB189" s="537">
        <f t="shared" si="538"/>
        <v>11340.05</v>
      </c>
      <c r="CC189" s="537">
        <f t="shared" si="538"/>
        <v>11340.05</v>
      </c>
      <c r="CD189" s="537">
        <f t="shared" si="538"/>
        <v>11352.8</v>
      </c>
      <c r="CE189" s="537">
        <f t="shared" si="538"/>
        <v>11352.8</v>
      </c>
      <c r="CF189" s="537">
        <f t="shared" si="538"/>
        <v>11365.55</v>
      </c>
      <c r="CG189" s="537">
        <f t="shared" si="538"/>
        <v>11365.55</v>
      </c>
      <c r="CH189" s="537">
        <f t="shared" si="538"/>
        <v>12708.3</v>
      </c>
      <c r="CI189" s="537">
        <f t="shared" si="538"/>
        <v>12708.3</v>
      </c>
      <c r="CJ189" s="537">
        <f t="shared" si="538"/>
        <v>12721.05</v>
      </c>
      <c r="CK189" s="537">
        <f t="shared" si="538"/>
        <v>12721.05</v>
      </c>
      <c r="CL189" s="537">
        <f t="shared" si="538"/>
        <v>12733.8</v>
      </c>
      <c r="CM189" s="537">
        <f t="shared" si="538"/>
        <v>14063.8</v>
      </c>
      <c r="CO189" s="538">
        <f t="shared" si="542"/>
        <v>11340.05</v>
      </c>
      <c r="CP189" s="538">
        <f t="shared" si="539"/>
        <v>11340.05</v>
      </c>
      <c r="CQ189" s="538">
        <f t="shared" si="539"/>
        <v>11352.8</v>
      </c>
      <c r="CR189" s="538">
        <f t="shared" si="539"/>
        <v>11352.8</v>
      </c>
      <c r="CS189" s="538">
        <f t="shared" si="539"/>
        <v>11365.55</v>
      </c>
      <c r="CT189" s="538">
        <f t="shared" si="539"/>
        <v>11365.55</v>
      </c>
      <c r="CU189" s="538">
        <f t="shared" si="539"/>
        <v>12708.3</v>
      </c>
      <c r="CV189" s="538">
        <f t="shared" si="539"/>
        <v>12708.3</v>
      </c>
      <c r="CW189" s="538">
        <f t="shared" si="539"/>
        <v>12721.05</v>
      </c>
      <c r="CX189" s="538">
        <f t="shared" si="539"/>
        <v>12721.05</v>
      </c>
      <c r="CY189" s="538">
        <f t="shared" si="539"/>
        <v>12733.8</v>
      </c>
      <c r="CZ189" s="538">
        <f t="shared" si="539"/>
        <v>14063.8</v>
      </c>
      <c r="DB189" s="537">
        <v>11340050000</v>
      </c>
      <c r="DC189" s="538">
        <v>11340050000</v>
      </c>
      <c r="DD189" s="538">
        <v>11352800000</v>
      </c>
      <c r="DE189" s="538">
        <v>11352800000</v>
      </c>
      <c r="DF189" s="538">
        <v>11365550000</v>
      </c>
      <c r="DG189" s="538">
        <v>11365550000</v>
      </c>
      <c r="DH189" s="538">
        <v>12708300000</v>
      </c>
      <c r="DI189" s="538">
        <v>12708300000</v>
      </c>
      <c r="DJ189" s="538">
        <v>12721050000</v>
      </c>
      <c r="DK189" s="538">
        <v>12721050000</v>
      </c>
      <c r="DL189" s="538">
        <v>12733800000</v>
      </c>
      <c r="DM189" s="538">
        <v>14063800000</v>
      </c>
      <c r="DO189" s="538">
        <v>11340050000</v>
      </c>
      <c r="DP189" s="538">
        <v>11340050000</v>
      </c>
      <c r="DQ189" s="538">
        <v>11352800000</v>
      </c>
      <c r="DR189" s="538">
        <v>11352800000</v>
      </c>
      <c r="DS189" s="538">
        <v>11365550000</v>
      </c>
      <c r="DT189" s="538">
        <v>11365550000</v>
      </c>
      <c r="DU189" s="538">
        <v>12708300000</v>
      </c>
      <c r="DV189" s="538">
        <v>12708300000</v>
      </c>
      <c r="DW189" s="538">
        <v>12721050000</v>
      </c>
      <c r="DX189" s="538">
        <v>12721050000</v>
      </c>
      <c r="DY189" s="538">
        <v>12733800000</v>
      </c>
      <c r="DZ189" s="538">
        <v>14063800000</v>
      </c>
      <c r="EB189" s="537">
        <v>1000000</v>
      </c>
      <c r="EC189" s="538">
        <v>1000000</v>
      </c>
      <c r="ED189" s="538">
        <v>1000000</v>
      </c>
      <c r="EE189" s="538">
        <v>1000000</v>
      </c>
      <c r="EF189" s="538">
        <v>1000000</v>
      </c>
      <c r="EG189" s="538">
        <v>1000000</v>
      </c>
      <c r="EH189" s="538">
        <v>1000000</v>
      </c>
      <c r="EI189" s="538">
        <v>1000000</v>
      </c>
      <c r="EJ189" s="538">
        <v>1000000</v>
      </c>
      <c r="EK189" s="538">
        <v>1000000</v>
      </c>
      <c r="EL189" s="538">
        <v>1000000</v>
      </c>
      <c r="EM189" s="538">
        <v>1000000</v>
      </c>
      <c r="EO189" s="538">
        <v>1000000</v>
      </c>
      <c r="EP189" s="538">
        <v>1000000</v>
      </c>
      <c r="EQ189" s="538">
        <v>1000000</v>
      </c>
      <c r="ER189" s="538">
        <v>1000000</v>
      </c>
      <c r="ES189" s="538">
        <v>1000000</v>
      </c>
      <c r="ET189" s="538">
        <v>1000000</v>
      </c>
      <c r="EU189" s="538">
        <v>1000000</v>
      </c>
      <c r="EV189" s="538">
        <v>1000000</v>
      </c>
      <c r="EW189" s="538">
        <v>1000000</v>
      </c>
      <c r="EX189" s="538">
        <v>1000000</v>
      </c>
      <c r="EY189" s="538">
        <v>1000000</v>
      </c>
      <c r="EZ189" s="538">
        <v>1000000</v>
      </c>
    </row>
    <row r="190" spans="2:156" ht="20.149999999999999" customHeight="1">
      <c r="B190" s="165" t="s">
        <v>186</v>
      </c>
      <c r="C190" s="1" t="s">
        <v>296</v>
      </c>
      <c r="D190" s="1" t="s">
        <v>162</v>
      </c>
      <c r="E190" s="1" t="s">
        <v>163</v>
      </c>
      <c r="F190" s="1">
        <v>5</v>
      </c>
      <c r="G190" s="1" t="s">
        <v>162</v>
      </c>
      <c r="H190" s="1" t="s">
        <v>162</v>
      </c>
      <c r="I190" s="1" t="s">
        <v>162</v>
      </c>
      <c r="J190" s="1" t="s">
        <v>162</v>
      </c>
      <c r="K190" s="1" t="s">
        <v>162</v>
      </c>
      <c r="L190" s="1" t="s">
        <v>162</v>
      </c>
      <c r="M190" s="1" t="s">
        <v>162</v>
      </c>
      <c r="N190" s="1" t="s">
        <v>162</v>
      </c>
      <c r="O190" s="1" t="s">
        <v>162</v>
      </c>
      <c r="T190" s="302" t="s">
        <v>262</v>
      </c>
      <c r="U190" s="413"/>
      <c r="V190" s="174" t="s">
        <v>262</v>
      </c>
      <c r="W190" s="352">
        <f>(+SUMIFS('[1]SIIF Cierre 31 de Abril de 2024'!$P$4:$P$749,'[1]SIIF Cierre 31 de Abril de 2024'!$A$4:$A$749,$B190,'[1]SIIF Cierre 31 de Abril de 2024'!$B$4:$B$749,$C190,'[1]SIIF Cierre 31 de Abril de 2024'!$C$4:$C$749,$D190,'[1]SIIF Cierre 31 de Abril de 2024'!$D$4:$D$749,$E190,'[1]SIIF Cierre 31 de Abril de 2024'!$E$4:$E$749,$F190,'[1]SIIF Cierre 31 de Abril de 2024'!$F$4:$F$749,$G190,'[1]SIIF Cierre 31 de Abril de 2024'!$G$4:$G$749,$H190,'[1]SIIF Cierre 31 de Abril de 2024'!$H$4:$H$749,$I190,'[1]SIIF Cierre 31 de Abril de 2024'!$I$4:$I$749,$J190,'[1]SIIF Cierre 31 de Abril de 2024'!$J$4:$J$749,$K190,'[1]SIIF Cierre 31 de Abril de 2024'!$K$4:$K$749,$L190,'[1]SIIF Cierre 31 de Abril de 2024'!$L$4:$L$749,$M190,'[1]SIIF Cierre 31 de Abril de 2024'!$M$4:$M$749,$N190,'[1]SIIF Cierre 31 de Abril de 2024'!$N$4:$N$749,$O190)/1000000)</f>
        <v>0</v>
      </c>
      <c r="X190" s="301">
        <v>0</v>
      </c>
      <c r="Y190" s="352">
        <f>(+SUMIFS('[1]SIIF Cierre 31 de Abril de 2024'!$R$4:$R$749,'[1]SIIF Cierre 31 de Abril de 2024'!$A$4:$A$749,$B190,'[1]SIIF Cierre 31 de Abril de 2024'!$B$4:$B$749,$C190,'[1]SIIF Cierre 31 de Abril de 2024'!$C$4:$C$749,$D190,'[1]SIIF Cierre 31 de Abril de 2024'!$D$4:$D$749,$E190,'[1]SIIF Cierre 31 de Abril de 2024'!$E$4:$E$749,$F190,'[1]SIIF Cierre 31 de Abril de 2024'!$F$4:$F$749,$G190,'[1]SIIF Cierre 31 de Abril de 2024'!$G$4:$G$749,$H190,'[1]SIIF Cierre 31 de Abril de 2024'!$H$4:$H$749,$I190,'[1]SIIF Cierre 31 de Abril de 2024'!$I$4:$I$749,$J190,'[1]SIIF Cierre 31 de Abril de 2024'!$J$4:$J$749,$K190,'[1]SIIF Cierre 31 de Abril de 2024'!$K$4:$K$749,$L190,'[1]SIIF Cierre 31 de Abril de 2024'!$L$4:$L$749,$M190,'[1]SIIF Cierre 31 de Abril de 2024'!$M$4:$M$749,$N190,'[1]SIIF Cierre 31 de Abril de 2024'!$N$4:$N$749,$O190)/1000000)</f>
        <v>0</v>
      </c>
      <c r="Z190" s="301"/>
      <c r="AA190" s="352">
        <f>(+SUMIFS('[1]SIIF Cierre 31 de Abril de 2024'!$Q$4:$Q$749,'[1]SIIF Cierre 31 de Abril de 2024'!$A$4:$A$749,$B190,'[1]SIIF Cierre 31 de Abril de 2024'!$B$4:$B$749,$C190,'[1]SIIF Cierre 31 de Abril de 2024'!$C$4:$C$749,$D190,'[1]SIIF Cierre 31 de Abril de 2024'!$D$4:$D$749,$E190,'[1]SIIF Cierre 31 de Abril de 2024'!$E$4:$E$749,$F190,'[1]SIIF Cierre 31 de Abril de 2024'!$F$4:$F$749,$G190,'[1]SIIF Cierre 31 de Abril de 2024'!$G$4:$G$749,$H190,'[1]SIIF Cierre 31 de Abril de 2024'!$H$4:$H$749,$I190,'[1]SIIF Cierre 31 de Abril de 2024'!$I$4:$I$749,$J190,'[1]SIIF Cierre 31 de Abril de 2024'!$J$4:$J$749,$K190,'[1]SIIF Cierre 31 de Abril de 2024'!$K$4:$K$749,$L190,'[1]SIIF Cierre 31 de Abril de 2024'!$L$4:$L$749,$M190,'[1]SIIF Cierre 31 de Abril de 2024'!$M$4:$M$749,$N190,'[1]SIIF Cierre 31 de Abril de 2024'!$N$4:$N$749,$O190)/1000000)</f>
        <v>0</v>
      </c>
      <c r="AB190" s="301"/>
      <c r="AC190" s="301"/>
      <c r="AD190" s="422">
        <f>W190-Y190+AA190</f>
        <v>0</v>
      </c>
      <c r="AE190" s="352">
        <f>(+SUMIFS('[1]SIIF Cierre 31 de Abril de 2024'!$T$4:$T$749,'[1]SIIF Cierre 31 de Abril de 2024'!$A$4:$A$749,$B190,'[1]SIIF Cierre 31 de Abril de 2024'!$B$4:$B$749,$C190,'[1]SIIF Cierre 31 de Abril de 2024'!$C$4:$C$749,$D190,'[1]SIIF Cierre 31 de Abril de 2024'!$D$4:$D$749,$E190,'[1]SIIF Cierre 31 de Abril de 2024'!$E$4:$E$749,$F190,'[1]SIIF Cierre 31 de Abril de 2024'!$F$4:$F$749,$G190,'[1]SIIF Cierre 31 de Abril de 2024'!$G$4:$G$749,$H190,'[1]SIIF Cierre 31 de Abril de 2024'!$H$4:$H$749,$I190,'[1]SIIF Cierre 31 de Abril de 2024'!$I$4:$I$749,$J190,'[1]SIIF Cierre 31 de Abril de 2024'!$J$4:$J$749,$K190,'[1]SIIF Cierre 31 de Abril de 2024'!$K$4:$K$749,$L190,'[1]SIIF Cierre 31 de Abril de 2024'!$L$4:$L$749,$M190,'[1]SIIF Cierre 31 de Abril de 2024'!$M$4:$M$749,$N190,'[1]SIIF Cierre 31 de Abril de 2024'!$N$4:$N$749,$O190)/1000000)</f>
        <v>0</v>
      </c>
      <c r="AF190" s="360">
        <f>AD190-AE190</f>
        <v>0</v>
      </c>
      <c r="AG190" s="422">
        <f>+SUMIFS('[1]SIIF Cierre 31 de Abril de 2024'!$W$4:$W$749,'[1]SIIF Cierre 31 de Abril de 2024'!$A$4:$A$749,$B190,'[1]SIIF Cierre 31 de Abril de 2024'!$B$4:$B$749,$C190,'[1]SIIF Cierre 31 de Abril de 2024'!$C$4:$C$749,$D190,'[1]SIIF Cierre 31 de Abril de 2024'!$D$4:$D$749,$E190,'[1]SIIF Cierre 31 de Abril de 2024'!$E$4:$E$749,$F190,'[1]SIIF Cierre 31 de Abril de 2024'!$F$4:$F$749,$G190,'[1]SIIF Cierre 31 de Abril de 2024'!$G$4:$G$749,$H190,'[1]SIIF Cierre 31 de Abril de 2024'!$H$4:$H$749,$I190,'[1]SIIF Cierre 31 de Abril de 2024'!$I$4:$I$749,$J190,'[1]SIIF Cierre 31 de Abril de 2024'!$J$4:$J$749,$K190,'[1]SIIF Cierre 31 de Abril de 2024'!$K$4:$K$749,$L190,'[1]SIIF Cierre 31 de Abril de 2024'!$L$4:$L$749,$M190,'[1]SIIF Cierre 31 de Abril de 2024'!$M$4:$M$749,$N190,'[1]SIIF Cierre 31 de Abril de 2024'!$N$4:$N$749,$O190)/1000000</f>
        <v>0</v>
      </c>
      <c r="AH190" s="177">
        <f>IFERROR(AG190/AD190,0)</f>
        <v>0</v>
      </c>
      <c r="AI190" s="217"/>
      <c r="AJ190" s="246">
        <f t="shared" si="540"/>
        <v>0</v>
      </c>
      <c r="AK190" s="246">
        <f t="shared" si="536"/>
        <v>0</v>
      </c>
      <c r="AL190" s="170">
        <f t="shared" si="526"/>
        <v>0</v>
      </c>
      <c r="AM190" s="422">
        <f>+SUMIFS('[1]SIIF Cierre 31 de Abril de 2024'!$X$4:$X$749,'[1]SIIF Cierre 31 de Abril de 2024'!$A$4:$A$749,$B190,'[1]SIIF Cierre 31 de Abril de 2024'!$B$4:$B$749,$C190,'[1]SIIF Cierre 31 de Abril de 2024'!$C$4:$C$749,$D190,'[1]SIIF Cierre 31 de Abril de 2024'!$D$4:$D$749,$E190,'[1]SIIF Cierre 31 de Abril de 2024'!$E$4:$E$749,$F190,'[1]SIIF Cierre 31 de Abril de 2024'!$F$4:$F$749,$G190,'[1]SIIF Cierre 31 de Abril de 2024'!$G$4:$G$749,$H190,'[1]SIIF Cierre 31 de Abril de 2024'!$H$4:$H$749,$I190,'[1]SIIF Cierre 31 de Abril de 2024'!$I$4:$I$749,$J190,'[1]SIIF Cierre 31 de Abril de 2024'!$J$4:$J$749,$K190,'[1]SIIF Cierre 31 de Abril de 2024'!$K$4:$K$749,$L190,'[1]SIIF Cierre 31 de Abril de 2024'!$L$4:$L$749,$M190,'[1]SIIF Cierre 31 de Abril de 2024'!$M$4:$M$749,$N190,'[1]SIIF Cierre 31 de Abril de 2024'!$N$4:$N$749,$O190)/1000000</f>
        <v>0</v>
      </c>
      <c r="AN190" s="177">
        <f>IFERROR(AM190/AD190,0)</f>
        <v>0</v>
      </c>
      <c r="AO190" s="217"/>
      <c r="AP190" s="246">
        <f t="shared" si="537"/>
        <v>0</v>
      </c>
      <c r="AQ190" s="246">
        <f t="shared" si="541"/>
        <v>0</v>
      </c>
      <c r="AR190" s="170">
        <f t="shared" si="528"/>
        <v>0</v>
      </c>
      <c r="AS190" s="422">
        <f>+SUMIFS('[1]SIIF Cierre 31 de Abril de 2024'!$Z$4:$Z$749,'[1]SIIF Cierre 31 de Abril de 2024'!$A$4:$A$749,$B190,'[1]SIIF Cierre 31 de Abril de 2024'!$B$4:$B$749,$C190,'[1]SIIF Cierre 31 de Abril de 2024'!$C$4:$C$749,$D190,'[1]SIIF Cierre 31 de Abril de 2024'!$D$4:$D$749,$E190,'[1]SIIF Cierre 31 de Abril de 2024'!$E$4:$E$749,$F190,'[1]SIIF Cierre 31 de Abril de 2024'!$F$4:$F$749,$G190,'[1]SIIF Cierre 31 de Abril de 2024'!$G$4:$G$749,$H190,'[1]SIIF Cierre 31 de Abril de 2024'!$H$4:$H$749,$I190,'[1]SIIF Cierre 31 de Abril de 2024'!$I$4:$I$749,$J190,'[1]SIIF Cierre 31 de Abril de 2024'!$J$4:$J$749,$K190,'[1]SIIF Cierre 31 de Abril de 2024'!$K$4:$K$749,$L190,'[1]SIIF Cierre 31 de Abril de 2024'!$L$4:$L$749,$M190,'[1]SIIF Cierre 31 de Abril de 2024'!$M$4:$M$749,$N190,'[1]SIIF Cierre 31 de Abril de 2024'!$N$4:$N$749,$O190)/1000000</f>
        <v>0</v>
      </c>
      <c r="AT190" s="177">
        <f>IFERROR(AS190/AD190,0)</f>
        <v>0</v>
      </c>
      <c r="AU190" s="422">
        <f>+AD190-AG190</f>
        <v>0</v>
      </c>
      <c r="AV190" s="350">
        <f>+AG190-AM190</f>
        <v>0</v>
      </c>
      <c r="AW190" s="351">
        <f>+AD190-AM190</f>
        <v>0</v>
      </c>
      <c r="AX190" s="389"/>
      <c r="AY190" s="178">
        <f>AD190*AR190</f>
        <v>0</v>
      </c>
      <c r="AZ190" s="172" t="e">
        <f>+AM190/AY190</f>
        <v>#DIV/0!</v>
      </c>
      <c r="BB190" s="320">
        <v>0</v>
      </c>
      <c r="BC190" s="320">
        <v>0</v>
      </c>
      <c r="BD190" s="320">
        <v>0</v>
      </c>
      <c r="BE190" s="320">
        <v>0</v>
      </c>
      <c r="BF190" s="320">
        <v>0</v>
      </c>
      <c r="BG190" s="320">
        <v>0</v>
      </c>
      <c r="BH190" s="320">
        <v>0</v>
      </c>
      <c r="BI190" s="320">
        <v>0</v>
      </c>
      <c r="BJ190" s="320">
        <v>0</v>
      </c>
      <c r="BK190" s="320">
        <v>0</v>
      </c>
      <c r="BL190" s="320">
        <v>0</v>
      </c>
      <c r="BM190" s="320">
        <v>0</v>
      </c>
      <c r="BO190" s="320">
        <v>0</v>
      </c>
      <c r="BP190" s="320">
        <v>0</v>
      </c>
      <c r="BQ190" s="320">
        <v>0</v>
      </c>
      <c r="BR190" s="320">
        <v>0</v>
      </c>
      <c r="BS190" s="320">
        <v>0</v>
      </c>
      <c r="BT190" s="320">
        <v>0</v>
      </c>
      <c r="BU190" s="320">
        <v>0</v>
      </c>
      <c r="BV190" s="320">
        <v>0</v>
      </c>
      <c r="BW190" s="320">
        <v>0</v>
      </c>
      <c r="BX190" s="320">
        <v>0</v>
      </c>
      <c r="BY190" s="320">
        <v>0</v>
      </c>
      <c r="BZ190" s="320">
        <v>0</v>
      </c>
      <c r="CB190" s="537">
        <f t="shared" si="538"/>
        <v>0</v>
      </c>
      <c r="CC190" s="537">
        <f t="shared" si="538"/>
        <v>0</v>
      </c>
      <c r="CD190" s="537">
        <f t="shared" si="538"/>
        <v>0</v>
      </c>
      <c r="CE190" s="537">
        <f t="shared" si="538"/>
        <v>0</v>
      </c>
      <c r="CF190" s="537">
        <f t="shared" si="538"/>
        <v>0</v>
      </c>
      <c r="CG190" s="537">
        <f t="shared" si="538"/>
        <v>0</v>
      </c>
      <c r="CH190" s="537">
        <f t="shared" si="538"/>
        <v>0</v>
      </c>
      <c r="CI190" s="537">
        <f t="shared" si="538"/>
        <v>0</v>
      </c>
      <c r="CJ190" s="537">
        <f t="shared" si="538"/>
        <v>0</v>
      </c>
      <c r="CK190" s="537">
        <f t="shared" si="538"/>
        <v>0</v>
      </c>
      <c r="CL190" s="537">
        <f t="shared" si="538"/>
        <v>0</v>
      </c>
      <c r="CM190" s="537">
        <f t="shared" si="538"/>
        <v>0</v>
      </c>
      <c r="CO190" s="538">
        <f t="shared" si="542"/>
        <v>0</v>
      </c>
      <c r="CP190" s="538">
        <f t="shared" si="539"/>
        <v>0</v>
      </c>
      <c r="CQ190" s="538">
        <f t="shared" si="539"/>
        <v>0</v>
      </c>
      <c r="CR190" s="538">
        <f t="shared" si="539"/>
        <v>0</v>
      </c>
      <c r="CS190" s="538">
        <f t="shared" si="539"/>
        <v>0</v>
      </c>
      <c r="CT190" s="538">
        <f t="shared" si="539"/>
        <v>0</v>
      </c>
      <c r="CU190" s="538">
        <f t="shared" si="539"/>
        <v>0</v>
      </c>
      <c r="CV190" s="538">
        <f t="shared" si="539"/>
        <v>0</v>
      </c>
      <c r="CW190" s="538">
        <f t="shared" si="539"/>
        <v>0</v>
      </c>
      <c r="CX190" s="538">
        <f t="shared" si="539"/>
        <v>0</v>
      </c>
      <c r="CY190" s="538">
        <f t="shared" si="539"/>
        <v>0</v>
      </c>
      <c r="CZ190" s="538">
        <f t="shared" si="539"/>
        <v>0</v>
      </c>
      <c r="DB190" s="537">
        <v>0</v>
      </c>
      <c r="DC190" s="538">
        <v>0</v>
      </c>
      <c r="DD190" s="538">
        <v>0</v>
      </c>
      <c r="DE190" s="538">
        <v>0</v>
      </c>
      <c r="DF190" s="538">
        <v>0</v>
      </c>
      <c r="DG190" s="538">
        <v>0</v>
      </c>
      <c r="DH190" s="538">
        <v>0</v>
      </c>
      <c r="DI190" s="538">
        <v>0</v>
      </c>
      <c r="DJ190" s="538">
        <v>0</v>
      </c>
      <c r="DK190" s="538">
        <v>0</v>
      </c>
      <c r="DL190" s="538">
        <v>0</v>
      </c>
      <c r="DM190" s="538">
        <v>0</v>
      </c>
      <c r="DO190" s="537">
        <v>0</v>
      </c>
      <c r="DP190" s="538">
        <v>0</v>
      </c>
      <c r="DQ190" s="538">
        <v>0</v>
      </c>
      <c r="DR190" s="538">
        <v>0</v>
      </c>
      <c r="DS190" s="538">
        <v>0</v>
      </c>
      <c r="DT190" s="538">
        <v>0</v>
      </c>
      <c r="DU190" s="538">
        <v>0</v>
      </c>
      <c r="DV190" s="538">
        <v>0</v>
      </c>
      <c r="DW190" s="538">
        <v>0</v>
      </c>
      <c r="DX190" s="538">
        <v>0</v>
      </c>
      <c r="DY190" s="538">
        <v>0</v>
      </c>
      <c r="DZ190" s="538">
        <v>0</v>
      </c>
      <c r="EB190" s="537">
        <v>1000000</v>
      </c>
      <c r="EC190" s="538">
        <v>1000000</v>
      </c>
      <c r="ED190" s="538">
        <v>1000000</v>
      </c>
      <c r="EE190" s="538">
        <v>1000000</v>
      </c>
      <c r="EF190" s="538">
        <v>1000000</v>
      </c>
      <c r="EG190" s="538">
        <v>1000000</v>
      </c>
      <c r="EH190" s="538">
        <v>1000000</v>
      </c>
      <c r="EI190" s="538">
        <v>1000000</v>
      </c>
      <c r="EJ190" s="538">
        <v>1000000</v>
      </c>
      <c r="EK190" s="538">
        <v>1000000</v>
      </c>
      <c r="EL190" s="538">
        <v>1000000</v>
      </c>
      <c r="EM190" s="538">
        <v>1000000</v>
      </c>
      <c r="EO190" s="538">
        <v>1000000</v>
      </c>
      <c r="EP190" s="538">
        <v>1000000</v>
      </c>
      <c r="EQ190" s="538">
        <v>1000000</v>
      </c>
      <c r="ER190" s="538">
        <v>1000000</v>
      </c>
      <c r="ES190" s="538">
        <v>1000000</v>
      </c>
      <c r="ET190" s="538">
        <v>1000000</v>
      </c>
      <c r="EU190" s="538">
        <v>1000000</v>
      </c>
      <c r="EV190" s="538">
        <v>1000000</v>
      </c>
      <c r="EW190" s="538">
        <v>1000000</v>
      </c>
      <c r="EX190" s="538">
        <v>1000000</v>
      </c>
      <c r="EY190" s="538">
        <v>1000000</v>
      </c>
      <c r="EZ190" s="538">
        <v>1000000</v>
      </c>
    </row>
    <row r="191" spans="2:156" ht="23.5" thickBot="1">
      <c r="B191" s="165" t="s">
        <v>186</v>
      </c>
      <c r="C191" s="1" t="s">
        <v>296</v>
      </c>
      <c r="D191" s="1" t="s">
        <v>162</v>
      </c>
      <c r="E191" s="1" t="s">
        <v>163</v>
      </c>
      <c r="F191" s="1">
        <v>8</v>
      </c>
      <c r="G191" s="1" t="s">
        <v>162</v>
      </c>
      <c r="H191" s="1" t="s">
        <v>162</v>
      </c>
      <c r="I191" s="1" t="s">
        <v>162</v>
      </c>
      <c r="J191" s="1" t="s">
        <v>162</v>
      </c>
      <c r="K191" s="1" t="s">
        <v>162</v>
      </c>
      <c r="L191" s="1" t="s">
        <v>162</v>
      </c>
      <c r="M191" s="1" t="s">
        <v>162</v>
      </c>
      <c r="N191" s="1" t="s">
        <v>162</v>
      </c>
      <c r="O191" s="1" t="s">
        <v>162</v>
      </c>
      <c r="T191" s="174" t="s">
        <v>169</v>
      </c>
      <c r="U191" s="414"/>
      <c r="V191" s="174" t="s">
        <v>169</v>
      </c>
      <c r="W191" s="352">
        <f>(+SUMIFS('[1]SIIF Cierre 31 de Abril de 2024'!$P$4:$P$749,'[1]SIIF Cierre 31 de Abril de 2024'!$A$4:$A$749,$B191,'[1]SIIF Cierre 31 de Abril de 2024'!$B$4:$B$749,$C191,'[1]SIIF Cierre 31 de Abril de 2024'!$C$4:$C$749,$D191,'[1]SIIF Cierre 31 de Abril de 2024'!$D$4:$D$749,$E191,'[1]SIIF Cierre 31 de Abril de 2024'!$E$4:$E$749,$F191,'[1]SIIF Cierre 31 de Abril de 2024'!$F$4:$F$749,$G191,'[1]SIIF Cierre 31 de Abril de 2024'!$G$4:$G$749,$H191,'[1]SIIF Cierre 31 de Abril de 2024'!$H$4:$H$749,$I191,'[1]SIIF Cierre 31 de Abril de 2024'!$I$4:$I$749,$J191,'[1]SIIF Cierre 31 de Abril de 2024'!$J$4:$J$749,$K191,'[1]SIIF Cierre 31 de Abril de 2024'!$K$4:$K$749,$L191,'[1]SIIF Cierre 31 de Abril de 2024'!$L$4:$L$749,$M191,'[1]SIIF Cierre 31 de Abril de 2024'!$M$4:$M$749,$N191,'[1]SIIF Cierre 31 de Abril de 2024'!$N$4:$N$749,$O191)/1000000)</f>
        <v>615.29999999999995</v>
      </c>
      <c r="X191" s="301">
        <v>0</v>
      </c>
      <c r="Y191" s="352">
        <f>(+SUMIFS('[1]SIIF Cierre 31 de Abril de 2024'!$R$4:$R$749,'[1]SIIF Cierre 31 de Abril de 2024'!$A$4:$A$749,$B191,'[1]SIIF Cierre 31 de Abril de 2024'!$B$4:$B$749,$C191,'[1]SIIF Cierre 31 de Abril de 2024'!$C$4:$C$749,$D191,'[1]SIIF Cierre 31 de Abril de 2024'!$D$4:$D$749,$E191,'[1]SIIF Cierre 31 de Abril de 2024'!$E$4:$E$749,$F191,'[1]SIIF Cierre 31 de Abril de 2024'!$F$4:$F$749,$G191,'[1]SIIF Cierre 31 de Abril de 2024'!$G$4:$G$749,$H191,'[1]SIIF Cierre 31 de Abril de 2024'!$H$4:$H$749,$I191,'[1]SIIF Cierre 31 de Abril de 2024'!$I$4:$I$749,$J191,'[1]SIIF Cierre 31 de Abril de 2024'!$J$4:$J$749,$K191,'[1]SIIF Cierre 31 de Abril de 2024'!$K$4:$K$749,$L191,'[1]SIIF Cierre 31 de Abril de 2024'!$L$4:$L$749,$M191,'[1]SIIF Cierre 31 de Abril de 2024'!$M$4:$M$749,$N191,'[1]SIIF Cierre 31 de Abril de 2024'!$N$4:$N$749,$O191)/1000000)</f>
        <v>0</v>
      </c>
      <c r="Z191" s="301"/>
      <c r="AA191" s="352">
        <f>(+SUMIFS('[1]SIIF Cierre 31 de Abril de 2024'!$Q$4:$Q$749,'[1]SIIF Cierre 31 de Abril de 2024'!$A$4:$A$749,$B191,'[1]SIIF Cierre 31 de Abril de 2024'!$B$4:$B$749,$C191,'[1]SIIF Cierre 31 de Abril de 2024'!$C$4:$C$749,$D191,'[1]SIIF Cierre 31 de Abril de 2024'!$D$4:$D$749,$E191,'[1]SIIF Cierre 31 de Abril de 2024'!$E$4:$E$749,$F191,'[1]SIIF Cierre 31 de Abril de 2024'!$F$4:$F$749,$G191,'[1]SIIF Cierre 31 de Abril de 2024'!$G$4:$G$749,$H191,'[1]SIIF Cierre 31 de Abril de 2024'!$H$4:$H$749,$I191,'[1]SIIF Cierre 31 de Abril de 2024'!$I$4:$I$749,$J191,'[1]SIIF Cierre 31 de Abril de 2024'!$J$4:$J$749,$K191,'[1]SIIF Cierre 31 de Abril de 2024'!$K$4:$K$749,$L191,'[1]SIIF Cierre 31 de Abril de 2024'!$L$4:$L$749,$M191,'[1]SIIF Cierre 31 de Abril de 2024'!$M$4:$M$749,$N191,'[1]SIIF Cierre 31 de Abril de 2024'!$N$4:$N$749,$O191)/1000000)</f>
        <v>0</v>
      </c>
      <c r="AB191" s="301"/>
      <c r="AC191" s="301"/>
      <c r="AD191" s="422">
        <f>W191-Y191+AA191</f>
        <v>615.29999999999995</v>
      </c>
      <c r="AE191" s="352">
        <f>(+SUMIFS('[1]SIIF Cierre 31 de Abril de 2024'!$T$4:$T$749,'[1]SIIF Cierre 31 de Abril de 2024'!$A$4:$A$749,$B191,'[1]SIIF Cierre 31 de Abril de 2024'!$B$4:$B$749,$C191,'[1]SIIF Cierre 31 de Abril de 2024'!$C$4:$C$749,$D191,'[1]SIIF Cierre 31 de Abril de 2024'!$D$4:$D$749,$E191,'[1]SIIF Cierre 31 de Abril de 2024'!$E$4:$E$749,$F191,'[1]SIIF Cierre 31 de Abril de 2024'!$F$4:$F$749,$G191,'[1]SIIF Cierre 31 de Abril de 2024'!$G$4:$G$749,$H191,'[1]SIIF Cierre 31 de Abril de 2024'!$H$4:$H$749,$I191,'[1]SIIF Cierre 31 de Abril de 2024'!$I$4:$I$749,$J191,'[1]SIIF Cierre 31 de Abril de 2024'!$J$4:$J$749,$K191,'[1]SIIF Cierre 31 de Abril de 2024'!$K$4:$K$749,$L191,'[1]SIIF Cierre 31 de Abril de 2024'!$L$4:$L$749,$M191,'[1]SIIF Cierre 31 de Abril de 2024'!$M$4:$M$749,$N191,'[1]SIIF Cierre 31 de Abril de 2024'!$N$4:$N$749,$O191)/1000000)</f>
        <v>0</v>
      </c>
      <c r="AF191" s="352">
        <f>AD191-AE191</f>
        <v>615.29999999999995</v>
      </c>
      <c r="AG191" s="422">
        <f>+SUMIFS('[1]SIIF Cierre 31 de Abril de 2024'!$W$4:$W$749,'[1]SIIF Cierre 31 de Abril de 2024'!$A$4:$A$749,$B191,'[1]SIIF Cierre 31 de Abril de 2024'!$B$4:$B$749,$C191,'[1]SIIF Cierre 31 de Abril de 2024'!$C$4:$C$749,$D191,'[1]SIIF Cierre 31 de Abril de 2024'!$D$4:$D$749,$E191,'[1]SIIF Cierre 31 de Abril de 2024'!$E$4:$E$749,$F191,'[1]SIIF Cierre 31 de Abril de 2024'!$F$4:$F$749,$G191,'[1]SIIF Cierre 31 de Abril de 2024'!$G$4:$G$749,$H191,'[1]SIIF Cierre 31 de Abril de 2024'!$H$4:$H$749,$I191,'[1]SIIF Cierre 31 de Abril de 2024'!$I$4:$I$749,$J191,'[1]SIIF Cierre 31 de Abril de 2024'!$J$4:$J$749,$K191,'[1]SIIF Cierre 31 de Abril de 2024'!$K$4:$K$749,$L191,'[1]SIIF Cierre 31 de Abril de 2024'!$L$4:$L$749,$M191,'[1]SIIF Cierre 31 de Abril de 2024'!$M$4:$M$749,$N191,'[1]SIIF Cierre 31 de Abril de 2024'!$N$4:$N$749,$O191)/1000000</f>
        <v>50.104565999999998</v>
      </c>
      <c r="AH191" s="177">
        <f t="shared" si="525"/>
        <v>8.1431116528522682E-2</v>
      </c>
      <c r="AI191" s="217"/>
      <c r="AJ191" s="246">
        <f t="shared" si="540"/>
        <v>43.12</v>
      </c>
      <c r="AK191" s="246">
        <f t="shared" si="536"/>
        <v>6.9845660000000009</v>
      </c>
      <c r="AL191" s="170">
        <f t="shared" si="526"/>
        <v>7.0079635949943112E-2</v>
      </c>
      <c r="AM191" s="422">
        <f>+SUMIFS('[1]SIIF Cierre 31 de Abril de 2024'!$X$4:$X$749,'[1]SIIF Cierre 31 de Abril de 2024'!$A$4:$A$749,$B191,'[1]SIIF Cierre 31 de Abril de 2024'!$B$4:$B$749,$C191,'[1]SIIF Cierre 31 de Abril de 2024'!$C$4:$C$749,$D191,'[1]SIIF Cierre 31 de Abril de 2024'!$D$4:$D$749,$E191,'[1]SIIF Cierre 31 de Abril de 2024'!$E$4:$E$749,$F191,'[1]SIIF Cierre 31 de Abril de 2024'!$F$4:$F$749,$G191,'[1]SIIF Cierre 31 de Abril de 2024'!$G$4:$G$749,$H191,'[1]SIIF Cierre 31 de Abril de 2024'!$H$4:$H$749,$I191,'[1]SIIF Cierre 31 de Abril de 2024'!$I$4:$I$749,$J191,'[1]SIIF Cierre 31 de Abril de 2024'!$J$4:$J$749,$K191,'[1]SIIF Cierre 31 de Abril de 2024'!$K$4:$K$749,$L191,'[1]SIIF Cierre 31 de Abril de 2024'!$L$4:$L$749,$M191,'[1]SIIF Cierre 31 de Abril de 2024'!$M$4:$M$749,$N191,'[1]SIIF Cierre 31 de Abril de 2024'!$N$4:$N$749,$O191)/1000000</f>
        <v>50.104565999999998</v>
      </c>
      <c r="AN191" s="177">
        <f t="shared" si="527"/>
        <v>8.1431116528522682E-2</v>
      </c>
      <c r="AO191" s="217"/>
      <c r="AP191" s="246">
        <f t="shared" si="537"/>
        <v>43.12</v>
      </c>
      <c r="AQ191" s="246">
        <f t="shared" si="541"/>
        <v>6.9845660000000009</v>
      </c>
      <c r="AR191" s="170">
        <f t="shared" si="528"/>
        <v>7.0079635949943112E-2</v>
      </c>
      <c r="AS191" s="422">
        <f>+SUMIFS('[1]SIIF Cierre 31 de Abril de 2024'!$Z$4:$Z$749,'[1]SIIF Cierre 31 de Abril de 2024'!$A$4:$A$749,$B191,'[1]SIIF Cierre 31 de Abril de 2024'!$B$4:$B$749,$C191,'[1]SIIF Cierre 31 de Abril de 2024'!$C$4:$C$749,$D191,'[1]SIIF Cierre 31 de Abril de 2024'!$D$4:$D$749,$E191,'[1]SIIF Cierre 31 de Abril de 2024'!$E$4:$E$749,$F191,'[1]SIIF Cierre 31 de Abril de 2024'!$F$4:$F$749,$G191,'[1]SIIF Cierre 31 de Abril de 2024'!$G$4:$G$749,$H191,'[1]SIIF Cierre 31 de Abril de 2024'!$H$4:$H$749,$I191,'[1]SIIF Cierre 31 de Abril de 2024'!$I$4:$I$749,$J191,'[1]SIIF Cierre 31 de Abril de 2024'!$J$4:$J$749,$K191,'[1]SIIF Cierre 31 de Abril de 2024'!$K$4:$K$749,$L191,'[1]SIIF Cierre 31 de Abril de 2024'!$L$4:$L$749,$M191,'[1]SIIF Cierre 31 de Abril de 2024'!$M$4:$M$749,$N191,'[1]SIIF Cierre 31 de Abril de 2024'!$N$4:$N$749,$O191)/1000000</f>
        <v>50.104565999999998</v>
      </c>
      <c r="AT191" s="177">
        <f t="shared" si="529"/>
        <v>8.1431116528522682E-2</v>
      </c>
      <c r="AU191" s="422">
        <f>+AD191-AG191</f>
        <v>565.19543399999998</v>
      </c>
      <c r="AV191" s="350">
        <f>+AG191-AM191</f>
        <v>0</v>
      </c>
      <c r="AW191" s="351">
        <f>+AD191-AM191</f>
        <v>565.19543399999998</v>
      </c>
      <c r="AX191" s="389"/>
      <c r="AY191" s="178">
        <f>AD191*AR191</f>
        <v>43.11999999999999</v>
      </c>
      <c r="AZ191" s="172">
        <f>+AM191/AY191</f>
        <v>1.1619797309833026</v>
      </c>
      <c r="BB191" s="252">
        <v>0</v>
      </c>
      <c r="BC191" s="252">
        <v>3.5039817974971556E-2</v>
      </c>
      <c r="BD191" s="252">
        <v>7.0079635949943112E-2</v>
      </c>
      <c r="BE191" s="252">
        <v>7.0079635949943112E-2</v>
      </c>
      <c r="BF191" s="252">
        <v>0.10511945392491467</v>
      </c>
      <c r="BG191" s="252">
        <v>0.14015927189988622</v>
      </c>
      <c r="BH191" s="252">
        <v>0.1751990898748578</v>
      </c>
      <c r="BI191" s="252">
        <v>0.1751990898748578</v>
      </c>
      <c r="BJ191" s="252">
        <v>0.1751990898748578</v>
      </c>
      <c r="BK191" s="252">
        <v>0.1751990898748578</v>
      </c>
      <c r="BL191" s="252">
        <v>1</v>
      </c>
      <c r="BM191" s="252">
        <v>1</v>
      </c>
      <c r="BO191" s="252">
        <v>0</v>
      </c>
      <c r="BP191" s="252">
        <v>3.5039817974971556E-2</v>
      </c>
      <c r="BQ191" s="252">
        <v>7.0079635949943112E-2</v>
      </c>
      <c r="BR191" s="252">
        <v>7.0079635949943112E-2</v>
      </c>
      <c r="BS191" s="252">
        <v>0.10511945392491467</v>
      </c>
      <c r="BT191" s="252">
        <v>0.14015927189988622</v>
      </c>
      <c r="BU191" s="252">
        <v>0.1751990898748578</v>
      </c>
      <c r="BV191" s="252">
        <v>0.1751990898748578</v>
      </c>
      <c r="BW191" s="252">
        <v>0.1751990898748578</v>
      </c>
      <c r="BX191" s="252">
        <v>0.1751990898748578</v>
      </c>
      <c r="BY191" s="252">
        <v>1</v>
      </c>
      <c r="BZ191" s="252">
        <v>1</v>
      </c>
      <c r="CB191" s="537">
        <f t="shared" si="538"/>
        <v>0</v>
      </c>
      <c r="CC191" s="537">
        <f t="shared" si="538"/>
        <v>21.56</v>
      </c>
      <c r="CD191" s="537">
        <f t="shared" si="538"/>
        <v>43.12</v>
      </c>
      <c r="CE191" s="537">
        <f t="shared" si="538"/>
        <v>43.12</v>
      </c>
      <c r="CF191" s="537">
        <f t="shared" si="538"/>
        <v>64.680000000000007</v>
      </c>
      <c r="CG191" s="537">
        <f t="shared" si="538"/>
        <v>86.24</v>
      </c>
      <c r="CH191" s="537">
        <f t="shared" si="538"/>
        <v>107.8</v>
      </c>
      <c r="CI191" s="537">
        <f t="shared" si="538"/>
        <v>107.8</v>
      </c>
      <c r="CJ191" s="537">
        <f t="shared" si="538"/>
        <v>107.8</v>
      </c>
      <c r="CK191" s="537">
        <f t="shared" si="538"/>
        <v>107.8</v>
      </c>
      <c r="CL191" s="537">
        <f t="shared" si="538"/>
        <v>615.29999999999995</v>
      </c>
      <c r="CM191" s="537">
        <f t="shared" si="538"/>
        <v>615.29999999999995</v>
      </c>
      <c r="CO191" s="538">
        <f t="shared" si="542"/>
        <v>0</v>
      </c>
      <c r="CP191" s="538">
        <f t="shared" si="539"/>
        <v>21.56</v>
      </c>
      <c r="CQ191" s="538">
        <f t="shared" si="539"/>
        <v>43.12</v>
      </c>
      <c r="CR191" s="538">
        <f t="shared" si="539"/>
        <v>43.12</v>
      </c>
      <c r="CS191" s="538">
        <f t="shared" si="539"/>
        <v>64.680000000000007</v>
      </c>
      <c r="CT191" s="538">
        <f t="shared" si="539"/>
        <v>86.24</v>
      </c>
      <c r="CU191" s="538">
        <f t="shared" si="539"/>
        <v>107.8</v>
      </c>
      <c r="CV191" s="538">
        <f t="shared" si="539"/>
        <v>107.8</v>
      </c>
      <c r="CW191" s="538">
        <f t="shared" si="539"/>
        <v>107.8</v>
      </c>
      <c r="CX191" s="538">
        <f t="shared" si="539"/>
        <v>107.8</v>
      </c>
      <c r="CY191" s="538">
        <f t="shared" si="539"/>
        <v>615.29999999999995</v>
      </c>
      <c r="CZ191" s="538">
        <f t="shared" si="539"/>
        <v>615.29999999999995</v>
      </c>
      <c r="DB191" s="537">
        <v>0</v>
      </c>
      <c r="DC191" s="538">
        <v>21560000</v>
      </c>
      <c r="DD191" s="538">
        <v>43120000</v>
      </c>
      <c r="DE191" s="538">
        <v>43120000</v>
      </c>
      <c r="DF191" s="538">
        <v>64680000</v>
      </c>
      <c r="DG191" s="538">
        <v>86240000</v>
      </c>
      <c r="DH191" s="538">
        <v>107800000</v>
      </c>
      <c r="DI191" s="538">
        <v>107800000</v>
      </c>
      <c r="DJ191" s="538">
        <v>107800000</v>
      </c>
      <c r="DK191" s="538">
        <v>107800000</v>
      </c>
      <c r="DL191" s="538">
        <v>615300000</v>
      </c>
      <c r="DM191" s="538">
        <v>615300000</v>
      </c>
      <c r="DO191" s="538">
        <v>0</v>
      </c>
      <c r="DP191" s="538">
        <v>21560000</v>
      </c>
      <c r="DQ191" s="538">
        <v>43120000</v>
      </c>
      <c r="DR191" s="538">
        <v>43120000</v>
      </c>
      <c r="DS191" s="538">
        <v>64680000</v>
      </c>
      <c r="DT191" s="538">
        <v>86240000</v>
      </c>
      <c r="DU191" s="538">
        <v>107800000</v>
      </c>
      <c r="DV191" s="538">
        <v>107800000</v>
      </c>
      <c r="DW191" s="538">
        <v>107800000</v>
      </c>
      <c r="DX191" s="538">
        <v>107800000</v>
      </c>
      <c r="DY191" s="538">
        <v>615300000</v>
      </c>
      <c r="DZ191" s="538">
        <v>615300000</v>
      </c>
      <c r="EB191" s="537">
        <v>1000000</v>
      </c>
      <c r="EC191" s="538">
        <v>1000000</v>
      </c>
      <c r="ED191" s="538">
        <v>1000000</v>
      </c>
      <c r="EE191" s="538">
        <v>1000000</v>
      </c>
      <c r="EF191" s="538">
        <v>1000000</v>
      </c>
      <c r="EG191" s="538">
        <v>1000000</v>
      </c>
      <c r="EH191" s="538">
        <v>1000000</v>
      </c>
      <c r="EI191" s="538">
        <v>1000000</v>
      </c>
      <c r="EJ191" s="538">
        <v>1000000</v>
      </c>
      <c r="EK191" s="538">
        <v>1000000</v>
      </c>
      <c r="EL191" s="538">
        <v>1000000</v>
      </c>
      <c r="EM191" s="538">
        <v>1000000</v>
      </c>
      <c r="EO191" s="538">
        <v>1000000</v>
      </c>
      <c r="EP191" s="538">
        <v>1000000</v>
      </c>
      <c r="EQ191" s="538">
        <v>1000000</v>
      </c>
      <c r="ER191" s="538">
        <v>1000000</v>
      </c>
      <c r="ES191" s="538">
        <v>1000000</v>
      </c>
      <c r="ET191" s="538">
        <v>1000000</v>
      </c>
      <c r="EU191" s="538">
        <v>1000000</v>
      </c>
      <c r="EV191" s="538">
        <v>1000000</v>
      </c>
      <c r="EW191" s="538">
        <v>1000000</v>
      </c>
      <c r="EX191" s="538">
        <v>1000000</v>
      </c>
      <c r="EY191" s="538">
        <v>1000000</v>
      </c>
      <c r="EZ191" s="538">
        <v>1000000</v>
      </c>
    </row>
    <row r="192" spans="2:156" ht="20.149999999999999" customHeight="1" thickBot="1">
      <c r="B192" s="165"/>
      <c r="G192" s="1" t="s">
        <v>162</v>
      </c>
      <c r="H192" s="1" t="s">
        <v>162</v>
      </c>
      <c r="I192" s="1" t="s">
        <v>162</v>
      </c>
      <c r="J192" s="1" t="s">
        <v>162</v>
      </c>
      <c r="K192" s="1" t="s">
        <v>162</v>
      </c>
      <c r="L192" s="1" t="s">
        <v>162</v>
      </c>
      <c r="M192" s="1" t="s">
        <v>162</v>
      </c>
      <c r="N192" s="1" t="s">
        <v>162</v>
      </c>
      <c r="O192" s="1" t="s">
        <v>162</v>
      </c>
      <c r="T192" s="156" t="s">
        <v>175</v>
      </c>
      <c r="U192" s="407"/>
      <c r="V192" s="156" t="s">
        <v>175</v>
      </c>
      <c r="W192" s="353">
        <f>+W206</f>
        <v>156949.70000000001</v>
      </c>
      <c r="X192" s="185">
        <f t="shared" ref="X192:AM192" si="543">+X206</f>
        <v>0</v>
      </c>
      <c r="Y192" s="185">
        <f t="shared" si="543"/>
        <v>0</v>
      </c>
      <c r="Z192" s="185"/>
      <c r="AA192" s="185">
        <f t="shared" si="543"/>
        <v>0</v>
      </c>
      <c r="AB192" s="185">
        <f t="shared" si="543"/>
        <v>0</v>
      </c>
      <c r="AC192" s="185">
        <f t="shared" si="543"/>
        <v>0</v>
      </c>
      <c r="AD192" s="423">
        <f t="shared" si="543"/>
        <v>156949.70000000001</v>
      </c>
      <c r="AE192" s="353">
        <f>AE206</f>
        <v>0</v>
      </c>
      <c r="AF192" s="353">
        <f>AF206</f>
        <v>156949.70000000001</v>
      </c>
      <c r="AG192" s="423">
        <f t="shared" si="543"/>
        <v>42621.191297999998</v>
      </c>
      <c r="AH192" s="167">
        <f t="shared" si="525"/>
        <v>0.27155955887778055</v>
      </c>
      <c r="AI192" s="226"/>
      <c r="AJ192" s="353">
        <f>+AJ206</f>
        <v>38142.508278895031</v>
      </c>
      <c r="AK192" s="353">
        <f>+AK206</f>
        <v>4478.6830191049594</v>
      </c>
      <c r="AL192" s="170">
        <f t="shared" si="526"/>
        <v>0.24302377308714213</v>
      </c>
      <c r="AM192" s="441">
        <f t="shared" si="543"/>
        <v>8897.0261054099992</v>
      </c>
      <c r="AN192" s="310">
        <f t="shared" si="527"/>
        <v>5.6687117626921225E-2</v>
      </c>
      <c r="AO192" s="217"/>
      <c r="AP192" s="353">
        <f>+AP206</f>
        <v>13321.031198478939</v>
      </c>
      <c r="AQ192" s="353">
        <f>+AQ206</f>
        <v>-4424.0050930689385</v>
      </c>
      <c r="AR192" s="170">
        <f t="shared" si="528"/>
        <v>8.4874524758434947E-2</v>
      </c>
      <c r="AS192" s="441">
        <f>+AS206</f>
        <v>5366.4524541699993</v>
      </c>
      <c r="AT192" s="310">
        <f t="shared" si="529"/>
        <v>3.4192180387538164E-2</v>
      </c>
      <c r="AU192" s="423">
        <f>+AU206</f>
        <v>114328.50870199999</v>
      </c>
      <c r="AV192" s="353">
        <f>+AV206</f>
        <v>33724.165192590001</v>
      </c>
      <c r="AW192" s="355">
        <f>+AW206</f>
        <v>148052.67389459</v>
      </c>
      <c r="AX192" s="384"/>
      <c r="AY192" s="187">
        <f>+AY206</f>
        <v>13321.031198882773</v>
      </c>
      <c r="AZ192" s="172">
        <f>IF(AND(AY192=0,AM192&gt;AY192),1,IFERROR(AM192/AY192,1))</f>
        <v>0.66789319629821065</v>
      </c>
      <c r="BB192" s="551">
        <f>CB192/$AD$192</f>
        <v>5.2515433834668307E-2</v>
      </c>
      <c r="BC192" s="551">
        <f t="shared" ref="BC192:BM192" si="544">CC192/$AD$192</f>
        <v>0.1278208145946825</v>
      </c>
      <c r="BD192" s="551">
        <f t="shared" si="544"/>
        <v>0.19320528557171524</v>
      </c>
      <c r="BE192" s="551">
        <f t="shared" si="544"/>
        <v>0.24302377308714213</v>
      </c>
      <c r="BF192" s="551">
        <f t="shared" si="544"/>
        <v>0.30904860844522186</v>
      </c>
      <c r="BG192" s="551">
        <f t="shared" si="544"/>
        <v>0.41178155716191261</v>
      </c>
      <c r="BH192" s="551">
        <f t="shared" si="544"/>
        <v>0.73755491278476504</v>
      </c>
      <c r="BI192" s="551">
        <f t="shared" si="544"/>
        <v>0.78728138415956428</v>
      </c>
      <c r="BJ192" s="551">
        <f t="shared" si="544"/>
        <v>0.83459869846469936</v>
      </c>
      <c r="BK192" s="551">
        <f t="shared" si="544"/>
        <v>0.88346518435348387</v>
      </c>
      <c r="BL192" s="551">
        <f t="shared" si="544"/>
        <v>0.96518281655539295</v>
      </c>
      <c r="BM192" s="551">
        <f t="shared" si="544"/>
        <v>0.99999999999696709</v>
      </c>
      <c r="BO192" s="551">
        <f>CO192/$AD$192</f>
        <v>0</v>
      </c>
      <c r="BP192" s="551">
        <f t="shared" ref="BP192:BZ192" si="545">CP192/$AD$192</f>
        <v>1.7894323850751629E-2</v>
      </c>
      <c r="BQ192" s="551">
        <f t="shared" si="545"/>
        <v>4.3085458966494516E-2</v>
      </c>
      <c r="BR192" s="551">
        <f t="shared" si="545"/>
        <v>8.4874524758434947E-2</v>
      </c>
      <c r="BS192" s="551">
        <f t="shared" si="545"/>
        <v>0.11852164105955125</v>
      </c>
      <c r="BT192" s="551">
        <f t="shared" si="545"/>
        <v>0.16053192337882496</v>
      </c>
      <c r="BU192" s="551">
        <f t="shared" si="545"/>
        <v>0.5425987174544129</v>
      </c>
      <c r="BV192" s="551">
        <f t="shared" si="545"/>
        <v>0.59840598597850259</v>
      </c>
      <c r="BW192" s="551">
        <f t="shared" si="545"/>
        <v>0.63967588807245568</v>
      </c>
      <c r="BX192" s="551">
        <f t="shared" si="545"/>
        <v>0.74128809209072344</v>
      </c>
      <c r="BY192" s="551">
        <f t="shared" si="545"/>
        <v>0.81808998405786515</v>
      </c>
      <c r="BZ192" s="551">
        <f t="shared" si="545"/>
        <v>0.99999999998727807</v>
      </c>
      <c r="CB192" s="353">
        <f>+CB206</f>
        <v>8242.2815857210408</v>
      </c>
      <c r="CC192" s="353">
        <f t="shared" ref="CC192:CM192" si="546">+CC206</f>
        <v>20061.438504391041</v>
      </c>
      <c r="CD192" s="353">
        <f t="shared" si="546"/>
        <v>30323.511608895038</v>
      </c>
      <c r="CE192" s="353">
        <f t="shared" si="546"/>
        <v>38142.508278895031</v>
      </c>
      <c r="CF192" s="353">
        <f t="shared" si="546"/>
        <v>48505.086380895038</v>
      </c>
      <c r="CG192" s="353">
        <f t="shared" si="546"/>
        <v>64628.991862095041</v>
      </c>
      <c r="CH192" s="353">
        <f t="shared" si="546"/>
        <v>115759.02229509504</v>
      </c>
      <c r="CI192" s="353">
        <f t="shared" si="546"/>
        <v>123563.57705942837</v>
      </c>
      <c r="CJ192" s="353">
        <f t="shared" si="546"/>
        <v>130990.01534442503</v>
      </c>
      <c r="CK192" s="353">
        <f t="shared" si="546"/>
        <v>138659.595644724</v>
      </c>
      <c r="CL192" s="353">
        <f t="shared" si="546"/>
        <v>151485.15350352396</v>
      </c>
      <c r="CM192" s="353">
        <f t="shared" si="546"/>
        <v>156949.69999952399</v>
      </c>
      <c r="CO192" s="353">
        <f t="shared" ref="CO192:CZ192" si="547">+CO206</f>
        <v>0</v>
      </c>
      <c r="CP192" s="353">
        <f t="shared" si="547"/>
        <v>2808.5087600783131</v>
      </c>
      <c r="CQ192" s="353">
        <f t="shared" si="547"/>
        <v>6762.249859153625</v>
      </c>
      <c r="CR192" s="353">
        <f t="shared" si="547"/>
        <v>13321.031198478939</v>
      </c>
      <c r="CS192" s="353">
        <f t="shared" si="547"/>
        <v>18601.936007804252</v>
      </c>
      <c r="CT192" s="353">
        <f t="shared" si="547"/>
        <v>25195.437214729565</v>
      </c>
      <c r="CU192" s="353">
        <f t="shared" si="547"/>
        <v>85160.705924854876</v>
      </c>
      <c r="CV192" s="353">
        <f t="shared" si="547"/>
        <v>93919.639977530198</v>
      </c>
      <c r="CW192" s="353">
        <f t="shared" si="547"/>
        <v>100396.93873020551</v>
      </c>
      <c r="CX192" s="353">
        <f t="shared" si="547"/>
        <v>116344.94366721142</v>
      </c>
      <c r="CY192" s="353">
        <f t="shared" si="547"/>
        <v>128398.97757088672</v>
      </c>
      <c r="CZ192" s="353">
        <f t="shared" si="547"/>
        <v>156949.69999800331</v>
      </c>
      <c r="DB192" s="353">
        <f t="shared" ref="DB192:DM192" si="548">+DB206</f>
        <v>8242281585.7210398</v>
      </c>
      <c r="DC192" s="353">
        <f t="shared" si="548"/>
        <v>20061438504.391041</v>
      </c>
      <c r="DD192" s="353">
        <f t="shared" si="548"/>
        <v>30323511608.895039</v>
      </c>
      <c r="DE192" s="353">
        <f t="shared" si="548"/>
        <v>38142508278.895035</v>
      </c>
      <c r="DF192" s="353">
        <f t="shared" si="548"/>
        <v>48505086380.895035</v>
      </c>
      <c r="DG192" s="353">
        <f t="shared" si="548"/>
        <v>64628991862.095032</v>
      </c>
      <c r="DH192" s="353">
        <f t="shared" si="548"/>
        <v>115759022295.09503</v>
      </c>
      <c r="DI192" s="353">
        <f t="shared" si="548"/>
        <v>123563577059.42838</v>
      </c>
      <c r="DJ192" s="353">
        <f t="shared" si="548"/>
        <v>130990015344.42503</v>
      </c>
      <c r="DK192" s="353">
        <f t="shared" si="548"/>
        <v>138659595644.724</v>
      </c>
      <c r="DL192" s="353">
        <f t="shared" si="548"/>
        <v>151485153503.52399</v>
      </c>
      <c r="DM192" s="353">
        <f t="shared" si="548"/>
        <v>156949699999.52399</v>
      </c>
      <c r="DO192" s="353">
        <f t="shared" ref="DO192:DZ192" si="549">+DO206</f>
        <v>0</v>
      </c>
      <c r="DP192" s="353">
        <f t="shared" si="549"/>
        <v>2808508760.0783129</v>
      </c>
      <c r="DQ192" s="353">
        <f t="shared" si="549"/>
        <v>6762249859.1536255</v>
      </c>
      <c r="DR192" s="353">
        <f t="shared" si="549"/>
        <v>13321031198.478939</v>
      </c>
      <c r="DS192" s="353">
        <f t="shared" si="549"/>
        <v>18601936007.804253</v>
      </c>
      <c r="DT192" s="353">
        <f t="shared" si="549"/>
        <v>25195437214.729561</v>
      </c>
      <c r="DU192" s="353">
        <f t="shared" si="549"/>
        <v>85160705924.854874</v>
      </c>
      <c r="DV192" s="353">
        <f t="shared" si="549"/>
        <v>93919639977.530197</v>
      </c>
      <c r="DW192" s="353">
        <f t="shared" si="549"/>
        <v>100396938730.20551</v>
      </c>
      <c r="DX192" s="353">
        <f t="shared" si="549"/>
        <v>116344943667.21143</v>
      </c>
      <c r="DY192" s="353">
        <f t="shared" si="549"/>
        <v>128398977570.88673</v>
      </c>
      <c r="DZ192" s="353">
        <f t="shared" si="549"/>
        <v>156949699998.00333</v>
      </c>
      <c r="EB192" s="553">
        <v>1000000</v>
      </c>
      <c r="EC192" s="553">
        <v>1000000</v>
      </c>
      <c r="ED192" s="553">
        <v>1000000</v>
      </c>
      <c r="EE192" s="553">
        <v>1000000</v>
      </c>
      <c r="EF192" s="553">
        <v>1000000</v>
      </c>
      <c r="EG192" s="553">
        <v>1000000</v>
      </c>
      <c r="EH192" s="553">
        <v>1000000</v>
      </c>
      <c r="EI192" s="553">
        <v>1000000</v>
      </c>
      <c r="EJ192" s="553">
        <v>1000000</v>
      </c>
      <c r="EK192" s="553">
        <v>1000000</v>
      </c>
      <c r="EL192" s="553">
        <v>1000000</v>
      </c>
      <c r="EM192" s="553">
        <v>1000000</v>
      </c>
      <c r="EO192" s="553">
        <v>1000000</v>
      </c>
      <c r="EP192" s="553">
        <v>1000000</v>
      </c>
      <c r="EQ192" s="553">
        <v>1000000</v>
      </c>
      <c r="ER192" s="553">
        <v>1000000</v>
      </c>
      <c r="ES192" s="553">
        <v>1000000</v>
      </c>
      <c r="ET192" s="553">
        <v>1000000</v>
      </c>
      <c r="EU192" s="553">
        <v>1000000</v>
      </c>
      <c r="EV192" s="553">
        <v>1000000</v>
      </c>
      <c r="EW192" s="553">
        <v>1000000</v>
      </c>
      <c r="EX192" s="553">
        <v>1000000</v>
      </c>
      <c r="EY192" s="553">
        <v>1000000</v>
      </c>
      <c r="EZ192" s="553">
        <v>1000000</v>
      </c>
    </row>
    <row r="193" spans="2:156" ht="24.75" customHeight="1" thickBot="1">
      <c r="B193" s="165" t="s">
        <v>186</v>
      </c>
      <c r="C193" s="1" t="s">
        <v>296</v>
      </c>
      <c r="D193" s="1" t="s">
        <v>162</v>
      </c>
      <c r="E193" s="1" t="s">
        <v>174</v>
      </c>
      <c r="F193" s="1" t="s">
        <v>162</v>
      </c>
      <c r="G193" s="1" t="s">
        <v>162</v>
      </c>
      <c r="H193" s="1" t="s">
        <v>162</v>
      </c>
      <c r="I193" s="1" t="s">
        <v>162</v>
      </c>
      <c r="J193" s="1" t="s">
        <v>162</v>
      </c>
      <c r="K193" s="1" t="s">
        <v>162</v>
      </c>
      <c r="L193" s="1" t="s">
        <v>162</v>
      </c>
      <c r="M193" s="1" t="s">
        <v>162</v>
      </c>
      <c r="N193" s="153" t="s">
        <v>162</v>
      </c>
      <c r="O193" s="153" t="s">
        <v>162</v>
      </c>
      <c r="P193" s="153"/>
      <c r="Q193" s="153"/>
      <c r="R193" s="153"/>
      <c r="S193" s="153"/>
      <c r="T193" s="156" t="s">
        <v>204</v>
      </c>
      <c r="U193" s="407"/>
      <c r="V193" s="156" t="s">
        <v>204</v>
      </c>
      <c r="W193" s="353">
        <f>+W192+W186</f>
        <v>260228.80000000002</v>
      </c>
      <c r="X193" s="185">
        <f t="shared" ref="X193:AG193" si="550">+X192+X186</f>
        <v>0</v>
      </c>
      <c r="Y193" s="185">
        <f t="shared" si="550"/>
        <v>0</v>
      </c>
      <c r="Z193" s="185"/>
      <c r="AA193" s="185">
        <f t="shared" si="550"/>
        <v>0</v>
      </c>
      <c r="AB193" s="185">
        <f t="shared" si="550"/>
        <v>0</v>
      </c>
      <c r="AC193" s="185">
        <f t="shared" si="550"/>
        <v>0</v>
      </c>
      <c r="AD193" s="423">
        <f t="shared" si="550"/>
        <v>260228.80000000002</v>
      </c>
      <c r="AE193" s="353">
        <f>+AE192+AE186</f>
        <v>3675.9</v>
      </c>
      <c r="AF193" s="353">
        <f>+AF192+AF186</f>
        <v>256552.90000000002</v>
      </c>
      <c r="AG193" s="423">
        <f t="shared" si="550"/>
        <v>88813.03699831001</v>
      </c>
      <c r="AH193" s="167">
        <f t="shared" si="525"/>
        <v>0.34128827016191138</v>
      </c>
      <c r="AI193" s="260"/>
      <c r="AJ193" s="353">
        <f>+AJ192+AJ186</f>
        <v>72787.127367661713</v>
      </c>
      <c r="AK193" s="353">
        <f>+AK192+AK186</f>
        <v>16025.909630648288</v>
      </c>
      <c r="AL193" s="170">
        <f t="shared" si="526"/>
        <v>0.2797043500475801</v>
      </c>
      <c r="AM193" s="423">
        <f>+AM192+AM186</f>
        <v>39949.844164390001</v>
      </c>
      <c r="AN193" s="183">
        <f t="shared" si="527"/>
        <v>0.15351815081339959</v>
      </c>
      <c r="AO193" s="261"/>
      <c r="AP193" s="353">
        <f>+AP192+AP186</f>
        <v>47965.650287245619</v>
      </c>
      <c r="AQ193" s="353">
        <f>+AQ192+AQ186</f>
        <v>-8015.8061228556126</v>
      </c>
      <c r="AR193" s="170">
        <f t="shared" si="528"/>
        <v>0.18432106779589966</v>
      </c>
      <c r="AS193" s="423">
        <f>+AS192+AS186</f>
        <v>35158.14624989</v>
      </c>
      <c r="AT193" s="183">
        <f t="shared" si="529"/>
        <v>0.13510474724507818</v>
      </c>
      <c r="AU193" s="423">
        <f>+AU192+AU186</f>
        <v>171415.76300168998</v>
      </c>
      <c r="AV193" s="353">
        <f>+AV192+AV186</f>
        <v>48863.192833920002</v>
      </c>
      <c r="AW193" s="355">
        <f>+AW192+AW186</f>
        <v>220278.95583560999</v>
      </c>
      <c r="AX193" s="384"/>
      <c r="AY193" s="187">
        <f>+AY192+AY186</f>
        <v>47922.530287649439</v>
      </c>
      <c r="AZ193" s="172">
        <f>IF(AND(AY193=0,AM193&gt;AY193),1,IFERROR(AM193/AY193,1))</f>
        <v>0.83363386541978657</v>
      </c>
      <c r="BB193" s="595">
        <f>CB193/$AD$193</f>
        <v>9.3030271457896677E-2</v>
      </c>
      <c r="BC193" s="595">
        <f t="shared" ref="BC193:BM193" si="551">CC193/$AD$193</f>
        <v>0.16074842869918463</v>
      </c>
      <c r="BD193" s="595">
        <f t="shared" si="551"/>
        <v>0.22524220592117414</v>
      </c>
      <c r="BE193" s="595">
        <f t="shared" si="551"/>
        <v>0.2797043500475801</v>
      </c>
      <c r="BF193" s="595">
        <f t="shared" si="551"/>
        <v>0.34452183910890488</v>
      </c>
      <c r="BG193" s="595">
        <f t="shared" si="551"/>
        <v>0.44027023084587502</v>
      </c>
      <c r="BH193" s="595">
        <f t="shared" si="551"/>
        <v>0.67775567723359886</v>
      </c>
      <c r="BI193" s="595">
        <f t="shared" si="551"/>
        <v>0.73597268543858985</v>
      </c>
      <c r="BJ193" s="595">
        <f t="shared" si="551"/>
        <v>0.79143874525379221</v>
      </c>
      <c r="BK193" s="595">
        <f t="shared" si="551"/>
        <v>0.85007814234105028</v>
      </c>
      <c r="BL193" s="595">
        <f t="shared" si="551"/>
        <v>0.92944621312968567</v>
      </c>
      <c r="BM193" s="595">
        <f t="shared" si="551"/>
        <v>0.99999999999817102</v>
      </c>
      <c r="BO193" s="595">
        <f>CO193/$AD$193</f>
        <v>6.1357060861217762E-2</v>
      </c>
      <c r="BP193" s="595">
        <f t="shared" ref="BP193:BZ193" si="552">CP193/$AD$193</f>
        <v>9.4449349795109716E-2</v>
      </c>
      <c r="BQ193" s="595">
        <f t="shared" si="552"/>
        <v>0.13470164411655675</v>
      </c>
      <c r="BR193" s="595">
        <f t="shared" si="552"/>
        <v>0.18432106779589966</v>
      </c>
      <c r="BS193" s="595">
        <f t="shared" si="552"/>
        <v>0.22961084396505152</v>
      </c>
      <c r="BT193" s="595">
        <f t="shared" si="552"/>
        <v>0.28873606303906241</v>
      </c>
      <c r="BU193" s="595">
        <f t="shared" si="552"/>
        <v>0.56017331751691801</v>
      </c>
      <c r="BV193" s="595">
        <f t="shared" si="552"/>
        <v>0.62205778792571587</v>
      </c>
      <c r="BW193" s="595">
        <f t="shared" si="552"/>
        <v>0.67387652072591708</v>
      </c>
      <c r="BX193" s="595">
        <f t="shared" si="552"/>
        <v>0.76432801792164473</v>
      </c>
      <c r="BY193" s="595">
        <f t="shared" si="552"/>
        <v>0.84073129789879175</v>
      </c>
      <c r="BZ193" s="595">
        <f t="shared" si="552"/>
        <v>0.99999999999232736</v>
      </c>
      <c r="CB193" s="611">
        <f>+CB192+CB186</f>
        <v>24209.155905162705</v>
      </c>
      <c r="CC193" s="611">
        <f t="shared" ref="CC193:CM193" si="553">+CC192+CC186</f>
        <v>41831.370702274377</v>
      </c>
      <c r="CD193" s="611">
        <f t="shared" si="553"/>
        <v>58614.508956220045</v>
      </c>
      <c r="CE193" s="611">
        <f t="shared" si="553"/>
        <v>72787.127367661713</v>
      </c>
      <c r="CF193" s="611">
        <f t="shared" si="553"/>
        <v>89654.504765103396</v>
      </c>
      <c r="CG193" s="611">
        <f t="shared" si="553"/>
        <v>114570.99384874506</v>
      </c>
      <c r="CH193" s="611">
        <f t="shared" si="553"/>
        <v>176371.54657968675</v>
      </c>
      <c r="CI193" s="611">
        <f t="shared" si="553"/>
        <v>191521.28876446173</v>
      </c>
      <c r="CJ193" s="611">
        <f t="shared" si="553"/>
        <v>205955.15495090006</v>
      </c>
      <c r="CK193" s="611">
        <f t="shared" si="553"/>
        <v>221214.81488764071</v>
      </c>
      <c r="CL193" s="611">
        <f t="shared" si="553"/>
        <v>241868.67270728236</v>
      </c>
      <c r="CM193" s="611">
        <f t="shared" si="553"/>
        <v>260228.79999952405</v>
      </c>
      <c r="CO193" s="611">
        <f t="shared" ref="CO193:CZ193" si="554">+CO192+CO186</f>
        <v>15966.874319441666</v>
      </c>
      <c r="CP193" s="611">
        <f t="shared" si="554"/>
        <v>24578.440957961648</v>
      </c>
      <c r="CQ193" s="611">
        <f t="shared" si="554"/>
        <v>35053.247206478627</v>
      </c>
      <c r="CR193" s="611">
        <f t="shared" si="554"/>
        <v>47965.650287245619</v>
      </c>
      <c r="CS193" s="611">
        <f t="shared" si="554"/>
        <v>59751.354392012603</v>
      </c>
      <c r="CT193" s="611">
        <f t="shared" si="554"/>
        <v>75137.439201379573</v>
      </c>
      <c r="CU193" s="611">
        <f t="shared" si="554"/>
        <v>145773.23020944657</v>
      </c>
      <c r="CV193" s="611">
        <f t="shared" si="554"/>
        <v>161877.35168256355</v>
      </c>
      <c r="CW193" s="611">
        <f t="shared" si="554"/>
        <v>175362.07833668054</v>
      </c>
      <c r="CX193" s="611">
        <f t="shared" si="554"/>
        <v>198900.16291012813</v>
      </c>
      <c r="CY193" s="611">
        <f t="shared" si="554"/>
        <v>218782.49677464511</v>
      </c>
      <c r="CZ193" s="611">
        <f t="shared" si="554"/>
        <v>260228.79999800338</v>
      </c>
      <c r="DB193" s="611">
        <f t="shared" ref="DB193:DM193" si="555">+DB192+DB186</f>
        <v>24209155905.162704</v>
      </c>
      <c r="DC193" s="611">
        <f t="shared" si="555"/>
        <v>41831370702.274376</v>
      </c>
      <c r="DD193" s="611">
        <f t="shared" si="555"/>
        <v>58614508956.220047</v>
      </c>
      <c r="DE193" s="611">
        <f t="shared" si="555"/>
        <v>72787127367.661713</v>
      </c>
      <c r="DF193" s="611">
        <f t="shared" si="555"/>
        <v>89654504765.103378</v>
      </c>
      <c r="DG193" s="611">
        <f t="shared" si="555"/>
        <v>114570993848.74506</v>
      </c>
      <c r="DH193" s="611">
        <f t="shared" si="555"/>
        <v>176371546579.68671</v>
      </c>
      <c r="DI193" s="611">
        <f t="shared" si="555"/>
        <v>191521288764.46173</v>
      </c>
      <c r="DJ193" s="611">
        <f t="shared" si="555"/>
        <v>205955154950.90009</v>
      </c>
      <c r="DK193" s="611">
        <f t="shared" si="555"/>
        <v>221214814887.64069</v>
      </c>
      <c r="DL193" s="611">
        <f t="shared" si="555"/>
        <v>241868672707.28235</v>
      </c>
      <c r="DM193" s="611">
        <f t="shared" si="555"/>
        <v>260228799999.52405</v>
      </c>
      <c r="DO193" s="611">
        <f t="shared" ref="DO193:DZ193" si="556">+DO192+DO186</f>
        <v>15966874319.441666</v>
      </c>
      <c r="DP193" s="611">
        <f t="shared" si="556"/>
        <v>24578440957.961647</v>
      </c>
      <c r="DQ193" s="611">
        <f t="shared" si="556"/>
        <v>35053247206.47863</v>
      </c>
      <c r="DR193" s="611">
        <f t="shared" si="556"/>
        <v>47965650287.245621</v>
      </c>
      <c r="DS193" s="611">
        <f t="shared" si="556"/>
        <v>59751354392.012596</v>
      </c>
      <c r="DT193" s="611">
        <f t="shared" si="556"/>
        <v>75137439201.379578</v>
      </c>
      <c r="DU193" s="611">
        <f t="shared" si="556"/>
        <v>145773230209.44656</v>
      </c>
      <c r="DV193" s="611">
        <f t="shared" si="556"/>
        <v>161877351682.56354</v>
      </c>
      <c r="DW193" s="611">
        <f t="shared" si="556"/>
        <v>175362078336.68054</v>
      </c>
      <c r="DX193" s="611">
        <f t="shared" si="556"/>
        <v>198900162910.12811</v>
      </c>
      <c r="DY193" s="611">
        <f t="shared" si="556"/>
        <v>218782496774.64511</v>
      </c>
      <c r="DZ193" s="611">
        <f t="shared" si="556"/>
        <v>260228799998.00339</v>
      </c>
      <c r="EB193" s="597">
        <v>1000000</v>
      </c>
      <c r="EC193" s="598">
        <v>1000000</v>
      </c>
      <c r="ED193" s="598">
        <v>1000000</v>
      </c>
      <c r="EE193" s="598">
        <v>1000000</v>
      </c>
      <c r="EF193" s="598">
        <v>1000000</v>
      </c>
      <c r="EG193" s="598">
        <v>1000000</v>
      </c>
      <c r="EH193" s="598">
        <v>1000000</v>
      </c>
      <c r="EI193" s="598">
        <v>1000000</v>
      </c>
      <c r="EJ193" s="598">
        <v>1000000</v>
      </c>
      <c r="EK193" s="598">
        <v>1000000</v>
      </c>
      <c r="EL193" s="598">
        <v>1000000</v>
      </c>
      <c r="EM193" s="598">
        <v>1000000</v>
      </c>
      <c r="EO193" s="598">
        <v>1000000</v>
      </c>
      <c r="EP193" s="598">
        <v>1000000</v>
      </c>
      <c r="EQ193" s="598">
        <v>1000000</v>
      </c>
      <c r="ER193" s="598">
        <v>1000000</v>
      </c>
      <c r="ES193" s="598">
        <v>1000000</v>
      </c>
      <c r="ET193" s="598">
        <v>1000000</v>
      </c>
      <c r="EU193" s="598">
        <v>1000000</v>
      </c>
      <c r="EV193" s="598">
        <v>1000000</v>
      </c>
      <c r="EW193" s="598">
        <v>1000000</v>
      </c>
      <c r="EX193" s="598">
        <v>1000000</v>
      </c>
      <c r="EY193" s="598">
        <v>1000000</v>
      </c>
      <c r="EZ193" s="598">
        <v>1000000</v>
      </c>
    </row>
    <row r="194" spans="2:156" ht="23.25" customHeight="1" thickBot="1">
      <c r="B194" s="311" t="s">
        <v>186</v>
      </c>
      <c r="C194" s="153" t="s">
        <v>296</v>
      </c>
      <c r="D194" s="153" t="s">
        <v>162</v>
      </c>
      <c r="E194" s="153" t="s">
        <v>162</v>
      </c>
      <c r="F194" s="153" t="s">
        <v>162</v>
      </c>
      <c r="G194" s="153" t="s">
        <v>162</v>
      </c>
      <c r="H194" s="153" t="s">
        <v>162</v>
      </c>
      <c r="I194" s="153" t="s">
        <v>162</v>
      </c>
      <c r="J194" s="153" t="s">
        <v>162</v>
      </c>
      <c r="K194" s="153" t="s">
        <v>162</v>
      </c>
      <c r="L194" s="153" t="s">
        <v>162</v>
      </c>
      <c r="M194" s="153" t="s">
        <v>162</v>
      </c>
      <c r="T194" s="141"/>
      <c r="U194" s="397"/>
      <c r="V194" s="142"/>
      <c r="W194" s="141"/>
      <c r="X194" s="141"/>
      <c r="Y194" s="141"/>
      <c r="Z194" s="141"/>
      <c r="AA194" s="141"/>
      <c r="AB194" s="141"/>
      <c r="AC194" s="141"/>
      <c r="AD194" s="391"/>
      <c r="AE194" s="141"/>
      <c r="AF194" s="141"/>
      <c r="AG194" s="391"/>
      <c r="AH194" s="143"/>
      <c r="AI194" s="144"/>
      <c r="AJ194" s="144"/>
      <c r="AK194" s="144"/>
      <c r="AL194" s="138"/>
      <c r="AM194" s="391"/>
      <c r="AN194" s="143"/>
      <c r="AO194" s="144"/>
      <c r="AP194" s="144"/>
      <c r="AQ194" s="144"/>
      <c r="AR194" s="138"/>
      <c r="AS194" s="391"/>
      <c r="AT194" s="143"/>
      <c r="AU194" s="391"/>
      <c r="AV194" s="346"/>
      <c r="AW194" s="346"/>
      <c r="AX194" s="346"/>
      <c r="AY194" s="144"/>
      <c r="AZ194" s="144"/>
      <c r="BB194" s="317"/>
      <c r="BC194" s="317"/>
      <c r="BD194" s="317"/>
      <c r="BE194" s="317"/>
      <c r="BF194" s="317"/>
      <c r="BG194" s="317"/>
      <c r="BH194" s="317"/>
      <c r="BI194" s="317"/>
      <c r="BJ194" s="317"/>
      <c r="BK194" s="317"/>
      <c r="BL194" s="317"/>
      <c r="BM194" s="317"/>
      <c r="BN194" s="599"/>
      <c r="BO194" s="317"/>
      <c r="BP194" s="317"/>
      <c r="BQ194" s="317"/>
      <c r="BR194" s="317"/>
      <c r="BS194" s="317"/>
      <c r="BT194" s="317"/>
      <c r="BU194" s="317"/>
      <c r="BV194" s="317"/>
      <c r="BW194" s="317"/>
      <c r="BX194" s="317"/>
      <c r="BY194" s="317"/>
      <c r="BZ194" s="317"/>
      <c r="CB194" s="558"/>
      <c r="CC194" s="558"/>
      <c r="CD194" s="558"/>
      <c r="CE194" s="558"/>
      <c r="CF194" s="558"/>
      <c r="CG194" s="558"/>
      <c r="CH194" s="558"/>
      <c r="CI194" s="558"/>
      <c r="CJ194" s="558"/>
      <c r="CK194" s="558"/>
      <c r="CL194" s="558"/>
      <c r="CM194" s="558"/>
      <c r="CN194" s="600"/>
      <c r="CO194" s="558"/>
      <c r="CP194" s="558"/>
      <c r="CQ194" s="558"/>
      <c r="CR194" s="558"/>
      <c r="CS194" s="558"/>
      <c r="CT194" s="558"/>
      <c r="CU194" s="558"/>
      <c r="CV194" s="558"/>
      <c r="CW194" s="558"/>
      <c r="CX194" s="558"/>
      <c r="CY194" s="558"/>
      <c r="CZ194" s="558"/>
      <c r="DB194" s="558"/>
      <c r="DC194" s="558"/>
      <c r="DD194" s="558"/>
      <c r="DE194" s="558"/>
      <c r="DF194" s="558"/>
      <c r="DG194" s="558"/>
      <c r="DH194" s="558"/>
      <c r="DI194" s="558"/>
      <c r="DJ194" s="558"/>
      <c r="DK194" s="558"/>
      <c r="DL194" s="558"/>
      <c r="DM194" s="558"/>
      <c r="DN194" s="600"/>
      <c r="DO194" s="558"/>
      <c r="DP194" s="558"/>
      <c r="DQ194" s="558"/>
      <c r="DR194" s="558"/>
      <c r="DS194" s="558"/>
      <c r="DT194" s="558"/>
      <c r="DU194" s="558"/>
      <c r="DV194" s="558"/>
      <c r="DW194" s="558"/>
      <c r="DX194" s="558"/>
      <c r="DY194" s="558"/>
      <c r="DZ194" s="558"/>
      <c r="EB194" s="558"/>
      <c r="EC194" s="558"/>
      <c r="ED194" s="558"/>
      <c r="EE194" s="558"/>
      <c r="EF194" s="558"/>
      <c r="EG194" s="558"/>
      <c r="EH194" s="558"/>
      <c r="EI194" s="558"/>
      <c r="EJ194" s="558"/>
      <c r="EK194" s="558"/>
      <c r="EL194" s="558"/>
      <c r="EM194" s="558"/>
      <c r="EN194" s="600"/>
      <c r="EO194" s="558"/>
      <c r="EP194" s="558"/>
      <c r="EQ194" s="558"/>
      <c r="ER194" s="558"/>
      <c r="ES194" s="558"/>
      <c r="ET194" s="558"/>
      <c r="EU194" s="558"/>
      <c r="EV194" s="558"/>
      <c r="EW194" s="558"/>
      <c r="EX194" s="558"/>
      <c r="EY194" s="558"/>
      <c r="EZ194" s="558"/>
    </row>
    <row r="195" spans="2:156" ht="27.75" customHeight="1" thickBot="1">
      <c r="T195" s="141"/>
      <c r="U195" s="397"/>
      <c r="V195" s="142"/>
      <c r="W195" s="141"/>
      <c r="X195" s="141"/>
      <c r="Y195" s="141"/>
      <c r="Z195" s="141"/>
      <c r="AA195" s="141"/>
      <c r="AB195" s="141"/>
      <c r="AC195" s="141"/>
      <c r="AD195" s="391"/>
      <c r="AE195" s="141"/>
      <c r="AF195" s="141"/>
      <c r="AG195" s="391"/>
      <c r="AH195" s="143"/>
      <c r="AI195" s="144"/>
      <c r="AJ195" s="144"/>
      <c r="AK195" s="144"/>
      <c r="AL195" s="138"/>
      <c r="AM195" s="391"/>
      <c r="AN195" s="143"/>
      <c r="AO195" s="144"/>
      <c r="AP195" s="144"/>
      <c r="AQ195" s="144"/>
      <c r="AR195" s="138"/>
      <c r="AS195" s="391"/>
      <c r="AT195" s="143"/>
      <c r="AU195" s="391"/>
      <c r="AV195" s="346"/>
      <c r="AW195" s="346"/>
      <c r="AX195" s="346"/>
      <c r="AY195" s="144"/>
      <c r="AZ195" s="144"/>
      <c r="BB195" s="317"/>
      <c r="BC195" s="317"/>
      <c r="BD195" s="317"/>
      <c r="BE195" s="317"/>
      <c r="BF195" s="317"/>
      <c r="BG195" s="317"/>
      <c r="BH195" s="317"/>
      <c r="BI195" s="317"/>
      <c r="BJ195" s="317"/>
      <c r="BK195" s="317"/>
      <c r="BL195" s="317"/>
      <c r="BM195" s="317"/>
      <c r="BN195" s="599"/>
      <c r="BO195" s="317"/>
      <c r="BP195" s="317"/>
      <c r="BQ195" s="317"/>
      <c r="BR195" s="317"/>
      <c r="BS195" s="317"/>
      <c r="BT195" s="317"/>
      <c r="BU195" s="317"/>
      <c r="BV195" s="317"/>
      <c r="BW195" s="317"/>
      <c r="BX195" s="317"/>
      <c r="BY195" s="317"/>
      <c r="BZ195" s="317"/>
      <c r="CB195" s="558"/>
      <c r="CC195" s="558"/>
      <c r="CD195" s="558"/>
      <c r="CE195" s="558"/>
      <c r="CF195" s="558"/>
      <c r="CG195" s="558"/>
      <c r="CH195" s="558"/>
      <c r="CI195" s="558"/>
      <c r="CJ195" s="558"/>
      <c r="CK195" s="558"/>
      <c r="CL195" s="558"/>
      <c r="CM195" s="558"/>
      <c r="CN195" s="600"/>
      <c r="CO195" s="558"/>
      <c r="CP195" s="558"/>
      <c r="CQ195" s="558"/>
      <c r="CR195" s="558"/>
      <c r="CS195" s="558"/>
      <c r="CT195" s="558"/>
      <c r="CU195" s="558"/>
      <c r="CV195" s="558"/>
      <c r="CW195" s="558"/>
      <c r="CX195" s="558"/>
      <c r="CY195" s="558"/>
      <c r="CZ195" s="558"/>
      <c r="DB195" s="558"/>
      <c r="DC195" s="558"/>
      <c r="DD195" s="558"/>
      <c r="DE195" s="558"/>
      <c r="DF195" s="558"/>
      <c r="DG195" s="558"/>
      <c r="DH195" s="558"/>
      <c r="DI195" s="558"/>
      <c r="DJ195" s="558"/>
      <c r="DK195" s="558"/>
      <c r="DL195" s="558"/>
      <c r="DM195" s="558"/>
      <c r="DN195" s="600"/>
      <c r="DO195" s="558"/>
      <c r="DP195" s="558"/>
      <c r="DQ195" s="558"/>
      <c r="DR195" s="558"/>
      <c r="DS195" s="558"/>
      <c r="DT195" s="558"/>
      <c r="DU195" s="558"/>
      <c r="DV195" s="558"/>
      <c r="DW195" s="558"/>
      <c r="DX195" s="558"/>
      <c r="DY195" s="558"/>
      <c r="DZ195" s="558"/>
      <c r="EB195" s="558"/>
      <c r="EC195" s="558"/>
      <c r="ED195" s="558"/>
      <c r="EE195" s="558"/>
      <c r="EF195" s="558"/>
      <c r="EG195" s="558"/>
      <c r="EH195" s="558"/>
      <c r="EI195" s="558"/>
      <c r="EJ195" s="558"/>
      <c r="EK195" s="558"/>
      <c r="EL195" s="558"/>
      <c r="EM195" s="558"/>
      <c r="EN195" s="600"/>
      <c r="EO195" s="558"/>
      <c r="EP195" s="558"/>
      <c r="EQ195" s="558"/>
      <c r="ER195" s="558"/>
      <c r="ES195" s="558"/>
      <c r="ET195" s="558"/>
      <c r="EU195" s="558"/>
      <c r="EV195" s="558"/>
      <c r="EW195" s="558"/>
      <c r="EX195" s="558"/>
      <c r="EY195" s="558"/>
      <c r="EZ195" s="558"/>
    </row>
    <row r="196" spans="2:156" ht="51" customHeight="1" thickBot="1">
      <c r="B196" s="150"/>
      <c r="C196" s="222"/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155" t="s">
        <v>125</v>
      </c>
      <c r="U196" s="406"/>
      <c r="V196" s="155" t="s">
        <v>125</v>
      </c>
      <c r="W196" s="156" t="s">
        <v>430</v>
      </c>
      <c r="X196" s="156" t="s">
        <v>127</v>
      </c>
      <c r="Y196" s="156" t="s">
        <v>128</v>
      </c>
      <c r="Z196" s="156" t="s">
        <v>129</v>
      </c>
      <c r="AA196" s="156" t="s">
        <v>130</v>
      </c>
      <c r="AB196" s="156" t="s">
        <v>131</v>
      </c>
      <c r="AC196" s="155" t="s">
        <v>132</v>
      </c>
      <c r="AD196" s="419" t="s">
        <v>431</v>
      </c>
      <c r="AE196" s="155" t="s">
        <v>432</v>
      </c>
      <c r="AF196" s="155" t="s">
        <v>135</v>
      </c>
      <c r="AG196" s="419" t="s">
        <v>0</v>
      </c>
      <c r="AH196" s="157" t="s">
        <v>136</v>
      </c>
      <c r="AI196" s="158" t="s">
        <v>137</v>
      </c>
      <c r="AJ196" s="158" t="s">
        <v>433</v>
      </c>
      <c r="AK196" s="158" t="s">
        <v>138</v>
      </c>
      <c r="AL196" s="159" t="s">
        <v>139</v>
      </c>
      <c r="AM196" s="419" t="s">
        <v>140</v>
      </c>
      <c r="AN196" s="157" t="s">
        <v>141</v>
      </c>
      <c r="AO196" s="312"/>
      <c r="AP196" s="273" t="s">
        <v>434</v>
      </c>
      <c r="AQ196" s="238" t="s">
        <v>143</v>
      </c>
      <c r="AR196" s="274" t="s">
        <v>144</v>
      </c>
      <c r="AS196" s="419" t="s">
        <v>293</v>
      </c>
      <c r="AT196" s="157" t="s">
        <v>294</v>
      </c>
      <c r="AU196" s="419" t="s">
        <v>145</v>
      </c>
      <c r="AV196" s="347" t="s">
        <v>146</v>
      </c>
      <c r="AW196" s="347" t="s">
        <v>147</v>
      </c>
      <c r="AX196" s="388"/>
      <c r="AY196" s="160" t="s">
        <v>149</v>
      </c>
      <c r="AZ196" s="161" t="s">
        <v>150</v>
      </c>
      <c r="BB196" s="321" t="s">
        <v>151</v>
      </c>
      <c r="BC196" s="321" t="s">
        <v>152</v>
      </c>
      <c r="BD196" s="321" t="s">
        <v>107</v>
      </c>
      <c r="BE196" s="321" t="s">
        <v>153</v>
      </c>
      <c r="BF196" s="321" t="s">
        <v>154</v>
      </c>
      <c r="BG196" s="321" t="s">
        <v>155</v>
      </c>
      <c r="BH196" s="321" t="s">
        <v>156</v>
      </c>
      <c r="BI196" s="321" t="s">
        <v>157</v>
      </c>
      <c r="BJ196" s="321" t="s">
        <v>158</v>
      </c>
      <c r="BK196" s="321" t="s">
        <v>159</v>
      </c>
      <c r="BL196" s="321" t="s">
        <v>160</v>
      </c>
      <c r="BM196" s="321" t="s">
        <v>161</v>
      </c>
      <c r="BO196" s="321" t="s">
        <v>151</v>
      </c>
      <c r="BP196" s="321" t="s">
        <v>152</v>
      </c>
      <c r="BQ196" s="321" t="s">
        <v>107</v>
      </c>
      <c r="BR196" s="321" t="s">
        <v>153</v>
      </c>
      <c r="BS196" s="321" t="s">
        <v>154</v>
      </c>
      <c r="BT196" s="321" t="s">
        <v>155</v>
      </c>
      <c r="BU196" s="321" t="s">
        <v>156</v>
      </c>
      <c r="BV196" s="321" t="s">
        <v>157</v>
      </c>
      <c r="BW196" s="321" t="s">
        <v>158</v>
      </c>
      <c r="BX196" s="321" t="s">
        <v>159</v>
      </c>
      <c r="BY196" s="321" t="s">
        <v>160</v>
      </c>
      <c r="BZ196" s="321" t="s">
        <v>161</v>
      </c>
      <c r="CB196" s="601" t="s">
        <v>151</v>
      </c>
      <c r="CC196" s="601" t="s">
        <v>152</v>
      </c>
      <c r="CD196" s="601" t="s">
        <v>107</v>
      </c>
      <c r="CE196" s="601" t="s">
        <v>153</v>
      </c>
      <c r="CF196" s="601" t="s">
        <v>154</v>
      </c>
      <c r="CG196" s="601" t="s">
        <v>155</v>
      </c>
      <c r="CH196" s="601" t="s">
        <v>156</v>
      </c>
      <c r="CI196" s="601" t="s">
        <v>157</v>
      </c>
      <c r="CJ196" s="601" t="s">
        <v>158</v>
      </c>
      <c r="CK196" s="601" t="s">
        <v>159</v>
      </c>
      <c r="CL196" s="601" t="s">
        <v>160</v>
      </c>
      <c r="CM196" s="601" t="s">
        <v>161</v>
      </c>
      <c r="CO196" s="601" t="s">
        <v>151</v>
      </c>
      <c r="CP196" s="601" t="s">
        <v>152</v>
      </c>
      <c r="CQ196" s="601" t="s">
        <v>107</v>
      </c>
      <c r="CR196" s="601" t="s">
        <v>153</v>
      </c>
      <c r="CS196" s="601" t="s">
        <v>154</v>
      </c>
      <c r="CT196" s="601" t="s">
        <v>155</v>
      </c>
      <c r="CU196" s="601" t="s">
        <v>156</v>
      </c>
      <c r="CV196" s="601" t="s">
        <v>157</v>
      </c>
      <c r="CW196" s="601" t="s">
        <v>158</v>
      </c>
      <c r="CX196" s="601" t="s">
        <v>159</v>
      </c>
      <c r="CY196" s="601" t="s">
        <v>160</v>
      </c>
      <c r="CZ196" s="601" t="s">
        <v>161</v>
      </c>
      <c r="DB196" s="601" t="s">
        <v>151</v>
      </c>
      <c r="DC196" s="601" t="s">
        <v>152</v>
      </c>
      <c r="DD196" s="601" t="s">
        <v>107</v>
      </c>
      <c r="DE196" s="601" t="s">
        <v>153</v>
      </c>
      <c r="DF196" s="601" t="s">
        <v>154</v>
      </c>
      <c r="DG196" s="601" t="s">
        <v>155</v>
      </c>
      <c r="DH196" s="601" t="s">
        <v>156</v>
      </c>
      <c r="DI196" s="601" t="s">
        <v>157</v>
      </c>
      <c r="DJ196" s="601" t="s">
        <v>158</v>
      </c>
      <c r="DK196" s="601" t="s">
        <v>159</v>
      </c>
      <c r="DL196" s="601" t="s">
        <v>160</v>
      </c>
      <c r="DM196" s="601" t="s">
        <v>161</v>
      </c>
      <c r="DO196" s="601" t="s">
        <v>151</v>
      </c>
      <c r="DP196" s="601" t="s">
        <v>152</v>
      </c>
      <c r="DQ196" s="601" t="s">
        <v>107</v>
      </c>
      <c r="DR196" s="601" t="s">
        <v>153</v>
      </c>
      <c r="DS196" s="601" t="s">
        <v>154</v>
      </c>
      <c r="DT196" s="601" t="s">
        <v>155</v>
      </c>
      <c r="DU196" s="601" t="s">
        <v>156</v>
      </c>
      <c r="DV196" s="601" t="s">
        <v>157</v>
      </c>
      <c r="DW196" s="601" t="s">
        <v>158</v>
      </c>
      <c r="DX196" s="601" t="s">
        <v>159</v>
      </c>
      <c r="DY196" s="601" t="s">
        <v>160</v>
      </c>
      <c r="DZ196" s="601" t="s">
        <v>161</v>
      </c>
      <c r="EB196" s="601" t="s">
        <v>151</v>
      </c>
      <c r="EC196" s="601" t="s">
        <v>152</v>
      </c>
      <c r="ED196" s="601" t="s">
        <v>107</v>
      </c>
      <c r="EE196" s="601" t="s">
        <v>153</v>
      </c>
      <c r="EF196" s="601" t="s">
        <v>154</v>
      </c>
      <c r="EG196" s="601" t="s">
        <v>155</v>
      </c>
      <c r="EH196" s="601" t="s">
        <v>156</v>
      </c>
      <c r="EI196" s="601" t="s">
        <v>157</v>
      </c>
      <c r="EJ196" s="601" t="s">
        <v>158</v>
      </c>
      <c r="EK196" s="601" t="s">
        <v>159</v>
      </c>
      <c r="EL196" s="601" t="s">
        <v>160</v>
      </c>
      <c r="EM196" s="601" t="s">
        <v>161</v>
      </c>
      <c r="EO196" s="601" t="s">
        <v>151</v>
      </c>
      <c r="EP196" s="601" t="s">
        <v>152</v>
      </c>
      <c r="EQ196" s="601" t="s">
        <v>107</v>
      </c>
      <c r="ER196" s="601" t="s">
        <v>153</v>
      </c>
      <c r="ES196" s="601" t="s">
        <v>154</v>
      </c>
      <c r="ET196" s="601" t="s">
        <v>155</v>
      </c>
      <c r="EU196" s="601" t="s">
        <v>156</v>
      </c>
      <c r="EV196" s="601" t="s">
        <v>157</v>
      </c>
      <c r="EW196" s="601" t="s">
        <v>158</v>
      </c>
      <c r="EX196" s="601" t="s">
        <v>159</v>
      </c>
      <c r="EY196" s="601" t="s">
        <v>160</v>
      </c>
      <c r="EZ196" s="601" t="s">
        <v>161</v>
      </c>
    </row>
    <row r="197" spans="2:156" ht="83.25" customHeight="1">
      <c r="B197" s="1" t="s">
        <v>186</v>
      </c>
      <c r="C197" s="1" t="s">
        <v>296</v>
      </c>
      <c r="D197" s="509" t="s">
        <v>376</v>
      </c>
      <c r="E197" s="1" t="s">
        <v>174</v>
      </c>
      <c r="F197" s="1" t="s">
        <v>162</v>
      </c>
      <c r="G197" s="1" t="s">
        <v>162</v>
      </c>
      <c r="H197" s="1" t="s">
        <v>162</v>
      </c>
      <c r="I197" s="1" t="s">
        <v>162</v>
      </c>
      <c r="J197" s="1" t="s">
        <v>162</v>
      </c>
      <c r="K197" s="1" t="s">
        <v>162</v>
      </c>
      <c r="L197" s="1" t="s">
        <v>162</v>
      </c>
      <c r="M197" s="1" t="s">
        <v>162</v>
      </c>
      <c r="N197" s="1" t="s">
        <v>162</v>
      </c>
      <c r="O197" s="1" t="s">
        <v>162</v>
      </c>
      <c r="T197" s="515" t="s">
        <v>377</v>
      </c>
      <c r="U197" s="520">
        <v>202300000000327</v>
      </c>
      <c r="V197" s="289" t="s">
        <v>377</v>
      </c>
      <c r="W197" s="360">
        <f>+SUMIFS('[1]SIIF Cierre 31 de Abril de 2024'!$P$4:$P$749,'[1]SIIF Cierre 31 de Abril de 2024'!$A$4:$A$749,$B197,'[1]SIIF Cierre 31 de Abril de 2024'!$B$4:$B$749,$C197,'[1]SIIF Cierre 31 de Abril de 2024'!$C$4:$C$749,$D197)/1000000</f>
        <v>5976.1567249999998</v>
      </c>
      <c r="X197" s="360">
        <f>1500-1500</f>
        <v>0</v>
      </c>
      <c r="Y197" s="360">
        <f>+SUMIFS('[1]SIIF Cierre 31 de Abril de 2024'!$R$4:$R$749,'[1]SIIF Cierre 31 de Abril de 2024'!$A$4:$A$749,$B197,'[1]SIIF Cierre 31 de Abril de 2024'!$B$4:$B$749,$C197,'[1]SIIF Cierre 31 de Abril de 2024'!$C$4:$C$749,$D197)/1000000</f>
        <v>0</v>
      </c>
      <c r="Z197" s="360"/>
      <c r="AA197" s="360">
        <f>+SUMIFS('[1]SIIF Cierre 31 de Abril de 2024'!$Q$4:$Q$749,'[1]SIIF Cierre 31 de Abril de 2024'!$A$4:$A$749,$B197,'[1]SIIF Cierre 31 de Abril de 2024'!$B$4:$B$749,$C197,'[1]SIIF Cierre 31 de Abril de 2024'!$C$4:$C$749,$D197)/1000000</f>
        <v>0</v>
      </c>
      <c r="AB197" s="360"/>
      <c r="AC197" s="360"/>
      <c r="AD197" s="433">
        <f t="shared" ref="AD197:AD205" si="557">W197-Y197+AA197</f>
        <v>5976.1567249999998</v>
      </c>
      <c r="AE197" s="360">
        <f>+SUMIFS('[1]SIIF Cierre 31 de Abril de 2024'!$T$4:$T$749,'[1]SIIF Cierre 31 de Abril de 2024'!$A$4:$A$749,$B197,'[1]SIIF Cierre 31 de Abril de 2024'!$B$4:$B$749,$C197,'[1]SIIF Cierre 31 de Abril de 2024'!$C$4:$C$749,$D197)/1000000</f>
        <v>0</v>
      </c>
      <c r="AF197" s="360">
        <f t="shared" ref="AF197:AF205" si="558">AD197-AE197</f>
        <v>5976.1567249999998</v>
      </c>
      <c r="AG197" s="437">
        <f>+SUMIFS('[1]SIIF Cierre 31 de Abril de 2024'!$W$4:$W$749,'[1]SIIF Cierre 31 de Abril de 2024'!$A$4:$A$749,$B197,'[1]SIIF Cierre 31 de Abril de 2024'!$B$4:$B$749,$C197,'[1]SIIF Cierre 31 de Abril de 2024'!$C$4:$C$749,$D197,'[1]SIIF Cierre 31 de Abril de 2024'!$D$4:$D$749,$E197,'[1]SIIF Cierre 31 de Abril de 2024'!$E$4:$E$749,$F197,'[1]SIIF Cierre 31 de Abril de 2024'!$F$4:$F$749,$G197,'[1]SIIF Cierre 31 de Abril de 2024'!$G$4:$G$749,$H197,'[1]SIIF Cierre 31 de Abril de 2024'!$H$4:$H$749,$I197,'[1]SIIF Cierre 31 de Abril de 2024'!$I$4:$I$749,$J197,'[1]SIIF Cierre 31 de Abril de 2024'!$J$4:$J$749,$K197,'[1]SIIF Cierre 31 de Abril de 2024'!$K$4:$K$749,$L197,'[1]SIIF Cierre 31 de Abril de 2024'!$L$4:$L$749,$M197,'[1]SIIF Cierre 31 de Abril de 2024'!$M$4:$M$749,$N197,'[1]SIIF Cierre 31 de Abril de 2024'!$N$4:$N$749,$O197)/1000000</f>
        <v>3199.2946280000001</v>
      </c>
      <c r="AH197" s="247">
        <f t="shared" ref="AH197:AH206" si="559">+AG197/AD197</f>
        <v>0.53534316036532659</v>
      </c>
      <c r="AI197" s="248"/>
      <c r="AJ197" s="246">
        <f t="shared" ref="AJ197:AJ205" si="560">INDEX(CB197:CM197,MATCH($W$1,$CB$86:$CM$86,0))</f>
        <v>2568.2016916699999</v>
      </c>
      <c r="AK197" s="246">
        <f t="shared" ref="AK197:AK205" si="561">+AG197-AJ197</f>
        <v>631.09293633000016</v>
      </c>
      <c r="AL197" s="170">
        <f t="shared" ref="AL197:AL205" si="562">INDEX(BB197:BM197,MATCH($W$1,$BB$86:$BM$86,0))</f>
        <v>0.42974135549800196</v>
      </c>
      <c r="AM197" s="438">
        <f>+SUMIFS('[1]SIIF Cierre 31 de Abril de 2024'!$X$4:$X$749,'[1]SIIF Cierre 31 de Abril de 2024'!$A$4:$A$749,$B197,'[1]SIIF Cierre 31 de Abril de 2024'!$B$4:$B$749,$C197,'[1]SIIF Cierre 31 de Abril de 2024'!$C$4:$C$749,$D197,'[1]SIIF Cierre 31 de Abril de 2024'!$D$4:$D$749,$E197,'[1]SIIF Cierre 31 de Abril de 2024'!$E$4:$E$749,$F197,'[1]SIIF Cierre 31 de Abril de 2024'!$F$4:$F$749,$G197,'[1]SIIF Cierre 31 de Abril de 2024'!$G$4:$G$749,$H197,'[1]SIIF Cierre 31 de Abril de 2024'!$H$4:$H$749,$I197,'[1]SIIF Cierre 31 de Abril de 2024'!$I$4:$I$749,$J197,'[1]SIIF Cierre 31 de Abril de 2024'!$J$4:$J$749,$K197,'[1]SIIF Cierre 31 de Abril de 2024'!$K$4:$K$749,$L197,'[1]SIIF Cierre 31 de Abril de 2024'!$L$4:$L$749,$M197,'[1]SIIF Cierre 31 de Abril de 2024'!$M$4:$M$749,$N197,'[1]SIIF Cierre 31 de Abril de 2024'!$N$4:$N$749,$O197)/1000000</f>
        <v>617.03431699999999</v>
      </c>
      <c r="AN197" s="247">
        <f t="shared" ref="AN197:AN206" si="563">+AM197/AD197</f>
        <v>0.10324935328733367</v>
      </c>
      <c r="AO197" s="248"/>
      <c r="AP197" s="246">
        <f t="shared" ref="AP197:AP205" si="564">INDEX(CO197:CZ197,MATCH($W$1,$CO$86:$CZ$86,0))</f>
        <v>871.23245284573909</v>
      </c>
      <c r="AQ197" s="246">
        <f t="shared" ref="AQ197:AQ205" si="565">+AM197-AP197</f>
        <v>-254.1981358457391</v>
      </c>
      <c r="AR197" s="170">
        <f t="shared" ref="AR197:AR206" si="566">INDEX(BO197:BZ197,MATCH($W$1,$BO$86:$BZ$86,0))</f>
        <v>0.14578473974764328</v>
      </c>
      <c r="AS197" s="438">
        <f>+SUMIFS('[1]SIIF Cierre 31 de Abril de 2024'!$Z$4:$Z$749,'[1]SIIF Cierre 31 de Abril de 2024'!$A$4:$A$749,$B197,'[1]SIIF Cierre 31 de Abril de 2024'!$B$4:$B$749,$C197,'[1]SIIF Cierre 31 de Abril de 2024'!$C$4:$C$749,$D197,'[1]SIIF Cierre 31 de Abril de 2024'!$D$4:$D$749,$E197,'[1]SIIF Cierre 31 de Abril de 2024'!$E$4:$E$749,$F197,'[1]SIIF Cierre 31 de Abril de 2024'!$F$4:$F$749,$G197,'[1]SIIF Cierre 31 de Abril de 2024'!$G$4:$G$749,$H197,'[1]SIIF Cierre 31 de Abril de 2024'!$H$4:$H$749,$I197,'[1]SIIF Cierre 31 de Abril de 2024'!$I$4:$I$749,$J197,'[1]SIIF Cierre 31 de Abril de 2024'!$J$4:$J$749,$K197,'[1]SIIF Cierre 31 de Abril de 2024'!$K$4:$K$749,$L197,'[1]SIIF Cierre 31 de Abril de 2024'!$L$4:$L$749,$M197,'[1]SIIF Cierre 31 de Abril de 2024'!$M$4:$M$749,$N197,'[1]SIIF Cierre 31 de Abril de 2024'!$N$4:$N$749,$O197)/1000000</f>
        <v>417.07505500000002</v>
      </c>
      <c r="AT197" s="247">
        <f t="shared" ref="AT197:AT206" si="567">+AS197/AD197</f>
        <v>6.9789845580062168E-2</v>
      </c>
      <c r="AU197" s="433">
        <f t="shared" ref="AU197:AU205" si="568">+AD197-AG197</f>
        <v>2776.8620969999997</v>
      </c>
      <c r="AV197" s="361">
        <f t="shared" ref="AV197:AV205" si="569">+AG197-AM197</f>
        <v>2582.260311</v>
      </c>
      <c r="AW197" s="382">
        <f t="shared" ref="AW197:AW205" si="570">+AD197-AM197</f>
        <v>5359.1224080000002</v>
      </c>
      <c r="AX197" s="386"/>
      <c r="AY197" s="190">
        <f t="shared" ref="AY197:AY205" si="571">AD197*AR197</f>
        <v>871.23245284525319</v>
      </c>
      <c r="AZ197" s="172">
        <f t="shared" ref="AZ197:AZ206" si="572">IF(AND(AY197=0,AM197&gt;AY197),1,IFERROR(AM197/AY197,1))</f>
        <v>0.70823155747344113</v>
      </c>
      <c r="BB197" s="251">
        <v>0</v>
      </c>
      <c r="BC197" s="283">
        <v>0.12773321162690893</v>
      </c>
      <c r="BD197" s="283">
        <v>0.22894340872059377</v>
      </c>
      <c r="BE197" s="283">
        <v>0.42974135549800196</v>
      </c>
      <c r="BF197" s="283">
        <v>0.55696735290522359</v>
      </c>
      <c r="BG197" s="283">
        <v>0.69141066437979004</v>
      </c>
      <c r="BH197" s="283">
        <v>0.7987388737148623</v>
      </c>
      <c r="BI197" s="283">
        <v>0.92883478135412068</v>
      </c>
      <c r="BJ197" s="283">
        <v>1</v>
      </c>
      <c r="BK197" s="283">
        <v>1</v>
      </c>
      <c r="BL197" s="283">
        <v>1</v>
      </c>
      <c r="BM197" s="283">
        <v>1</v>
      </c>
      <c r="BO197" s="252">
        <v>0</v>
      </c>
      <c r="BP197" s="252">
        <v>3.681421068383884E-2</v>
      </c>
      <c r="BQ197" s="252">
        <v>7.4799892764622358E-2</v>
      </c>
      <c r="BR197" s="252">
        <v>0.14578473974764328</v>
      </c>
      <c r="BS197" s="252">
        <v>0.21676958673066418</v>
      </c>
      <c r="BT197" s="288">
        <v>0.39317335577176554</v>
      </c>
      <c r="BU197" s="252">
        <v>0.44909835674648929</v>
      </c>
      <c r="BV197" s="252">
        <v>0.50613842532345976</v>
      </c>
      <c r="BW197" s="288">
        <v>0.59001054623418325</v>
      </c>
      <c r="BX197" s="252">
        <v>0.77428164053355497</v>
      </c>
      <c r="BY197" s="288">
        <v>0.85815376144427846</v>
      </c>
      <c r="BZ197" s="252">
        <v>1</v>
      </c>
      <c r="CB197" s="537">
        <f t="shared" ref="CB197:CM205" si="573">DB197/EB197</f>
        <v>0</v>
      </c>
      <c r="CC197" s="537">
        <f t="shared" si="573"/>
        <v>763.35369166999999</v>
      </c>
      <c r="CD197" s="537">
        <f t="shared" si="573"/>
        <v>1368.2016916700002</v>
      </c>
      <c r="CE197" s="537">
        <f t="shared" si="573"/>
        <v>2568.2016916699999</v>
      </c>
      <c r="CF197" s="537">
        <f t="shared" si="573"/>
        <v>3328.5241916700002</v>
      </c>
      <c r="CG197" s="537">
        <f t="shared" si="573"/>
        <v>4131.97849167</v>
      </c>
      <c r="CH197" s="537">
        <f t="shared" si="573"/>
        <v>4773.3886916700003</v>
      </c>
      <c r="CI197" s="537">
        <f t="shared" si="573"/>
        <v>5550.8622250033332</v>
      </c>
      <c r="CJ197" s="537">
        <f t="shared" si="573"/>
        <v>5976.1567249999998</v>
      </c>
      <c r="CK197" s="537">
        <f t="shared" si="573"/>
        <v>5976.1567249999998</v>
      </c>
      <c r="CL197" s="537">
        <f t="shared" si="573"/>
        <v>5976.1567249999998</v>
      </c>
      <c r="CM197" s="537">
        <f t="shared" si="573"/>
        <v>5976.1567249999998</v>
      </c>
      <c r="CO197" s="538">
        <f t="shared" ref="CO197:CZ205" si="574">DO197/EO197</f>
        <v>0</v>
      </c>
      <c r="CP197" s="538">
        <f t="shared" si="574"/>
        <v>220.00749275391306</v>
      </c>
      <c r="CQ197" s="538">
        <f t="shared" si="574"/>
        <v>447.01588217482606</v>
      </c>
      <c r="CR197" s="538">
        <f t="shared" si="574"/>
        <v>871.23245284573909</v>
      </c>
      <c r="CS197" s="538">
        <f t="shared" si="574"/>
        <v>1295.449023516652</v>
      </c>
      <c r="CT197" s="538">
        <f t="shared" si="574"/>
        <v>2349.6655941875647</v>
      </c>
      <c r="CU197" s="538">
        <f t="shared" si="574"/>
        <v>2683.8821648584781</v>
      </c>
      <c r="CV197" s="538">
        <f t="shared" si="574"/>
        <v>3024.7625542793912</v>
      </c>
      <c r="CW197" s="538">
        <f t="shared" si="574"/>
        <v>3525.9954937003045</v>
      </c>
      <c r="CX197" s="538">
        <f t="shared" si="574"/>
        <v>4627.2284331212177</v>
      </c>
      <c r="CY197" s="538">
        <f t="shared" si="574"/>
        <v>5128.4613725421304</v>
      </c>
      <c r="CZ197" s="538">
        <f t="shared" si="574"/>
        <v>5976.1567250033331</v>
      </c>
      <c r="DB197" s="537">
        <v>0</v>
      </c>
      <c r="DC197" s="538">
        <v>763353691.66999996</v>
      </c>
      <c r="DD197" s="538">
        <v>1368201691.6700001</v>
      </c>
      <c r="DE197" s="538">
        <v>2568201691.6700001</v>
      </c>
      <c r="DF197" s="538">
        <v>3328524191.6700001</v>
      </c>
      <c r="DG197" s="538">
        <v>4131978491.6700001</v>
      </c>
      <c r="DH197" s="538">
        <v>4773388691.6700001</v>
      </c>
      <c r="DI197" s="538">
        <v>5550862225.0033331</v>
      </c>
      <c r="DJ197" s="538">
        <v>5976156725</v>
      </c>
      <c r="DK197" s="538">
        <v>5976156725</v>
      </c>
      <c r="DL197" s="538">
        <v>5976156725</v>
      </c>
      <c r="DM197" s="538">
        <v>5976156725</v>
      </c>
      <c r="DO197" s="538">
        <v>0</v>
      </c>
      <c r="DP197" s="538">
        <v>220007492.75391304</v>
      </c>
      <c r="DQ197" s="538">
        <v>447015882.17482609</v>
      </c>
      <c r="DR197" s="538">
        <v>871232452.84573913</v>
      </c>
      <c r="DS197" s="538">
        <v>1295449023.5166521</v>
      </c>
      <c r="DT197" s="545">
        <v>2349665594.1875648</v>
      </c>
      <c r="DU197" s="538">
        <v>2683882164.8584781</v>
      </c>
      <c r="DV197" s="538">
        <v>3024762554.2793913</v>
      </c>
      <c r="DW197" s="545">
        <v>3525995493.7003045</v>
      </c>
      <c r="DX197" s="538">
        <v>4627228433.1212177</v>
      </c>
      <c r="DY197" s="545">
        <v>5128461372.5421305</v>
      </c>
      <c r="DZ197" s="538">
        <v>5976156725.0033331</v>
      </c>
      <c r="EB197" s="537">
        <v>1000000</v>
      </c>
      <c r="EC197" s="538">
        <v>1000000</v>
      </c>
      <c r="ED197" s="538">
        <v>1000000</v>
      </c>
      <c r="EE197" s="538">
        <v>1000000</v>
      </c>
      <c r="EF197" s="538">
        <v>1000000</v>
      </c>
      <c r="EG197" s="538">
        <v>1000000</v>
      </c>
      <c r="EH197" s="538">
        <v>1000000</v>
      </c>
      <c r="EI197" s="538">
        <v>1000000</v>
      </c>
      <c r="EJ197" s="538">
        <v>1000000</v>
      </c>
      <c r="EK197" s="538">
        <v>1000000</v>
      </c>
      <c r="EL197" s="538">
        <v>1000000</v>
      </c>
      <c r="EM197" s="538">
        <v>1000000</v>
      </c>
      <c r="EO197" s="538">
        <v>1000000</v>
      </c>
      <c r="EP197" s="538">
        <v>1000000</v>
      </c>
      <c r="EQ197" s="538">
        <v>1000000</v>
      </c>
      <c r="ER197" s="538">
        <v>1000000</v>
      </c>
      <c r="ES197" s="538">
        <v>1000000</v>
      </c>
      <c r="ET197" s="545">
        <v>1000000</v>
      </c>
      <c r="EU197" s="538">
        <v>1000000</v>
      </c>
      <c r="EV197" s="538">
        <v>1000000</v>
      </c>
      <c r="EW197" s="545">
        <v>1000000</v>
      </c>
      <c r="EX197" s="538">
        <v>1000000</v>
      </c>
      <c r="EY197" s="545">
        <v>1000000</v>
      </c>
      <c r="EZ197" s="538">
        <v>1000000</v>
      </c>
    </row>
    <row r="198" spans="2:156" ht="120" customHeight="1">
      <c r="B198" s="1" t="s">
        <v>186</v>
      </c>
      <c r="C198" s="1" t="s">
        <v>296</v>
      </c>
      <c r="D198" s="519" t="s">
        <v>378</v>
      </c>
      <c r="E198" s="1" t="s">
        <v>174</v>
      </c>
      <c r="F198" s="1" t="s">
        <v>162</v>
      </c>
      <c r="G198" s="1" t="s">
        <v>162</v>
      </c>
      <c r="H198" s="1" t="s">
        <v>162</v>
      </c>
      <c r="I198" s="1" t="s">
        <v>162</v>
      </c>
      <c r="J198" s="1" t="s">
        <v>162</v>
      </c>
      <c r="K198" s="1" t="s">
        <v>162</v>
      </c>
      <c r="L198" s="1" t="s">
        <v>162</v>
      </c>
      <c r="M198" s="1" t="s">
        <v>162</v>
      </c>
      <c r="N198" s="1" t="s">
        <v>162</v>
      </c>
      <c r="O198" s="1" t="s">
        <v>162</v>
      </c>
      <c r="T198" s="515" t="s">
        <v>263</v>
      </c>
      <c r="U198" s="308" t="s">
        <v>264</v>
      </c>
      <c r="V198" s="289" t="s">
        <v>263</v>
      </c>
      <c r="W198" s="360">
        <f>+SUMIFS('[1]SIIF Cierre 31 de Abril de 2024'!$P$4:$P$749,'[1]SIIF Cierre 31 de Abril de 2024'!$A$4:$A$749,$B198,'[1]SIIF Cierre 31 de Abril de 2024'!$B$4:$B$749,$C198,'[1]SIIF Cierre 31 de Abril de 2024'!$C$4:$C$749,$D198)/1000000</f>
        <v>12443.543986000001</v>
      </c>
      <c r="X198" s="360">
        <v>0</v>
      </c>
      <c r="Y198" s="360">
        <f>+SUMIFS('[1]SIIF Cierre 31 de Abril de 2024'!$R$4:$R$749,'[1]SIIF Cierre 31 de Abril de 2024'!$A$4:$A$749,$B198,'[1]SIIF Cierre 31 de Abril de 2024'!$B$4:$B$749,$C198,'[1]SIIF Cierre 31 de Abril de 2024'!$C$4:$C$749,$D198)/1000000</f>
        <v>0</v>
      </c>
      <c r="Z198" s="360"/>
      <c r="AA198" s="360">
        <f>+SUMIFS('[1]SIIF Cierre 31 de Abril de 2024'!$Q$4:$Q$749,'[1]SIIF Cierre 31 de Abril de 2024'!$A$4:$A$749,$B198,'[1]SIIF Cierre 31 de Abril de 2024'!$B$4:$B$749,$C198,'[1]SIIF Cierre 31 de Abril de 2024'!$C$4:$C$749,$D198)/1000000</f>
        <v>0</v>
      </c>
      <c r="AB198" s="360"/>
      <c r="AC198" s="360"/>
      <c r="AD198" s="433">
        <f t="shared" si="557"/>
        <v>12443.543986000001</v>
      </c>
      <c r="AE198" s="360">
        <f>+SUMIFS('[1]SIIF Cierre 31 de Abril de 2024'!$T$4:$T$749,'[1]SIIF Cierre 31 de Abril de 2024'!$A$4:$A$749,$B198,'[1]SIIF Cierre 31 de Abril de 2024'!$B$4:$B$749,$C198,'[1]SIIF Cierre 31 de Abril de 2024'!$C$4:$C$749,$D198)/1000000</f>
        <v>0</v>
      </c>
      <c r="AF198" s="360">
        <f t="shared" si="558"/>
        <v>12443.543986000001</v>
      </c>
      <c r="AG198" s="437">
        <f>+SUMIFS('[1]SIIF Cierre 31 de Abril de 2024'!$W$4:$W$749,'[1]SIIF Cierre 31 de Abril de 2024'!$A$4:$A$749,$B198,'[1]SIIF Cierre 31 de Abril de 2024'!$B$4:$B$749,$C198,'[1]SIIF Cierre 31 de Abril de 2024'!$C$4:$C$749,$D198,'[1]SIIF Cierre 31 de Abril de 2024'!$D$4:$D$749,$E198,'[1]SIIF Cierre 31 de Abril de 2024'!$E$4:$E$749,$F198,'[1]SIIF Cierre 31 de Abril de 2024'!$F$4:$F$749,$G198,'[1]SIIF Cierre 31 de Abril de 2024'!$G$4:$G$749,$H198,'[1]SIIF Cierre 31 de Abril de 2024'!$H$4:$H$749,$I198,'[1]SIIF Cierre 31 de Abril de 2024'!$I$4:$I$749,$J198,'[1]SIIF Cierre 31 de Abril de 2024'!$J$4:$J$749,$K198,'[1]SIIF Cierre 31 de Abril de 2024'!$K$4:$K$749,$L198,'[1]SIIF Cierre 31 de Abril de 2024'!$L$4:$L$749,$M198,'[1]SIIF Cierre 31 de Abril de 2024'!$M$4:$M$749,$N198,'[1]SIIF Cierre 31 de Abril de 2024'!$N$4:$N$749,$O198)/1000000</f>
        <v>9918.1630879999993</v>
      </c>
      <c r="AH198" s="247">
        <f t="shared" si="559"/>
        <v>0.79705292151164808</v>
      </c>
      <c r="AI198" s="248"/>
      <c r="AJ198" s="246">
        <f t="shared" si="560"/>
        <v>9342.5933710000008</v>
      </c>
      <c r="AK198" s="246">
        <f t="shared" si="561"/>
        <v>575.56971699999849</v>
      </c>
      <c r="AL198" s="170">
        <f t="shared" si="562"/>
        <v>0.75079843664402823</v>
      </c>
      <c r="AM198" s="438">
        <f>+SUMIFS('[1]SIIF Cierre 31 de Abril de 2024'!$X$4:$X$749,'[1]SIIF Cierre 31 de Abril de 2024'!$A$4:$A$749,$B198,'[1]SIIF Cierre 31 de Abril de 2024'!$B$4:$B$749,$C198,'[1]SIIF Cierre 31 de Abril de 2024'!$C$4:$C$749,$D198,'[1]SIIF Cierre 31 de Abril de 2024'!$D$4:$D$749,$E198,'[1]SIIF Cierre 31 de Abril de 2024'!$E$4:$E$749,$F198,'[1]SIIF Cierre 31 de Abril de 2024'!$F$4:$F$749,$G198,'[1]SIIF Cierre 31 de Abril de 2024'!$G$4:$G$749,$H198,'[1]SIIF Cierre 31 de Abril de 2024'!$H$4:$H$749,$I198,'[1]SIIF Cierre 31 de Abril de 2024'!$I$4:$I$749,$J198,'[1]SIIF Cierre 31 de Abril de 2024'!$J$4:$J$749,$K198,'[1]SIIF Cierre 31 de Abril de 2024'!$K$4:$K$749,$L198,'[1]SIIF Cierre 31 de Abril de 2024'!$L$4:$L$749,$M198,'[1]SIIF Cierre 31 de Abril de 2024'!$M$4:$M$749,$N198,'[1]SIIF Cierre 31 de Abril de 2024'!$N$4:$N$749,$O198)/1000000</f>
        <v>2404.594748</v>
      </c>
      <c r="AN198" s="247">
        <f t="shared" si="563"/>
        <v>0.19324034621530367</v>
      </c>
      <c r="AO198" s="248"/>
      <c r="AP198" s="246">
        <f t="shared" si="564"/>
        <v>1507.7950000000001</v>
      </c>
      <c r="AQ198" s="246">
        <f t="shared" si="565"/>
        <v>896.79974799999991</v>
      </c>
      <c r="AR198" s="170">
        <f t="shared" si="566"/>
        <v>0.12117086592825903</v>
      </c>
      <c r="AS198" s="438">
        <f>+SUMIFS('[1]SIIF Cierre 31 de Abril de 2024'!$Z$4:$Z$749,'[1]SIIF Cierre 31 de Abril de 2024'!$A$4:$A$749,$B198,'[1]SIIF Cierre 31 de Abril de 2024'!$B$4:$B$749,$C198,'[1]SIIF Cierre 31 de Abril de 2024'!$C$4:$C$749,$D198,'[1]SIIF Cierre 31 de Abril de 2024'!$D$4:$D$749,$E198,'[1]SIIF Cierre 31 de Abril de 2024'!$E$4:$E$749,$F198,'[1]SIIF Cierre 31 de Abril de 2024'!$F$4:$F$749,$G198,'[1]SIIF Cierre 31 de Abril de 2024'!$G$4:$G$749,$H198,'[1]SIIF Cierre 31 de Abril de 2024'!$H$4:$H$749,$I198,'[1]SIIF Cierre 31 de Abril de 2024'!$I$4:$I$749,$J198,'[1]SIIF Cierre 31 de Abril de 2024'!$J$4:$J$749,$K198,'[1]SIIF Cierre 31 de Abril de 2024'!$K$4:$K$749,$L198,'[1]SIIF Cierre 31 de Abril de 2024'!$L$4:$L$749,$M198,'[1]SIIF Cierre 31 de Abril de 2024'!$M$4:$M$749,$N198,'[1]SIIF Cierre 31 de Abril de 2024'!$N$4:$N$749,$O198)/1000000</f>
        <v>1432.1620640000001</v>
      </c>
      <c r="AT198" s="247">
        <f t="shared" si="567"/>
        <v>0.11509277948559501</v>
      </c>
      <c r="AU198" s="433">
        <f t="shared" si="568"/>
        <v>2525.3808980000013</v>
      </c>
      <c r="AV198" s="361">
        <f t="shared" si="569"/>
        <v>7513.5683399999998</v>
      </c>
      <c r="AW198" s="382">
        <f t="shared" si="570"/>
        <v>10038.949238000001</v>
      </c>
      <c r="AX198" s="386"/>
      <c r="AY198" s="190">
        <f t="shared" si="571"/>
        <v>1507.7950000000001</v>
      </c>
      <c r="AZ198" s="172">
        <f t="shared" si="572"/>
        <v>1.5947756478831669</v>
      </c>
      <c r="BB198" s="259">
        <v>3.9542352287547093E-2</v>
      </c>
      <c r="BC198" s="252">
        <v>0.31499793124932662</v>
      </c>
      <c r="BD198" s="252">
        <v>0.56114831408608967</v>
      </c>
      <c r="BE198" s="252">
        <v>0.75079843664402823</v>
      </c>
      <c r="BF198" s="252">
        <v>0.86847784177551746</v>
      </c>
      <c r="BG198" s="252">
        <v>0.9183028756000895</v>
      </c>
      <c r="BH198" s="252">
        <v>0.95383617322795711</v>
      </c>
      <c r="BI198" s="252">
        <v>0.96897989829631481</v>
      </c>
      <c r="BJ198" s="252">
        <v>0.97573038674996648</v>
      </c>
      <c r="BK198" s="252">
        <v>0.98649902309269666</v>
      </c>
      <c r="BL198" s="252">
        <v>0.99324951154634833</v>
      </c>
      <c r="BM198" s="252">
        <v>1</v>
      </c>
      <c r="BO198" s="252">
        <v>0</v>
      </c>
      <c r="BP198" s="252">
        <v>3.2075990605977191E-2</v>
      </c>
      <c r="BQ198" s="252">
        <v>7.1492253412765008E-2</v>
      </c>
      <c r="BR198" s="252">
        <v>0.12117086592825903</v>
      </c>
      <c r="BS198" s="252">
        <v>0.19375292141149988</v>
      </c>
      <c r="BT198" s="288">
        <v>0.27204074689723207</v>
      </c>
      <c r="BU198" s="252">
        <v>0.35217692041194026</v>
      </c>
      <c r="BV198" s="252">
        <v>0.43956507311372955</v>
      </c>
      <c r="BW198" s="288">
        <v>0.54177038057524329</v>
      </c>
      <c r="BX198" s="252">
        <v>0.68112005322082525</v>
      </c>
      <c r="BY198" s="288">
        <v>0.83534171243295186</v>
      </c>
      <c r="BZ198" s="252">
        <v>1</v>
      </c>
      <c r="CB198" s="537">
        <f t="shared" si="573"/>
        <v>492.04700000000003</v>
      </c>
      <c r="CC198" s="537">
        <f t="shared" si="573"/>
        <v>3919.6906130000002</v>
      </c>
      <c r="CD198" s="537">
        <f t="shared" si="573"/>
        <v>6982.6737290000001</v>
      </c>
      <c r="CE198" s="537">
        <f t="shared" si="573"/>
        <v>9342.5933710000008</v>
      </c>
      <c r="CF198" s="537">
        <f t="shared" si="573"/>
        <v>10806.942225000001</v>
      </c>
      <c r="CG198" s="537">
        <f t="shared" si="573"/>
        <v>11426.942225000001</v>
      </c>
      <c r="CH198" s="537">
        <f t="shared" si="573"/>
        <v>11869.102376999999</v>
      </c>
      <c r="CI198" s="537">
        <f t="shared" si="573"/>
        <v>12057.543986000001</v>
      </c>
      <c r="CJ198" s="537">
        <f t="shared" si="573"/>
        <v>12141.543986000001</v>
      </c>
      <c r="CK198" s="537">
        <f t="shared" si="573"/>
        <v>12275.543986000001</v>
      </c>
      <c r="CL198" s="537">
        <f t="shared" si="573"/>
        <v>12359.543986000001</v>
      </c>
      <c r="CM198" s="537">
        <f t="shared" si="573"/>
        <v>12443.543986000001</v>
      </c>
      <c r="CO198" s="538">
        <f t="shared" si="574"/>
        <v>0</v>
      </c>
      <c r="CP198" s="538">
        <f t="shared" si="574"/>
        <v>399.13900000000001</v>
      </c>
      <c r="CQ198" s="538">
        <f t="shared" si="574"/>
        <v>889.61699999999996</v>
      </c>
      <c r="CR198" s="538">
        <f t="shared" si="574"/>
        <v>1507.7950000000001</v>
      </c>
      <c r="CS198" s="538">
        <f t="shared" si="574"/>
        <v>2410.973</v>
      </c>
      <c r="CT198" s="538">
        <f t="shared" si="574"/>
        <v>3385.1509999999998</v>
      </c>
      <c r="CU198" s="538">
        <f t="shared" si="574"/>
        <v>4382.3289999999997</v>
      </c>
      <c r="CV198" s="538">
        <f t="shared" si="574"/>
        <v>5469.7473220000002</v>
      </c>
      <c r="CW198" s="538">
        <f t="shared" si="574"/>
        <v>6741.5435610000004</v>
      </c>
      <c r="CX198" s="538">
        <f t="shared" si="574"/>
        <v>8475.5473419999998</v>
      </c>
      <c r="CY198" s="538">
        <f t="shared" si="574"/>
        <v>10394.611342</v>
      </c>
      <c r="CZ198" s="538">
        <f t="shared" si="574"/>
        <v>12443.543986000001</v>
      </c>
      <c r="DB198" s="537">
        <v>492047000</v>
      </c>
      <c r="DC198" s="538">
        <v>3919690613</v>
      </c>
      <c r="DD198" s="538">
        <v>6982673729</v>
      </c>
      <c r="DE198" s="538">
        <v>9342593371</v>
      </c>
      <c r="DF198" s="538">
        <v>10806942225</v>
      </c>
      <c r="DG198" s="538">
        <v>11426942225</v>
      </c>
      <c r="DH198" s="538">
        <v>11869102377</v>
      </c>
      <c r="DI198" s="538">
        <v>12057543986</v>
      </c>
      <c r="DJ198" s="538">
        <v>12141543986</v>
      </c>
      <c r="DK198" s="538">
        <v>12275543986</v>
      </c>
      <c r="DL198" s="538">
        <v>12359543986</v>
      </c>
      <c r="DM198" s="538">
        <v>12443543986</v>
      </c>
      <c r="DO198" s="538">
        <v>0</v>
      </c>
      <c r="DP198" s="538">
        <v>399139000</v>
      </c>
      <c r="DQ198" s="538">
        <v>889617000</v>
      </c>
      <c r="DR198" s="538">
        <v>1507795000</v>
      </c>
      <c r="DS198" s="538">
        <v>2410973000</v>
      </c>
      <c r="DT198" s="545">
        <v>3385151000</v>
      </c>
      <c r="DU198" s="538">
        <v>4382329000</v>
      </c>
      <c r="DV198" s="538">
        <v>5469747322</v>
      </c>
      <c r="DW198" s="545">
        <v>6741543561</v>
      </c>
      <c r="DX198" s="538">
        <v>8475547342</v>
      </c>
      <c r="DY198" s="545">
        <v>10394611342</v>
      </c>
      <c r="DZ198" s="538">
        <v>12443543986</v>
      </c>
      <c r="EB198" s="537">
        <v>1000000</v>
      </c>
      <c r="EC198" s="538">
        <v>1000000</v>
      </c>
      <c r="ED198" s="538">
        <v>1000000</v>
      </c>
      <c r="EE198" s="538">
        <v>1000000</v>
      </c>
      <c r="EF198" s="538">
        <v>1000000</v>
      </c>
      <c r="EG198" s="538">
        <v>1000000</v>
      </c>
      <c r="EH198" s="538">
        <v>1000000</v>
      </c>
      <c r="EI198" s="538">
        <v>1000000</v>
      </c>
      <c r="EJ198" s="538">
        <v>1000000</v>
      </c>
      <c r="EK198" s="538">
        <v>1000000</v>
      </c>
      <c r="EL198" s="538">
        <v>1000000</v>
      </c>
      <c r="EM198" s="538">
        <v>1000000</v>
      </c>
      <c r="EO198" s="538">
        <v>1000000</v>
      </c>
      <c r="EP198" s="538">
        <v>1000000</v>
      </c>
      <c r="EQ198" s="538">
        <v>1000000</v>
      </c>
      <c r="ER198" s="538">
        <v>1000000</v>
      </c>
      <c r="ES198" s="538">
        <v>1000000</v>
      </c>
      <c r="ET198" s="545">
        <v>1000000</v>
      </c>
      <c r="EU198" s="538">
        <v>1000000</v>
      </c>
      <c r="EV198" s="538">
        <v>1000000</v>
      </c>
      <c r="EW198" s="545">
        <v>1000000</v>
      </c>
      <c r="EX198" s="538">
        <v>1000000</v>
      </c>
      <c r="EY198" s="545">
        <v>1000000</v>
      </c>
      <c r="EZ198" s="538">
        <v>1000000</v>
      </c>
    </row>
    <row r="199" spans="2:156" ht="73.5" customHeight="1">
      <c r="B199" s="1" t="s">
        <v>186</v>
      </c>
      <c r="C199" s="1" t="s">
        <v>296</v>
      </c>
      <c r="D199" s="519" t="s">
        <v>379</v>
      </c>
      <c r="E199" s="1" t="s">
        <v>174</v>
      </c>
      <c r="F199" s="1" t="s">
        <v>162</v>
      </c>
      <c r="G199" s="1" t="s">
        <v>162</v>
      </c>
      <c r="H199" s="1" t="s">
        <v>162</v>
      </c>
      <c r="I199" s="1" t="s">
        <v>162</v>
      </c>
      <c r="J199" s="1" t="s">
        <v>162</v>
      </c>
      <c r="K199" s="1" t="s">
        <v>162</v>
      </c>
      <c r="L199" s="1" t="s">
        <v>162</v>
      </c>
      <c r="M199" s="1" t="s">
        <v>162</v>
      </c>
      <c r="N199" s="1" t="s">
        <v>162</v>
      </c>
      <c r="O199" s="1" t="s">
        <v>162</v>
      </c>
      <c r="T199" s="515" t="s">
        <v>265</v>
      </c>
      <c r="U199" s="308" t="s">
        <v>266</v>
      </c>
      <c r="V199" s="289" t="s">
        <v>265</v>
      </c>
      <c r="W199" s="360">
        <f>+SUMIFS('[1]SIIF Cierre 31 de Abril de 2024'!$P$4:$P$749,'[1]SIIF Cierre 31 de Abril de 2024'!$A$4:$A$749,$B199,'[1]SIIF Cierre 31 de Abril de 2024'!$B$4:$B$749,$C199,'[1]SIIF Cierre 31 de Abril de 2024'!$C$4:$C$749,$D199)/1000000</f>
        <v>13654.968000000001</v>
      </c>
      <c r="X199" s="360">
        <v>0</v>
      </c>
      <c r="Y199" s="360">
        <f>+SUMIFS('[1]SIIF Cierre 31 de Abril de 2024'!$R$4:$R$749,'[1]SIIF Cierre 31 de Abril de 2024'!$A$4:$A$749,$B199,'[1]SIIF Cierre 31 de Abril de 2024'!$B$4:$B$749,$C199,'[1]SIIF Cierre 31 de Abril de 2024'!$C$4:$C$749,$D199)/1000000</f>
        <v>0</v>
      </c>
      <c r="Z199" s="360"/>
      <c r="AA199" s="360">
        <f>+SUMIFS('[1]SIIF Cierre 31 de Abril de 2024'!$Q$4:$Q$749,'[1]SIIF Cierre 31 de Abril de 2024'!$A$4:$A$749,$B199,'[1]SIIF Cierre 31 de Abril de 2024'!$B$4:$B$749,$C199,'[1]SIIF Cierre 31 de Abril de 2024'!$C$4:$C$749,$D199)/1000000</f>
        <v>0</v>
      </c>
      <c r="AB199" s="360"/>
      <c r="AC199" s="360"/>
      <c r="AD199" s="433">
        <f>W199-Y199+AA199</f>
        <v>13654.968000000001</v>
      </c>
      <c r="AE199" s="360">
        <f>+SUMIFS('[1]SIIF Cierre 31 de Abril de 2024'!$T$4:$T$749,'[1]SIIF Cierre 31 de Abril de 2024'!$A$4:$A$749,$B199,'[1]SIIF Cierre 31 de Abril de 2024'!$B$4:$B$749,$C199,'[1]SIIF Cierre 31 de Abril de 2024'!$C$4:$C$749,$D199)/1000000</f>
        <v>0</v>
      </c>
      <c r="AF199" s="360">
        <f>AD199-AE199</f>
        <v>13654.968000000001</v>
      </c>
      <c r="AG199" s="437">
        <f>+SUMIFS('[1]SIIF Cierre 31 de Abril de 2024'!$W$4:$W$749,'[1]SIIF Cierre 31 de Abril de 2024'!$A$4:$A$749,$B199,'[1]SIIF Cierre 31 de Abril de 2024'!$B$4:$B$749,$C199,'[1]SIIF Cierre 31 de Abril de 2024'!$C$4:$C$749,$D199,'[1]SIIF Cierre 31 de Abril de 2024'!$D$4:$D$749,$E199,'[1]SIIF Cierre 31 de Abril de 2024'!$E$4:$E$749,$F199,'[1]SIIF Cierre 31 de Abril de 2024'!$F$4:$F$749,$G199,'[1]SIIF Cierre 31 de Abril de 2024'!$G$4:$G$749,$H199,'[1]SIIF Cierre 31 de Abril de 2024'!$H$4:$H$749,$I199,'[1]SIIF Cierre 31 de Abril de 2024'!$I$4:$I$749,$J199,'[1]SIIF Cierre 31 de Abril de 2024'!$J$4:$J$749,$K199,'[1]SIIF Cierre 31 de Abril de 2024'!$K$4:$K$749,$L199,'[1]SIIF Cierre 31 de Abril de 2024'!$L$4:$L$749,$M199,'[1]SIIF Cierre 31 de Abril de 2024'!$M$4:$M$749,$N199,'[1]SIIF Cierre 31 de Abril de 2024'!$N$4:$N$749,$O199)/1000000</f>
        <v>5359.9214490000004</v>
      </c>
      <c r="AH199" s="247">
        <f>+AG199/AD199</f>
        <v>0.39252537603896254</v>
      </c>
      <c r="AI199" s="248"/>
      <c r="AJ199" s="246">
        <f t="shared" si="560"/>
        <v>6416.4288712250391</v>
      </c>
      <c r="AK199" s="246">
        <f>+AG199-AJ199</f>
        <v>-1056.5074222250387</v>
      </c>
      <c r="AL199" s="170">
        <f t="shared" si="562"/>
        <v>0.46989702732724903</v>
      </c>
      <c r="AM199" s="438">
        <f>+SUMIFS('[1]SIIF Cierre 31 de Abril de 2024'!$X$4:$X$749,'[1]SIIF Cierre 31 de Abril de 2024'!$A$4:$A$749,$B199,'[1]SIIF Cierre 31 de Abril de 2024'!$B$4:$B$749,$C199,'[1]SIIF Cierre 31 de Abril de 2024'!$C$4:$C$749,$D199,'[1]SIIF Cierre 31 de Abril de 2024'!$D$4:$D$749,$E199,'[1]SIIF Cierre 31 de Abril de 2024'!$E$4:$E$749,$F199,'[1]SIIF Cierre 31 de Abril de 2024'!$F$4:$F$749,$G199,'[1]SIIF Cierre 31 de Abril de 2024'!$G$4:$G$749,$H199,'[1]SIIF Cierre 31 de Abril de 2024'!$H$4:$H$749,$I199,'[1]SIIF Cierre 31 de Abril de 2024'!$I$4:$I$749,$J199,'[1]SIIF Cierre 31 de Abril de 2024'!$J$4:$J$749,$K199,'[1]SIIF Cierre 31 de Abril de 2024'!$K$4:$K$749,$L199,'[1]SIIF Cierre 31 de Abril de 2024'!$L$4:$L$749,$M199,'[1]SIIF Cierre 31 de Abril de 2024'!$M$4:$M$749,$N199,'[1]SIIF Cierre 31 de Abril de 2024'!$N$4:$N$749,$O199)/1000000</f>
        <v>1117.0904889999999</v>
      </c>
      <c r="AN199" s="247">
        <f>+AM199/AD199</f>
        <v>8.1808356416507161E-2</v>
      </c>
      <c r="AO199" s="248"/>
      <c r="AP199" s="246">
        <f t="shared" si="564"/>
        <v>1984.8785846331996</v>
      </c>
      <c r="AQ199" s="246">
        <f>+AM199-AP199</f>
        <v>-867.78809563319965</v>
      </c>
      <c r="AR199" s="170">
        <f t="shared" si="566"/>
        <v>0.14535944607363416</v>
      </c>
      <c r="AS199" s="438">
        <f>+SUMIFS('[1]SIIF Cierre 31 de Abril de 2024'!$Z$4:$Z$749,'[1]SIIF Cierre 31 de Abril de 2024'!$A$4:$A$749,$B199,'[1]SIIF Cierre 31 de Abril de 2024'!$B$4:$B$749,$C199,'[1]SIIF Cierre 31 de Abril de 2024'!$C$4:$C$749,$D199,'[1]SIIF Cierre 31 de Abril de 2024'!$D$4:$D$749,$E199,'[1]SIIF Cierre 31 de Abril de 2024'!$E$4:$E$749,$F199,'[1]SIIF Cierre 31 de Abril de 2024'!$F$4:$F$749,$G199,'[1]SIIF Cierre 31 de Abril de 2024'!$G$4:$G$749,$H199,'[1]SIIF Cierre 31 de Abril de 2024'!$H$4:$H$749,$I199,'[1]SIIF Cierre 31 de Abril de 2024'!$I$4:$I$749,$J199,'[1]SIIF Cierre 31 de Abril de 2024'!$J$4:$J$749,$K199,'[1]SIIF Cierre 31 de Abril de 2024'!$K$4:$K$749,$L199,'[1]SIIF Cierre 31 de Abril de 2024'!$L$4:$L$749,$M199,'[1]SIIF Cierre 31 de Abril de 2024'!$M$4:$M$749,$N199,'[1]SIIF Cierre 31 de Abril de 2024'!$N$4:$N$749,$O199)/1000000</f>
        <v>635.556287</v>
      </c>
      <c r="AT199" s="247">
        <f t="shared" si="567"/>
        <v>4.6543960190899014E-2</v>
      </c>
      <c r="AU199" s="433">
        <f>+AD199-AG199</f>
        <v>8295.0465509999995</v>
      </c>
      <c r="AV199" s="361">
        <f>+AG199-AM199</f>
        <v>4242.8309600000002</v>
      </c>
      <c r="AW199" s="382">
        <f>+AD199-AM199</f>
        <v>12537.877511000001</v>
      </c>
      <c r="AX199" s="386"/>
      <c r="AY199" s="190">
        <f>AD199*AR199</f>
        <v>1984.8785846332003</v>
      </c>
      <c r="AZ199" s="172">
        <f>IF(AND(AY199=0,AM199&gt;AY199),1,IFERROR(AM199/AY199,1))</f>
        <v>0.56280041391369784</v>
      </c>
      <c r="BB199" s="259">
        <v>0.20986103452025182</v>
      </c>
      <c r="BC199" s="252">
        <v>0.42159425865529082</v>
      </c>
      <c r="BD199" s="252">
        <v>0.43877282403253498</v>
      </c>
      <c r="BE199" s="252">
        <v>0.46989702732724903</v>
      </c>
      <c r="BF199" s="252">
        <v>0.46989702732724903</v>
      </c>
      <c r="BG199" s="252">
        <v>0.61636386636119755</v>
      </c>
      <c r="BH199" s="252">
        <v>0.61636386636119755</v>
      </c>
      <c r="BI199" s="252">
        <v>0.61636386636119755</v>
      </c>
      <c r="BJ199" s="252">
        <v>0.61636386636119755</v>
      </c>
      <c r="BK199" s="252">
        <v>0.98535331609660515</v>
      </c>
      <c r="BL199" s="252">
        <v>0.98535331609660515</v>
      </c>
      <c r="BM199" s="252">
        <v>1</v>
      </c>
      <c r="BO199" s="252">
        <v>0</v>
      </c>
      <c r="BP199" s="252">
        <v>4.6084182205655848E-2</v>
      </c>
      <c r="BQ199" s="252">
        <v>8.7977380025994936E-2</v>
      </c>
      <c r="BR199" s="252">
        <v>0.14535944607363416</v>
      </c>
      <c r="BS199" s="252">
        <v>0.18809482821838908</v>
      </c>
      <c r="BT199" s="288">
        <v>0.23083021007021035</v>
      </c>
      <c r="BU199" s="252">
        <v>0.42003243124380812</v>
      </c>
      <c r="BV199" s="252">
        <v>0.45560265562327207</v>
      </c>
      <c r="BW199" s="288">
        <v>0.49036218604871135</v>
      </c>
      <c r="BX199" s="252">
        <v>0.93275996338403733</v>
      </c>
      <c r="BY199" s="288">
        <v>0.96637998143566506</v>
      </c>
      <c r="BZ199" s="252">
        <v>1</v>
      </c>
      <c r="CB199" s="537">
        <f t="shared" si="573"/>
        <v>2865.6457107210399</v>
      </c>
      <c r="CC199" s="537">
        <f t="shared" si="573"/>
        <v>5756.8561107210398</v>
      </c>
      <c r="CD199" s="537">
        <f t="shared" si="573"/>
        <v>5991.4288712250391</v>
      </c>
      <c r="CE199" s="537">
        <f t="shared" si="573"/>
        <v>6416.4288712250391</v>
      </c>
      <c r="CF199" s="537">
        <f t="shared" si="573"/>
        <v>6416.4288712250391</v>
      </c>
      <c r="CG199" s="537">
        <f t="shared" si="573"/>
        <v>8416.42887122504</v>
      </c>
      <c r="CH199" s="537">
        <f t="shared" si="573"/>
        <v>8416.42887122504</v>
      </c>
      <c r="CI199" s="537">
        <f t="shared" si="573"/>
        <v>8416.42887122504</v>
      </c>
      <c r="CJ199" s="537">
        <f t="shared" si="573"/>
        <v>8416.42887122504</v>
      </c>
      <c r="CK199" s="537">
        <f t="shared" si="573"/>
        <v>13454.967999523999</v>
      </c>
      <c r="CL199" s="537">
        <f t="shared" si="573"/>
        <v>13454.967999523999</v>
      </c>
      <c r="CM199" s="537">
        <f t="shared" si="573"/>
        <v>13654.967999523999</v>
      </c>
      <c r="CO199" s="538">
        <f t="shared" si="574"/>
        <v>0</v>
      </c>
      <c r="CP199" s="538">
        <f t="shared" si="574"/>
        <v>629.27803332439998</v>
      </c>
      <c r="CQ199" s="538">
        <f t="shared" si="574"/>
        <v>1201.3283089787999</v>
      </c>
      <c r="CR199" s="538">
        <f t="shared" si="574"/>
        <v>1984.8785846331996</v>
      </c>
      <c r="CS199" s="538">
        <f t="shared" si="574"/>
        <v>2568.4288602875995</v>
      </c>
      <c r="CT199" s="538">
        <f t="shared" si="574"/>
        <v>3151.9791319419996</v>
      </c>
      <c r="CU199" s="538">
        <f t="shared" si="574"/>
        <v>5735.5294075963993</v>
      </c>
      <c r="CV199" s="538">
        <f t="shared" si="574"/>
        <v>6221.2396832507993</v>
      </c>
      <c r="CW199" s="538">
        <f t="shared" si="574"/>
        <v>6695.8799589051987</v>
      </c>
      <c r="CX199" s="538">
        <f t="shared" si="574"/>
        <v>12736.8074516902</v>
      </c>
      <c r="CY199" s="538">
        <f t="shared" si="574"/>
        <v>13195.887722344598</v>
      </c>
      <c r="CZ199" s="538">
        <f t="shared" si="574"/>
        <v>13654.967999999999</v>
      </c>
      <c r="DB199" s="537">
        <v>2865645710.7210398</v>
      </c>
      <c r="DC199" s="538">
        <v>5756856110.7210398</v>
      </c>
      <c r="DD199" s="538">
        <v>5991428871.2250395</v>
      </c>
      <c r="DE199" s="538">
        <v>6416428871.2250395</v>
      </c>
      <c r="DF199" s="538">
        <v>6416428871.2250395</v>
      </c>
      <c r="DG199" s="538">
        <v>8416428871.2250395</v>
      </c>
      <c r="DH199" s="538">
        <v>8416428871.2250395</v>
      </c>
      <c r="DI199" s="538">
        <v>8416428871.2250395</v>
      </c>
      <c r="DJ199" s="538">
        <v>8416428871.2250395</v>
      </c>
      <c r="DK199" s="538">
        <v>13454967999.523998</v>
      </c>
      <c r="DL199" s="538">
        <v>13454967999.523998</v>
      </c>
      <c r="DM199" s="538">
        <v>13654967999.523998</v>
      </c>
      <c r="DO199" s="538">
        <v>0</v>
      </c>
      <c r="DP199" s="538">
        <v>629278033.32439995</v>
      </c>
      <c r="DQ199" s="538">
        <v>1201328308.9787998</v>
      </c>
      <c r="DR199" s="538">
        <v>1984878584.6331997</v>
      </c>
      <c r="DS199" s="538">
        <v>2568428860.2875996</v>
      </c>
      <c r="DT199" s="545">
        <v>3151979131.9419994</v>
      </c>
      <c r="DU199" s="538">
        <v>5735529407.5963993</v>
      </c>
      <c r="DV199" s="538">
        <v>6221239683.2507992</v>
      </c>
      <c r="DW199" s="545">
        <v>6695879958.9051991</v>
      </c>
      <c r="DX199" s="538">
        <v>12736807451.690199</v>
      </c>
      <c r="DY199" s="545">
        <v>13195887722.344599</v>
      </c>
      <c r="DZ199" s="538">
        <v>13654967999.999998</v>
      </c>
      <c r="EB199" s="537">
        <v>1000000</v>
      </c>
      <c r="EC199" s="538">
        <v>1000000</v>
      </c>
      <c r="ED199" s="538">
        <v>1000000</v>
      </c>
      <c r="EE199" s="538">
        <v>1000000</v>
      </c>
      <c r="EF199" s="538">
        <v>1000000</v>
      </c>
      <c r="EG199" s="538">
        <v>1000000</v>
      </c>
      <c r="EH199" s="538">
        <v>1000000</v>
      </c>
      <c r="EI199" s="538">
        <v>1000000</v>
      </c>
      <c r="EJ199" s="538">
        <v>1000000</v>
      </c>
      <c r="EK199" s="538">
        <v>1000000</v>
      </c>
      <c r="EL199" s="538">
        <v>1000000</v>
      </c>
      <c r="EM199" s="538">
        <v>1000000</v>
      </c>
      <c r="EO199" s="538">
        <v>1000000</v>
      </c>
      <c r="EP199" s="538">
        <v>1000000</v>
      </c>
      <c r="EQ199" s="538">
        <v>1000000</v>
      </c>
      <c r="ER199" s="538">
        <v>1000000</v>
      </c>
      <c r="ES199" s="538">
        <v>1000000</v>
      </c>
      <c r="ET199" s="545">
        <v>1000000</v>
      </c>
      <c r="EU199" s="538">
        <v>1000000</v>
      </c>
      <c r="EV199" s="538">
        <v>1000000</v>
      </c>
      <c r="EW199" s="545">
        <v>1000000</v>
      </c>
      <c r="EX199" s="538">
        <v>1000000</v>
      </c>
      <c r="EY199" s="545">
        <v>1000000</v>
      </c>
      <c r="EZ199" s="538">
        <v>1000000</v>
      </c>
    </row>
    <row r="200" spans="2:156" ht="75" customHeight="1">
      <c r="B200" s="1" t="s">
        <v>186</v>
      </c>
      <c r="C200" s="1" t="s">
        <v>296</v>
      </c>
      <c r="D200" s="519" t="s">
        <v>380</v>
      </c>
      <c r="E200" s="1" t="s">
        <v>174</v>
      </c>
      <c r="F200" s="1" t="s">
        <v>162</v>
      </c>
      <c r="G200" s="1" t="s">
        <v>162</v>
      </c>
      <c r="H200" s="1" t="s">
        <v>162</v>
      </c>
      <c r="I200" s="1" t="s">
        <v>162</v>
      </c>
      <c r="J200" s="1" t="s">
        <v>162</v>
      </c>
      <c r="K200" s="1" t="s">
        <v>162</v>
      </c>
      <c r="L200" s="1" t="s">
        <v>162</v>
      </c>
      <c r="M200" s="1" t="s">
        <v>162</v>
      </c>
      <c r="N200" s="1" t="s">
        <v>162</v>
      </c>
      <c r="O200" s="1" t="s">
        <v>162</v>
      </c>
      <c r="T200" s="515" t="s">
        <v>267</v>
      </c>
      <c r="U200" s="308" t="s">
        <v>268</v>
      </c>
      <c r="V200" s="289" t="s">
        <v>267</v>
      </c>
      <c r="W200" s="360">
        <f>+SUMIFS('[1]SIIF Cierre 31 de Abril de 2024'!$P$4:$P$749,'[1]SIIF Cierre 31 de Abril de 2024'!$A$4:$A$749,$B200,'[1]SIIF Cierre 31 de Abril de 2024'!$B$4:$B$749,$C200,'[1]SIIF Cierre 31 de Abril de 2024'!$C$4:$C$749,$D200)/1000000</f>
        <v>16632.031999999999</v>
      </c>
      <c r="X200" s="360">
        <v>0</v>
      </c>
      <c r="Y200" s="360">
        <f>+SUMIFS('[1]SIIF Cierre 31 de Abril de 2024'!$R$4:$R$749,'[1]SIIF Cierre 31 de Abril de 2024'!$A$4:$A$749,$B200,'[1]SIIF Cierre 31 de Abril de 2024'!$B$4:$B$749,$C200,'[1]SIIF Cierre 31 de Abril de 2024'!$C$4:$C$749,$D200)/1000000</f>
        <v>0</v>
      </c>
      <c r="Z200" s="360"/>
      <c r="AA200" s="360">
        <f>+SUMIFS('[1]SIIF Cierre 31 de Abril de 2024'!$Q$4:$Q$749,'[1]SIIF Cierre 31 de Abril de 2024'!$A$4:$A$749,$B200,'[1]SIIF Cierre 31 de Abril de 2024'!$B$4:$B$749,$C200,'[1]SIIF Cierre 31 de Abril de 2024'!$C$4:$C$749,$D200)/1000000</f>
        <v>0</v>
      </c>
      <c r="AB200" s="360"/>
      <c r="AC200" s="360"/>
      <c r="AD200" s="433">
        <f t="shared" si="557"/>
        <v>16632.031999999999</v>
      </c>
      <c r="AE200" s="360">
        <f>+SUMIFS('[1]SIIF Cierre 31 de Abril de 2024'!$T$4:$T$749,'[1]SIIF Cierre 31 de Abril de 2024'!$A$4:$A$749,$B200,'[1]SIIF Cierre 31 de Abril de 2024'!$B$4:$B$749,$C200,'[1]SIIF Cierre 31 de Abril de 2024'!$C$4:$C$749,$D200)/1000000</f>
        <v>0</v>
      </c>
      <c r="AF200" s="360">
        <f t="shared" si="558"/>
        <v>16632.031999999999</v>
      </c>
      <c r="AG200" s="437">
        <f>+SUMIFS('[1]SIIF Cierre 31 de Abril de 2024'!$W$4:$W$749,'[1]SIIF Cierre 31 de Abril de 2024'!$A$4:$A$749,$B200,'[1]SIIF Cierre 31 de Abril de 2024'!$B$4:$B$749,$C200,'[1]SIIF Cierre 31 de Abril de 2024'!$C$4:$C$749,$D200,'[1]SIIF Cierre 31 de Abril de 2024'!$D$4:$D$749,$E200,'[1]SIIF Cierre 31 de Abril de 2024'!$E$4:$E$749,$F200,'[1]SIIF Cierre 31 de Abril de 2024'!$F$4:$F$749,$G200,'[1]SIIF Cierre 31 de Abril de 2024'!$G$4:$G$749,$H200,'[1]SIIF Cierre 31 de Abril de 2024'!$H$4:$H$749,$I200,'[1]SIIF Cierre 31 de Abril de 2024'!$I$4:$I$749,$J200,'[1]SIIF Cierre 31 de Abril de 2024'!$J$4:$J$749,$K200,'[1]SIIF Cierre 31 de Abril de 2024'!$K$4:$K$749,$L200,'[1]SIIF Cierre 31 de Abril de 2024'!$L$4:$L$749,$M200,'[1]SIIF Cierre 31 de Abril de 2024'!$M$4:$M$749,$N200,'[1]SIIF Cierre 31 de Abril de 2024'!$N$4:$N$749,$O200)/1000000</f>
        <v>3932.1635219999998</v>
      </c>
      <c r="AH200" s="247">
        <f t="shared" si="559"/>
        <v>0.2364211133071413</v>
      </c>
      <c r="AI200" s="248"/>
      <c r="AJ200" s="246">
        <f t="shared" si="560"/>
        <v>1345.491636</v>
      </c>
      <c r="AK200" s="246">
        <f t="shared" si="561"/>
        <v>2586.6718860000001</v>
      </c>
      <c r="AL200" s="170">
        <f t="shared" si="562"/>
        <v>8.089760986510848E-2</v>
      </c>
      <c r="AM200" s="438">
        <f>+SUMIFS('[1]SIIF Cierre 31 de Abril de 2024'!$X$4:$X$749,'[1]SIIF Cierre 31 de Abril de 2024'!$A$4:$A$749,$B200,'[1]SIIF Cierre 31 de Abril de 2024'!$B$4:$B$749,$C200,'[1]SIIF Cierre 31 de Abril de 2024'!$C$4:$C$749,$D200,'[1]SIIF Cierre 31 de Abril de 2024'!$D$4:$D$749,$E200,'[1]SIIF Cierre 31 de Abril de 2024'!$E$4:$E$749,$F200,'[1]SIIF Cierre 31 de Abril de 2024'!$F$4:$F$749,$G200,'[1]SIIF Cierre 31 de Abril de 2024'!$G$4:$G$749,$H200,'[1]SIIF Cierre 31 de Abril de 2024'!$H$4:$H$749,$I200,'[1]SIIF Cierre 31 de Abril de 2024'!$I$4:$I$749,$J200,'[1]SIIF Cierre 31 de Abril de 2024'!$J$4:$J$749,$K200,'[1]SIIF Cierre 31 de Abril de 2024'!$K$4:$K$749,$L200,'[1]SIIF Cierre 31 de Abril de 2024'!$L$4:$L$749,$M200,'[1]SIIF Cierre 31 de Abril de 2024'!$M$4:$M$749,$N200,'[1]SIIF Cierre 31 de Abril de 2024'!$N$4:$N$749,$O200)/1000000</f>
        <v>418.69007800000003</v>
      </c>
      <c r="AN200" s="247">
        <f t="shared" si="563"/>
        <v>2.5173717679234868E-2</v>
      </c>
      <c r="AO200" s="248"/>
      <c r="AP200" s="246">
        <f t="shared" si="564"/>
        <v>1270.2827540000001</v>
      </c>
      <c r="AQ200" s="246">
        <f t="shared" si="565"/>
        <v>-851.59267599999998</v>
      </c>
      <c r="AR200" s="170">
        <f t="shared" si="566"/>
        <v>7.6375680013121672E-2</v>
      </c>
      <c r="AS200" s="438">
        <f>+SUMIFS('[1]SIIF Cierre 31 de Abril de 2024'!$Z$4:$Z$749,'[1]SIIF Cierre 31 de Abril de 2024'!$A$4:$A$749,$B200,'[1]SIIF Cierre 31 de Abril de 2024'!$B$4:$B$749,$C200,'[1]SIIF Cierre 31 de Abril de 2024'!$C$4:$C$749,$D200,'[1]SIIF Cierre 31 de Abril de 2024'!$D$4:$D$749,$E200,'[1]SIIF Cierre 31 de Abril de 2024'!$E$4:$E$749,$F200,'[1]SIIF Cierre 31 de Abril de 2024'!$F$4:$F$749,$G200,'[1]SIIF Cierre 31 de Abril de 2024'!$G$4:$G$749,$H200,'[1]SIIF Cierre 31 de Abril de 2024'!$H$4:$H$749,$I200,'[1]SIIF Cierre 31 de Abril de 2024'!$I$4:$I$749,$J200,'[1]SIIF Cierre 31 de Abril de 2024'!$J$4:$J$749,$K200,'[1]SIIF Cierre 31 de Abril de 2024'!$K$4:$K$749,$L200,'[1]SIIF Cierre 31 de Abril de 2024'!$L$4:$L$749,$M200,'[1]SIIF Cierre 31 de Abril de 2024'!$M$4:$M$749,$N200,'[1]SIIF Cierre 31 de Abril de 2024'!$N$4:$N$749,$O200)/1000000</f>
        <v>308.01132000000001</v>
      </c>
      <c r="AT200" s="247">
        <f t="shared" si="567"/>
        <v>1.8519163503292923E-2</v>
      </c>
      <c r="AU200" s="433">
        <f t="shared" si="568"/>
        <v>12699.868478</v>
      </c>
      <c r="AV200" s="361">
        <f t="shared" si="569"/>
        <v>3513.4734439999997</v>
      </c>
      <c r="AW200" s="382">
        <f t="shared" si="570"/>
        <v>16213.341922</v>
      </c>
      <c r="AX200" s="386"/>
      <c r="AY200" s="190">
        <f t="shared" si="571"/>
        <v>1270.2827540000001</v>
      </c>
      <c r="AZ200" s="172">
        <f t="shared" si="572"/>
        <v>0.32960384346050881</v>
      </c>
      <c r="BB200" s="259">
        <v>4.5219298519868171E-3</v>
      </c>
      <c r="BC200" s="252">
        <v>1.8899963636433599E-2</v>
      </c>
      <c r="BD200" s="252">
        <v>4.716685958757174E-2</v>
      </c>
      <c r="BE200" s="252">
        <v>8.089760986510848E-2</v>
      </c>
      <c r="BF200" s="252">
        <v>0.11492898486486798</v>
      </c>
      <c r="BG200" s="252">
        <v>0.1582316262979773</v>
      </c>
      <c r="BH200" s="252">
        <v>0.22866504778249586</v>
      </c>
      <c r="BI200" s="252">
        <v>0.33855245781152898</v>
      </c>
      <c r="BJ200" s="252">
        <v>0.41778967416609109</v>
      </c>
      <c r="BK200" s="252">
        <v>0.49830809392382119</v>
      </c>
      <c r="BL200" s="252">
        <v>0.72293262074050846</v>
      </c>
      <c r="BM200" s="252">
        <v>1</v>
      </c>
      <c r="BO200" s="252">
        <v>0</v>
      </c>
      <c r="BP200" s="252">
        <v>1.4378033784446784E-2</v>
      </c>
      <c r="BQ200" s="252">
        <v>4.2644929735584924E-2</v>
      </c>
      <c r="BR200" s="252">
        <v>7.6375680013121672E-2</v>
      </c>
      <c r="BS200" s="252">
        <v>0.11040705501288117</v>
      </c>
      <c r="BT200" s="288">
        <v>0.1582316262979773</v>
      </c>
      <c r="BU200" s="252">
        <v>0.22866504778249586</v>
      </c>
      <c r="BV200" s="252">
        <v>0.33855245781152898</v>
      </c>
      <c r="BW200" s="288">
        <v>0.41778967416609109</v>
      </c>
      <c r="BX200" s="252">
        <v>0.49830809392382119</v>
      </c>
      <c r="BY200" s="288">
        <v>0.72287249579606383</v>
      </c>
      <c r="BZ200" s="252">
        <v>1</v>
      </c>
      <c r="CB200" s="537">
        <f t="shared" si="573"/>
        <v>75.208882000000003</v>
      </c>
      <c r="CC200" s="537">
        <f t="shared" si="573"/>
        <v>314.34480000000002</v>
      </c>
      <c r="CD200" s="537">
        <f t="shared" si="573"/>
        <v>784.48071800000002</v>
      </c>
      <c r="CE200" s="537">
        <f t="shared" si="573"/>
        <v>1345.491636</v>
      </c>
      <c r="CF200" s="537">
        <f t="shared" si="573"/>
        <v>1911.5025539999999</v>
      </c>
      <c r="CG200" s="537">
        <f t="shared" si="573"/>
        <v>2631.7134719999999</v>
      </c>
      <c r="CH200" s="537">
        <f t="shared" si="573"/>
        <v>3803.1643920000001</v>
      </c>
      <c r="CI200" s="537">
        <f t="shared" si="573"/>
        <v>5630.8153119999997</v>
      </c>
      <c r="CJ200" s="537">
        <f t="shared" si="573"/>
        <v>6948.6912300000004</v>
      </c>
      <c r="CK200" s="537">
        <f t="shared" si="573"/>
        <v>8287.8761639999993</v>
      </c>
      <c r="CL200" s="537">
        <f t="shared" si="573"/>
        <v>12023.838481999999</v>
      </c>
      <c r="CM200" s="537">
        <f t="shared" si="573"/>
        <v>16632.031999999999</v>
      </c>
      <c r="CO200" s="538">
        <f t="shared" si="574"/>
        <v>0</v>
      </c>
      <c r="CP200" s="538">
        <f t="shared" si="574"/>
        <v>239.135918</v>
      </c>
      <c r="CQ200" s="538">
        <f t="shared" si="574"/>
        <v>709.27183600000001</v>
      </c>
      <c r="CR200" s="538">
        <f t="shared" si="574"/>
        <v>1270.2827540000001</v>
      </c>
      <c r="CS200" s="538">
        <f t="shared" si="574"/>
        <v>1836.293672</v>
      </c>
      <c r="CT200" s="538">
        <f t="shared" si="574"/>
        <v>2631.7134719999999</v>
      </c>
      <c r="CU200" s="538">
        <f t="shared" si="574"/>
        <v>3803.1643920000001</v>
      </c>
      <c r="CV200" s="538">
        <f t="shared" si="574"/>
        <v>5630.8153119999997</v>
      </c>
      <c r="CW200" s="538">
        <f t="shared" si="574"/>
        <v>6948.6912300000004</v>
      </c>
      <c r="CX200" s="538">
        <f t="shared" si="574"/>
        <v>8287.8761639999993</v>
      </c>
      <c r="CY200" s="538">
        <f t="shared" si="574"/>
        <v>12022.838481999999</v>
      </c>
      <c r="CZ200" s="538">
        <f t="shared" si="574"/>
        <v>16632.031999999999</v>
      </c>
      <c r="DB200" s="537">
        <v>75208882</v>
      </c>
      <c r="DC200" s="538">
        <v>314344800</v>
      </c>
      <c r="DD200" s="538">
        <v>784480718</v>
      </c>
      <c r="DE200" s="538">
        <v>1345491636</v>
      </c>
      <c r="DF200" s="538">
        <v>1911502554</v>
      </c>
      <c r="DG200" s="538">
        <v>2631713472</v>
      </c>
      <c r="DH200" s="538">
        <v>3803164392</v>
      </c>
      <c r="DI200" s="538">
        <v>5630815312</v>
      </c>
      <c r="DJ200" s="538">
        <v>6948691230</v>
      </c>
      <c r="DK200" s="538">
        <v>8287876164</v>
      </c>
      <c r="DL200" s="538">
        <v>12023838482</v>
      </c>
      <c r="DM200" s="538">
        <v>16632032000</v>
      </c>
      <c r="DO200" s="538">
        <v>0</v>
      </c>
      <c r="DP200" s="538">
        <v>239135918</v>
      </c>
      <c r="DQ200" s="538">
        <v>709271836</v>
      </c>
      <c r="DR200" s="538">
        <v>1270282754</v>
      </c>
      <c r="DS200" s="538">
        <v>1836293672</v>
      </c>
      <c r="DT200" s="545">
        <v>2631713472</v>
      </c>
      <c r="DU200" s="538">
        <v>3803164392</v>
      </c>
      <c r="DV200" s="538">
        <v>5630815312</v>
      </c>
      <c r="DW200" s="545">
        <v>6948691230</v>
      </c>
      <c r="DX200" s="538">
        <v>8287876164</v>
      </c>
      <c r="DY200" s="545">
        <v>12022838482</v>
      </c>
      <c r="DZ200" s="538">
        <v>16632032000</v>
      </c>
      <c r="EB200" s="537">
        <v>1000000</v>
      </c>
      <c r="EC200" s="538">
        <v>1000000</v>
      </c>
      <c r="ED200" s="538">
        <v>1000000</v>
      </c>
      <c r="EE200" s="538">
        <v>1000000</v>
      </c>
      <c r="EF200" s="538">
        <v>1000000</v>
      </c>
      <c r="EG200" s="538">
        <v>1000000</v>
      </c>
      <c r="EH200" s="538">
        <v>1000000</v>
      </c>
      <c r="EI200" s="538">
        <v>1000000</v>
      </c>
      <c r="EJ200" s="538">
        <v>1000000</v>
      </c>
      <c r="EK200" s="538">
        <v>1000000</v>
      </c>
      <c r="EL200" s="538">
        <v>1000000</v>
      </c>
      <c r="EM200" s="538">
        <v>1000000</v>
      </c>
      <c r="EO200" s="538">
        <v>1000000</v>
      </c>
      <c r="EP200" s="538">
        <v>1000000</v>
      </c>
      <c r="EQ200" s="538">
        <v>1000000</v>
      </c>
      <c r="ER200" s="538">
        <v>1000000</v>
      </c>
      <c r="ES200" s="538">
        <v>1000000</v>
      </c>
      <c r="ET200" s="545">
        <v>1000000</v>
      </c>
      <c r="EU200" s="538">
        <v>1000000</v>
      </c>
      <c r="EV200" s="538">
        <v>1000000</v>
      </c>
      <c r="EW200" s="545">
        <v>1000000</v>
      </c>
      <c r="EX200" s="538">
        <v>1000000</v>
      </c>
      <c r="EY200" s="545">
        <v>1000000</v>
      </c>
      <c r="EZ200" s="538">
        <v>1000000</v>
      </c>
    </row>
    <row r="201" spans="2:156" ht="67.5" customHeight="1">
      <c r="B201" s="1" t="s">
        <v>186</v>
      </c>
      <c r="C201" s="1" t="s">
        <v>296</v>
      </c>
      <c r="D201" s="509" t="s">
        <v>381</v>
      </c>
      <c r="E201" s="1" t="s">
        <v>174</v>
      </c>
      <c r="F201" s="1" t="s">
        <v>162</v>
      </c>
      <c r="G201" s="1" t="s">
        <v>162</v>
      </c>
      <c r="H201" s="1" t="s">
        <v>162</v>
      </c>
      <c r="I201" s="1" t="s">
        <v>162</v>
      </c>
      <c r="J201" s="1" t="s">
        <v>162</v>
      </c>
      <c r="K201" s="1" t="s">
        <v>162</v>
      </c>
      <c r="L201" s="1" t="s">
        <v>162</v>
      </c>
      <c r="M201" s="1" t="s">
        <v>162</v>
      </c>
      <c r="N201" s="1" t="s">
        <v>162</v>
      </c>
      <c r="O201" s="1" t="s">
        <v>162</v>
      </c>
      <c r="T201" s="518" t="s">
        <v>382</v>
      </c>
      <c r="U201" s="308">
        <v>202300000000012</v>
      </c>
      <c r="V201" s="313" t="s">
        <v>382</v>
      </c>
      <c r="W201" s="375">
        <f>+SUMIFS('[1]SIIF Cierre 31 de Abril de 2024'!$P$4:$P$749,'[1]SIIF Cierre 31 de Abril de 2024'!$A$4:$A$749,$B201,'[1]SIIF Cierre 31 de Abril de 2024'!$B$4:$B$749,$C201,'[1]SIIF Cierre 31 de Abril de 2024'!$C$4:$C$749,$D201)/1000000</f>
        <v>13247.880693999999</v>
      </c>
      <c r="X201" s="360"/>
      <c r="Y201" s="360">
        <f>+SUMIFS('[1]SIIF Cierre 31 de Abril de 2024'!$R$4:$R$749,'[1]SIIF Cierre 31 de Abril de 2024'!$A$4:$A$749,$B201,'[1]SIIF Cierre 31 de Abril de 2024'!$B$4:$B$749,$C201,'[1]SIIF Cierre 31 de Abril de 2024'!$C$4:$C$749,$D201)/1000000</f>
        <v>0</v>
      </c>
      <c r="Z201" s="360"/>
      <c r="AA201" s="360">
        <f>+SUMIFS('[1]SIIF Cierre 31 de Abril de 2024'!$Q$4:$Q$749,'[1]SIIF Cierre 31 de Abril de 2024'!$A$4:$A$749,$B201,'[1]SIIF Cierre 31 de Abril de 2024'!$B$4:$B$749,$C201,'[1]SIIF Cierre 31 de Abril de 2024'!$C$4:$C$749,$D201)/1000000</f>
        <v>0</v>
      </c>
      <c r="AB201" s="360"/>
      <c r="AC201" s="360"/>
      <c r="AD201" s="433">
        <f>W201-Y201+AA201</f>
        <v>13247.880693999999</v>
      </c>
      <c r="AE201" s="375">
        <f>+SUMIFS('[1]SIIF Cierre 31 de Abril de 2024'!$T$4:$T$749,'[1]SIIF Cierre 31 de Abril de 2024'!$A$4:$A$749,$B201,'[1]SIIF Cierre 31 de Abril de 2024'!$B$4:$B$749,$C201,'[1]SIIF Cierre 31 de Abril de 2024'!$C$4:$C$749,$D201)/1000000</f>
        <v>0</v>
      </c>
      <c r="AF201" s="375">
        <f>AD201-AE201</f>
        <v>13247.880693999999</v>
      </c>
      <c r="AG201" s="442">
        <f>+SUMIFS('[1]SIIF Cierre 31 de Abril de 2024'!$W$4:$W$749,'[1]SIIF Cierre 31 de Abril de 2024'!$A$4:$A$749,$B201,'[1]SIIF Cierre 31 de Abril de 2024'!$B$4:$B$749,$C201,'[1]SIIF Cierre 31 de Abril de 2024'!$C$4:$C$749,$D201,'[1]SIIF Cierre 31 de Abril de 2024'!$D$4:$D$749,$E201,'[1]SIIF Cierre 31 de Abril de 2024'!$E$4:$E$749,$F201,'[1]SIIF Cierre 31 de Abril de 2024'!$F$4:$F$749,$G201,'[1]SIIF Cierre 31 de Abril de 2024'!$G$4:$G$749,$H201,'[1]SIIF Cierre 31 de Abril de 2024'!$H$4:$H$749,$I201,'[1]SIIF Cierre 31 de Abril de 2024'!$I$4:$I$749,$J201,'[1]SIIF Cierre 31 de Abril de 2024'!$J$4:$J$749,$K201,'[1]SIIF Cierre 31 de Abril de 2024'!$K$4:$K$749,$L201,'[1]SIIF Cierre 31 de Abril de 2024'!$L$4:$L$749,$M201,'[1]SIIF Cierre 31 de Abril de 2024'!$M$4:$M$749,$N201,'[1]SIIF Cierre 31 de Abril de 2024'!$N$4:$N$749,$O201)/1000000</f>
        <v>4817.0517796699996</v>
      </c>
      <c r="AH201" s="286">
        <f>+AG201/AD201</f>
        <v>0.36360923614383506</v>
      </c>
      <c r="AI201" s="287"/>
      <c r="AJ201" s="246">
        <f t="shared" si="560"/>
        <v>3520.3</v>
      </c>
      <c r="AK201" s="246">
        <f>+AG201-AJ201</f>
        <v>1296.7517796699995</v>
      </c>
      <c r="AL201" s="170">
        <f t="shared" si="562"/>
        <v>0.265725521033289</v>
      </c>
      <c r="AM201" s="438">
        <f>+SUMIFS('[1]SIIF Cierre 31 de Abril de 2024'!$X$4:$X$749,'[1]SIIF Cierre 31 de Abril de 2024'!$A$4:$A$749,$B201,'[1]SIIF Cierre 31 de Abril de 2024'!$B$4:$B$749,$C201,'[1]SIIF Cierre 31 de Abril de 2024'!$C$4:$C$749,$D201,'[1]SIIF Cierre 31 de Abril de 2024'!$D$4:$D$749,$E201,'[1]SIIF Cierre 31 de Abril de 2024'!$E$4:$E$749,$F201,'[1]SIIF Cierre 31 de Abril de 2024'!$F$4:$F$749,$G201,'[1]SIIF Cierre 31 de Abril de 2024'!$G$4:$G$749,$H201,'[1]SIIF Cierre 31 de Abril de 2024'!$H$4:$H$749,$I201,'[1]SIIF Cierre 31 de Abril de 2024'!$I$4:$I$749,$J201,'[1]SIIF Cierre 31 de Abril de 2024'!$J$4:$J$749,$K201,'[1]SIIF Cierre 31 de Abril de 2024'!$K$4:$K$749,$L201,'[1]SIIF Cierre 31 de Abril de 2024'!$L$4:$L$749,$M201,'[1]SIIF Cierre 31 de Abril de 2024'!$M$4:$M$749,$N201,'[1]SIIF Cierre 31 de Abril de 2024'!$N$4:$N$749,$O201)/1000000</f>
        <v>1112.55178067</v>
      </c>
      <c r="AN201" s="286">
        <f>+AM201/AD201</f>
        <v>8.3979604464122143E-2</v>
      </c>
      <c r="AO201" s="287"/>
      <c r="AP201" s="246">
        <f t="shared" si="564"/>
        <v>2289.6819999999998</v>
      </c>
      <c r="AQ201" s="246">
        <f>+AM201-AP201</f>
        <v>-1177.1302193299998</v>
      </c>
      <c r="AR201" s="170">
        <f t="shared" si="566"/>
        <v>0.17283383303995203</v>
      </c>
      <c r="AS201" s="438">
        <f>+SUMIFS('[1]SIIF Cierre 31 de Abril de 2024'!$Z$4:$Z$749,'[1]SIIF Cierre 31 de Abril de 2024'!$A$4:$A$749,$B201,'[1]SIIF Cierre 31 de Abril de 2024'!$B$4:$B$749,$C201,'[1]SIIF Cierre 31 de Abril de 2024'!$C$4:$C$749,$D201,'[1]SIIF Cierre 31 de Abril de 2024'!$D$4:$D$749,$E201,'[1]SIIF Cierre 31 de Abril de 2024'!$E$4:$E$749,$F201,'[1]SIIF Cierre 31 de Abril de 2024'!$F$4:$F$749,$G201,'[1]SIIF Cierre 31 de Abril de 2024'!$G$4:$G$749,$H201,'[1]SIIF Cierre 31 de Abril de 2024'!$H$4:$H$749,$I201,'[1]SIIF Cierre 31 de Abril de 2024'!$I$4:$I$749,$J201,'[1]SIIF Cierre 31 de Abril de 2024'!$J$4:$J$749,$K201,'[1]SIIF Cierre 31 de Abril de 2024'!$K$4:$K$749,$L201,'[1]SIIF Cierre 31 de Abril de 2024'!$L$4:$L$749,$M201,'[1]SIIF Cierre 31 de Abril de 2024'!$M$4:$M$749,$N201,'[1]SIIF Cierre 31 de Abril de 2024'!$N$4:$N$749,$O201)/1000000</f>
        <v>648.52570466999998</v>
      </c>
      <c r="AT201" s="286">
        <f t="shared" si="567"/>
        <v>4.8953166144054948E-2</v>
      </c>
      <c r="AU201" s="433">
        <f>+AD201-AG201</f>
        <v>8430.828914329999</v>
      </c>
      <c r="AV201" s="376">
        <f>+AG201-AM201</f>
        <v>3704.4999989999997</v>
      </c>
      <c r="AW201" s="390">
        <f>+AD201-AM201</f>
        <v>12135.328913329999</v>
      </c>
      <c r="AX201" s="385"/>
      <c r="AY201" s="190">
        <f>AD201*AR201</f>
        <v>2289.6819999999998</v>
      </c>
      <c r="AZ201" s="172">
        <f>IF(AND(AY201=0,AM201&gt;AY201),1,IFERROR(AM201/AY201,1))</f>
        <v>0.48589794594620567</v>
      </c>
      <c r="BB201" s="314">
        <v>3.2905942472552283E-2</v>
      </c>
      <c r="BC201" s="315">
        <v>0.16684178028573662</v>
      </c>
      <c r="BD201" s="315">
        <v>0.26119649473950796</v>
      </c>
      <c r="BE201" s="315">
        <v>0.265725521033289</v>
      </c>
      <c r="BF201" s="315">
        <v>0.46910944305338259</v>
      </c>
      <c r="BG201" s="315">
        <v>0.7687800161585604</v>
      </c>
      <c r="BH201" s="315">
        <v>0.9288056118721566</v>
      </c>
      <c r="BI201" s="315">
        <v>0.93710882674408846</v>
      </c>
      <c r="BJ201" s="315">
        <v>0.94427978504257504</v>
      </c>
      <c r="BK201" s="315">
        <v>0.95145074334106172</v>
      </c>
      <c r="BL201" s="315">
        <v>0.99606165233480481</v>
      </c>
      <c r="BM201" s="315">
        <v>1</v>
      </c>
      <c r="BO201" s="252">
        <v>0</v>
      </c>
      <c r="BP201" s="252">
        <v>4.6791937089284905E-2</v>
      </c>
      <c r="BQ201" s="252">
        <v>9.433871189419997E-2</v>
      </c>
      <c r="BR201" s="252">
        <v>0.17283383303995203</v>
      </c>
      <c r="BS201" s="252">
        <v>0.22400382887989193</v>
      </c>
      <c r="BT201" s="288">
        <v>0.27781553027322275</v>
      </c>
      <c r="BU201" s="252">
        <v>0.48228716183213538</v>
      </c>
      <c r="BV201" s="252">
        <v>0.5494597172434349</v>
      </c>
      <c r="BW201" s="288">
        <v>0.61557549985285209</v>
      </c>
      <c r="BX201" s="252">
        <v>0.74758271071126836</v>
      </c>
      <c r="BY201" s="288">
        <v>0.82006675719237121</v>
      </c>
      <c r="BZ201" s="252">
        <v>1</v>
      </c>
      <c r="CB201" s="537">
        <f t="shared" si="573"/>
        <v>435.93400000000003</v>
      </c>
      <c r="CC201" s="537">
        <f t="shared" si="573"/>
        <v>2210.3000000000002</v>
      </c>
      <c r="CD201" s="537">
        <f t="shared" si="573"/>
        <v>3460.3</v>
      </c>
      <c r="CE201" s="537">
        <f t="shared" si="573"/>
        <v>3520.3</v>
      </c>
      <c r="CF201" s="537">
        <f t="shared" si="573"/>
        <v>6214.7059339999996</v>
      </c>
      <c r="CG201" s="537">
        <f t="shared" si="573"/>
        <v>10184.705934</v>
      </c>
      <c r="CH201" s="537">
        <f t="shared" si="573"/>
        <v>12304.705934</v>
      </c>
      <c r="CI201" s="537">
        <f t="shared" si="573"/>
        <v>12414.705934</v>
      </c>
      <c r="CJ201" s="537">
        <f t="shared" si="573"/>
        <v>12509.705934</v>
      </c>
      <c r="CK201" s="537">
        <f t="shared" si="573"/>
        <v>12604.705934</v>
      </c>
      <c r="CL201" s="537">
        <f t="shared" si="573"/>
        <v>13195.705934</v>
      </c>
      <c r="CM201" s="537">
        <f t="shared" si="573"/>
        <v>13247.880693999999</v>
      </c>
      <c r="CO201" s="538">
        <f t="shared" si="574"/>
        <v>0</v>
      </c>
      <c r="CP201" s="538">
        <f t="shared" si="574"/>
        <v>619.89400000000001</v>
      </c>
      <c r="CQ201" s="538">
        <f t="shared" si="574"/>
        <v>1249.788</v>
      </c>
      <c r="CR201" s="538">
        <f t="shared" si="574"/>
        <v>2289.6819999999998</v>
      </c>
      <c r="CS201" s="538">
        <f t="shared" si="574"/>
        <v>2967.576</v>
      </c>
      <c r="CT201" s="538">
        <f t="shared" si="574"/>
        <v>3680.4670000000001</v>
      </c>
      <c r="CU201" s="538">
        <f t="shared" si="574"/>
        <v>6389.2827802000002</v>
      </c>
      <c r="CV201" s="538">
        <f t="shared" si="574"/>
        <v>7279.1767801999995</v>
      </c>
      <c r="CW201" s="538">
        <f t="shared" si="574"/>
        <v>8155.0707801999997</v>
      </c>
      <c r="CX201" s="538">
        <f t="shared" si="574"/>
        <v>9903.8865604000002</v>
      </c>
      <c r="CY201" s="538">
        <f t="shared" si="574"/>
        <v>10864.1465604</v>
      </c>
      <c r="CZ201" s="538">
        <f t="shared" si="574"/>
        <v>13247.880693999999</v>
      </c>
      <c r="DB201" s="555">
        <v>435934000</v>
      </c>
      <c r="DC201" s="556">
        <v>2210300000</v>
      </c>
      <c r="DD201" s="556">
        <v>3460300000</v>
      </c>
      <c r="DE201" s="556">
        <v>3520300000</v>
      </c>
      <c r="DF201" s="556">
        <v>6214705934</v>
      </c>
      <c r="DG201" s="556">
        <v>10184705934</v>
      </c>
      <c r="DH201" s="556">
        <v>12304705934</v>
      </c>
      <c r="DI201" s="556">
        <v>12414705934</v>
      </c>
      <c r="DJ201" s="556">
        <v>12509705934</v>
      </c>
      <c r="DK201" s="556">
        <v>12604705934</v>
      </c>
      <c r="DL201" s="556">
        <v>13195705934</v>
      </c>
      <c r="DM201" s="556">
        <v>13247880694</v>
      </c>
      <c r="DO201" s="538">
        <v>0</v>
      </c>
      <c r="DP201" s="538">
        <v>619894000</v>
      </c>
      <c r="DQ201" s="538">
        <v>1249788000</v>
      </c>
      <c r="DR201" s="538">
        <v>2289682000</v>
      </c>
      <c r="DS201" s="538">
        <v>2967576000</v>
      </c>
      <c r="DT201" s="545">
        <v>3680467000</v>
      </c>
      <c r="DU201" s="538">
        <v>6389282780.1999998</v>
      </c>
      <c r="DV201" s="538">
        <v>7279176780.1999998</v>
      </c>
      <c r="DW201" s="545">
        <v>8155070780.1999998</v>
      </c>
      <c r="DX201" s="538">
        <v>9903886560.3999996</v>
      </c>
      <c r="DY201" s="545">
        <v>10864146560.4</v>
      </c>
      <c r="DZ201" s="538">
        <v>13247880694</v>
      </c>
      <c r="EB201" s="555">
        <v>1000000</v>
      </c>
      <c r="EC201" s="556">
        <v>1000000</v>
      </c>
      <c r="ED201" s="556">
        <v>1000000</v>
      </c>
      <c r="EE201" s="556">
        <v>1000000</v>
      </c>
      <c r="EF201" s="556">
        <v>1000000</v>
      </c>
      <c r="EG201" s="556">
        <v>1000000</v>
      </c>
      <c r="EH201" s="556">
        <v>1000000</v>
      </c>
      <c r="EI201" s="556">
        <v>1000000</v>
      </c>
      <c r="EJ201" s="556">
        <v>1000000</v>
      </c>
      <c r="EK201" s="556">
        <v>1000000</v>
      </c>
      <c r="EL201" s="556">
        <v>1000000</v>
      </c>
      <c r="EM201" s="556">
        <v>1000000</v>
      </c>
      <c r="EO201" s="538">
        <v>1000000</v>
      </c>
      <c r="EP201" s="538">
        <v>1000000</v>
      </c>
      <c r="EQ201" s="538">
        <v>1000000</v>
      </c>
      <c r="ER201" s="538">
        <v>1000000</v>
      </c>
      <c r="ES201" s="538">
        <v>1000000</v>
      </c>
      <c r="ET201" s="545">
        <v>1000000</v>
      </c>
      <c r="EU201" s="538">
        <v>1000000</v>
      </c>
      <c r="EV201" s="538">
        <v>1000000</v>
      </c>
      <c r="EW201" s="545">
        <v>1000000</v>
      </c>
      <c r="EX201" s="538">
        <v>1000000</v>
      </c>
      <c r="EY201" s="545">
        <v>1000000</v>
      </c>
      <c r="EZ201" s="538">
        <v>1000000</v>
      </c>
    </row>
    <row r="202" spans="2:156" ht="67.5" customHeight="1">
      <c r="B202" s="1" t="s">
        <v>186</v>
      </c>
      <c r="C202" s="1" t="s">
        <v>296</v>
      </c>
      <c r="D202" s="519" t="s">
        <v>383</v>
      </c>
      <c r="E202" s="1" t="s">
        <v>174</v>
      </c>
      <c r="F202" s="1" t="s">
        <v>162</v>
      </c>
      <c r="G202" s="1" t="s">
        <v>162</v>
      </c>
      <c r="H202" s="1" t="s">
        <v>162</v>
      </c>
      <c r="I202" s="1" t="s">
        <v>162</v>
      </c>
      <c r="J202" s="1" t="s">
        <v>162</v>
      </c>
      <c r="K202" s="1" t="s">
        <v>162</v>
      </c>
      <c r="L202" s="1" t="s">
        <v>162</v>
      </c>
      <c r="M202" s="1" t="s">
        <v>162</v>
      </c>
      <c r="N202" s="1" t="s">
        <v>162</v>
      </c>
      <c r="O202" s="1" t="s">
        <v>162</v>
      </c>
      <c r="T202" s="518" t="s">
        <v>269</v>
      </c>
      <c r="U202" s="308" t="s">
        <v>270</v>
      </c>
      <c r="V202" s="313" t="s">
        <v>269</v>
      </c>
      <c r="W202" s="375">
        <f>+SUMIFS('[1]SIIF Cierre 31 de Abril de 2024'!$P$4:$P$749,'[1]SIIF Cierre 31 de Abril de 2024'!$A$4:$A$749,$B202,'[1]SIIF Cierre 31 de Abril de 2024'!$B$4:$B$749,$C202,'[1]SIIF Cierre 31 de Abril de 2024'!$C$4:$C$749,$D202)/1000000</f>
        <v>9237.1352380000008</v>
      </c>
      <c r="X202" s="360"/>
      <c r="Y202" s="360">
        <f>+SUMIFS('[1]SIIF Cierre 31 de Abril de 2024'!$R$4:$R$749,'[1]SIIF Cierre 31 de Abril de 2024'!$A$4:$A$749,$B202,'[1]SIIF Cierre 31 de Abril de 2024'!$B$4:$B$749,$C202,'[1]SIIF Cierre 31 de Abril de 2024'!$C$4:$C$749,$D202)/1000000</f>
        <v>0</v>
      </c>
      <c r="Z202" s="360"/>
      <c r="AA202" s="360">
        <f>+SUMIFS('[1]SIIF Cierre 31 de Abril de 2024'!$Q$4:$Q$749,'[1]SIIF Cierre 31 de Abril de 2024'!$A$4:$A$749,$B202,'[1]SIIF Cierre 31 de Abril de 2024'!$B$4:$B$749,$C202,'[1]SIIF Cierre 31 de Abril de 2024'!$C$4:$C$749,$D202)/1000000</f>
        <v>0</v>
      </c>
      <c r="AB202" s="360"/>
      <c r="AC202" s="360"/>
      <c r="AD202" s="433">
        <f>W202-Y202+AA202</f>
        <v>9237.1352380000008</v>
      </c>
      <c r="AE202" s="375">
        <f>+SUMIFS('[1]SIIF Cierre 31 de Abril de 2024'!$T$4:$T$749,'[1]SIIF Cierre 31 de Abril de 2024'!$A$4:$A$749,$B202,'[1]SIIF Cierre 31 de Abril de 2024'!$B$4:$B$749,$C202,'[1]SIIF Cierre 31 de Abril de 2024'!$C$4:$C$749,$D202)/1000000</f>
        <v>0</v>
      </c>
      <c r="AF202" s="375">
        <f>AD202-AE202</f>
        <v>9237.1352380000008</v>
      </c>
      <c r="AG202" s="442">
        <f>+SUMIFS('[1]SIIF Cierre 31 de Abril de 2024'!$W$4:$W$749,'[1]SIIF Cierre 31 de Abril de 2024'!$A$4:$A$749,$B202,'[1]SIIF Cierre 31 de Abril de 2024'!$B$4:$B$749,$C202,'[1]SIIF Cierre 31 de Abril de 2024'!$C$4:$C$749,$D202,'[1]SIIF Cierre 31 de Abril de 2024'!$D$4:$D$749,$E202,'[1]SIIF Cierre 31 de Abril de 2024'!$E$4:$E$749,$F202,'[1]SIIF Cierre 31 de Abril de 2024'!$F$4:$F$749,$G202,'[1]SIIF Cierre 31 de Abril de 2024'!$G$4:$G$749,$H202,'[1]SIIF Cierre 31 de Abril de 2024'!$H$4:$H$749,$I202,'[1]SIIF Cierre 31 de Abril de 2024'!$I$4:$I$749,$J202,'[1]SIIF Cierre 31 de Abril de 2024'!$J$4:$J$749,$K202,'[1]SIIF Cierre 31 de Abril de 2024'!$K$4:$K$749,$L202,'[1]SIIF Cierre 31 de Abril de 2024'!$L$4:$L$749,$M202,'[1]SIIF Cierre 31 de Abril de 2024'!$M$4:$M$749,$N202,'[1]SIIF Cierre 31 de Abril de 2024'!$N$4:$N$749,$O202)/1000000</f>
        <v>6140.4566850000001</v>
      </c>
      <c r="AH202" s="286">
        <f>+AG202/AD202</f>
        <v>0.66475769021321751</v>
      </c>
      <c r="AI202" s="287"/>
      <c r="AJ202" s="246">
        <f t="shared" si="560"/>
        <v>7484.9813839999997</v>
      </c>
      <c r="AK202" s="246">
        <f>+AG202-AJ202</f>
        <v>-1344.5246989999996</v>
      </c>
      <c r="AL202" s="170">
        <f t="shared" si="562"/>
        <v>0.81031414947873259</v>
      </c>
      <c r="AM202" s="438">
        <f>+SUMIFS('[1]SIIF Cierre 31 de Abril de 2024'!$X$4:$X$749,'[1]SIIF Cierre 31 de Abril de 2024'!$A$4:$A$749,$B202,'[1]SIIF Cierre 31 de Abril de 2024'!$B$4:$B$749,$C202,'[1]SIIF Cierre 31 de Abril de 2024'!$C$4:$C$749,$D202,'[1]SIIF Cierre 31 de Abril de 2024'!$D$4:$D$749,$E202,'[1]SIIF Cierre 31 de Abril de 2024'!$E$4:$E$749,$F202,'[1]SIIF Cierre 31 de Abril de 2024'!$F$4:$F$749,$G202,'[1]SIIF Cierre 31 de Abril de 2024'!$G$4:$G$749,$H202,'[1]SIIF Cierre 31 de Abril de 2024'!$H$4:$H$749,$I202,'[1]SIIF Cierre 31 de Abril de 2024'!$I$4:$I$749,$J202,'[1]SIIF Cierre 31 de Abril de 2024'!$J$4:$J$749,$K202,'[1]SIIF Cierre 31 de Abril de 2024'!$K$4:$K$749,$L202,'[1]SIIF Cierre 31 de Abril de 2024'!$L$4:$L$749,$M202,'[1]SIIF Cierre 31 de Abril de 2024'!$M$4:$M$749,$N202,'[1]SIIF Cierre 31 de Abril de 2024'!$N$4:$N$749,$O202)/1000000</f>
        <v>1280.68645474</v>
      </c>
      <c r="AN202" s="286">
        <f>+AM202/AD202</f>
        <v>0.1386454156773059</v>
      </c>
      <c r="AO202" s="287"/>
      <c r="AP202" s="246">
        <f t="shared" si="564"/>
        <v>1867.38204</v>
      </c>
      <c r="AQ202" s="246">
        <f>+AM202-AP202</f>
        <v>-586.69558525999992</v>
      </c>
      <c r="AR202" s="170">
        <f t="shared" si="566"/>
        <v>0.20216030103383451</v>
      </c>
      <c r="AS202" s="438">
        <f>+SUMIFS('[1]SIIF Cierre 31 de Abril de 2024'!$Z$4:$Z$749,'[1]SIIF Cierre 31 de Abril de 2024'!$A$4:$A$749,$B202,'[1]SIIF Cierre 31 de Abril de 2024'!$B$4:$B$749,$C202,'[1]SIIF Cierre 31 de Abril de 2024'!$C$4:$C$749,$D202,'[1]SIIF Cierre 31 de Abril de 2024'!$D$4:$D$749,$E202,'[1]SIIF Cierre 31 de Abril de 2024'!$E$4:$E$749,$F202,'[1]SIIF Cierre 31 de Abril de 2024'!$F$4:$F$749,$G202,'[1]SIIF Cierre 31 de Abril de 2024'!$G$4:$G$749,$H202,'[1]SIIF Cierre 31 de Abril de 2024'!$H$4:$H$749,$I202,'[1]SIIF Cierre 31 de Abril de 2024'!$I$4:$I$749,$J202,'[1]SIIF Cierre 31 de Abril de 2024'!$J$4:$J$749,$K202,'[1]SIIF Cierre 31 de Abril de 2024'!$K$4:$K$749,$L202,'[1]SIIF Cierre 31 de Abril de 2024'!$L$4:$L$749,$M202,'[1]SIIF Cierre 31 de Abril de 2024'!$M$4:$M$749,$N202,'[1]SIIF Cierre 31 de Abril de 2024'!$N$4:$N$749,$O202)/1000000</f>
        <v>808.20847249999997</v>
      </c>
      <c r="AT202" s="286">
        <f t="shared" si="567"/>
        <v>8.7495576461321903E-2</v>
      </c>
      <c r="AU202" s="433">
        <f>+AD202-AG202</f>
        <v>3096.6785530000006</v>
      </c>
      <c r="AV202" s="376">
        <f>+AG202-AM202</f>
        <v>4859.7702302600001</v>
      </c>
      <c r="AW202" s="390">
        <f>+AD202-AM202</f>
        <v>7956.4487832600007</v>
      </c>
      <c r="AX202" s="385"/>
      <c r="AY202" s="190">
        <f>AD202*AR202</f>
        <v>1867.3820404043206</v>
      </c>
      <c r="AZ202" s="172">
        <f>IF(AND(AY202=0,AM202&gt;AY202),1,IFERROR(AM202/AY202,1))</f>
        <v>0.68581919876594144</v>
      </c>
      <c r="BB202" s="314">
        <v>0.24796010169662952</v>
      </c>
      <c r="BC202" s="315">
        <v>0.4466592413876273</v>
      </c>
      <c r="BD202" s="315">
        <v>0.73670964272613804</v>
      </c>
      <c r="BE202" s="315">
        <v>0.81031414947873259</v>
      </c>
      <c r="BF202" s="315">
        <v>0.84759522928617315</v>
      </c>
      <c r="BG202" s="315">
        <v>0.86707039971130062</v>
      </c>
      <c r="BH202" s="315">
        <v>0.8865455701364281</v>
      </c>
      <c r="BI202" s="315">
        <v>0.90602074045329684</v>
      </c>
      <c r="BJ202" s="315">
        <v>0.9254959108784242</v>
      </c>
      <c r="BK202" s="315">
        <v>0.9503569502681346</v>
      </c>
      <c r="BL202" s="315">
        <v>0.97517793384070406</v>
      </c>
      <c r="BM202" s="315">
        <v>1</v>
      </c>
      <c r="BO202" s="252">
        <v>0</v>
      </c>
      <c r="BP202" s="252">
        <v>4.8059333620002011E-2</v>
      </c>
      <c r="BQ202" s="252">
        <v>0.10921117405192876</v>
      </c>
      <c r="BR202" s="252">
        <v>0.20216030103383451</v>
      </c>
      <c r="BS202" s="252">
        <v>0.26338359218972901</v>
      </c>
      <c r="BT202" s="288">
        <v>0.35645608945591495</v>
      </c>
      <c r="BU202" s="252">
        <v>0.41767938061180943</v>
      </c>
      <c r="BV202" s="252">
        <v>0.47890267165944522</v>
      </c>
      <c r="BW202" s="288">
        <v>0.54012596281533964</v>
      </c>
      <c r="BX202" s="252">
        <v>0.60133350125177276</v>
      </c>
      <c r="BY202" s="288">
        <v>0.93314766556699136</v>
      </c>
      <c r="BZ202" s="252">
        <v>1</v>
      </c>
      <c r="CB202" s="537">
        <f t="shared" si="573"/>
        <v>2290.4409930000002</v>
      </c>
      <c r="CC202" s="537">
        <f t="shared" si="573"/>
        <v>4125.8518180000001</v>
      </c>
      <c r="CD202" s="537">
        <f t="shared" si="573"/>
        <v>6805.086601</v>
      </c>
      <c r="CE202" s="537">
        <f t="shared" si="573"/>
        <v>7484.9813839999997</v>
      </c>
      <c r="CF202" s="537">
        <f t="shared" si="573"/>
        <v>7829.3517599999996</v>
      </c>
      <c r="CG202" s="537">
        <f t="shared" si="573"/>
        <v>8009.2465430000002</v>
      </c>
      <c r="CH202" s="537">
        <f t="shared" si="573"/>
        <v>8189.1413259999999</v>
      </c>
      <c r="CI202" s="537">
        <f t="shared" si="573"/>
        <v>8369.0361080000002</v>
      </c>
      <c r="CJ202" s="537">
        <f t="shared" si="573"/>
        <v>8548.930891</v>
      </c>
      <c r="CK202" s="537">
        <f t="shared" si="573"/>
        <v>8778.5756739999997</v>
      </c>
      <c r="CL202" s="537">
        <f t="shared" si="573"/>
        <v>9007.8504560000001</v>
      </c>
      <c r="CM202" s="537">
        <f t="shared" si="573"/>
        <v>9237.1352380000008</v>
      </c>
      <c r="CO202" s="538">
        <f t="shared" si="574"/>
        <v>0</v>
      </c>
      <c r="CP202" s="538">
        <f t="shared" si="574"/>
        <v>443.930564</v>
      </c>
      <c r="CQ202" s="538">
        <f t="shared" si="574"/>
        <v>1008.7983840000001</v>
      </c>
      <c r="CR202" s="538">
        <f t="shared" si="574"/>
        <v>1867.38204</v>
      </c>
      <c r="CS202" s="538">
        <f t="shared" si="574"/>
        <v>2432.9098600000002</v>
      </c>
      <c r="CT202" s="538">
        <f t="shared" si="574"/>
        <v>3292.633104</v>
      </c>
      <c r="CU202" s="538">
        <f t="shared" si="574"/>
        <v>3858.1609239999998</v>
      </c>
      <c r="CV202" s="538">
        <f t="shared" si="574"/>
        <v>4423.6887429999997</v>
      </c>
      <c r="CW202" s="538">
        <f t="shared" si="574"/>
        <v>4989.216563</v>
      </c>
      <c r="CX202" s="538">
        <f t="shared" si="574"/>
        <v>5554.5988729999999</v>
      </c>
      <c r="CY202" s="538">
        <f t="shared" si="574"/>
        <v>8619.6111820000006</v>
      </c>
      <c r="CZ202" s="538">
        <f t="shared" si="574"/>
        <v>9237.1352360000001</v>
      </c>
      <c r="DB202" s="555">
        <v>2290440993</v>
      </c>
      <c r="DC202" s="556">
        <v>4125851818</v>
      </c>
      <c r="DD202" s="556">
        <v>6805086601</v>
      </c>
      <c r="DE202" s="556">
        <v>7484981384</v>
      </c>
      <c r="DF202" s="556">
        <v>7829351760</v>
      </c>
      <c r="DG202" s="556">
        <v>8009246543</v>
      </c>
      <c r="DH202" s="556">
        <v>8189141326</v>
      </c>
      <c r="DI202" s="556">
        <v>8369036108</v>
      </c>
      <c r="DJ202" s="556">
        <v>8548930891</v>
      </c>
      <c r="DK202" s="556">
        <v>8778575674</v>
      </c>
      <c r="DL202" s="556">
        <v>9007850456</v>
      </c>
      <c r="DM202" s="556">
        <v>9237135238</v>
      </c>
      <c r="DO202" s="538">
        <v>0</v>
      </c>
      <c r="DP202" s="538">
        <v>443930564</v>
      </c>
      <c r="DQ202" s="538">
        <v>1008798384</v>
      </c>
      <c r="DR202" s="538">
        <v>1867382040</v>
      </c>
      <c r="DS202" s="538">
        <v>2432909860</v>
      </c>
      <c r="DT202" s="545">
        <v>3292633104</v>
      </c>
      <c r="DU202" s="538">
        <v>3858160924</v>
      </c>
      <c r="DV202" s="538">
        <v>4423688743</v>
      </c>
      <c r="DW202" s="545">
        <v>4989216563</v>
      </c>
      <c r="DX202" s="538">
        <v>5554598873</v>
      </c>
      <c r="DY202" s="545">
        <v>8619611182</v>
      </c>
      <c r="DZ202" s="538">
        <v>9237135236</v>
      </c>
      <c r="EB202" s="555">
        <v>1000000</v>
      </c>
      <c r="EC202" s="556">
        <v>1000000</v>
      </c>
      <c r="ED202" s="556">
        <v>1000000</v>
      </c>
      <c r="EE202" s="556">
        <v>1000000</v>
      </c>
      <c r="EF202" s="556">
        <v>1000000</v>
      </c>
      <c r="EG202" s="556">
        <v>1000000</v>
      </c>
      <c r="EH202" s="556">
        <v>1000000</v>
      </c>
      <c r="EI202" s="556">
        <v>1000000</v>
      </c>
      <c r="EJ202" s="556">
        <v>1000000</v>
      </c>
      <c r="EK202" s="556">
        <v>1000000</v>
      </c>
      <c r="EL202" s="556">
        <v>1000000</v>
      </c>
      <c r="EM202" s="556">
        <v>1000000</v>
      </c>
      <c r="EO202" s="538">
        <v>1000000</v>
      </c>
      <c r="EP202" s="538">
        <v>1000000</v>
      </c>
      <c r="EQ202" s="538">
        <v>1000000</v>
      </c>
      <c r="ER202" s="538">
        <v>1000000</v>
      </c>
      <c r="ES202" s="538">
        <v>1000000</v>
      </c>
      <c r="ET202" s="545">
        <v>1000000</v>
      </c>
      <c r="EU202" s="538">
        <v>1000000</v>
      </c>
      <c r="EV202" s="538">
        <v>1000000</v>
      </c>
      <c r="EW202" s="545">
        <v>1000000</v>
      </c>
      <c r="EX202" s="538">
        <v>1000000</v>
      </c>
      <c r="EY202" s="545">
        <v>1000000</v>
      </c>
      <c r="EZ202" s="538">
        <v>1000000</v>
      </c>
    </row>
    <row r="203" spans="2:156" ht="67.5" customHeight="1">
      <c r="B203" s="1" t="s">
        <v>186</v>
      </c>
      <c r="C203" s="1" t="s">
        <v>296</v>
      </c>
      <c r="D203" s="509" t="s">
        <v>384</v>
      </c>
      <c r="E203" s="1" t="s">
        <v>174</v>
      </c>
      <c r="F203" s="1" t="s">
        <v>162</v>
      </c>
      <c r="G203" s="1" t="s">
        <v>162</v>
      </c>
      <c r="H203" s="1" t="s">
        <v>162</v>
      </c>
      <c r="I203" s="1" t="s">
        <v>162</v>
      </c>
      <c r="J203" s="1" t="s">
        <v>162</v>
      </c>
      <c r="K203" s="1" t="s">
        <v>162</v>
      </c>
      <c r="L203" s="1" t="s">
        <v>162</v>
      </c>
      <c r="M203" s="1" t="s">
        <v>162</v>
      </c>
      <c r="N203" s="1" t="s">
        <v>162</v>
      </c>
      <c r="O203" s="1" t="s">
        <v>162</v>
      </c>
      <c r="T203" s="518" t="s">
        <v>385</v>
      </c>
      <c r="U203" s="308">
        <v>202300000000329</v>
      </c>
      <c r="V203" s="313" t="s">
        <v>385</v>
      </c>
      <c r="W203" s="375">
        <f>+SUMIFS('[1]SIIF Cierre 31 de Abril de 2024'!$P$4:$P$749,'[1]SIIF Cierre 31 de Abril de 2024'!$A$4:$A$749,$B203,'[1]SIIF Cierre 31 de Abril de 2024'!$B$4:$B$749,$C203,'[1]SIIF Cierre 31 de Abril de 2024'!$C$4:$C$749,$D203)/1000000</f>
        <v>6143.2781999999997</v>
      </c>
      <c r="X203" s="360">
        <f>1500-1500</f>
        <v>0</v>
      </c>
      <c r="Y203" s="360">
        <f>+SUMIFS('[1]SIIF Cierre 31 de Abril de 2024'!$R$4:$R$749,'[1]SIIF Cierre 31 de Abril de 2024'!$A$4:$A$749,$B203,'[1]SIIF Cierre 31 de Abril de 2024'!$B$4:$B$749,$C203,'[1]SIIF Cierre 31 de Abril de 2024'!$C$4:$C$749,$D203)/1000000</f>
        <v>0</v>
      </c>
      <c r="Z203" s="360"/>
      <c r="AA203" s="360">
        <f>+SUMIFS('[1]SIIF Cierre 31 de Abril de 2024'!$Q$4:$Q$749,'[1]SIIF Cierre 31 de Abril de 2024'!$A$4:$A$749,$B203,'[1]SIIF Cierre 31 de Abril de 2024'!$B$4:$B$749,$C203,'[1]SIIF Cierre 31 de Abril de 2024'!$C$4:$C$749,$D203)/1000000</f>
        <v>0</v>
      </c>
      <c r="AB203" s="360"/>
      <c r="AC203" s="360"/>
      <c r="AD203" s="433">
        <f>W203-Y203+AA203</f>
        <v>6143.2781999999997</v>
      </c>
      <c r="AE203" s="375">
        <f>+SUMIFS('[1]SIIF Cierre 31 de Abril de 2024'!$T$4:$T$749,'[1]SIIF Cierre 31 de Abril de 2024'!$A$4:$A$749,$B203,'[1]SIIF Cierre 31 de Abril de 2024'!$B$4:$B$749,$C203,'[1]SIIF Cierre 31 de Abril de 2024'!$C$4:$C$749,$D203)/1000000</f>
        <v>0</v>
      </c>
      <c r="AF203" s="375">
        <f>AD203-AE203</f>
        <v>6143.2781999999997</v>
      </c>
      <c r="AG203" s="442">
        <f>+SUMIFS('[1]SIIF Cierre 31 de Abril de 2024'!$W$4:$W$749,'[1]SIIF Cierre 31 de Abril de 2024'!$A$4:$A$749,$B203,'[1]SIIF Cierre 31 de Abril de 2024'!$B$4:$B$749,$C203,'[1]SIIF Cierre 31 de Abril de 2024'!$C$4:$C$749,$D203,'[1]SIIF Cierre 31 de Abril de 2024'!$D$4:$D$749,$E203,'[1]SIIF Cierre 31 de Abril de 2024'!$E$4:$E$749,$F203,'[1]SIIF Cierre 31 de Abril de 2024'!$F$4:$F$749,$G203,'[1]SIIF Cierre 31 de Abril de 2024'!$G$4:$G$749,$H203,'[1]SIIF Cierre 31 de Abril de 2024'!$H$4:$H$749,$I203,'[1]SIIF Cierre 31 de Abril de 2024'!$I$4:$I$749,$J203,'[1]SIIF Cierre 31 de Abril de 2024'!$J$4:$J$749,$K203,'[1]SIIF Cierre 31 de Abril de 2024'!$K$4:$K$749,$L203,'[1]SIIF Cierre 31 de Abril de 2024'!$L$4:$L$749,$M203,'[1]SIIF Cierre 31 de Abril de 2024'!$M$4:$M$749,$N203,'[1]SIIF Cierre 31 de Abril de 2024'!$N$4:$N$749,$O203)/1000000</f>
        <v>4378.8820729999998</v>
      </c>
      <c r="AH203" s="286">
        <f>+AG203/AD203</f>
        <v>0.71279240992211612</v>
      </c>
      <c r="AI203" s="287"/>
      <c r="AJ203" s="246">
        <f t="shared" si="560"/>
        <v>1578.2726540000001</v>
      </c>
      <c r="AK203" s="246">
        <f>+AG203-AJ203</f>
        <v>2800.6094189999994</v>
      </c>
      <c r="AL203" s="170">
        <f t="shared" si="562"/>
        <v>0.25691049674423017</v>
      </c>
      <c r="AM203" s="438">
        <f>+SUMIFS('[1]SIIF Cierre 31 de Abril de 2024'!$X$4:$X$749,'[1]SIIF Cierre 31 de Abril de 2024'!$A$4:$A$749,$B203,'[1]SIIF Cierre 31 de Abril de 2024'!$B$4:$B$749,$C203,'[1]SIIF Cierre 31 de Abril de 2024'!$C$4:$C$749,$D203,'[1]SIIF Cierre 31 de Abril de 2024'!$D$4:$D$749,$E203,'[1]SIIF Cierre 31 de Abril de 2024'!$E$4:$E$749,$F203,'[1]SIIF Cierre 31 de Abril de 2024'!$F$4:$F$749,$G203,'[1]SIIF Cierre 31 de Abril de 2024'!$G$4:$G$749,$H203,'[1]SIIF Cierre 31 de Abril de 2024'!$H$4:$H$749,$I203,'[1]SIIF Cierre 31 de Abril de 2024'!$I$4:$I$749,$J203,'[1]SIIF Cierre 31 de Abril de 2024'!$J$4:$J$749,$K203,'[1]SIIF Cierre 31 de Abril de 2024'!$K$4:$K$749,$L203,'[1]SIIF Cierre 31 de Abril de 2024'!$L$4:$L$749,$M203,'[1]SIIF Cierre 31 de Abril de 2024'!$M$4:$M$749,$N203,'[1]SIIF Cierre 31 de Abril de 2024'!$N$4:$N$749,$O203)/1000000</f>
        <v>1050.9633040000001</v>
      </c>
      <c r="AN203" s="286">
        <f>+AM203/AD203</f>
        <v>0.17107532326958597</v>
      </c>
      <c r="AO203" s="287"/>
      <c r="AP203" s="246">
        <f t="shared" si="564"/>
        <v>1564.007654</v>
      </c>
      <c r="AQ203" s="246">
        <f>+AM203-AP203</f>
        <v>-513.04434999999989</v>
      </c>
      <c r="AR203" s="170">
        <f t="shared" si="566"/>
        <v>0.25458844660494134</v>
      </c>
      <c r="AS203" s="438">
        <f>+SUMIFS('[1]SIIF Cierre 31 de Abril de 2024'!$Z$4:$Z$749,'[1]SIIF Cierre 31 de Abril de 2024'!$A$4:$A$749,$B203,'[1]SIIF Cierre 31 de Abril de 2024'!$B$4:$B$749,$C203,'[1]SIIF Cierre 31 de Abril de 2024'!$C$4:$C$749,$D203,'[1]SIIF Cierre 31 de Abril de 2024'!$D$4:$D$749,$E203,'[1]SIIF Cierre 31 de Abril de 2024'!$E$4:$E$749,$F203,'[1]SIIF Cierre 31 de Abril de 2024'!$F$4:$F$749,$G203,'[1]SIIF Cierre 31 de Abril de 2024'!$G$4:$G$749,$H203,'[1]SIIF Cierre 31 de Abril de 2024'!$H$4:$H$749,$I203,'[1]SIIF Cierre 31 de Abril de 2024'!$I$4:$I$749,$J203,'[1]SIIF Cierre 31 de Abril de 2024'!$J$4:$J$749,$K203,'[1]SIIF Cierre 31 de Abril de 2024'!$K$4:$K$749,$L203,'[1]SIIF Cierre 31 de Abril de 2024'!$L$4:$L$749,$M203,'[1]SIIF Cierre 31 de Abril de 2024'!$M$4:$M$749,$N203,'[1]SIIF Cierre 31 de Abril de 2024'!$N$4:$N$749,$O203)/1000000</f>
        <v>628.39588700000002</v>
      </c>
      <c r="AT203" s="286">
        <f t="shared" si="567"/>
        <v>0.1022899934761216</v>
      </c>
      <c r="AU203" s="433">
        <f>+AD203-AG203</f>
        <v>1764.396127</v>
      </c>
      <c r="AV203" s="376">
        <f>+AG203-AM203</f>
        <v>3327.9187689999999</v>
      </c>
      <c r="AW203" s="390">
        <f>+AD203-AM203</f>
        <v>5092.3148959999999</v>
      </c>
      <c r="AX203" s="385"/>
      <c r="AY203" s="190">
        <f>AD203*AR203</f>
        <v>1564.007654</v>
      </c>
      <c r="AZ203" s="172">
        <f>IF(AND(AY203=0,AM203&gt;AY203),1,IFERROR(AM203/AY203,1))</f>
        <v>0.67196813347564355</v>
      </c>
      <c r="BB203" s="314">
        <v>2.3220501392888248E-3</v>
      </c>
      <c r="BC203" s="315">
        <v>6.900713042752972E-2</v>
      </c>
      <c r="BD203" s="315">
        <v>0.16295881358587994</v>
      </c>
      <c r="BE203" s="315">
        <v>0.25691049674423017</v>
      </c>
      <c r="BF203" s="315">
        <v>0.37551940118876598</v>
      </c>
      <c r="BG203" s="315">
        <v>0.46697078670472714</v>
      </c>
      <c r="BH203" s="315">
        <v>0.55271835662594604</v>
      </c>
      <c r="BI203" s="315">
        <v>0.65796275073461596</v>
      </c>
      <c r="BJ203" s="315">
        <v>0.75707483131725994</v>
      </c>
      <c r="BK203" s="315">
        <v>0.84852621683322105</v>
      </c>
      <c r="BL203" s="315">
        <v>0.95376914576325067</v>
      </c>
      <c r="BM203" s="315">
        <v>1</v>
      </c>
      <c r="BO203" s="252">
        <v>0</v>
      </c>
      <c r="BP203" s="252">
        <v>0</v>
      </c>
      <c r="BQ203" s="252">
        <v>0</v>
      </c>
      <c r="BR203" s="252">
        <v>0.25458844660494134</v>
      </c>
      <c r="BS203" s="252">
        <v>0.25458844660494134</v>
      </c>
      <c r="BT203" s="288">
        <v>0.25458844660494134</v>
      </c>
      <c r="BU203" s="252">
        <v>0.55271835662594604</v>
      </c>
      <c r="BV203" s="252">
        <v>0.55271835662594604</v>
      </c>
      <c r="BW203" s="288">
        <v>0.55271835662594604</v>
      </c>
      <c r="BX203" s="252">
        <v>0.84852621683322105</v>
      </c>
      <c r="BY203" s="288">
        <v>0.84852621683322105</v>
      </c>
      <c r="BZ203" s="252">
        <v>1</v>
      </c>
      <c r="CB203" s="537">
        <f t="shared" si="573"/>
        <v>14.265000000000001</v>
      </c>
      <c r="CC203" s="537">
        <f t="shared" si="573"/>
        <v>423.93</v>
      </c>
      <c r="CD203" s="537">
        <f t="shared" si="573"/>
        <v>1001.101327</v>
      </c>
      <c r="CE203" s="537">
        <f t="shared" si="573"/>
        <v>1578.2726540000001</v>
      </c>
      <c r="CF203" s="537">
        <f t="shared" si="573"/>
        <v>2306.9201509999998</v>
      </c>
      <c r="CG203" s="537">
        <f t="shared" si="573"/>
        <v>2868.7314540000002</v>
      </c>
      <c r="CH203" s="537">
        <f t="shared" si="573"/>
        <v>3395.5026309999998</v>
      </c>
      <c r="CI203" s="537">
        <f t="shared" si="573"/>
        <v>4042.0482229999998</v>
      </c>
      <c r="CJ203" s="537">
        <f t="shared" si="573"/>
        <v>4650.9213069999996</v>
      </c>
      <c r="CK203" s="537">
        <f t="shared" si="573"/>
        <v>5212.73261</v>
      </c>
      <c r="CL203" s="537">
        <f t="shared" si="573"/>
        <v>5859.2692010000001</v>
      </c>
      <c r="CM203" s="537">
        <f t="shared" si="573"/>
        <v>6143.2781999999997</v>
      </c>
      <c r="CO203" s="538">
        <f t="shared" si="574"/>
        <v>0</v>
      </c>
      <c r="CP203" s="538">
        <f t="shared" si="574"/>
        <v>0</v>
      </c>
      <c r="CQ203" s="538">
        <f t="shared" si="574"/>
        <v>0</v>
      </c>
      <c r="CR203" s="538">
        <f t="shared" si="574"/>
        <v>1564.007654</v>
      </c>
      <c r="CS203" s="538">
        <f t="shared" si="574"/>
        <v>1564.007654</v>
      </c>
      <c r="CT203" s="538">
        <f t="shared" si="574"/>
        <v>1564.007654</v>
      </c>
      <c r="CU203" s="538">
        <f t="shared" si="574"/>
        <v>3395.5026309999998</v>
      </c>
      <c r="CV203" s="538">
        <f t="shared" si="574"/>
        <v>3395.5026309999998</v>
      </c>
      <c r="CW203" s="538">
        <f t="shared" si="574"/>
        <v>3395.5026309999998</v>
      </c>
      <c r="CX203" s="538">
        <f t="shared" si="574"/>
        <v>5212.73261</v>
      </c>
      <c r="CY203" s="538">
        <f t="shared" si="574"/>
        <v>5212.73261</v>
      </c>
      <c r="CZ203" s="538">
        <f t="shared" si="574"/>
        <v>6143.2781999999997</v>
      </c>
      <c r="DB203" s="555">
        <v>14265000</v>
      </c>
      <c r="DC203" s="556">
        <v>423930000</v>
      </c>
      <c r="DD203" s="556">
        <v>1001101327</v>
      </c>
      <c r="DE203" s="556">
        <v>1578272654</v>
      </c>
      <c r="DF203" s="556">
        <v>2306920151</v>
      </c>
      <c r="DG203" s="556">
        <v>2868731454</v>
      </c>
      <c r="DH203" s="556">
        <v>3395502631</v>
      </c>
      <c r="DI203" s="556">
        <v>4042048223</v>
      </c>
      <c r="DJ203" s="556">
        <v>4650921307</v>
      </c>
      <c r="DK203" s="556">
        <v>5212732610</v>
      </c>
      <c r="DL203" s="556">
        <v>5859269201</v>
      </c>
      <c r="DM203" s="556">
        <v>6143278200</v>
      </c>
      <c r="DO203" s="538">
        <v>0</v>
      </c>
      <c r="DP203" s="538">
        <v>0</v>
      </c>
      <c r="DQ203" s="538">
        <v>0</v>
      </c>
      <c r="DR203" s="538">
        <v>1564007654</v>
      </c>
      <c r="DS203" s="538">
        <v>1564007654</v>
      </c>
      <c r="DT203" s="545">
        <v>1564007654</v>
      </c>
      <c r="DU203" s="538">
        <v>3395502631</v>
      </c>
      <c r="DV203" s="538">
        <v>3395502631</v>
      </c>
      <c r="DW203" s="545">
        <v>3395502631</v>
      </c>
      <c r="DX203" s="538">
        <v>5212732610</v>
      </c>
      <c r="DY203" s="545">
        <v>5212732610</v>
      </c>
      <c r="DZ203" s="538">
        <v>6143278200</v>
      </c>
      <c r="EB203" s="555">
        <v>1000000</v>
      </c>
      <c r="EC203" s="556">
        <v>1000000</v>
      </c>
      <c r="ED203" s="556">
        <v>1000000</v>
      </c>
      <c r="EE203" s="556">
        <v>1000000</v>
      </c>
      <c r="EF203" s="556">
        <v>1000000</v>
      </c>
      <c r="EG203" s="556">
        <v>1000000</v>
      </c>
      <c r="EH203" s="556">
        <v>1000000</v>
      </c>
      <c r="EI203" s="556">
        <v>1000000</v>
      </c>
      <c r="EJ203" s="556">
        <v>1000000</v>
      </c>
      <c r="EK203" s="556">
        <v>1000000</v>
      </c>
      <c r="EL203" s="556">
        <v>1000000</v>
      </c>
      <c r="EM203" s="556">
        <v>1000000</v>
      </c>
      <c r="EO203" s="538">
        <v>1000000</v>
      </c>
      <c r="EP203" s="538">
        <v>1000000</v>
      </c>
      <c r="EQ203" s="538">
        <v>1000000</v>
      </c>
      <c r="ER203" s="538">
        <v>1000000</v>
      </c>
      <c r="ES203" s="538">
        <v>1000000</v>
      </c>
      <c r="ET203" s="545">
        <v>1000000</v>
      </c>
      <c r="EU203" s="538">
        <v>1000000</v>
      </c>
      <c r="EV203" s="538">
        <v>1000000</v>
      </c>
      <c r="EW203" s="545">
        <v>1000000</v>
      </c>
      <c r="EX203" s="538">
        <v>1000000</v>
      </c>
      <c r="EY203" s="545">
        <v>1000000</v>
      </c>
      <c r="EZ203" s="538">
        <v>1000000</v>
      </c>
    </row>
    <row r="204" spans="2:156" ht="122.25" customHeight="1">
      <c r="B204" s="1" t="s">
        <v>186</v>
      </c>
      <c r="C204" s="1" t="s">
        <v>296</v>
      </c>
      <c r="D204" s="509" t="s">
        <v>386</v>
      </c>
      <c r="E204" s="1" t="s">
        <v>174</v>
      </c>
      <c r="F204" s="1" t="s">
        <v>162</v>
      </c>
      <c r="G204" s="1" t="s">
        <v>162</v>
      </c>
      <c r="H204" s="1" t="s">
        <v>162</v>
      </c>
      <c r="I204" s="1" t="s">
        <v>162</v>
      </c>
      <c r="J204" s="1" t="s">
        <v>162</v>
      </c>
      <c r="K204" s="1" t="s">
        <v>162</v>
      </c>
      <c r="L204" s="1" t="s">
        <v>162</v>
      </c>
      <c r="M204" s="1" t="s">
        <v>162</v>
      </c>
      <c r="N204" s="1" t="s">
        <v>162</v>
      </c>
      <c r="O204" s="1" t="s">
        <v>162</v>
      </c>
      <c r="T204" s="518" t="s">
        <v>387</v>
      </c>
      <c r="U204" s="308">
        <v>202300000000237</v>
      </c>
      <c r="V204" s="265" t="s">
        <v>387</v>
      </c>
      <c r="W204" s="375">
        <f>+SUMIFS('[1]SIIF Cierre 31 de Abril de 2024'!$P$4:$P$749,'[1]SIIF Cierre 31 de Abril de 2024'!$A$4:$A$749,$B204,'[1]SIIF Cierre 31 de Abril de 2024'!$B$4:$B$749,$C204,'[1]SIIF Cierre 31 de Abril de 2024'!$C$4:$C$749,$D204)/1000000</f>
        <v>18912.861156999999</v>
      </c>
      <c r="X204" s="360">
        <v>0</v>
      </c>
      <c r="Y204" s="360">
        <f>+SUMIFS('[1]SIIF Cierre 31 de Abril de 2024'!$R$4:$R$749,'[1]SIIF Cierre 31 de Abril de 2024'!$A$4:$A$749,$B204,'[1]SIIF Cierre 31 de Abril de 2024'!$B$4:$B$749,$C204,'[1]SIIF Cierre 31 de Abril de 2024'!$C$4:$C$749,$D204)/1000000</f>
        <v>0</v>
      </c>
      <c r="Z204" s="360"/>
      <c r="AA204" s="360">
        <f>+SUMIFS('[1]SIIF Cierre 31 de Abril de 2024'!$Q$4:$Q$749,'[1]SIIF Cierre 31 de Abril de 2024'!$A$4:$A$749,$B204,'[1]SIIF Cierre 31 de Abril de 2024'!$B$4:$B$749,$C204,'[1]SIIF Cierre 31 de Abril de 2024'!$C$4:$C$749,$D204)/1000000</f>
        <v>0</v>
      </c>
      <c r="AB204" s="360"/>
      <c r="AC204" s="360"/>
      <c r="AD204" s="433">
        <f t="shared" ref="AD204" si="575">W204-Y204+AA204</f>
        <v>18912.861156999999</v>
      </c>
      <c r="AE204" s="375">
        <f>+SUMIFS('[1]SIIF Cierre 31 de Abril de 2024'!$T$4:$T$749,'[1]SIIF Cierre 31 de Abril de 2024'!$A$4:$A$749,$B204,'[1]SIIF Cierre 31 de Abril de 2024'!$B$4:$B$749,$C204,'[1]SIIF Cierre 31 de Abril de 2024'!$C$4:$C$749,$D204)/1000000</f>
        <v>0</v>
      </c>
      <c r="AF204" s="375">
        <f t="shared" ref="AF204" si="576">AD204-AE204</f>
        <v>18912.861156999999</v>
      </c>
      <c r="AG204" s="442">
        <f>+SUMIFS('[1]SIIF Cierre 31 de Abril de 2024'!$W$4:$W$749,'[1]SIIF Cierre 31 de Abril de 2024'!$A$4:$A$749,$B204,'[1]SIIF Cierre 31 de Abril de 2024'!$B$4:$B$749,$C204,'[1]SIIF Cierre 31 de Abril de 2024'!$C$4:$C$749,$D204,'[1]SIIF Cierre 31 de Abril de 2024'!$D$4:$D$749,$E204,'[1]SIIF Cierre 31 de Abril de 2024'!$E$4:$E$749,$F204,'[1]SIIF Cierre 31 de Abril de 2024'!$F$4:$F$749,$G204,'[1]SIIF Cierre 31 de Abril de 2024'!$G$4:$G$749,$H204,'[1]SIIF Cierre 31 de Abril de 2024'!$H$4:$H$749,$I204,'[1]SIIF Cierre 31 de Abril de 2024'!$I$4:$I$749,$J204,'[1]SIIF Cierre 31 de Abril de 2024'!$J$4:$J$749,$K204,'[1]SIIF Cierre 31 de Abril de 2024'!$K$4:$K$749,$L204,'[1]SIIF Cierre 31 de Abril de 2024'!$L$4:$L$749,$M204,'[1]SIIF Cierre 31 de Abril de 2024'!$M$4:$M$749,$N204,'[1]SIIF Cierre 31 de Abril de 2024'!$N$4:$N$749,$O204)/1000000</f>
        <v>3741.36191233</v>
      </c>
      <c r="AH204" s="286">
        <f t="shared" ref="AH204" si="577">+AG204/AD204</f>
        <v>0.19782104258430791</v>
      </c>
      <c r="AI204" s="287"/>
      <c r="AJ204" s="246">
        <f t="shared" si="560"/>
        <v>3177.778671</v>
      </c>
      <c r="AK204" s="246">
        <f t="shared" ref="AK204" si="578">+AG204-AJ204</f>
        <v>563.58324132999996</v>
      </c>
      <c r="AL204" s="170">
        <f t="shared" si="562"/>
        <v>0.16802210118397901</v>
      </c>
      <c r="AM204" s="438">
        <f>+SUMIFS('[1]SIIF Cierre 31 de Abril de 2024'!$X$4:$X$749,'[1]SIIF Cierre 31 de Abril de 2024'!$A$4:$A$749,$B204,'[1]SIIF Cierre 31 de Abril de 2024'!$B$4:$B$749,$C204,'[1]SIIF Cierre 31 de Abril de 2024'!$C$4:$C$749,$D204,'[1]SIIF Cierre 31 de Abril de 2024'!$D$4:$D$749,$E204,'[1]SIIF Cierre 31 de Abril de 2024'!$E$4:$E$749,$F204,'[1]SIIF Cierre 31 de Abril de 2024'!$F$4:$F$749,$G204,'[1]SIIF Cierre 31 de Abril de 2024'!$G$4:$G$749,$H204,'[1]SIIF Cierre 31 de Abril de 2024'!$H$4:$H$749,$I204,'[1]SIIF Cierre 31 de Abril de 2024'!$I$4:$I$749,$J204,'[1]SIIF Cierre 31 de Abril de 2024'!$J$4:$J$749,$K204,'[1]SIIF Cierre 31 de Abril de 2024'!$K$4:$K$749,$L204,'[1]SIIF Cierre 31 de Abril de 2024'!$L$4:$L$749,$M204,'[1]SIIF Cierre 31 de Abril de 2024'!$M$4:$M$749,$N204,'[1]SIIF Cierre 31 de Abril de 2024'!$N$4:$N$749,$O204)/1000000</f>
        <v>648.64244799999994</v>
      </c>
      <c r="AN204" s="286">
        <f t="shared" ref="AN204" si="579">+AM204/AD204</f>
        <v>3.4296368096580952E-2</v>
      </c>
      <c r="AO204" s="287"/>
      <c r="AP204" s="246">
        <f t="shared" si="564"/>
        <v>1615.8957129999999</v>
      </c>
      <c r="AQ204" s="246">
        <f t="shared" ref="AQ204" si="580">+AM204-AP204</f>
        <v>-967.25326499999994</v>
      </c>
      <c r="AR204" s="170">
        <f t="shared" si="566"/>
        <v>8.5438987765313709E-2</v>
      </c>
      <c r="AS204" s="438">
        <f>+SUMIFS('[1]SIIF Cierre 31 de Abril de 2024'!$Z$4:$Z$749,'[1]SIIF Cierre 31 de Abril de 2024'!$A$4:$A$749,$B204,'[1]SIIF Cierre 31 de Abril de 2024'!$B$4:$B$749,$C204,'[1]SIIF Cierre 31 de Abril de 2024'!$C$4:$C$749,$D204,'[1]SIIF Cierre 31 de Abril de 2024'!$D$4:$D$749,$E204,'[1]SIIF Cierre 31 de Abril de 2024'!$E$4:$E$749,$F204,'[1]SIIF Cierre 31 de Abril de 2024'!$F$4:$F$749,$G204,'[1]SIIF Cierre 31 de Abril de 2024'!$G$4:$G$749,$H204,'[1]SIIF Cierre 31 de Abril de 2024'!$H$4:$H$749,$I204,'[1]SIIF Cierre 31 de Abril de 2024'!$I$4:$I$749,$J204,'[1]SIIF Cierre 31 de Abril de 2024'!$J$4:$J$749,$K204,'[1]SIIF Cierre 31 de Abril de 2024'!$K$4:$K$749,$L204,'[1]SIIF Cierre 31 de Abril de 2024'!$L$4:$L$749,$M204,'[1]SIIF Cierre 31 de Abril de 2024'!$M$4:$M$749,$N204,'[1]SIIF Cierre 31 de Abril de 2024'!$N$4:$N$749,$O204)/1000000</f>
        <v>370.57833099999999</v>
      </c>
      <c r="AT204" s="286">
        <f t="shared" si="567"/>
        <v>1.9593985697020894E-2</v>
      </c>
      <c r="AU204" s="433">
        <f t="shared" ref="AU204" si="581">+AD204-AG204</f>
        <v>15171.49924467</v>
      </c>
      <c r="AV204" s="376">
        <f t="shared" ref="AV204" si="582">+AG204-AM204</f>
        <v>3092.7194643299999</v>
      </c>
      <c r="AW204" s="390">
        <f t="shared" ref="AW204" si="583">+AD204-AM204</f>
        <v>18264.218709000001</v>
      </c>
      <c r="AX204" s="385"/>
      <c r="AY204" s="190">
        <f t="shared" ref="AY204" si="584">AD204*AR204</f>
        <v>1615.8957129999999</v>
      </c>
      <c r="AZ204" s="172">
        <f t="shared" ref="AZ204" si="585">IF(AND(AY204=0,AM204&gt;AY204),1,IFERROR(AM204/AY204,1))</f>
        <v>0.40141355830182834</v>
      </c>
      <c r="BB204" s="259">
        <v>2.9624285577363844E-2</v>
      </c>
      <c r="BC204" s="252">
        <v>5.4917733619356472E-2</v>
      </c>
      <c r="BD204" s="252">
        <v>0.12804930205410273</v>
      </c>
      <c r="BE204" s="252">
        <v>0.16802210118397901</v>
      </c>
      <c r="BF204" s="252">
        <v>0.31846639405856025</v>
      </c>
      <c r="BG204" s="252">
        <v>0.64462191997257101</v>
      </c>
      <c r="BH204" s="252">
        <v>0.7846506114548113</v>
      </c>
      <c r="BI204" s="252">
        <v>0.83223727708561646</v>
      </c>
      <c r="BJ204" s="252">
        <v>0.83649363995592729</v>
      </c>
      <c r="BK204" s="252">
        <v>0.84203381069636651</v>
      </c>
      <c r="BL204" s="252">
        <v>0.99963599177602736</v>
      </c>
      <c r="BM204" s="252">
        <v>1</v>
      </c>
      <c r="BO204" s="252">
        <v>0</v>
      </c>
      <c r="BP204" s="252">
        <v>7.4287412588548932E-3</v>
      </c>
      <c r="BQ204" s="252">
        <v>5.4099717621059251E-2</v>
      </c>
      <c r="BR204" s="252">
        <v>8.5438987765313709E-2</v>
      </c>
      <c r="BS204" s="252">
        <v>0.1614714935328386</v>
      </c>
      <c r="BT204" s="288">
        <v>0.23354400066354805</v>
      </c>
      <c r="BU204" s="252">
        <v>0.39111372746805179</v>
      </c>
      <c r="BV204" s="252">
        <v>0.51525424259740948</v>
      </c>
      <c r="BW204" s="288">
        <v>0.58111659680493055</v>
      </c>
      <c r="BX204" s="252">
        <v>0.65870547711333793</v>
      </c>
      <c r="BY204" s="288">
        <v>0.72641718164969882</v>
      </c>
      <c r="BZ204" s="252">
        <v>1</v>
      </c>
      <c r="CB204" s="537">
        <f t="shared" si="573"/>
        <v>560.28</v>
      </c>
      <c r="CC204" s="537">
        <f t="shared" si="573"/>
        <v>1038.6514709999999</v>
      </c>
      <c r="CD204" s="537">
        <f t="shared" si="573"/>
        <v>2421.778671</v>
      </c>
      <c r="CE204" s="537">
        <f t="shared" si="573"/>
        <v>3177.778671</v>
      </c>
      <c r="CF204" s="537">
        <f t="shared" si="573"/>
        <v>6023.110694</v>
      </c>
      <c r="CG204" s="537">
        <f t="shared" si="573"/>
        <v>12191.6448712</v>
      </c>
      <c r="CH204" s="537">
        <f t="shared" si="573"/>
        <v>14839.988071200001</v>
      </c>
      <c r="CI204" s="537">
        <f t="shared" si="573"/>
        <v>15739.988071200001</v>
      </c>
      <c r="CJ204" s="537">
        <f t="shared" si="573"/>
        <v>15820.488071200001</v>
      </c>
      <c r="CK204" s="537">
        <f t="shared" si="573"/>
        <v>15925.268551200001</v>
      </c>
      <c r="CL204" s="537">
        <f t="shared" si="573"/>
        <v>18905.976719999999</v>
      </c>
      <c r="CM204" s="537">
        <f t="shared" si="573"/>
        <v>18912.861156999999</v>
      </c>
      <c r="CO204" s="538">
        <f t="shared" si="574"/>
        <v>0</v>
      </c>
      <c r="CP204" s="538">
        <f t="shared" si="574"/>
        <v>140.498752</v>
      </c>
      <c r="CQ204" s="538">
        <f t="shared" si="574"/>
        <v>1023.180448</v>
      </c>
      <c r="CR204" s="538">
        <f t="shared" si="574"/>
        <v>1615.8957129999999</v>
      </c>
      <c r="CS204" s="538">
        <f t="shared" si="574"/>
        <v>3053.8879379999998</v>
      </c>
      <c r="CT204" s="538">
        <f t="shared" si="574"/>
        <v>4416.9852586000006</v>
      </c>
      <c r="CU204" s="538">
        <f t="shared" si="574"/>
        <v>7397.0796242000006</v>
      </c>
      <c r="CV204" s="538">
        <f t="shared" si="574"/>
        <v>9744.9319508000008</v>
      </c>
      <c r="CW204" s="538">
        <f t="shared" si="574"/>
        <v>10990.577511400001</v>
      </c>
      <c r="CX204" s="538">
        <f t="shared" si="574"/>
        <v>12458.005232000001</v>
      </c>
      <c r="CY204" s="538">
        <f t="shared" si="574"/>
        <v>13738.627298600002</v>
      </c>
      <c r="CZ204" s="538">
        <f t="shared" si="574"/>
        <v>18912.861156999999</v>
      </c>
      <c r="DB204" s="537">
        <v>560280000</v>
      </c>
      <c r="DC204" s="538">
        <v>1038651471</v>
      </c>
      <c r="DD204" s="538">
        <v>2421778671</v>
      </c>
      <c r="DE204" s="538">
        <v>3177778671</v>
      </c>
      <c r="DF204" s="538">
        <v>6023110694</v>
      </c>
      <c r="DG204" s="538">
        <v>12191644871.200001</v>
      </c>
      <c r="DH204" s="538">
        <v>14839988071.200001</v>
      </c>
      <c r="DI204" s="538">
        <v>15739988071.200001</v>
      </c>
      <c r="DJ204" s="538">
        <v>15820488071.200001</v>
      </c>
      <c r="DK204" s="538">
        <v>15925268551.200001</v>
      </c>
      <c r="DL204" s="538">
        <v>18905976720</v>
      </c>
      <c r="DM204" s="538">
        <v>18912861157</v>
      </c>
      <c r="DO204" s="538">
        <v>0</v>
      </c>
      <c r="DP204" s="538">
        <v>140498752</v>
      </c>
      <c r="DQ204" s="538">
        <v>1023180448</v>
      </c>
      <c r="DR204" s="538">
        <v>1615895713</v>
      </c>
      <c r="DS204" s="538">
        <v>3053887938</v>
      </c>
      <c r="DT204" s="545">
        <v>4416985258.6000004</v>
      </c>
      <c r="DU204" s="538">
        <v>7397079624.2000008</v>
      </c>
      <c r="DV204" s="538">
        <v>9744931950.8000011</v>
      </c>
      <c r="DW204" s="545">
        <v>10990577511.400002</v>
      </c>
      <c r="DX204" s="538">
        <v>12458005232.000002</v>
      </c>
      <c r="DY204" s="545">
        <v>13738627298.600002</v>
      </c>
      <c r="DZ204" s="538">
        <v>18912861157</v>
      </c>
      <c r="EB204" s="537">
        <v>1000000</v>
      </c>
      <c r="EC204" s="538">
        <v>1000000</v>
      </c>
      <c r="ED204" s="538">
        <v>1000000</v>
      </c>
      <c r="EE204" s="538">
        <v>1000000</v>
      </c>
      <c r="EF204" s="538">
        <v>1000000</v>
      </c>
      <c r="EG204" s="538">
        <v>1000000</v>
      </c>
      <c r="EH204" s="538">
        <v>1000000</v>
      </c>
      <c r="EI204" s="538">
        <v>1000000</v>
      </c>
      <c r="EJ204" s="538">
        <v>1000000</v>
      </c>
      <c r="EK204" s="538">
        <v>1000000</v>
      </c>
      <c r="EL204" s="538">
        <v>1000000</v>
      </c>
      <c r="EM204" s="538">
        <v>1000000</v>
      </c>
      <c r="EO204" s="538">
        <v>1000000</v>
      </c>
      <c r="EP204" s="538">
        <v>1000000</v>
      </c>
      <c r="EQ204" s="538">
        <v>1000000</v>
      </c>
      <c r="ER204" s="538">
        <v>1000000</v>
      </c>
      <c r="ES204" s="538">
        <v>1000000</v>
      </c>
      <c r="ET204" s="545">
        <v>1000000</v>
      </c>
      <c r="EU204" s="538">
        <v>1000000</v>
      </c>
      <c r="EV204" s="538">
        <v>1000000</v>
      </c>
      <c r="EW204" s="545">
        <v>1000000</v>
      </c>
      <c r="EX204" s="538">
        <v>1000000</v>
      </c>
      <c r="EY204" s="545">
        <v>1000000</v>
      </c>
      <c r="EZ204" s="538">
        <v>1000000</v>
      </c>
    </row>
    <row r="205" spans="2:156" ht="122.25" customHeight="1" thickBot="1">
      <c r="B205" s="1" t="s">
        <v>186</v>
      </c>
      <c r="C205" s="1" t="s">
        <v>296</v>
      </c>
      <c r="D205" s="509" t="s">
        <v>388</v>
      </c>
      <c r="E205" s="1" t="s">
        <v>174</v>
      </c>
      <c r="F205" s="1" t="s">
        <v>162</v>
      </c>
      <c r="G205" s="1" t="s">
        <v>162</v>
      </c>
      <c r="H205" s="1" t="s">
        <v>162</v>
      </c>
      <c r="I205" s="1" t="s">
        <v>162</v>
      </c>
      <c r="J205" s="1" t="s">
        <v>162</v>
      </c>
      <c r="K205" s="1" t="s">
        <v>162</v>
      </c>
      <c r="L205" s="1" t="s">
        <v>162</v>
      </c>
      <c r="M205" s="1" t="s">
        <v>162</v>
      </c>
      <c r="N205" s="1" t="s">
        <v>162</v>
      </c>
      <c r="O205" s="1" t="s">
        <v>162</v>
      </c>
      <c r="T205" s="518" t="s">
        <v>389</v>
      </c>
      <c r="U205" s="308">
        <v>202300000000364</v>
      </c>
      <c r="V205" s="265" t="s">
        <v>389</v>
      </c>
      <c r="W205" s="375">
        <f>+SUMIFS('[1]SIIF Cierre 31 de Abril de 2024'!$P$4:$P$749,'[1]SIIF Cierre 31 de Abril de 2024'!$A$4:$A$749,$B205,'[1]SIIF Cierre 31 de Abril de 2024'!$B$4:$B$749,$C205,'[1]SIIF Cierre 31 de Abril de 2024'!$C$4:$C$749,$D205)/1000000</f>
        <v>60701.843999999997</v>
      </c>
      <c r="X205" s="360">
        <v>0</v>
      </c>
      <c r="Y205" s="360">
        <f>+SUMIFS('[1]SIIF Cierre 31 de Abril de 2024'!$R$4:$R$749,'[1]SIIF Cierre 31 de Abril de 2024'!$A$4:$A$749,$B205,'[1]SIIF Cierre 31 de Abril de 2024'!$B$4:$B$749,$C205,'[1]SIIF Cierre 31 de Abril de 2024'!$C$4:$C$749,$D205)/1000000</f>
        <v>0</v>
      </c>
      <c r="Z205" s="360"/>
      <c r="AA205" s="360">
        <f>+SUMIFS('[1]SIIF Cierre 31 de Abril de 2024'!$Q$4:$Q$749,'[1]SIIF Cierre 31 de Abril de 2024'!$A$4:$A$749,$B205,'[1]SIIF Cierre 31 de Abril de 2024'!$B$4:$B$749,$C205,'[1]SIIF Cierre 31 de Abril de 2024'!$C$4:$C$749,$D205)/1000000</f>
        <v>0</v>
      </c>
      <c r="AB205" s="360"/>
      <c r="AC205" s="360"/>
      <c r="AD205" s="433">
        <f t="shared" si="557"/>
        <v>60701.843999999997</v>
      </c>
      <c r="AE205" s="375">
        <f>+SUMIFS('[1]SIIF Cierre 31 de Abril de 2024'!$T$4:$T$749,'[1]SIIF Cierre 31 de Abril de 2024'!$A$4:$A$749,$B205,'[1]SIIF Cierre 31 de Abril de 2024'!$B$4:$B$749,$C205,'[1]SIIF Cierre 31 de Abril de 2024'!$C$4:$C$749,$D205)/1000000</f>
        <v>0</v>
      </c>
      <c r="AF205" s="375">
        <f t="shared" si="558"/>
        <v>60701.843999999997</v>
      </c>
      <c r="AG205" s="442">
        <f>+SUMIFS('[1]SIIF Cierre 31 de Abril de 2024'!$W$4:$W$749,'[1]SIIF Cierre 31 de Abril de 2024'!$A$4:$A$749,$B205,'[1]SIIF Cierre 31 de Abril de 2024'!$B$4:$B$749,$C205,'[1]SIIF Cierre 31 de Abril de 2024'!$C$4:$C$749,$D205,'[1]SIIF Cierre 31 de Abril de 2024'!$D$4:$D$749,$E205,'[1]SIIF Cierre 31 de Abril de 2024'!$E$4:$E$749,$F205,'[1]SIIF Cierre 31 de Abril de 2024'!$F$4:$F$749,$G205,'[1]SIIF Cierre 31 de Abril de 2024'!$G$4:$G$749,$H205,'[1]SIIF Cierre 31 de Abril de 2024'!$H$4:$H$749,$I205,'[1]SIIF Cierre 31 de Abril de 2024'!$I$4:$I$749,$J205,'[1]SIIF Cierre 31 de Abril de 2024'!$J$4:$J$749,$K205,'[1]SIIF Cierre 31 de Abril de 2024'!$K$4:$K$749,$L205,'[1]SIIF Cierre 31 de Abril de 2024'!$L$4:$L$749,$M205,'[1]SIIF Cierre 31 de Abril de 2024'!$M$4:$M$749,$N205,'[1]SIIF Cierre 31 de Abril de 2024'!$N$4:$N$749,$O205)/1000000</f>
        <v>1133.8961609999999</v>
      </c>
      <c r="AH205" s="286">
        <f t="shared" si="559"/>
        <v>1.8679764670740479E-2</v>
      </c>
      <c r="AI205" s="287"/>
      <c r="AJ205" s="246">
        <f t="shared" si="560"/>
        <v>2708.46</v>
      </c>
      <c r="AK205" s="246">
        <f t="shared" si="561"/>
        <v>-1574.5638390000001</v>
      </c>
      <c r="AL205" s="170">
        <f t="shared" si="562"/>
        <v>4.4619072857160651E-2</v>
      </c>
      <c r="AM205" s="438">
        <f>+SUMIFS('[1]SIIF Cierre 31 de Abril de 2024'!$X$4:$X$749,'[1]SIIF Cierre 31 de Abril de 2024'!$A$4:$A$749,$B205,'[1]SIIF Cierre 31 de Abril de 2024'!$B$4:$B$749,$C205,'[1]SIIF Cierre 31 de Abril de 2024'!$C$4:$C$749,$D205,'[1]SIIF Cierre 31 de Abril de 2024'!$D$4:$D$749,$E205,'[1]SIIF Cierre 31 de Abril de 2024'!$E$4:$E$749,$F205,'[1]SIIF Cierre 31 de Abril de 2024'!$F$4:$F$749,$G205,'[1]SIIF Cierre 31 de Abril de 2024'!$G$4:$G$749,$H205,'[1]SIIF Cierre 31 de Abril de 2024'!$H$4:$H$749,$I205,'[1]SIIF Cierre 31 de Abril de 2024'!$I$4:$I$749,$J205,'[1]SIIF Cierre 31 de Abril de 2024'!$J$4:$J$749,$K205,'[1]SIIF Cierre 31 de Abril de 2024'!$K$4:$K$749,$L205,'[1]SIIF Cierre 31 de Abril de 2024'!$L$4:$L$749,$M205,'[1]SIIF Cierre 31 de Abril de 2024'!$M$4:$M$749,$N205,'[1]SIIF Cierre 31 de Abril de 2024'!$N$4:$N$749,$O205)/1000000</f>
        <v>246.77248599999999</v>
      </c>
      <c r="AN205" s="286">
        <f t="shared" si="563"/>
        <v>4.0653210798670299E-3</v>
      </c>
      <c r="AO205" s="287"/>
      <c r="AP205" s="246">
        <f t="shared" si="564"/>
        <v>349.875</v>
      </c>
      <c r="AQ205" s="246">
        <f t="shared" si="565"/>
        <v>-103.10251400000001</v>
      </c>
      <c r="AR205" s="170">
        <f t="shared" si="566"/>
        <v>5.7638281960594147E-3</v>
      </c>
      <c r="AS205" s="438">
        <f>+SUMIFS('[1]SIIF Cierre 31 de Abril de 2024'!$Z$4:$Z$749,'[1]SIIF Cierre 31 de Abril de 2024'!$A$4:$A$749,$B205,'[1]SIIF Cierre 31 de Abril de 2024'!$B$4:$B$749,$C205,'[1]SIIF Cierre 31 de Abril de 2024'!$C$4:$C$749,$D205,'[1]SIIF Cierre 31 de Abril de 2024'!$D$4:$D$749,$E205,'[1]SIIF Cierre 31 de Abril de 2024'!$E$4:$E$749,$F205,'[1]SIIF Cierre 31 de Abril de 2024'!$F$4:$F$749,$G205,'[1]SIIF Cierre 31 de Abril de 2024'!$G$4:$G$749,$H205,'[1]SIIF Cierre 31 de Abril de 2024'!$H$4:$H$749,$I205,'[1]SIIF Cierre 31 de Abril de 2024'!$I$4:$I$749,$J205,'[1]SIIF Cierre 31 de Abril de 2024'!$J$4:$J$749,$K205,'[1]SIIF Cierre 31 de Abril de 2024'!$K$4:$K$749,$L205,'[1]SIIF Cierre 31 de Abril de 2024'!$L$4:$L$749,$M205,'[1]SIIF Cierre 31 de Abril de 2024'!$M$4:$M$749,$N205,'[1]SIIF Cierre 31 de Abril de 2024'!$N$4:$N$749,$O205)/1000000</f>
        <v>117.939333</v>
      </c>
      <c r="AT205" s="286">
        <f t="shared" si="567"/>
        <v>1.9429283400352717E-3</v>
      </c>
      <c r="AU205" s="433">
        <f t="shared" si="568"/>
        <v>59567.947839</v>
      </c>
      <c r="AV205" s="376">
        <f t="shared" si="569"/>
        <v>887.12367499999993</v>
      </c>
      <c r="AW205" s="390">
        <f t="shared" si="570"/>
        <v>60455.071513999996</v>
      </c>
      <c r="AX205" s="385"/>
      <c r="AY205" s="190">
        <f t="shared" si="571"/>
        <v>349.875</v>
      </c>
      <c r="AZ205" s="172">
        <f t="shared" si="572"/>
        <v>0.70531614433726331</v>
      </c>
      <c r="BB205" s="259">
        <v>2.4850315914620322E-2</v>
      </c>
      <c r="BC205" s="252">
        <v>2.4850315914620322E-2</v>
      </c>
      <c r="BD205" s="252">
        <v>2.4850315914620322E-2</v>
      </c>
      <c r="BE205" s="252">
        <v>4.4619072857160651E-2</v>
      </c>
      <c r="BF205" s="252">
        <v>6.0419910802050759E-2</v>
      </c>
      <c r="BG205" s="252">
        <v>7.8541271332712728E-2</v>
      </c>
      <c r="BH205" s="252">
        <v>0.79351131410439524</v>
      </c>
      <c r="BI205" s="252">
        <v>0.84580870935321173</v>
      </c>
      <c r="BJ205" s="252">
        <v>0.9221655330437738</v>
      </c>
      <c r="BK205" s="252">
        <v>0.92491041954178521</v>
      </c>
      <c r="BL205" s="252">
        <v>1</v>
      </c>
      <c r="BM205" s="252">
        <v>1</v>
      </c>
      <c r="BO205" s="252">
        <v>0</v>
      </c>
      <c r="BP205" s="252">
        <v>1.9212760653531382E-3</v>
      </c>
      <c r="BQ205" s="252">
        <v>3.8425521307062765E-3</v>
      </c>
      <c r="BR205" s="252">
        <v>5.7638281960594147E-3</v>
      </c>
      <c r="BS205" s="252">
        <v>7.7824653893545639E-3</v>
      </c>
      <c r="BT205" s="288">
        <v>1.1907957853800949E-2</v>
      </c>
      <c r="BU205" s="252">
        <v>0.78277317244266909</v>
      </c>
      <c r="BV205" s="252">
        <v>0.80277256488287241</v>
      </c>
      <c r="BW205" s="288">
        <v>0.80647403398486539</v>
      </c>
      <c r="BX205" s="252">
        <v>0.80867825038395869</v>
      </c>
      <c r="BY205" s="288">
        <v>0.81088246678305198</v>
      </c>
      <c r="BZ205" s="252">
        <v>1</v>
      </c>
      <c r="CB205" s="537">
        <f t="shared" si="573"/>
        <v>1508.46</v>
      </c>
      <c r="CC205" s="537">
        <f t="shared" si="573"/>
        <v>1508.46</v>
      </c>
      <c r="CD205" s="537">
        <f t="shared" si="573"/>
        <v>1508.46</v>
      </c>
      <c r="CE205" s="537">
        <f t="shared" si="573"/>
        <v>2708.46</v>
      </c>
      <c r="CF205" s="537">
        <f t="shared" si="573"/>
        <v>3667.6</v>
      </c>
      <c r="CG205" s="537">
        <f t="shared" si="573"/>
        <v>4767.6000000000004</v>
      </c>
      <c r="CH205" s="537">
        <f t="shared" si="573"/>
        <v>48167.600000999999</v>
      </c>
      <c r="CI205" s="537">
        <f t="shared" si="573"/>
        <v>51342.148329000003</v>
      </c>
      <c r="CJ205" s="537">
        <f t="shared" si="573"/>
        <v>55977.148329000003</v>
      </c>
      <c r="CK205" s="537">
        <f t="shared" si="573"/>
        <v>56143.768000999997</v>
      </c>
      <c r="CL205" s="537">
        <f t="shared" si="573"/>
        <v>60701.843999999997</v>
      </c>
      <c r="CM205" s="537">
        <f t="shared" si="573"/>
        <v>60701.843999999997</v>
      </c>
      <c r="CO205" s="538">
        <f t="shared" si="574"/>
        <v>0</v>
      </c>
      <c r="CP205" s="538">
        <f t="shared" si="574"/>
        <v>116.625</v>
      </c>
      <c r="CQ205" s="538">
        <f t="shared" si="574"/>
        <v>233.25</v>
      </c>
      <c r="CR205" s="538">
        <f t="shared" si="574"/>
        <v>349.875</v>
      </c>
      <c r="CS205" s="538">
        <f t="shared" si="574"/>
        <v>472.41</v>
      </c>
      <c r="CT205" s="538">
        <f t="shared" si="574"/>
        <v>722.83500000000004</v>
      </c>
      <c r="CU205" s="538">
        <f t="shared" si="574"/>
        <v>47515.775001000002</v>
      </c>
      <c r="CV205" s="538">
        <f t="shared" si="574"/>
        <v>48729.775001000002</v>
      </c>
      <c r="CW205" s="538">
        <f t="shared" si="574"/>
        <v>48954.461001000003</v>
      </c>
      <c r="CX205" s="538">
        <f t="shared" si="574"/>
        <v>49088.261000999999</v>
      </c>
      <c r="CY205" s="538">
        <f t="shared" si="574"/>
        <v>49222.061001000002</v>
      </c>
      <c r="CZ205" s="538">
        <f t="shared" si="574"/>
        <v>60701.843999999997</v>
      </c>
      <c r="DB205" s="537">
        <v>1508460000</v>
      </c>
      <c r="DC205" s="538">
        <v>1508460000</v>
      </c>
      <c r="DD205" s="538">
        <v>1508460000</v>
      </c>
      <c r="DE205" s="538">
        <v>2708460000</v>
      </c>
      <c r="DF205" s="538">
        <v>3667600000</v>
      </c>
      <c r="DG205" s="538">
        <v>4767600000</v>
      </c>
      <c r="DH205" s="538">
        <v>48167600001</v>
      </c>
      <c r="DI205" s="538">
        <v>51342148329</v>
      </c>
      <c r="DJ205" s="538">
        <v>55977148329</v>
      </c>
      <c r="DK205" s="538">
        <v>56143768001</v>
      </c>
      <c r="DL205" s="538">
        <v>60701844000</v>
      </c>
      <c r="DM205" s="538">
        <v>60701844000</v>
      </c>
      <c r="DO205" s="538">
        <v>0</v>
      </c>
      <c r="DP205" s="538">
        <v>116625000</v>
      </c>
      <c r="DQ205" s="538">
        <v>233250000</v>
      </c>
      <c r="DR205" s="538">
        <v>349875000</v>
      </c>
      <c r="DS205" s="538">
        <v>472410000</v>
      </c>
      <c r="DT205" s="545">
        <v>722835000</v>
      </c>
      <c r="DU205" s="538">
        <v>47515775001</v>
      </c>
      <c r="DV205" s="538">
        <v>48729775001</v>
      </c>
      <c r="DW205" s="545">
        <v>48954461001</v>
      </c>
      <c r="DX205" s="538">
        <v>49088261001</v>
      </c>
      <c r="DY205" s="545">
        <v>49222061001</v>
      </c>
      <c r="DZ205" s="538">
        <v>60701844000</v>
      </c>
      <c r="EB205" s="537">
        <v>1000000</v>
      </c>
      <c r="EC205" s="538">
        <v>1000000</v>
      </c>
      <c r="ED205" s="538">
        <v>1000000</v>
      </c>
      <c r="EE205" s="538">
        <v>1000000</v>
      </c>
      <c r="EF205" s="538">
        <v>1000000</v>
      </c>
      <c r="EG205" s="538">
        <v>1000000</v>
      </c>
      <c r="EH205" s="538">
        <v>1000000</v>
      </c>
      <c r="EI205" s="538">
        <v>1000000</v>
      </c>
      <c r="EJ205" s="538">
        <v>1000000</v>
      </c>
      <c r="EK205" s="538">
        <v>1000000</v>
      </c>
      <c r="EL205" s="538">
        <v>1000000</v>
      </c>
      <c r="EM205" s="538">
        <v>1000000</v>
      </c>
      <c r="EO205" s="538">
        <v>1000000</v>
      </c>
      <c r="EP205" s="538">
        <v>1000000</v>
      </c>
      <c r="EQ205" s="538">
        <v>1000000</v>
      </c>
      <c r="ER205" s="538">
        <v>1000000</v>
      </c>
      <c r="ES205" s="538">
        <v>1000000</v>
      </c>
      <c r="ET205" s="545">
        <v>1000000</v>
      </c>
      <c r="EU205" s="538">
        <v>1000000</v>
      </c>
      <c r="EV205" s="538">
        <v>1000000</v>
      </c>
      <c r="EW205" s="545">
        <v>1000000</v>
      </c>
      <c r="EX205" s="538">
        <v>1000000</v>
      </c>
      <c r="EY205" s="545">
        <v>1000000</v>
      </c>
      <c r="EZ205" s="538">
        <v>1000000</v>
      </c>
    </row>
    <row r="206" spans="2:156" ht="24.75" customHeight="1" thickBot="1">
      <c r="N206" s="153"/>
      <c r="O206" s="153"/>
      <c r="P206" s="153"/>
      <c r="Q206" s="153"/>
      <c r="R206" s="153"/>
      <c r="S206" s="153"/>
      <c r="T206" s="156" t="s">
        <v>78</v>
      </c>
      <c r="U206" s="407"/>
      <c r="V206" s="156" t="s">
        <v>78</v>
      </c>
      <c r="W206" s="353">
        <f t="shared" ref="W206:AG206" si="586">SUM(W197:W205)</f>
        <v>156949.70000000001</v>
      </c>
      <c r="X206" s="353">
        <f t="shared" si="586"/>
        <v>0</v>
      </c>
      <c r="Y206" s="353">
        <f t="shared" si="586"/>
        <v>0</v>
      </c>
      <c r="Z206" s="353">
        <f t="shared" si="586"/>
        <v>0</v>
      </c>
      <c r="AA206" s="353">
        <f t="shared" si="586"/>
        <v>0</v>
      </c>
      <c r="AB206" s="353">
        <f t="shared" si="586"/>
        <v>0</v>
      </c>
      <c r="AC206" s="353">
        <f t="shared" si="586"/>
        <v>0</v>
      </c>
      <c r="AD206" s="423">
        <f t="shared" si="586"/>
        <v>156949.70000000001</v>
      </c>
      <c r="AE206" s="353">
        <f t="shared" si="586"/>
        <v>0</v>
      </c>
      <c r="AF206" s="353">
        <f t="shared" si="586"/>
        <v>156949.70000000001</v>
      </c>
      <c r="AG206" s="423">
        <f t="shared" si="586"/>
        <v>42621.191297999998</v>
      </c>
      <c r="AH206" s="167">
        <f t="shared" si="559"/>
        <v>0.27155955887778055</v>
      </c>
      <c r="AI206" s="270"/>
      <c r="AJ206" s="353">
        <f>SUM(AJ197:AJ205)</f>
        <v>38142.508278895031</v>
      </c>
      <c r="AK206" s="353">
        <f>SUM(AK197:AK205)</f>
        <v>4478.6830191049594</v>
      </c>
      <c r="AL206" s="170">
        <f>INDEX(BB206:BM206,MATCH($W$1,$BB$86:$BM$86,0))</f>
        <v>0.24302377308714213</v>
      </c>
      <c r="AM206" s="423">
        <f>SUM(AM197:AM205)</f>
        <v>8897.0261054099992</v>
      </c>
      <c r="AN206" s="183">
        <f t="shared" si="563"/>
        <v>5.6687117626921225E-2</v>
      </c>
      <c r="AO206" s="272"/>
      <c r="AP206" s="353">
        <f>SUM(AP197:AP205)</f>
        <v>13321.031198478939</v>
      </c>
      <c r="AQ206" s="353">
        <f>SUM(AQ197:AQ205)</f>
        <v>-4424.0050930689385</v>
      </c>
      <c r="AR206" s="170">
        <f t="shared" si="566"/>
        <v>8.4874524758434947E-2</v>
      </c>
      <c r="AS206" s="423">
        <f>SUM(AS197:AS205)</f>
        <v>5366.4524541699993</v>
      </c>
      <c r="AT206" s="183">
        <f t="shared" si="567"/>
        <v>3.4192180387538164E-2</v>
      </c>
      <c r="AU206" s="423">
        <f>SUM(AU197:AU205)</f>
        <v>114328.50870199999</v>
      </c>
      <c r="AV206" s="353">
        <f>SUM(AV197:AV205)</f>
        <v>33724.165192590001</v>
      </c>
      <c r="AW206" s="353">
        <f>SUM(AW197:AW205)</f>
        <v>148052.67389459</v>
      </c>
      <c r="AX206" s="384"/>
      <c r="AY206" s="187">
        <f>SUM(AY197:AY205)</f>
        <v>13321.031198882773</v>
      </c>
      <c r="AZ206" s="172">
        <f t="shared" si="572"/>
        <v>0.66789319629821065</v>
      </c>
      <c r="BB206" s="551">
        <f>CB206/$AD$206</f>
        <v>5.2515433834668307E-2</v>
      </c>
      <c r="BC206" s="551">
        <f t="shared" ref="BC206:BM206" si="587">CC206/$AD$206</f>
        <v>0.1278208145946825</v>
      </c>
      <c r="BD206" s="551">
        <f t="shared" si="587"/>
        <v>0.19320528557171524</v>
      </c>
      <c r="BE206" s="551">
        <f t="shared" si="587"/>
        <v>0.24302377308714213</v>
      </c>
      <c r="BF206" s="551">
        <f t="shared" si="587"/>
        <v>0.30904860844522186</v>
      </c>
      <c r="BG206" s="551">
        <f t="shared" si="587"/>
        <v>0.41178155716191261</v>
      </c>
      <c r="BH206" s="551">
        <f t="shared" si="587"/>
        <v>0.73755491278476504</v>
      </c>
      <c r="BI206" s="551">
        <f t="shared" si="587"/>
        <v>0.78728138415956428</v>
      </c>
      <c r="BJ206" s="551">
        <f t="shared" si="587"/>
        <v>0.83459869846469936</v>
      </c>
      <c r="BK206" s="551">
        <f t="shared" si="587"/>
        <v>0.88346518435348387</v>
      </c>
      <c r="BL206" s="551">
        <f t="shared" si="587"/>
        <v>0.96518281655539295</v>
      </c>
      <c r="BM206" s="551">
        <f t="shared" si="587"/>
        <v>0.99999999999696709</v>
      </c>
      <c r="BO206" s="551">
        <f>CO206/$AD$206</f>
        <v>0</v>
      </c>
      <c r="BP206" s="551">
        <f t="shared" ref="BP206:BZ206" si="588">CP206/$AD$206</f>
        <v>1.7894323850751629E-2</v>
      </c>
      <c r="BQ206" s="551">
        <f t="shared" si="588"/>
        <v>4.3085458966494516E-2</v>
      </c>
      <c r="BR206" s="551">
        <f t="shared" si="588"/>
        <v>8.4874524758434947E-2</v>
      </c>
      <c r="BS206" s="551">
        <f t="shared" si="588"/>
        <v>0.11852164105955125</v>
      </c>
      <c r="BT206" s="551">
        <f t="shared" si="588"/>
        <v>0.16053192337882496</v>
      </c>
      <c r="BU206" s="551">
        <f t="shared" si="588"/>
        <v>0.5425987174544129</v>
      </c>
      <c r="BV206" s="551">
        <f t="shared" si="588"/>
        <v>0.59840598597850259</v>
      </c>
      <c r="BW206" s="551">
        <f t="shared" si="588"/>
        <v>0.63967588807245568</v>
      </c>
      <c r="BX206" s="551">
        <f t="shared" si="588"/>
        <v>0.74128809209072344</v>
      </c>
      <c r="BY206" s="551">
        <f t="shared" si="588"/>
        <v>0.81808998405786515</v>
      </c>
      <c r="BZ206" s="551">
        <f t="shared" si="588"/>
        <v>0.99999999998727807</v>
      </c>
      <c r="CB206" s="353">
        <f>SUM(CB197:CB205)</f>
        <v>8242.2815857210408</v>
      </c>
      <c r="CC206" s="353">
        <f t="shared" ref="CC206:CZ206" si="589">SUM(CC197:CC205)</f>
        <v>20061.438504391041</v>
      </c>
      <c r="CD206" s="353">
        <f t="shared" si="589"/>
        <v>30323.511608895038</v>
      </c>
      <c r="CE206" s="353">
        <f t="shared" si="589"/>
        <v>38142.508278895031</v>
      </c>
      <c r="CF206" s="353">
        <f t="shared" si="589"/>
        <v>48505.086380895038</v>
      </c>
      <c r="CG206" s="353">
        <f t="shared" si="589"/>
        <v>64628.991862095041</v>
      </c>
      <c r="CH206" s="353">
        <f t="shared" si="589"/>
        <v>115759.02229509504</v>
      </c>
      <c r="CI206" s="353">
        <f t="shared" si="589"/>
        <v>123563.57705942837</v>
      </c>
      <c r="CJ206" s="353">
        <f t="shared" si="589"/>
        <v>130990.01534442503</v>
      </c>
      <c r="CK206" s="353">
        <f t="shared" si="589"/>
        <v>138659.595644724</v>
      </c>
      <c r="CL206" s="353">
        <f t="shared" si="589"/>
        <v>151485.15350352396</v>
      </c>
      <c r="CM206" s="353">
        <f t="shared" si="589"/>
        <v>156949.69999952399</v>
      </c>
      <c r="CO206" s="353">
        <f t="shared" si="589"/>
        <v>0</v>
      </c>
      <c r="CP206" s="353">
        <f t="shared" si="589"/>
        <v>2808.5087600783131</v>
      </c>
      <c r="CQ206" s="353">
        <f t="shared" si="589"/>
        <v>6762.249859153625</v>
      </c>
      <c r="CR206" s="353">
        <f t="shared" si="589"/>
        <v>13321.031198478939</v>
      </c>
      <c r="CS206" s="353">
        <f t="shared" si="589"/>
        <v>18601.936007804252</v>
      </c>
      <c r="CT206" s="353">
        <f t="shared" si="589"/>
        <v>25195.437214729565</v>
      </c>
      <c r="CU206" s="353">
        <f t="shared" si="589"/>
        <v>85160.705924854876</v>
      </c>
      <c r="CV206" s="353">
        <f t="shared" si="589"/>
        <v>93919.639977530198</v>
      </c>
      <c r="CW206" s="353">
        <f t="shared" si="589"/>
        <v>100396.93873020551</v>
      </c>
      <c r="CX206" s="353">
        <f t="shared" si="589"/>
        <v>116344.94366721142</v>
      </c>
      <c r="CY206" s="353">
        <f t="shared" si="589"/>
        <v>128398.97757088672</v>
      </c>
      <c r="CZ206" s="353">
        <f t="shared" si="589"/>
        <v>156949.69999800331</v>
      </c>
      <c r="DB206" s="353">
        <f t="shared" ref="DB206:DZ206" si="590">SUM(DB197:DB205)</f>
        <v>8242281585.7210398</v>
      </c>
      <c r="DC206" s="353">
        <f t="shared" si="590"/>
        <v>20061438504.391041</v>
      </c>
      <c r="DD206" s="353">
        <f t="shared" si="590"/>
        <v>30323511608.895039</v>
      </c>
      <c r="DE206" s="353">
        <f t="shared" si="590"/>
        <v>38142508278.895035</v>
      </c>
      <c r="DF206" s="353">
        <f t="shared" si="590"/>
        <v>48505086380.895035</v>
      </c>
      <c r="DG206" s="353">
        <f t="shared" si="590"/>
        <v>64628991862.095032</v>
      </c>
      <c r="DH206" s="353">
        <f t="shared" si="590"/>
        <v>115759022295.09503</v>
      </c>
      <c r="DI206" s="353">
        <f t="shared" si="590"/>
        <v>123563577059.42838</v>
      </c>
      <c r="DJ206" s="353">
        <f t="shared" si="590"/>
        <v>130990015344.42503</v>
      </c>
      <c r="DK206" s="353">
        <f t="shared" si="590"/>
        <v>138659595644.724</v>
      </c>
      <c r="DL206" s="353">
        <f t="shared" si="590"/>
        <v>151485153503.52399</v>
      </c>
      <c r="DM206" s="353">
        <f t="shared" si="590"/>
        <v>156949699999.52399</v>
      </c>
      <c r="DO206" s="353">
        <f t="shared" si="590"/>
        <v>0</v>
      </c>
      <c r="DP206" s="353">
        <f t="shared" si="590"/>
        <v>2808508760.0783129</v>
      </c>
      <c r="DQ206" s="353">
        <f t="shared" si="590"/>
        <v>6762249859.1536255</v>
      </c>
      <c r="DR206" s="353">
        <f t="shared" si="590"/>
        <v>13321031198.478939</v>
      </c>
      <c r="DS206" s="353">
        <f t="shared" si="590"/>
        <v>18601936007.804253</v>
      </c>
      <c r="DT206" s="353">
        <f t="shared" si="590"/>
        <v>25195437214.729561</v>
      </c>
      <c r="DU206" s="353">
        <f t="shared" si="590"/>
        <v>85160705924.854874</v>
      </c>
      <c r="DV206" s="353">
        <f t="shared" si="590"/>
        <v>93919639977.530197</v>
      </c>
      <c r="DW206" s="353">
        <f t="shared" si="590"/>
        <v>100396938730.20551</v>
      </c>
      <c r="DX206" s="353">
        <f t="shared" si="590"/>
        <v>116344943667.21143</v>
      </c>
      <c r="DY206" s="353">
        <f t="shared" si="590"/>
        <v>128398977570.88673</v>
      </c>
      <c r="DZ206" s="353">
        <f t="shared" si="590"/>
        <v>156949699998.00333</v>
      </c>
      <c r="EB206" s="557">
        <v>1000000</v>
      </c>
      <c r="EC206" s="557">
        <v>1000000</v>
      </c>
      <c r="ED206" s="557">
        <v>1000000</v>
      </c>
      <c r="EE206" s="557">
        <v>1000000</v>
      </c>
      <c r="EF206" s="557">
        <v>1000000</v>
      </c>
      <c r="EG206" s="557">
        <v>1000000</v>
      </c>
      <c r="EH206" s="557">
        <v>1000000</v>
      </c>
      <c r="EI206" s="557">
        <v>1000000</v>
      </c>
      <c r="EJ206" s="557">
        <v>1000000</v>
      </c>
      <c r="EK206" s="557">
        <v>1000000</v>
      </c>
      <c r="EL206" s="557">
        <v>1000000</v>
      </c>
      <c r="EM206" s="557">
        <v>1000000</v>
      </c>
      <c r="EO206" s="557">
        <v>1000000</v>
      </c>
      <c r="EP206" s="557">
        <v>1000000</v>
      </c>
      <c r="EQ206" s="557">
        <v>1000000</v>
      </c>
      <c r="ER206" s="557">
        <v>1000000</v>
      </c>
      <c r="ES206" s="557">
        <v>1000000</v>
      </c>
      <c r="ET206" s="557">
        <v>1000000</v>
      </c>
      <c r="EU206" s="557">
        <v>1000000</v>
      </c>
      <c r="EV206" s="557">
        <v>1000000</v>
      </c>
      <c r="EW206" s="557">
        <v>1000000</v>
      </c>
      <c r="EX206" s="557">
        <v>1000000</v>
      </c>
      <c r="EY206" s="557">
        <v>1000000</v>
      </c>
      <c r="EZ206" s="557">
        <v>1000000</v>
      </c>
    </row>
    <row r="207" spans="2:156" ht="9.75" customHeight="1">
      <c r="T207" s="141"/>
      <c r="U207" s="397"/>
      <c r="V207" s="142"/>
      <c r="W207" s="141"/>
      <c r="X207" s="141"/>
      <c r="Y207" s="141"/>
      <c r="Z207" s="141"/>
      <c r="AA207" s="141"/>
      <c r="AB207" s="141"/>
      <c r="AC207" s="141"/>
      <c r="AD207" s="391"/>
      <c r="AE207" s="141"/>
      <c r="AF207" s="141"/>
      <c r="AG207" s="391"/>
      <c r="AH207" s="143"/>
      <c r="AI207" s="144"/>
      <c r="AJ207" s="144"/>
      <c r="AK207" s="144"/>
      <c r="AL207" s="138"/>
      <c r="AM207" s="391"/>
      <c r="AN207" s="316"/>
      <c r="AO207" s="144"/>
      <c r="AP207" s="144"/>
      <c r="AQ207" s="144"/>
      <c r="AR207" s="138"/>
      <c r="AS207" s="391"/>
      <c r="AT207" s="316"/>
      <c r="AU207" s="391"/>
      <c r="AV207" s="346"/>
      <c r="AW207" s="346"/>
      <c r="AX207" s="346"/>
      <c r="AY207" s="144"/>
      <c r="AZ207" s="144"/>
      <c r="BB207" s="317"/>
      <c r="BC207" s="317"/>
      <c r="BD207" s="317"/>
      <c r="BE207" s="317"/>
      <c r="BF207" s="317"/>
      <c r="BG207" s="317"/>
      <c r="BH207" s="317"/>
      <c r="BI207" s="317"/>
      <c r="BJ207" s="317"/>
      <c r="BK207" s="317"/>
      <c r="BL207" s="317"/>
      <c r="BM207" s="317"/>
      <c r="BO207" s="317"/>
      <c r="BP207" s="317"/>
      <c r="BQ207" s="317"/>
      <c r="BR207" s="317"/>
      <c r="BS207" s="317"/>
      <c r="BT207" s="317"/>
      <c r="BU207" s="317"/>
      <c r="BV207" s="317"/>
      <c r="BW207" s="317"/>
      <c r="BX207" s="317"/>
      <c r="BY207" s="317"/>
      <c r="BZ207" s="317"/>
      <c r="CB207" s="558"/>
      <c r="CC207" s="558"/>
      <c r="CD207" s="558"/>
      <c r="CE207" s="558"/>
      <c r="CF207" s="558"/>
      <c r="CG207" s="558"/>
      <c r="CH207" s="558"/>
      <c r="CI207" s="558"/>
      <c r="CJ207" s="558"/>
      <c r="CK207" s="558"/>
      <c r="CL207" s="558"/>
      <c r="CM207" s="558"/>
      <c r="CO207" s="558"/>
      <c r="CP207" s="558"/>
      <c r="CQ207" s="558"/>
      <c r="CR207" s="558"/>
      <c r="CS207" s="558"/>
      <c r="CT207" s="558"/>
      <c r="CU207" s="558"/>
      <c r="CV207" s="558"/>
      <c r="CW207" s="558"/>
      <c r="CX207" s="558"/>
      <c r="CY207" s="558"/>
      <c r="CZ207" s="558"/>
      <c r="DB207" s="558"/>
      <c r="DC207" s="558"/>
      <c r="DD207" s="558"/>
      <c r="DE207" s="558"/>
      <c r="DF207" s="558"/>
      <c r="DG207" s="558"/>
      <c r="DH207" s="558"/>
      <c r="DI207" s="558"/>
      <c r="DJ207" s="558"/>
      <c r="DK207" s="558"/>
      <c r="DL207" s="558"/>
      <c r="DM207" s="558"/>
      <c r="DO207" s="558"/>
      <c r="DP207" s="558"/>
      <c r="DQ207" s="558"/>
      <c r="DR207" s="558"/>
      <c r="DS207" s="558"/>
      <c r="DT207" s="558"/>
      <c r="DU207" s="558"/>
      <c r="DV207" s="558"/>
      <c r="DW207" s="558"/>
      <c r="DX207" s="558"/>
      <c r="DY207" s="558"/>
      <c r="DZ207" s="558"/>
      <c r="EB207" s="558"/>
      <c r="EC207" s="558"/>
      <c r="ED207" s="558"/>
      <c r="EE207" s="558"/>
      <c r="EF207" s="558"/>
      <c r="EG207" s="558"/>
      <c r="EH207" s="558"/>
      <c r="EI207" s="558"/>
      <c r="EJ207" s="558"/>
      <c r="EK207" s="558"/>
      <c r="EL207" s="558"/>
      <c r="EM207" s="558"/>
      <c r="EO207" s="558"/>
      <c r="EP207" s="558"/>
      <c r="EQ207" s="558"/>
      <c r="ER207" s="558"/>
      <c r="ES207" s="558"/>
      <c r="ET207" s="558"/>
      <c r="EU207" s="558"/>
      <c r="EV207" s="558"/>
      <c r="EW207" s="558"/>
      <c r="EX207" s="558"/>
      <c r="EY207" s="558"/>
      <c r="EZ207" s="558"/>
    </row>
    <row r="208" spans="2:156" ht="23.25" customHeight="1">
      <c r="T208" s="487" t="s">
        <v>271</v>
      </c>
      <c r="U208" s="487"/>
      <c r="V208" s="487"/>
      <c r="W208" s="487"/>
      <c r="X208" s="487"/>
      <c r="Y208" s="487"/>
      <c r="Z208" s="487"/>
      <c r="AA208" s="487"/>
      <c r="AB208" s="487"/>
      <c r="AC208" s="487"/>
      <c r="AD208" s="487"/>
      <c r="AE208" s="487"/>
      <c r="AF208" s="487"/>
      <c r="AG208" s="487"/>
      <c r="AH208" s="487"/>
      <c r="AI208" s="487"/>
      <c r="AJ208" s="487"/>
      <c r="AK208" s="487"/>
      <c r="AL208" s="487"/>
      <c r="AM208" s="487"/>
      <c r="AN208" s="487"/>
      <c r="AO208" s="487"/>
      <c r="AP208" s="487"/>
      <c r="AQ208" s="487"/>
      <c r="AR208" s="487"/>
      <c r="AS208" s="223"/>
      <c r="AT208" s="223"/>
      <c r="AU208" s="391"/>
      <c r="AV208" s="346"/>
      <c r="AW208" s="346"/>
      <c r="AX208" s="346"/>
      <c r="AY208" s="144"/>
      <c r="AZ208" s="144"/>
      <c r="BB208" s="317"/>
      <c r="BC208" s="317"/>
      <c r="BD208" s="317"/>
      <c r="BE208" s="317"/>
      <c r="BF208" s="317"/>
      <c r="BG208" s="317"/>
      <c r="BH208" s="317"/>
      <c r="BI208" s="317"/>
      <c r="BJ208" s="317"/>
      <c r="BK208" s="317"/>
      <c r="BL208" s="317"/>
      <c r="BM208" s="317"/>
      <c r="BO208" s="317"/>
      <c r="BP208" s="317"/>
      <c r="BQ208" s="317"/>
      <c r="BR208" s="317"/>
      <c r="BS208" s="317"/>
      <c r="BT208" s="317"/>
      <c r="BU208" s="317"/>
      <c r="BV208" s="317"/>
      <c r="BW208" s="317"/>
      <c r="BX208" s="317"/>
      <c r="BY208" s="317"/>
      <c r="BZ208" s="317"/>
      <c r="CB208" s="558"/>
      <c r="CC208" s="558"/>
      <c r="CD208" s="558"/>
      <c r="CE208" s="558"/>
      <c r="CF208" s="558"/>
      <c r="CG208" s="558"/>
      <c r="CH208" s="558"/>
      <c r="CI208" s="558"/>
      <c r="CJ208" s="558"/>
      <c r="CK208" s="558"/>
      <c r="CL208" s="558"/>
      <c r="CM208" s="558"/>
      <c r="CO208" s="558"/>
      <c r="CP208" s="558"/>
      <c r="CQ208" s="558"/>
      <c r="CR208" s="558"/>
      <c r="CS208" s="558"/>
      <c r="CT208" s="558"/>
      <c r="CU208" s="558"/>
      <c r="CV208" s="558"/>
      <c r="CW208" s="558"/>
      <c r="CX208" s="558"/>
      <c r="CY208" s="558"/>
      <c r="CZ208" s="558"/>
      <c r="DB208" s="558"/>
      <c r="DC208" s="558"/>
      <c r="DD208" s="558"/>
      <c r="DE208" s="558"/>
      <c r="DF208" s="558"/>
      <c r="DG208" s="558"/>
      <c r="DH208" s="558"/>
      <c r="DI208" s="558"/>
      <c r="DJ208" s="558"/>
      <c r="DK208" s="558"/>
      <c r="DL208" s="558"/>
      <c r="DM208" s="558"/>
      <c r="DO208" s="558"/>
      <c r="DP208" s="558"/>
      <c r="DQ208" s="558"/>
      <c r="DR208" s="558"/>
      <c r="DS208" s="558"/>
      <c r="DT208" s="558"/>
      <c r="DU208" s="558"/>
      <c r="DV208" s="558"/>
      <c r="DW208" s="558"/>
      <c r="DX208" s="558"/>
      <c r="DY208" s="558"/>
      <c r="DZ208" s="558"/>
      <c r="EB208" s="558"/>
      <c r="EC208" s="558"/>
      <c r="ED208" s="558"/>
      <c r="EE208" s="558"/>
      <c r="EF208" s="558"/>
      <c r="EG208" s="558"/>
      <c r="EH208" s="558"/>
      <c r="EI208" s="558"/>
      <c r="EJ208" s="558"/>
      <c r="EK208" s="558"/>
      <c r="EL208" s="558"/>
      <c r="EM208" s="558"/>
      <c r="EO208" s="558"/>
      <c r="EP208" s="558"/>
      <c r="EQ208" s="558"/>
      <c r="ER208" s="558"/>
      <c r="ES208" s="558"/>
      <c r="ET208" s="558"/>
      <c r="EU208" s="558"/>
      <c r="EV208" s="558"/>
      <c r="EW208" s="558"/>
      <c r="EX208" s="558"/>
      <c r="EY208" s="558"/>
      <c r="EZ208" s="558"/>
    </row>
    <row r="209" spans="1:156" ht="10.5" customHeight="1" thickBot="1">
      <c r="T209" s="141"/>
      <c r="U209" s="397"/>
      <c r="V209" s="142"/>
      <c r="W209" s="141"/>
      <c r="X209" s="141"/>
      <c r="Y209" s="141"/>
      <c r="Z209" s="141"/>
      <c r="AA209" s="141"/>
      <c r="AB209" s="141"/>
      <c r="AC209" s="141"/>
      <c r="AD209" s="391"/>
      <c r="AE209" s="141"/>
      <c r="AF209" s="141"/>
      <c r="AG209" s="391"/>
      <c r="AH209" s="143"/>
      <c r="AI209" s="144"/>
      <c r="AJ209" s="144"/>
      <c r="AK209" s="144"/>
      <c r="AL209" s="138"/>
      <c r="AM209" s="391"/>
      <c r="AN209" s="143"/>
      <c r="AO209" s="144"/>
      <c r="AP209" s="144"/>
      <c r="AQ209" s="144"/>
      <c r="AR209" s="138"/>
      <c r="AS209" s="391"/>
      <c r="AT209" s="143"/>
      <c r="AU209" s="391"/>
      <c r="AV209" s="346"/>
      <c r="AW209" s="346"/>
      <c r="AX209" s="346"/>
      <c r="AY209" s="144"/>
      <c r="AZ209" s="144"/>
      <c r="BB209" s="317"/>
      <c r="BC209" s="317"/>
      <c r="BD209" s="317"/>
      <c r="BE209" s="317"/>
      <c r="BF209" s="317"/>
      <c r="BG209" s="317"/>
      <c r="BH209" s="317"/>
      <c r="BI209" s="317"/>
      <c r="BJ209" s="317"/>
      <c r="BK209" s="317"/>
      <c r="BL209" s="317"/>
      <c r="BM209" s="317"/>
      <c r="BO209" s="317"/>
      <c r="BP209" s="317"/>
      <c r="BQ209" s="317"/>
      <c r="BR209" s="317"/>
      <c r="BS209" s="317"/>
      <c r="BT209" s="317"/>
      <c r="BU209" s="317"/>
      <c r="BV209" s="317"/>
      <c r="BW209" s="317"/>
      <c r="BX209" s="317"/>
      <c r="BY209" s="317"/>
      <c r="BZ209" s="317"/>
      <c r="CB209" s="558"/>
      <c r="CC209" s="558"/>
      <c r="CD209" s="558"/>
      <c r="CE209" s="558"/>
      <c r="CF209" s="558"/>
      <c r="CG209" s="558"/>
      <c r="CH209" s="558"/>
      <c r="CI209" s="558"/>
      <c r="CJ209" s="558"/>
      <c r="CK209" s="558"/>
      <c r="CL209" s="558"/>
      <c r="CM209" s="558"/>
      <c r="CO209" s="558"/>
      <c r="CP209" s="558"/>
      <c r="CQ209" s="558"/>
      <c r="CR209" s="558"/>
      <c r="CS209" s="558"/>
      <c r="CT209" s="558"/>
      <c r="CU209" s="558"/>
      <c r="CV209" s="558"/>
      <c r="CW209" s="558"/>
      <c r="CX209" s="558"/>
      <c r="CY209" s="558"/>
      <c r="CZ209" s="558"/>
      <c r="DB209" s="558"/>
      <c r="DC209" s="558"/>
      <c r="DD209" s="558"/>
      <c r="DE209" s="558"/>
      <c r="DF209" s="558"/>
      <c r="DG209" s="558"/>
      <c r="DH209" s="558"/>
      <c r="DI209" s="558"/>
      <c r="DJ209" s="558"/>
      <c r="DK209" s="558"/>
      <c r="DL209" s="558"/>
      <c r="DM209" s="558"/>
      <c r="DO209" s="558"/>
      <c r="DP209" s="558"/>
      <c r="DQ209" s="558"/>
      <c r="DR209" s="558"/>
      <c r="DS209" s="558"/>
      <c r="DT209" s="558"/>
      <c r="DU209" s="558"/>
      <c r="DV209" s="558"/>
      <c r="DW209" s="558"/>
      <c r="DX209" s="558"/>
      <c r="DY209" s="558"/>
      <c r="DZ209" s="558"/>
      <c r="EB209" s="558"/>
      <c r="EC209" s="558"/>
      <c r="ED209" s="558"/>
      <c r="EE209" s="558"/>
      <c r="EF209" s="558"/>
      <c r="EG209" s="558"/>
      <c r="EH209" s="558"/>
      <c r="EI209" s="558"/>
      <c r="EJ209" s="558"/>
      <c r="EK209" s="558"/>
      <c r="EL209" s="558"/>
      <c r="EM209" s="558"/>
      <c r="EO209" s="558"/>
      <c r="EP209" s="558"/>
      <c r="EQ209" s="558"/>
      <c r="ER209" s="558"/>
      <c r="ES209" s="558"/>
      <c r="ET209" s="558"/>
      <c r="EU209" s="558"/>
      <c r="EV209" s="558"/>
      <c r="EW209" s="558"/>
      <c r="EX209" s="558"/>
      <c r="EY209" s="558"/>
      <c r="EZ209" s="558"/>
    </row>
    <row r="210" spans="1:156" ht="51" customHeight="1" thickBot="1">
      <c r="B210" s="150"/>
      <c r="C210" s="222"/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155" t="s">
        <v>125</v>
      </c>
      <c r="U210" s="406"/>
      <c r="V210" s="155" t="s">
        <v>125</v>
      </c>
      <c r="W210" s="156" t="s">
        <v>430</v>
      </c>
      <c r="X210" s="156" t="s">
        <v>127</v>
      </c>
      <c r="Y210" s="156" t="s">
        <v>128</v>
      </c>
      <c r="Z210" s="156" t="s">
        <v>129</v>
      </c>
      <c r="AA210" s="156" t="s">
        <v>130</v>
      </c>
      <c r="AB210" s="156" t="s">
        <v>131</v>
      </c>
      <c r="AC210" s="155" t="s">
        <v>132</v>
      </c>
      <c r="AD210" s="419" t="s">
        <v>431</v>
      </c>
      <c r="AE210" s="155" t="s">
        <v>432</v>
      </c>
      <c r="AF210" s="155" t="s">
        <v>135</v>
      </c>
      <c r="AG210" s="419" t="s">
        <v>0</v>
      </c>
      <c r="AH210" s="157" t="s">
        <v>136</v>
      </c>
      <c r="AI210" s="158" t="s">
        <v>137</v>
      </c>
      <c r="AJ210" s="158" t="s">
        <v>433</v>
      </c>
      <c r="AK210" s="158" t="s">
        <v>138</v>
      </c>
      <c r="AL210" s="159" t="s">
        <v>139</v>
      </c>
      <c r="AM210" s="419" t="s">
        <v>140</v>
      </c>
      <c r="AN210" s="157" t="s">
        <v>141</v>
      </c>
      <c r="AO210" s="158"/>
      <c r="AP210" s="238" t="s">
        <v>434</v>
      </c>
      <c r="AQ210" s="238" t="s">
        <v>143</v>
      </c>
      <c r="AR210" s="266" t="s">
        <v>144</v>
      </c>
      <c r="AS210" s="419" t="s">
        <v>293</v>
      </c>
      <c r="AT210" s="157" t="s">
        <v>294</v>
      </c>
      <c r="AU210" s="419" t="s">
        <v>145</v>
      </c>
      <c r="AV210" s="347" t="s">
        <v>146</v>
      </c>
      <c r="AW210" s="347" t="s">
        <v>147</v>
      </c>
      <c r="AX210" s="388"/>
      <c r="AY210" s="160" t="s">
        <v>149</v>
      </c>
      <c r="AZ210" s="161" t="s">
        <v>150</v>
      </c>
      <c r="BB210" s="162" t="s">
        <v>151</v>
      </c>
      <c r="BC210" s="162" t="s">
        <v>152</v>
      </c>
      <c r="BD210" s="162" t="s">
        <v>107</v>
      </c>
      <c r="BE210" s="162" t="s">
        <v>153</v>
      </c>
      <c r="BF210" s="162" t="s">
        <v>154</v>
      </c>
      <c r="BG210" s="162" t="s">
        <v>155</v>
      </c>
      <c r="BH210" s="162" t="s">
        <v>156</v>
      </c>
      <c r="BI210" s="162" t="s">
        <v>157</v>
      </c>
      <c r="BJ210" s="162" t="s">
        <v>158</v>
      </c>
      <c r="BK210" s="162" t="s">
        <v>159</v>
      </c>
      <c r="BL210" s="162" t="s">
        <v>160</v>
      </c>
      <c r="BM210" s="162" t="s">
        <v>161</v>
      </c>
      <c r="BO210" s="162" t="s">
        <v>151</v>
      </c>
      <c r="BP210" s="162" t="s">
        <v>152</v>
      </c>
      <c r="BQ210" s="162" t="s">
        <v>107</v>
      </c>
      <c r="BR210" s="162" t="s">
        <v>153</v>
      </c>
      <c r="BS210" s="162" t="s">
        <v>154</v>
      </c>
      <c r="BT210" s="162" t="s">
        <v>155</v>
      </c>
      <c r="BU210" s="162" t="s">
        <v>156</v>
      </c>
      <c r="BV210" s="162" t="s">
        <v>157</v>
      </c>
      <c r="BW210" s="162" t="s">
        <v>158</v>
      </c>
      <c r="BX210" s="162" t="s">
        <v>159</v>
      </c>
      <c r="BY210" s="162" t="s">
        <v>160</v>
      </c>
      <c r="BZ210" s="162" t="s">
        <v>161</v>
      </c>
      <c r="CB210" s="531" t="s">
        <v>151</v>
      </c>
      <c r="CC210" s="531" t="s">
        <v>152</v>
      </c>
      <c r="CD210" s="531" t="s">
        <v>107</v>
      </c>
      <c r="CE210" s="531" t="s">
        <v>153</v>
      </c>
      <c r="CF210" s="531" t="s">
        <v>154</v>
      </c>
      <c r="CG210" s="531" t="s">
        <v>155</v>
      </c>
      <c r="CH210" s="531" t="s">
        <v>156</v>
      </c>
      <c r="CI210" s="531" t="s">
        <v>157</v>
      </c>
      <c r="CJ210" s="531" t="s">
        <v>158</v>
      </c>
      <c r="CK210" s="531" t="s">
        <v>159</v>
      </c>
      <c r="CL210" s="531" t="s">
        <v>160</v>
      </c>
      <c r="CM210" s="531" t="s">
        <v>161</v>
      </c>
      <c r="CO210" s="531" t="s">
        <v>151</v>
      </c>
      <c r="CP210" s="531" t="s">
        <v>152</v>
      </c>
      <c r="CQ210" s="531" t="s">
        <v>107</v>
      </c>
      <c r="CR210" s="531" t="s">
        <v>153</v>
      </c>
      <c r="CS210" s="531" t="s">
        <v>154</v>
      </c>
      <c r="CT210" s="531" t="s">
        <v>155</v>
      </c>
      <c r="CU210" s="531" t="s">
        <v>156</v>
      </c>
      <c r="CV210" s="531" t="s">
        <v>157</v>
      </c>
      <c r="CW210" s="531" t="s">
        <v>158</v>
      </c>
      <c r="CX210" s="531" t="s">
        <v>159</v>
      </c>
      <c r="CY210" s="531" t="s">
        <v>160</v>
      </c>
      <c r="CZ210" s="531" t="s">
        <v>161</v>
      </c>
      <c r="DB210" s="531" t="s">
        <v>151</v>
      </c>
      <c r="DC210" s="531" t="s">
        <v>152</v>
      </c>
      <c r="DD210" s="531" t="s">
        <v>107</v>
      </c>
      <c r="DE210" s="531" t="s">
        <v>153</v>
      </c>
      <c r="DF210" s="531" t="s">
        <v>154</v>
      </c>
      <c r="DG210" s="531" t="s">
        <v>155</v>
      </c>
      <c r="DH210" s="531" t="s">
        <v>156</v>
      </c>
      <c r="DI210" s="531" t="s">
        <v>157</v>
      </c>
      <c r="DJ210" s="531" t="s">
        <v>158</v>
      </c>
      <c r="DK210" s="531" t="s">
        <v>159</v>
      </c>
      <c r="DL210" s="531" t="s">
        <v>160</v>
      </c>
      <c r="DM210" s="531" t="s">
        <v>161</v>
      </c>
      <c r="DO210" s="531" t="s">
        <v>151</v>
      </c>
      <c r="DP210" s="531" t="s">
        <v>152</v>
      </c>
      <c r="DQ210" s="531" t="s">
        <v>107</v>
      </c>
      <c r="DR210" s="531" t="s">
        <v>153</v>
      </c>
      <c r="DS210" s="531" t="s">
        <v>154</v>
      </c>
      <c r="DT210" s="531" t="s">
        <v>155</v>
      </c>
      <c r="DU210" s="531" t="s">
        <v>156</v>
      </c>
      <c r="DV210" s="531" t="s">
        <v>157</v>
      </c>
      <c r="DW210" s="531" t="s">
        <v>158</v>
      </c>
      <c r="DX210" s="531" t="s">
        <v>159</v>
      </c>
      <c r="DY210" s="531" t="s">
        <v>160</v>
      </c>
      <c r="DZ210" s="531" t="s">
        <v>161</v>
      </c>
      <c r="EB210" s="531" t="s">
        <v>151</v>
      </c>
      <c r="EC210" s="531" t="s">
        <v>152</v>
      </c>
      <c r="ED210" s="531" t="s">
        <v>107</v>
      </c>
      <c r="EE210" s="531" t="s">
        <v>153</v>
      </c>
      <c r="EF210" s="531" t="s">
        <v>154</v>
      </c>
      <c r="EG210" s="531" t="s">
        <v>155</v>
      </c>
      <c r="EH210" s="531" t="s">
        <v>156</v>
      </c>
      <c r="EI210" s="531" t="s">
        <v>157</v>
      </c>
      <c r="EJ210" s="531" t="s">
        <v>158</v>
      </c>
      <c r="EK210" s="531" t="s">
        <v>159</v>
      </c>
      <c r="EL210" s="531" t="s">
        <v>160</v>
      </c>
      <c r="EM210" s="531" t="s">
        <v>161</v>
      </c>
      <c r="EO210" s="531" t="s">
        <v>151</v>
      </c>
      <c r="EP210" s="531" t="s">
        <v>152</v>
      </c>
      <c r="EQ210" s="531" t="s">
        <v>107</v>
      </c>
      <c r="ER210" s="531" t="s">
        <v>153</v>
      </c>
      <c r="ES210" s="531" t="s">
        <v>154</v>
      </c>
      <c r="ET210" s="531" t="s">
        <v>155</v>
      </c>
      <c r="EU210" s="531" t="s">
        <v>156</v>
      </c>
      <c r="EV210" s="531" t="s">
        <v>157</v>
      </c>
      <c r="EW210" s="531" t="s">
        <v>158</v>
      </c>
      <c r="EX210" s="531" t="s">
        <v>159</v>
      </c>
      <c r="EY210" s="531" t="s">
        <v>160</v>
      </c>
      <c r="EZ210" s="531" t="s">
        <v>161</v>
      </c>
    </row>
    <row r="211" spans="1:156" ht="21" customHeight="1" thickBot="1">
      <c r="B211" s="1" t="s">
        <v>188</v>
      </c>
      <c r="C211" s="1" t="s">
        <v>297</v>
      </c>
      <c r="D211" s="1" t="s">
        <v>162</v>
      </c>
      <c r="E211" s="1" t="s">
        <v>163</v>
      </c>
      <c r="F211" s="1" t="s">
        <v>162</v>
      </c>
      <c r="G211" s="1" t="s">
        <v>162</v>
      </c>
      <c r="H211" s="1" t="s">
        <v>162</v>
      </c>
      <c r="I211" s="1" t="s">
        <v>162</v>
      </c>
      <c r="J211" s="1" t="s">
        <v>162</v>
      </c>
      <c r="K211" s="1" t="s">
        <v>162</v>
      </c>
      <c r="L211" s="1" t="s">
        <v>162</v>
      </c>
      <c r="M211" s="1" t="s">
        <v>162</v>
      </c>
      <c r="N211" s="1" t="s">
        <v>162</v>
      </c>
      <c r="O211" s="1" t="s">
        <v>162</v>
      </c>
      <c r="T211" s="156" t="s">
        <v>164</v>
      </c>
      <c r="U211" s="407"/>
      <c r="V211" s="156" t="s">
        <v>164</v>
      </c>
      <c r="W211" s="353">
        <f>SUM(W212:W216)</f>
        <v>32963.587648000001</v>
      </c>
      <c r="X211" s="185">
        <f>SUM(X212:X216)</f>
        <v>0</v>
      </c>
      <c r="Y211" s="185">
        <f>SUM(Y212:Y216)</f>
        <v>0</v>
      </c>
      <c r="Z211" s="185"/>
      <c r="AA211" s="185">
        <f t="shared" ref="AA211:AF211" si="591">SUM(AA212:AA216)</f>
        <v>0</v>
      </c>
      <c r="AB211" s="185">
        <f t="shared" si="591"/>
        <v>0</v>
      </c>
      <c r="AC211" s="185">
        <f t="shared" si="591"/>
        <v>0</v>
      </c>
      <c r="AD211" s="423">
        <f t="shared" si="591"/>
        <v>32963.587648000001</v>
      </c>
      <c r="AE211" s="353">
        <f t="shared" si="591"/>
        <v>1807.903</v>
      </c>
      <c r="AF211" s="353">
        <f t="shared" si="591"/>
        <v>31155.684648000002</v>
      </c>
      <c r="AG211" s="423">
        <f>SUM(AG212:AG216)</f>
        <v>8438.6577825599998</v>
      </c>
      <c r="AH211" s="167">
        <f t="shared" ref="AH211:AH221" si="592">+AG211/AD211</f>
        <v>0.25599937338956485</v>
      </c>
      <c r="AI211" s="226"/>
      <c r="AJ211" s="353">
        <f>SUM(AJ212:AJ216)</f>
        <v>9247.8470750000015</v>
      </c>
      <c r="AK211" s="353">
        <f>SUM(AK212:AK216)</f>
        <v>-809.18929244000003</v>
      </c>
      <c r="AL211" s="170">
        <f t="shared" ref="AL211:AL221" si="593">INDEX(BB211:BM211,MATCH($W$1,$BB$86:$BM$86,0))</f>
        <v>0.2805473473868399</v>
      </c>
      <c r="AM211" s="441">
        <f>SUM(AM212:AM216)</f>
        <v>6694.4534693999994</v>
      </c>
      <c r="AN211" s="310">
        <f t="shared" ref="AN211:AN221" si="594">+AM211/AD211</f>
        <v>0.2030863127183358</v>
      </c>
      <c r="AO211" s="217"/>
      <c r="AP211" s="353">
        <f>SUM(AP212:AP216)</f>
        <v>8013.1347240000005</v>
      </c>
      <c r="AQ211" s="353">
        <f>SUM(AQ212:AQ216)</f>
        <v>-1318.6812546000003</v>
      </c>
      <c r="AR211" s="170">
        <f t="shared" ref="AR211:AR221" si="595">INDEX(BO211:BZ211,MATCH($W$1,$BO$86:$BZ$86,0))</f>
        <v>0.24309049153168197</v>
      </c>
      <c r="AS211" s="441">
        <f>SUM(AS212:AS216)</f>
        <v>6694.4534693999994</v>
      </c>
      <c r="AT211" s="310">
        <f t="shared" ref="AT211:AT221" si="596">+AS211/AD211</f>
        <v>0.2030863127183358</v>
      </c>
      <c r="AU211" s="423">
        <f>SUM(AU212:AU216)</f>
        <v>24524.929865440001</v>
      </c>
      <c r="AV211" s="353">
        <f>SUM(AV212:AV216)</f>
        <v>1744.2043131600001</v>
      </c>
      <c r="AW211" s="355">
        <f>SUM(AW212:AW216)</f>
        <v>26269.134178600001</v>
      </c>
      <c r="AX211" s="384"/>
      <c r="AY211" s="187">
        <f>SUM(AY212:AY215)</f>
        <v>8013.1347241186077</v>
      </c>
      <c r="AZ211" s="172">
        <f>IF(AND(AY211=0,AM211&gt;AY211),1,IFERROR(AM211/AY211,1))</f>
        <v>0.83543503259098706</v>
      </c>
      <c r="BB211" s="551">
        <f>CB211/$AD$211</f>
        <v>9.6294117706347063E-2</v>
      </c>
      <c r="BC211" s="551">
        <f t="shared" ref="BC211:BM211" si="597">CC211/$AD$211</f>
        <v>0.15404504300999805</v>
      </c>
      <c r="BD211" s="551">
        <f t="shared" si="597"/>
        <v>0.21537567575508582</v>
      </c>
      <c r="BE211" s="551">
        <f t="shared" si="597"/>
        <v>0.2805473473868399</v>
      </c>
      <c r="BF211" s="551">
        <f t="shared" si="597"/>
        <v>0.35393986478616446</v>
      </c>
      <c r="BG211" s="551">
        <f t="shared" si="597"/>
        <v>0.44168162732988692</v>
      </c>
      <c r="BH211" s="551">
        <f t="shared" si="597"/>
        <v>0.5378546373314953</v>
      </c>
      <c r="BI211" s="551">
        <f t="shared" si="597"/>
        <v>0.66936375054730202</v>
      </c>
      <c r="BJ211" s="551">
        <f t="shared" si="597"/>
        <v>0.73503986878776761</v>
      </c>
      <c r="BK211" s="551">
        <f t="shared" si="597"/>
        <v>0.80188482673134542</v>
      </c>
      <c r="BL211" s="551">
        <f t="shared" si="597"/>
        <v>0.86704345579004616</v>
      </c>
      <c r="BM211" s="551">
        <f t="shared" si="597"/>
        <v>0.99999999998665201</v>
      </c>
      <c r="BO211" s="551">
        <f>CO211/$AD$211</f>
        <v>5.2317865895420389E-2</v>
      </c>
      <c r="BP211" s="551">
        <f t="shared" ref="BP211:BZ211" si="598">CP211/$AD$211</f>
        <v>0.11056605533715722</v>
      </c>
      <c r="BQ211" s="551">
        <f t="shared" si="598"/>
        <v>0.17063468952661981</v>
      </c>
      <c r="BR211" s="551">
        <f t="shared" si="598"/>
        <v>0.24309049153168197</v>
      </c>
      <c r="BS211" s="551">
        <f t="shared" si="598"/>
        <v>0.31554629353674413</v>
      </c>
      <c r="BT211" s="551">
        <f t="shared" si="598"/>
        <v>0.38800209554180626</v>
      </c>
      <c r="BU211" s="551">
        <f t="shared" si="598"/>
        <v>0.47904323637897728</v>
      </c>
      <c r="BV211" s="551">
        <f t="shared" si="598"/>
        <v>0.61843935518338156</v>
      </c>
      <c r="BW211" s="551">
        <f t="shared" si="598"/>
        <v>0.71083884010973786</v>
      </c>
      <c r="BX211" s="551">
        <f t="shared" si="598"/>
        <v>0.78329464211479982</v>
      </c>
      <c r="BY211" s="551">
        <f t="shared" si="598"/>
        <v>0.85575044411986201</v>
      </c>
      <c r="BZ211" s="551">
        <f t="shared" si="598"/>
        <v>0.99999999998665201</v>
      </c>
      <c r="CB211" s="353">
        <f t="shared" ref="CB211:CM211" si="599">SUM(CB212:CB216)</f>
        <v>3174.1995890000003</v>
      </c>
      <c r="CC211" s="353">
        <f t="shared" si="599"/>
        <v>5077.8772770000005</v>
      </c>
      <c r="CD211" s="353">
        <f t="shared" si="599"/>
        <v>7099.5549650000003</v>
      </c>
      <c r="CE211" s="353">
        <f t="shared" si="599"/>
        <v>9247.8470750000015</v>
      </c>
      <c r="CF211" s="353">
        <f t="shared" si="599"/>
        <v>11667.127755000001</v>
      </c>
      <c r="CG211" s="353">
        <f t="shared" si="599"/>
        <v>14559.411034999999</v>
      </c>
      <c r="CH211" s="353">
        <f t="shared" si="599"/>
        <v>17729.618479559998</v>
      </c>
      <c r="CI211" s="353">
        <f t="shared" si="599"/>
        <v>22064.63065956</v>
      </c>
      <c r="CJ211" s="353">
        <f t="shared" si="599"/>
        <v>24229.551139559997</v>
      </c>
      <c r="CK211" s="353">
        <f t="shared" si="599"/>
        <v>26433.00076956</v>
      </c>
      <c r="CL211" s="353">
        <f t="shared" si="599"/>
        <v>28580.86294956</v>
      </c>
      <c r="CM211" s="353">
        <f t="shared" si="599"/>
        <v>32963.587647560002</v>
      </c>
      <c r="CO211" s="353">
        <f>SUM(CO212:CO216)</f>
        <v>1724.584558</v>
      </c>
      <c r="CP211" s="353">
        <f t="shared" ref="CP211:CZ211" si="600">SUM(CP212:CP216)</f>
        <v>3644.6538559999999</v>
      </c>
      <c r="CQ211" s="353">
        <f t="shared" si="600"/>
        <v>5624.7315440000002</v>
      </c>
      <c r="CR211" s="353">
        <f t="shared" si="600"/>
        <v>8013.1347240000005</v>
      </c>
      <c r="CS211" s="353">
        <f t="shared" si="600"/>
        <v>10401.537904000001</v>
      </c>
      <c r="CT211" s="353">
        <f t="shared" si="600"/>
        <v>12789.941084</v>
      </c>
      <c r="CU211" s="353">
        <f t="shared" si="600"/>
        <v>15790.98370956</v>
      </c>
      <c r="CV211" s="353">
        <f t="shared" si="600"/>
        <v>20385.97988956</v>
      </c>
      <c r="CW211" s="353">
        <f t="shared" si="600"/>
        <v>23431.79840956</v>
      </c>
      <c r="CX211" s="353">
        <f t="shared" si="600"/>
        <v>25820.201589559998</v>
      </c>
      <c r="CY211" s="353">
        <f t="shared" si="600"/>
        <v>28208.604769559999</v>
      </c>
      <c r="CZ211" s="353">
        <f t="shared" si="600"/>
        <v>32963.587647560002</v>
      </c>
      <c r="DB211" s="353">
        <f t="shared" ref="DB211:DM211" si="601">SUM(DB212:DB216)</f>
        <v>3174199589</v>
      </c>
      <c r="DC211" s="353">
        <f t="shared" si="601"/>
        <v>5077877277</v>
      </c>
      <c r="DD211" s="353">
        <f t="shared" si="601"/>
        <v>7099554965</v>
      </c>
      <c r="DE211" s="353">
        <f t="shared" si="601"/>
        <v>9247847075</v>
      </c>
      <c r="DF211" s="353">
        <f t="shared" si="601"/>
        <v>11667127755</v>
      </c>
      <c r="DG211" s="353">
        <f t="shared" si="601"/>
        <v>14559411035</v>
      </c>
      <c r="DH211" s="353">
        <f t="shared" si="601"/>
        <v>17729618479.559998</v>
      </c>
      <c r="DI211" s="353">
        <f t="shared" si="601"/>
        <v>22064630659.559998</v>
      </c>
      <c r="DJ211" s="353">
        <f t="shared" si="601"/>
        <v>24229551139.559998</v>
      </c>
      <c r="DK211" s="353">
        <f t="shared" si="601"/>
        <v>26433000769.559998</v>
      </c>
      <c r="DL211" s="353">
        <f t="shared" si="601"/>
        <v>28580862949.559998</v>
      </c>
      <c r="DM211" s="353">
        <f t="shared" si="601"/>
        <v>32963587647.559998</v>
      </c>
      <c r="DO211" s="353">
        <f t="shared" ref="DO211:DY211" si="602">SUM(DO212:DO216)</f>
        <v>1724584558</v>
      </c>
      <c r="DP211" s="353">
        <f t="shared" si="602"/>
        <v>3644653856</v>
      </c>
      <c r="DQ211" s="353">
        <f t="shared" si="602"/>
        <v>5624731544</v>
      </c>
      <c r="DR211" s="353">
        <f t="shared" si="602"/>
        <v>8013134724</v>
      </c>
      <c r="DS211" s="353">
        <f t="shared" si="602"/>
        <v>10401537904</v>
      </c>
      <c r="DT211" s="353">
        <f t="shared" si="602"/>
        <v>12789941084</v>
      </c>
      <c r="DU211" s="353">
        <f t="shared" si="602"/>
        <v>15790983709.559999</v>
      </c>
      <c r="DV211" s="353">
        <f t="shared" si="602"/>
        <v>20385979889.559998</v>
      </c>
      <c r="DW211" s="353">
        <f t="shared" si="602"/>
        <v>23431798409.559998</v>
      </c>
      <c r="DX211" s="353">
        <f t="shared" si="602"/>
        <v>25820201589.559998</v>
      </c>
      <c r="DY211" s="353">
        <f t="shared" si="602"/>
        <v>28208604769.559998</v>
      </c>
      <c r="DZ211" s="353">
        <f>SUM(DZ212:DZ216)</f>
        <v>32963587647.559998</v>
      </c>
      <c r="EB211" s="559">
        <v>1000000</v>
      </c>
      <c r="EC211" s="559">
        <v>1000000</v>
      </c>
      <c r="ED211" s="559">
        <v>1000000</v>
      </c>
      <c r="EE211" s="559">
        <v>1000000</v>
      </c>
      <c r="EF211" s="559">
        <v>1000000</v>
      </c>
      <c r="EG211" s="559">
        <v>1000000</v>
      </c>
      <c r="EH211" s="559">
        <v>1000000</v>
      </c>
      <c r="EI211" s="559">
        <v>1000000</v>
      </c>
      <c r="EJ211" s="559">
        <v>1000000</v>
      </c>
      <c r="EK211" s="559">
        <v>1000000</v>
      </c>
      <c r="EL211" s="559">
        <v>1000000</v>
      </c>
      <c r="EM211" s="559">
        <v>1000000</v>
      </c>
      <c r="EO211" s="559">
        <v>1000000</v>
      </c>
      <c r="EP211" s="559">
        <v>1000000</v>
      </c>
      <c r="EQ211" s="559">
        <v>1000000</v>
      </c>
      <c r="ER211" s="559">
        <v>1000000</v>
      </c>
      <c r="ES211" s="559">
        <v>1000000</v>
      </c>
      <c r="ET211" s="559">
        <v>1000000</v>
      </c>
      <c r="EU211" s="559">
        <v>1000000</v>
      </c>
      <c r="EV211" s="559">
        <v>1000000</v>
      </c>
      <c r="EW211" s="559">
        <v>1000000</v>
      </c>
      <c r="EX211" s="559">
        <v>1000000</v>
      </c>
      <c r="EY211" s="559">
        <v>1000000</v>
      </c>
      <c r="EZ211" s="559">
        <v>1000000</v>
      </c>
    </row>
    <row r="212" spans="1:156" ht="21" customHeight="1">
      <c r="B212" s="1" t="s">
        <v>188</v>
      </c>
      <c r="C212" s="1" t="s">
        <v>297</v>
      </c>
      <c r="D212" s="1" t="s">
        <v>162</v>
      </c>
      <c r="E212" s="1" t="s">
        <v>163</v>
      </c>
      <c r="F212" s="1">
        <v>1</v>
      </c>
      <c r="G212" s="1" t="s">
        <v>162</v>
      </c>
      <c r="H212" s="1" t="s">
        <v>162</v>
      </c>
      <c r="I212" s="1" t="s">
        <v>162</v>
      </c>
      <c r="J212" s="1" t="s">
        <v>162</v>
      </c>
      <c r="K212" s="1" t="s">
        <v>162</v>
      </c>
      <c r="L212" s="1" t="s">
        <v>162</v>
      </c>
      <c r="M212" s="1" t="s">
        <v>162</v>
      </c>
      <c r="N212" s="1" t="s">
        <v>162</v>
      </c>
      <c r="O212" s="1" t="s">
        <v>162</v>
      </c>
      <c r="T212" s="302" t="s">
        <v>201</v>
      </c>
      <c r="U212" s="413"/>
      <c r="V212" s="174" t="s">
        <v>201</v>
      </c>
      <c r="W212" s="352">
        <f>(+SUMIFS('[1]SIIF Cierre 31 de Abril de 2024'!$P$4:$P$749,'[1]SIIF Cierre 31 de Abril de 2024'!$A$4:$A$749,$B212,'[1]SIIF Cierre 31 de Abril de 2024'!$B$4:$B$749,$C212,'[1]SIIF Cierre 31 de Abril de 2024'!$C$4:$C$749,$D212,'[1]SIIF Cierre 31 de Abril de 2024'!$D$4:$D$749,$E212,'[1]SIIF Cierre 31 de Abril de 2024'!$E$4:$E$749,$F212,'[1]SIIF Cierre 31 de Abril de 2024'!$F$4:$F$749,$G212,'[1]SIIF Cierre 31 de Abril de 2024'!$G$4:$G$749,$H212,'[1]SIIF Cierre 31 de Abril de 2024'!$H$4:$H$749,$I212,'[1]SIIF Cierre 31 de Abril de 2024'!$I$4:$I$749,$J212,'[1]SIIF Cierre 31 de Abril de 2024'!$J$4:$J$749,$K212,'[1]SIIF Cierre 31 de Abril de 2024'!$K$4:$K$749,$L212,'[1]SIIF Cierre 31 de Abril de 2024'!$L$4:$L$749,$M212,'[1]SIIF Cierre 31 de Abril de 2024'!$M$4:$M$749,$N212,'[1]SIIF Cierre 31 de Abril de 2024'!$N$4:$N$749,$O212)/1000000)</f>
        <v>26395.102999999999</v>
      </c>
      <c r="X212" s="301"/>
      <c r="Y212" s="352">
        <f>(+SUMIFS('[1]SIIF Cierre 31 de Abril de 2024'!$R$4:$R$749,'[1]SIIF Cierre 31 de Abril de 2024'!$A$4:$A$749,$B212,'[1]SIIF Cierre 31 de Abril de 2024'!$B$4:$B$749,$C212,'[1]SIIF Cierre 31 de Abril de 2024'!$C$4:$C$749,$D212,'[1]SIIF Cierre 31 de Abril de 2024'!$D$4:$D$749,$E212,'[1]SIIF Cierre 31 de Abril de 2024'!$E$4:$E$749,$F212,'[1]SIIF Cierre 31 de Abril de 2024'!$F$4:$F$749,$G212,'[1]SIIF Cierre 31 de Abril de 2024'!$G$4:$G$749,$H212,'[1]SIIF Cierre 31 de Abril de 2024'!$H$4:$H$749,$I212,'[1]SIIF Cierre 31 de Abril de 2024'!$I$4:$I$749,$J212,'[1]SIIF Cierre 31 de Abril de 2024'!$J$4:$J$749,$K212,'[1]SIIF Cierre 31 de Abril de 2024'!$K$4:$K$749,$L212,'[1]SIIF Cierre 31 de Abril de 2024'!$L$4:$L$749,$M212,'[1]SIIF Cierre 31 de Abril de 2024'!$M$4:$M$749,$N212,'[1]SIIF Cierre 31 de Abril de 2024'!$N$4:$N$749,$O212)/1000000)</f>
        <v>0</v>
      </c>
      <c r="Z212" s="318"/>
      <c r="AA212" s="352">
        <f>(+SUMIFS('[1]SIIF Cierre 31 de Abril de 2024'!$Q$4:$Q$749,'[1]SIIF Cierre 31 de Abril de 2024'!$A$4:$A$749,$B212,'[1]SIIF Cierre 31 de Abril de 2024'!$B$4:$B$749,$C212,'[1]SIIF Cierre 31 de Abril de 2024'!$C$4:$C$749,$D212,'[1]SIIF Cierre 31 de Abril de 2024'!$D$4:$D$749,$E212,'[1]SIIF Cierre 31 de Abril de 2024'!$E$4:$E$749,$F212,'[1]SIIF Cierre 31 de Abril de 2024'!$F$4:$F$749,$G212,'[1]SIIF Cierre 31 de Abril de 2024'!$G$4:$G$749,$H212,'[1]SIIF Cierre 31 de Abril de 2024'!$H$4:$H$749,$I212,'[1]SIIF Cierre 31 de Abril de 2024'!$I$4:$I$749,$J212,'[1]SIIF Cierre 31 de Abril de 2024'!$J$4:$J$749,$K212,'[1]SIIF Cierre 31 de Abril de 2024'!$K$4:$K$749,$L212,'[1]SIIF Cierre 31 de Abril de 2024'!$L$4:$L$749,$M212,'[1]SIIF Cierre 31 de Abril de 2024'!$M$4:$M$749,$N212,'[1]SIIF Cierre 31 de Abril de 2024'!$N$4:$N$749,$O212)/1000000)</f>
        <v>0</v>
      </c>
      <c r="AB212" s="301"/>
      <c r="AC212" s="301"/>
      <c r="AD212" s="422">
        <f>W212-Y212+AA212</f>
        <v>26395.102999999999</v>
      </c>
      <c r="AE212" s="352">
        <f>(+SUMIFS('[1]SIIF Cierre 31 de Abril de 2024'!$T$4:$T$749,'[1]SIIF Cierre 31 de Abril de 2024'!$A$4:$A$749,$B212,'[1]SIIF Cierre 31 de Abril de 2024'!$B$4:$B$749,$C212,'[1]SIIF Cierre 31 de Abril de 2024'!$C$4:$C$749,$D212,'[1]SIIF Cierre 31 de Abril de 2024'!$D$4:$D$749,$E212,'[1]SIIF Cierre 31 de Abril de 2024'!$E$4:$E$749,$F212,'[1]SIIF Cierre 31 de Abril de 2024'!$F$4:$F$749,$G212,'[1]SIIF Cierre 31 de Abril de 2024'!$G$4:$G$749,$H212,'[1]SIIF Cierre 31 de Abril de 2024'!$H$4:$H$749,$I212,'[1]SIIF Cierre 31 de Abril de 2024'!$I$4:$I$749,$J212,'[1]SIIF Cierre 31 de Abril de 2024'!$J$4:$J$749,$K212,'[1]SIIF Cierre 31 de Abril de 2024'!$K$4:$K$749,$L212,'[1]SIIF Cierre 31 de Abril de 2024'!$L$4:$L$749,$M212,'[1]SIIF Cierre 31 de Abril de 2024'!$M$4:$M$749,$N212,'[1]SIIF Cierre 31 de Abril de 2024'!$N$4:$N$749,$O212)/1000000)</f>
        <v>1807.903</v>
      </c>
      <c r="AF212" s="352">
        <f>AD212-AE212</f>
        <v>24587.200000000001</v>
      </c>
      <c r="AG212" s="422">
        <f>+SUMIFS('[1]SIIF Cierre 31 de Abril de 2024'!$W$4:$W$749,'[1]SIIF Cierre 31 de Abril de 2024'!$A$4:$A$749,$B212,'[1]SIIF Cierre 31 de Abril de 2024'!$B$4:$B$749,$C212,'[1]SIIF Cierre 31 de Abril de 2024'!$C$4:$C$749,$D212,'[1]SIIF Cierre 31 de Abril de 2024'!$D$4:$D$749,$E212,'[1]SIIF Cierre 31 de Abril de 2024'!$E$4:$E$749,$F212,'[1]SIIF Cierre 31 de Abril de 2024'!$F$4:$F$749,$G212,'[1]SIIF Cierre 31 de Abril de 2024'!$G$4:$G$749,$H212,'[1]SIIF Cierre 31 de Abril de 2024'!$H$4:$H$749,$I212,'[1]SIIF Cierre 31 de Abril de 2024'!$I$4:$I$749,$J212,'[1]SIIF Cierre 31 de Abril de 2024'!$J$4:$J$749,$K212,'[1]SIIF Cierre 31 de Abril de 2024'!$K$4:$K$749,$L212,'[1]SIIF Cierre 31 de Abril de 2024'!$L$4:$L$749,$M212,'[1]SIIF Cierre 31 de Abril de 2024'!$M$4:$M$749,$N212,'[1]SIIF Cierre 31 de Abril de 2024'!$N$4:$N$749,$O212)/1000000</f>
        <v>5986.4918850000004</v>
      </c>
      <c r="AH212" s="177">
        <f t="shared" si="592"/>
        <v>0.22680312651176246</v>
      </c>
      <c r="AI212" s="217"/>
      <c r="AJ212" s="246">
        <f>INDEX(CB212:CM212,MATCH($W$1,$CB$86:$CM$86,0))</f>
        <v>7115.0980280000003</v>
      </c>
      <c r="AK212" s="246">
        <f>+AG212-AJ212</f>
        <v>-1128.606143</v>
      </c>
      <c r="AL212" s="170">
        <f t="shared" si="593"/>
        <v>0.26956129052114736</v>
      </c>
      <c r="AM212" s="422">
        <f>+SUMIFS('[1]SIIF Cierre 31 de Abril de 2024'!$X$4:$X$749,'[1]SIIF Cierre 31 de Abril de 2024'!$A$4:$A$749,$B212,'[1]SIIF Cierre 31 de Abril de 2024'!$B$4:$B$749,$C212,'[1]SIIF Cierre 31 de Abril de 2024'!$C$4:$C$749,$D212,'[1]SIIF Cierre 31 de Abril de 2024'!$D$4:$D$749,$E212,'[1]SIIF Cierre 31 de Abril de 2024'!$E$4:$E$749,$F212,'[1]SIIF Cierre 31 de Abril de 2024'!$F$4:$F$749,$G212,'[1]SIIF Cierre 31 de Abril de 2024'!$G$4:$G$749,$H212,'[1]SIIF Cierre 31 de Abril de 2024'!$H$4:$H$749,$I212,'[1]SIIF Cierre 31 de Abril de 2024'!$I$4:$I$749,$J212,'[1]SIIF Cierre 31 de Abril de 2024'!$J$4:$J$749,$K212,'[1]SIIF Cierre 31 de Abril de 2024'!$K$4:$K$749,$L212,'[1]SIIF Cierre 31 de Abril de 2024'!$L$4:$L$749,$M212,'[1]SIIF Cierre 31 de Abril de 2024'!$M$4:$M$749,$N212,'[1]SIIF Cierre 31 de Abril de 2024'!$N$4:$N$749,$O212)/1000000</f>
        <v>5970.596802</v>
      </c>
      <c r="AN212" s="177">
        <f t="shared" si="594"/>
        <v>0.22620092833128932</v>
      </c>
      <c r="AO212" s="217"/>
      <c r="AP212" s="246">
        <f t="shared" ref="AP212:AP215" si="603">INDEX(CO212:CZ212,MATCH($W$1,$CO$86:$CZ$86,0))</f>
        <v>7115.0980280000003</v>
      </c>
      <c r="AQ212" s="246">
        <f t="shared" ref="AQ212:AQ216" si="604">+AM212-AP212</f>
        <v>-1144.5012260000003</v>
      </c>
      <c r="AR212" s="170">
        <f t="shared" si="595"/>
        <v>0.26956129052114736</v>
      </c>
      <c r="AS212" s="422">
        <f>+SUMIFS('[1]SIIF Cierre 31 de Abril de 2024'!$Z$4:$Z$749,'[1]SIIF Cierre 31 de Abril de 2024'!$A$4:$A$749,$B212,'[1]SIIF Cierre 31 de Abril de 2024'!$B$4:$B$749,$C212,'[1]SIIF Cierre 31 de Abril de 2024'!$C$4:$C$749,$D212,'[1]SIIF Cierre 31 de Abril de 2024'!$D$4:$D$749,$E212,'[1]SIIF Cierre 31 de Abril de 2024'!$E$4:$E$749,$F212,'[1]SIIF Cierre 31 de Abril de 2024'!$F$4:$F$749,$G212,'[1]SIIF Cierre 31 de Abril de 2024'!$G$4:$G$749,$H212,'[1]SIIF Cierre 31 de Abril de 2024'!$H$4:$H$749,$I212,'[1]SIIF Cierre 31 de Abril de 2024'!$I$4:$I$749,$J212,'[1]SIIF Cierre 31 de Abril de 2024'!$J$4:$J$749,$K212,'[1]SIIF Cierre 31 de Abril de 2024'!$K$4:$K$749,$L212,'[1]SIIF Cierre 31 de Abril de 2024'!$L$4:$L$749,$M212,'[1]SIIF Cierre 31 de Abril de 2024'!$M$4:$M$749,$N212,'[1]SIIF Cierre 31 de Abril de 2024'!$N$4:$N$749,$O212)/1000000</f>
        <v>5970.596802</v>
      </c>
      <c r="AT212" s="177">
        <f t="shared" si="596"/>
        <v>0.22620092833128932</v>
      </c>
      <c r="AU212" s="422">
        <f>+AD212-AG212</f>
        <v>20408.611115</v>
      </c>
      <c r="AV212" s="350">
        <f>+AG212-AM212</f>
        <v>15.895083000000341</v>
      </c>
      <c r="AW212" s="351">
        <f t="shared" ref="AW212:AW219" si="605">+AD212-AM212</f>
        <v>20424.506197999999</v>
      </c>
      <c r="AX212" s="389"/>
      <c r="AY212" s="190">
        <f>AD212*AR212</f>
        <v>7115.0980281186075</v>
      </c>
      <c r="AZ212" s="172">
        <f>IF(AND(AY212=0,AM212&gt;AY212),1,IFERROR(AM212/AY212,1))</f>
        <v>0.83914470024227628</v>
      </c>
      <c r="BB212" s="252">
        <v>6.3599993681706185E-2</v>
      </c>
      <c r="BC212" s="252">
        <v>0.12719998736341237</v>
      </c>
      <c r="BD212" s="252">
        <v>0.19079998104511858</v>
      </c>
      <c r="BE212" s="252">
        <v>0.26956129052114736</v>
      </c>
      <c r="BF212" s="252">
        <v>0.34832259999717607</v>
      </c>
      <c r="BG212" s="252">
        <v>0.42708390947320485</v>
      </c>
      <c r="BH212" s="252">
        <v>0.52579738377195773</v>
      </c>
      <c r="BI212" s="252">
        <v>0.6045586932479865</v>
      </c>
      <c r="BJ212" s="252">
        <v>0.68332000272401516</v>
      </c>
      <c r="BK212" s="252">
        <v>0.76208131220004394</v>
      </c>
      <c r="BL212" s="252">
        <v>0.84084262167607271</v>
      </c>
      <c r="BM212" s="252">
        <v>1</v>
      </c>
      <c r="BO212" s="252">
        <v>6.3599993681706185E-2</v>
      </c>
      <c r="BP212" s="252">
        <v>0.12719998736341237</v>
      </c>
      <c r="BQ212" s="252">
        <v>0.19079998104511858</v>
      </c>
      <c r="BR212" s="252">
        <v>0.26956129052114736</v>
      </c>
      <c r="BS212" s="252">
        <v>0.34832259999717607</v>
      </c>
      <c r="BT212" s="252">
        <v>0.42708390947320485</v>
      </c>
      <c r="BU212" s="252">
        <v>0.52579738377195773</v>
      </c>
      <c r="BV212" s="252">
        <v>0.6045586932479865</v>
      </c>
      <c r="BW212" s="252">
        <v>0.68332000272401516</v>
      </c>
      <c r="BX212" s="252">
        <v>0.76208131220004394</v>
      </c>
      <c r="BY212" s="252">
        <v>0.84084262167607271</v>
      </c>
      <c r="BZ212" s="252">
        <v>1</v>
      </c>
      <c r="CB212" s="537">
        <f t="shared" ref="CB212:CM216" si="606">DB212/EB212</f>
        <v>1678.728384</v>
      </c>
      <c r="CC212" s="537">
        <f t="shared" si="606"/>
        <v>3357.456768</v>
      </c>
      <c r="CD212" s="537">
        <f t="shared" si="606"/>
        <v>5036.185152</v>
      </c>
      <c r="CE212" s="537">
        <f t="shared" si="606"/>
        <v>7115.0980280000003</v>
      </c>
      <c r="CF212" s="537">
        <f t="shared" si="606"/>
        <v>9194.0109040000007</v>
      </c>
      <c r="CG212" s="537">
        <f t="shared" si="606"/>
        <v>11272.923779999999</v>
      </c>
      <c r="CH212" s="537">
        <f t="shared" si="606"/>
        <v>13878.47610156</v>
      </c>
      <c r="CI212" s="537">
        <f t="shared" si="606"/>
        <v>15957.38897756</v>
      </c>
      <c r="CJ212" s="537">
        <f t="shared" si="606"/>
        <v>18036.301853559999</v>
      </c>
      <c r="CK212" s="537">
        <f t="shared" si="606"/>
        <v>20115.214729559997</v>
      </c>
      <c r="CL212" s="537">
        <f t="shared" si="606"/>
        <v>22194.127605559999</v>
      </c>
      <c r="CM212" s="537">
        <f t="shared" si="606"/>
        <v>26395.102999559997</v>
      </c>
      <c r="CO212" s="538">
        <f t="shared" ref="CO212:CZ216" si="607">DO212/EO212</f>
        <v>1678.728384</v>
      </c>
      <c r="CP212" s="538">
        <f t="shared" si="607"/>
        <v>3357.456768</v>
      </c>
      <c r="CQ212" s="538">
        <f t="shared" si="607"/>
        <v>5036.185152</v>
      </c>
      <c r="CR212" s="538">
        <f t="shared" si="607"/>
        <v>7115.0980280000003</v>
      </c>
      <c r="CS212" s="538">
        <f t="shared" si="607"/>
        <v>9194.0109040000007</v>
      </c>
      <c r="CT212" s="538">
        <f t="shared" si="607"/>
        <v>11272.923779999999</v>
      </c>
      <c r="CU212" s="538">
        <f t="shared" si="607"/>
        <v>13878.47610156</v>
      </c>
      <c r="CV212" s="538">
        <f t="shared" si="607"/>
        <v>15957.38897756</v>
      </c>
      <c r="CW212" s="538">
        <f t="shared" si="607"/>
        <v>18036.301853559999</v>
      </c>
      <c r="CX212" s="538">
        <f t="shared" si="607"/>
        <v>20115.214729559997</v>
      </c>
      <c r="CY212" s="538">
        <f t="shared" si="607"/>
        <v>22194.127605559999</v>
      </c>
      <c r="CZ212" s="538">
        <f t="shared" si="607"/>
        <v>26395.102999559997</v>
      </c>
      <c r="DB212" s="538">
        <v>1678728384</v>
      </c>
      <c r="DC212" s="538">
        <v>3357456768</v>
      </c>
      <c r="DD212" s="538">
        <v>5036185152</v>
      </c>
      <c r="DE212" s="538">
        <v>7115098028</v>
      </c>
      <c r="DF212" s="538">
        <v>9194010904</v>
      </c>
      <c r="DG212" s="538">
        <v>11272923780</v>
      </c>
      <c r="DH212" s="538">
        <v>13878476101.559999</v>
      </c>
      <c r="DI212" s="538">
        <v>15957388977.559999</v>
      </c>
      <c r="DJ212" s="538">
        <v>18036301853.559998</v>
      </c>
      <c r="DK212" s="538">
        <v>20115214729.559998</v>
      </c>
      <c r="DL212" s="538">
        <v>22194127605.559998</v>
      </c>
      <c r="DM212" s="538">
        <v>26395102999.559998</v>
      </c>
      <c r="DO212" s="538">
        <v>1678728384</v>
      </c>
      <c r="DP212" s="538">
        <v>3357456768</v>
      </c>
      <c r="DQ212" s="538">
        <v>5036185152</v>
      </c>
      <c r="DR212" s="538">
        <v>7115098028</v>
      </c>
      <c r="DS212" s="538">
        <v>9194010904</v>
      </c>
      <c r="DT212" s="538">
        <v>11272923780</v>
      </c>
      <c r="DU212" s="538">
        <v>13878476101.559999</v>
      </c>
      <c r="DV212" s="538">
        <v>15957388977.559999</v>
      </c>
      <c r="DW212" s="538">
        <v>18036301853.559998</v>
      </c>
      <c r="DX212" s="538">
        <v>20115214729.559998</v>
      </c>
      <c r="DY212" s="538">
        <v>22194127605.559998</v>
      </c>
      <c r="DZ212" s="538">
        <v>26395102999.559998</v>
      </c>
      <c r="EB212" s="538">
        <v>1000000</v>
      </c>
      <c r="EC212" s="538">
        <v>1000000</v>
      </c>
      <c r="ED212" s="538">
        <v>1000000</v>
      </c>
      <c r="EE212" s="538">
        <v>1000000</v>
      </c>
      <c r="EF212" s="538">
        <v>1000000</v>
      </c>
      <c r="EG212" s="538">
        <v>1000000</v>
      </c>
      <c r="EH212" s="538">
        <v>1000000</v>
      </c>
      <c r="EI212" s="538">
        <v>1000000</v>
      </c>
      <c r="EJ212" s="538">
        <v>1000000</v>
      </c>
      <c r="EK212" s="538">
        <v>1000000</v>
      </c>
      <c r="EL212" s="538">
        <v>1000000</v>
      </c>
      <c r="EM212" s="538">
        <v>1000000</v>
      </c>
      <c r="EO212" s="538">
        <v>1000000</v>
      </c>
      <c r="EP212" s="538">
        <v>1000000</v>
      </c>
      <c r="EQ212" s="538">
        <v>1000000</v>
      </c>
      <c r="ER212" s="538">
        <v>1000000</v>
      </c>
      <c r="ES212" s="538">
        <v>1000000</v>
      </c>
      <c r="ET212" s="538">
        <v>1000000</v>
      </c>
      <c r="EU212" s="538">
        <v>1000000</v>
      </c>
      <c r="EV212" s="538">
        <v>1000000</v>
      </c>
      <c r="EW212" s="538">
        <v>1000000</v>
      </c>
      <c r="EX212" s="538">
        <v>1000000</v>
      </c>
      <c r="EY212" s="538">
        <v>1000000</v>
      </c>
      <c r="EZ212" s="538">
        <v>1000000</v>
      </c>
    </row>
    <row r="213" spans="1:156" ht="21" customHeight="1">
      <c r="B213" s="1" t="s">
        <v>188</v>
      </c>
      <c r="C213" s="1" t="s">
        <v>297</v>
      </c>
      <c r="D213" s="1" t="s">
        <v>162</v>
      </c>
      <c r="E213" s="1" t="s">
        <v>163</v>
      </c>
      <c r="F213" s="1">
        <v>2</v>
      </c>
      <c r="G213" s="1" t="s">
        <v>162</v>
      </c>
      <c r="H213" s="1" t="s">
        <v>162</v>
      </c>
      <c r="I213" s="1" t="s">
        <v>162</v>
      </c>
      <c r="J213" s="1" t="s">
        <v>162</v>
      </c>
      <c r="K213" s="1" t="s">
        <v>162</v>
      </c>
      <c r="L213" s="1" t="s">
        <v>162</v>
      </c>
      <c r="M213" s="1" t="s">
        <v>162</v>
      </c>
      <c r="N213" s="1" t="s">
        <v>162</v>
      </c>
      <c r="O213" s="1" t="s">
        <v>162</v>
      </c>
      <c r="T213" s="302" t="s">
        <v>166</v>
      </c>
      <c r="U213" s="413"/>
      <c r="V213" s="174" t="s">
        <v>166</v>
      </c>
      <c r="W213" s="352">
        <f>(+SUMIFS('[1]SIIF Cierre 31 de Abril de 2024'!$P$4:$P$749,'[1]SIIF Cierre 31 de Abril de 2024'!$A$4:$A$749,$B213,'[1]SIIF Cierre 31 de Abril de 2024'!$B$4:$B$749,$C213,'[1]SIIF Cierre 31 de Abril de 2024'!$C$4:$C$749,$D213,'[1]SIIF Cierre 31 de Abril de 2024'!$D$4:$D$749,$E213,'[1]SIIF Cierre 31 de Abril de 2024'!$E$4:$E$749,$F213,'[1]SIIF Cierre 31 de Abril de 2024'!$F$4:$F$749,$G213,'[1]SIIF Cierre 31 de Abril de 2024'!$G$4:$G$749,$H213,'[1]SIIF Cierre 31 de Abril de 2024'!$H$4:$H$749,$I213,'[1]SIIF Cierre 31 de Abril de 2024'!$I$4:$I$749,$J213,'[1]SIIF Cierre 31 de Abril de 2024'!$J$4:$J$749,$K213,'[1]SIIF Cierre 31 de Abril de 2024'!$K$4:$K$749,$L213,'[1]SIIF Cierre 31 de Abril de 2024'!$L$4:$L$749,$M213,'[1]SIIF Cierre 31 de Abril de 2024'!$M$4:$M$749,$N213,'[1]SIIF Cierre 31 de Abril de 2024'!$N$4:$N$749,$O213)/1000000)</f>
        <v>4055.7</v>
      </c>
      <c r="X213" s="301"/>
      <c r="Y213" s="352">
        <f>(+SUMIFS('[1]SIIF Cierre 31 de Abril de 2024'!$R$4:$R$749,'[1]SIIF Cierre 31 de Abril de 2024'!$A$4:$A$749,$B213,'[1]SIIF Cierre 31 de Abril de 2024'!$B$4:$B$749,$C213,'[1]SIIF Cierre 31 de Abril de 2024'!$C$4:$C$749,$D213,'[1]SIIF Cierre 31 de Abril de 2024'!$D$4:$D$749,$E213,'[1]SIIF Cierre 31 de Abril de 2024'!$E$4:$E$749,$F213,'[1]SIIF Cierre 31 de Abril de 2024'!$F$4:$F$749,$G213,'[1]SIIF Cierre 31 de Abril de 2024'!$G$4:$G$749,$H213,'[1]SIIF Cierre 31 de Abril de 2024'!$H$4:$H$749,$I213,'[1]SIIF Cierre 31 de Abril de 2024'!$I$4:$I$749,$J213,'[1]SIIF Cierre 31 de Abril de 2024'!$J$4:$J$749,$K213,'[1]SIIF Cierre 31 de Abril de 2024'!$K$4:$K$749,$L213,'[1]SIIF Cierre 31 de Abril de 2024'!$L$4:$L$749,$M213,'[1]SIIF Cierre 31 de Abril de 2024'!$M$4:$M$749,$N213,'[1]SIIF Cierre 31 de Abril de 2024'!$N$4:$N$749,$O213)/1000000)</f>
        <v>0</v>
      </c>
      <c r="Z213" s="301"/>
      <c r="AA213" s="352">
        <f>(+SUMIFS('[1]SIIF Cierre 31 de Abril de 2024'!$Q$4:$Q$749,'[1]SIIF Cierre 31 de Abril de 2024'!$A$4:$A$749,$B213,'[1]SIIF Cierre 31 de Abril de 2024'!$B$4:$B$749,$C213,'[1]SIIF Cierre 31 de Abril de 2024'!$C$4:$C$749,$D213,'[1]SIIF Cierre 31 de Abril de 2024'!$D$4:$D$749,$E213,'[1]SIIF Cierre 31 de Abril de 2024'!$E$4:$E$749,$F213,'[1]SIIF Cierre 31 de Abril de 2024'!$F$4:$F$749,$G213,'[1]SIIF Cierre 31 de Abril de 2024'!$G$4:$G$749,$H213,'[1]SIIF Cierre 31 de Abril de 2024'!$H$4:$H$749,$I213,'[1]SIIF Cierre 31 de Abril de 2024'!$I$4:$I$749,$J213,'[1]SIIF Cierre 31 de Abril de 2024'!$J$4:$J$749,$K213,'[1]SIIF Cierre 31 de Abril de 2024'!$K$4:$K$749,$L213,'[1]SIIF Cierre 31 de Abril de 2024'!$L$4:$L$749,$M213,'[1]SIIF Cierre 31 de Abril de 2024'!$M$4:$M$749,$N213,'[1]SIIF Cierre 31 de Abril de 2024'!$N$4:$N$749,$O213)/1000000)</f>
        <v>0</v>
      </c>
      <c r="AB213" s="301"/>
      <c r="AC213" s="301"/>
      <c r="AD213" s="422">
        <f>W213-Y213+AA213</f>
        <v>4055.7</v>
      </c>
      <c r="AE213" s="352">
        <f>(+SUMIFS('[1]SIIF Cierre 31 de Abril de 2024'!$T$4:$T$749,'[1]SIIF Cierre 31 de Abril de 2024'!$A$4:$A$749,$B213,'[1]SIIF Cierre 31 de Abril de 2024'!$B$4:$B$749,$C213,'[1]SIIF Cierre 31 de Abril de 2024'!$C$4:$C$749,$D213,'[1]SIIF Cierre 31 de Abril de 2024'!$D$4:$D$749,$E213,'[1]SIIF Cierre 31 de Abril de 2024'!$E$4:$E$749,$F213,'[1]SIIF Cierre 31 de Abril de 2024'!$F$4:$F$749,$G213,'[1]SIIF Cierre 31 de Abril de 2024'!$G$4:$G$749,$H213,'[1]SIIF Cierre 31 de Abril de 2024'!$H$4:$H$749,$I213,'[1]SIIF Cierre 31 de Abril de 2024'!$I$4:$I$749,$J213,'[1]SIIF Cierre 31 de Abril de 2024'!$J$4:$J$749,$K213,'[1]SIIF Cierre 31 de Abril de 2024'!$K$4:$K$749,$L213,'[1]SIIF Cierre 31 de Abril de 2024'!$L$4:$L$749,$M213,'[1]SIIF Cierre 31 de Abril de 2024'!$M$4:$M$749,$N213,'[1]SIIF Cierre 31 de Abril de 2024'!$N$4:$N$749,$O213)/1000000)</f>
        <v>0</v>
      </c>
      <c r="AF213" s="352">
        <f>AD213-AE213</f>
        <v>4055.7</v>
      </c>
      <c r="AG213" s="422">
        <f>+SUMIFS('[1]SIIF Cierre 31 de Abril de 2024'!$W$4:$W$749,'[1]SIIF Cierre 31 de Abril de 2024'!$A$4:$A$749,$B213,'[1]SIIF Cierre 31 de Abril de 2024'!$B$4:$B$749,$C213,'[1]SIIF Cierre 31 de Abril de 2024'!$C$4:$C$749,$D213,'[1]SIIF Cierre 31 de Abril de 2024'!$D$4:$D$749,$E213,'[1]SIIF Cierre 31 de Abril de 2024'!$E$4:$E$749,$F213,'[1]SIIF Cierre 31 de Abril de 2024'!$F$4:$F$749,$G213,'[1]SIIF Cierre 31 de Abril de 2024'!$G$4:$G$749,$H213,'[1]SIIF Cierre 31 de Abril de 2024'!$H$4:$H$749,$I213,'[1]SIIF Cierre 31 de Abril de 2024'!$I$4:$I$749,$J213,'[1]SIIF Cierre 31 de Abril de 2024'!$J$4:$J$749,$K213,'[1]SIIF Cierre 31 de Abril de 2024'!$K$4:$K$749,$L213,'[1]SIIF Cierre 31 de Abril de 2024'!$L$4:$L$749,$M213,'[1]SIIF Cierre 31 de Abril de 2024'!$M$4:$M$749,$N213,'[1]SIIF Cierre 31 de Abril de 2024'!$N$4:$N$749,$O213)/1000000</f>
        <v>2366.7958955599997</v>
      </c>
      <c r="AH213" s="177">
        <f t="shared" si="592"/>
        <v>0.58357272371230606</v>
      </c>
      <c r="AI213" s="217"/>
      <c r="AJ213" s="246">
        <f t="shared" ref="AJ213:AJ216" si="608">INDEX(CB213:CM213,MATCH($W$1,$CB$86:$CM$86,0))</f>
        <v>2096.9518309999999</v>
      </c>
      <c r="AK213" s="246">
        <f t="shared" ref="AK213:AK216" si="609">+AG213-AJ213</f>
        <v>269.84406455999988</v>
      </c>
      <c r="AL213" s="170">
        <f t="shared" si="593"/>
        <v>0.51703820080380702</v>
      </c>
      <c r="AM213" s="422">
        <f>+SUMIFS('[1]SIIF Cierre 31 de Abril de 2024'!$X$4:$X$749,'[1]SIIF Cierre 31 de Abril de 2024'!$A$4:$A$749,$B213,'[1]SIIF Cierre 31 de Abril de 2024'!$B$4:$B$749,$C213,'[1]SIIF Cierre 31 de Abril de 2024'!$C$4:$C$749,$D213,'[1]SIIF Cierre 31 de Abril de 2024'!$D$4:$D$749,$E213,'[1]SIIF Cierre 31 de Abril de 2024'!$E$4:$E$749,$F213,'[1]SIIF Cierre 31 de Abril de 2024'!$F$4:$F$749,$G213,'[1]SIIF Cierre 31 de Abril de 2024'!$G$4:$G$749,$H213,'[1]SIIF Cierre 31 de Abril de 2024'!$H$4:$H$749,$I213,'[1]SIIF Cierre 31 de Abril de 2024'!$I$4:$I$749,$J213,'[1]SIIF Cierre 31 de Abril de 2024'!$J$4:$J$749,$K213,'[1]SIIF Cierre 31 de Abril de 2024'!$K$4:$K$749,$L213,'[1]SIIF Cierre 31 de Abril de 2024'!$L$4:$L$749,$M213,'[1]SIIF Cierre 31 de Abril de 2024'!$M$4:$M$749,$N213,'[1]SIIF Cierre 31 de Abril de 2024'!$N$4:$N$749,$O213)/1000000</f>
        <v>638.48666539999999</v>
      </c>
      <c r="AN213" s="177">
        <f t="shared" si="594"/>
        <v>0.15742946110412506</v>
      </c>
      <c r="AO213" s="217"/>
      <c r="AP213" s="246">
        <f t="shared" si="603"/>
        <v>862.23947999999996</v>
      </c>
      <c r="AQ213" s="246">
        <f t="shared" si="604"/>
        <v>-223.75281459999997</v>
      </c>
      <c r="AR213" s="170">
        <f t="shared" si="595"/>
        <v>0.21259942303424809</v>
      </c>
      <c r="AS213" s="422">
        <f>+SUMIFS('[1]SIIF Cierre 31 de Abril de 2024'!$Z$4:$Z$749,'[1]SIIF Cierre 31 de Abril de 2024'!$A$4:$A$749,$B213,'[1]SIIF Cierre 31 de Abril de 2024'!$B$4:$B$749,$C213,'[1]SIIF Cierre 31 de Abril de 2024'!$C$4:$C$749,$D213,'[1]SIIF Cierre 31 de Abril de 2024'!$D$4:$D$749,$E213,'[1]SIIF Cierre 31 de Abril de 2024'!$E$4:$E$749,$F213,'[1]SIIF Cierre 31 de Abril de 2024'!$F$4:$F$749,$G213,'[1]SIIF Cierre 31 de Abril de 2024'!$G$4:$G$749,$H213,'[1]SIIF Cierre 31 de Abril de 2024'!$H$4:$H$749,$I213,'[1]SIIF Cierre 31 de Abril de 2024'!$I$4:$I$749,$J213,'[1]SIIF Cierre 31 de Abril de 2024'!$J$4:$J$749,$K213,'[1]SIIF Cierre 31 de Abril de 2024'!$K$4:$K$749,$L213,'[1]SIIF Cierre 31 de Abril de 2024'!$L$4:$L$749,$M213,'[1]SIIF Cierre 31 de Abril de 2024'!$M$4:$M$749,$N213,'[1]SIIF Cierre 31 de Abril de 2024'!$N$4:$N$749,$O213)/1000000</f>
        <v>638.48666539999999</v>
      </c>
      <c r="AT213" s="177">
        <f t="shared" si="596"/>
        <v>0.15742946110412506</v>
      </c>
      <c r="AU213" s="422">
        <f>+AD213-AG213</f>
        <v>1688.9041044400001</v>
      </c>
      <c r="AV213" s="350">
        <f>+AG213-AM213</f>
        <v>1728.3092301599997</v>
      </c>
      <c r="AW213" s="351">
        <f t="shared" si="605"/>
        <v>3417.2133346000001</v>
      </c>
      <c r="AX213" s="389"/>
      <c r="AY213" s="190">
        <f>AD213*AR213</f>
        <v>862.23947999999996</v>
      </c>
      <c r="AZ213" s="172">
        <f>IF(AND(AY213=0,AM213&gt;AY213),1,IFERROR(AM213/AY213,1))</f>
        <v>0.74049806371659066</v>
      </c>
      <c r="BB213" s="252">
        <v>0.36652659245013192</v>
      </c>
      <c r="BC213" s="252">
        <v>0.41978496954902977</v>
      </c>
      <c r="BD213" s="252">
        <v>0.502138200803807</v>
      </c>
      <c r="BE213" s="252">
        <v>0.51703820080380702</v>
      </c>
      <c r="BF213" s="252">
        <v>0.59875492048228418</v>
      </c>
      <c r="BG213" s="252">
        <v>0.7970982644179796</v>
      </c>
      <c r="BH213" s="252">
        <v>0.91291201272283451</v>
      </c>
      <c r="BI213" s="252">
        <v>0.92291201272283452</v>
      </c>
      <c r="BJ213" s="252">
        <v>0.94191201272283454</v>
      </c>
      <c r="BK213" s="252">
        <v>0.9704120127228345</v>
      </c>
      <c r="BL213" s="252">
        <v>0.98520600636141731</v>
      </c>
      <c r="BM213" s="252">
        <v>1</v>
      </c>
      <c r="BO213" s="252">
        <v>9.1000000000000004E-3</v>
      </c>
      <c r="BP213" s="252">
        <v>6.6400000000000001E-2</v>
      </c>
      <c r="BQ213" s="252">
        <v>0.13849606233202652</v>
      </c>
      <c r="BR213" s="252">
        <v>0.21259942303424809</v>
      </c>
      <c r="BS213" s="252">
        <v>0.28670278373646968</v>
      </c>
      <c r="BT213" s="252">
        <v>0.36080614443869125</v>
      </c>
      <c r="BU213" s="252">
        <v>0.43490950514091281</v>
      </c>
      <c r="BV213" s="252">
        <v>0.50901286584313432</v>
      </c>
      <c r="BW213" s="252">
        <v>0.7452128658431344</v>
      </c>
      <c r="BX213" s="252">
        <v>0.81931622654535596</v>
      </c>
      <c r="BY213" s="252">
        <v>0.89341958724757753</v>
      </c>
      <c r="BZ213" s="252">
        <v>1</v>
      </c>
      <c r="CB213" s="537">
        <f t="shared" si="606"/>
        <v>1486.5219010000001</v>
      </c>
      <c r="CC213" s="537">
        <f t="shared" si="606"/>
        <v>1702.5219010000001</v>
      </c>
      <c r="CD213" s="537">
        <f t="shared" si="606"/>
        <v>2036.5219010000001</v>
      </c>
      <c r="CE213" s="537">
        <f t="shared" si="606"/>
        <v>2096.9518309999999</v>
      </c>
      <c r="CF213" s="537">
        <f t="shared" si="606"/>
        <v>2428.3703310000001</v>
      </c>
      <c r="CG213" s="537">
        <f t="shared" si="606"/>
        <v>3232.7914310000001</v>
      </c>
      <c r="CH213" s="537">
        <f t="shared" si="606"/>
        <v>3702.4972499999999</v>
      </c>
      <c r="CI213" s="537">
        <f t="shared" si="606"/>
        <v>3743.0542500000001</v>
      </c>
      <c r="CJ213" s="537">
        <f t="shared" si="606"/>
        <v>3820.1125499999998</v>
      </c>
      <c r="CK213" s="537">
        <f t="shared" si="606"/>
        <v>3935.7</v>
      </c>
      <c r="CL213" s="537">
        <f t="shared" si="606"/>
        <v>3995.7</v>
      </c>
      <c r="CM213" s="537">
        <f t="shared" si="606"/>
        <v>4055.7</v>
      </c>
      <c r="CO213" s="538">
        <f t="shared" si="607"/>
        <v>36.906869999999998</v>
      </c>
      <c r="CP213" s="538">
        <f t="shared" si="607"/>
        <v>269.29847999999998</v>
      </c>
      <c r="CQ213" s="538">
        <f t="shared" si="607"/>
        <v>561.69848000000002</v>
      </c>
      <c r="CR213" s="538">
        <f t="shared" si="607"/>
        <v>862.23947999999996</v>
      </c>
      <c r="CS213" s="538">
        <f t="shared" si="607"/>
        <v>1162.7804799999999</v>
      </c>
      <c r="CT213" s="538">
        <f t="shared" si="607"/>
        <v>1463.3214800000001</v>
      </c>
      <c r="CU213" s="538">
        <f t="shared" si="607"/>
        <v>1763.86248</v>
      </c>
      <c r="CV213" s="538">
        <f t="shared" si="607"/>
        <v>2064.4034799999999</v>
      </c>
      <c r="CW213" s="538">
        <f t="shared" si="607"/>
        <v>3022.3598200000001</v>
      </c>
      <c r="CX213" s="538">
        <f t="shared" si="607"/>
        <v>3322.9008199999998</v>
      </c>
      <c r="CY213" s="538">
        <f t="shared" si="607"/>
        <v>3623.44182</v>
      </c>
      <c r="CZ213" s="538">
        <f t="shared" si="607"/>
        <v>4055.7</v>
      </c>
      <c r="DB213" s="538">
        <v>1486521901</v>
      </c>
      <c r="DC213" s="538">
        <v>1702521901</v>
      </c>
      <c r="DD213" s="538">
        <v>2036521901</v>
      </c>
      <c r="DE213" s="538">
        <v>2096951831</v>
      </c>
      <c r="DF213" s="538">
        <v>2428370331</v>
      </c>
      <c r="DG213" s="538">
        <v>3232791431</v>
      </c>
      <c r="DH213" s="538">
        <v>3702497250</v>
      </c>
      <c r="DI213" s="538">
        <v>3743054250</v>
      </c>
      <c r="DJ213" s="538">
        <v>3820112550</v>
      </c>
      <c r="DK213" s="538">
        <v>3935700000</v>
      </c>
      <c r="DL213" s="538">
        <v>3995700000</v>
      </c>
      <c r="DM213" s="538">
        <v>4055700000</v>
      </c>
      <c r="DO213" s="538">
        <v>36906870</v>
      </c>
      <c r="DP213" s="538">
        <v>269298480</v>
      </c>
      <c r="DQ213" s="538">
        <v>561698480</v>
      </c>
      <c r="DR213" s="538">
        <v>862239480</v>
      </c>
      <c r="DS213" s="538">
        <v>1162780480</v>
      </c>
      <c r="DT213" s="538">
        <v>1463321480</v>
      </c>
      <c r="DU213" s="538">
        <v>1763862480</v>
      </c>
      <c r="DV213" s="538">
        <v>2064403480</v>
      </c>
      <c r="DW213" s="538">
        <v>3022359820</v>
      </c>
      <c r="DX213" s="538">
        <v>3322900820</v>
      </c>
      <c r="DY213" s="538">
        <v>3623441820</v>
      </c>
      <c r="DZ213" s="538">
        <v>4055700000</v>
      </c>
      <c r="EB213" s="538">
        <v>1000000</v>
      </c>
      <c r="EC213" s="538">
        <v>1000000</v>
      </c>
      <c r="ED213" s="538">
        <v>1000000</v>
      </c>
      <c r="EE213" s="538">
        <v>1000000</v>
      </c>
      <c r="EF213" s="538">
        <v>1000000</v>
      </c>
      <c r="EG213" s="538">
        <v>1000000</v>
      </c>
      <c r="EH213" s="538">
        <v>1000000</v>
      </c>
      <c r="EI213" s="538">
        <v>1000000</v>
      </c>
      <c r="EJ213" s="538">
        <v>1000000</v>
      </c>
      <c r="EK213" s="538">
        <v>1000000</v>
      </c>
      <c r="EL213" s="538">
        <v>1000000</v>
      </c>
      <c r="EM213" s="538">
        <v>1000000</v>
      </c>
      <c r="EO213" s="538">
        <v>1000000</v>
      </c>
      <c r="EP213" s="538">
        <v>1000000</v>
      </c>
      <c r="EQ213" s="538">
        <v>1000000</v>
      </c>
      <c r="ER213" s="538">
        <v>1000000</v>
      </c>
      <c r="ES213" s="538">
        <v>1000000</v>
      </c>
      <c r="ET213" s="538">
        <v>1000000</v>
      </c>
      <c r="EU213" s="538">
        <v>1000000</v>
      </c>
      <c r="EV213" s="538">
        <v>1000000</v>
      </c>
      <c r="EW213" s="538">
        <v>1000000</v>
      </c>
      <c r="EX213" s="538">
        <v>1000000</v>
      </c>
      <c r="EY213" s="538">
        <v>1000000</v>
      </c>
      <c r="EZ213" s="538">
        <v>1000000</v>
      </c>
    </row>
    <row r="214" spans="1:156" ht="20.25" customHeight="1">
      <c r="B214" s="1" t="s">
        <v>188</v>
      </c>
      <c r="C214" s="1" t="s">
        <v>297</v>
      </c>
      <c r="D214" s="1" t="s">
        <v>162</v>
      </c>
      <c r="E214" s="1" t="s">
        <v>163</v>
      </c>
      <c r="F214" s="1">
        <v>3</v>
      </c>
      <c r="G214" s="1" t="s">
        <v>162</v>
      </c>
      <c r="H214" s="1" t="s">
        <v>162</v>
      </c>
      <c r="I214" s="1" t="s">
        <v>162</v>
      </c>
      <c r="J214" s="1" t="s">
        <v>162</v>
      </c>
      <c r="K214" s="1" t="s">
        <v>162</v>
      </c>
      <c r="L214" s="1" t="s">
        <v>162</v>
      </c>
      <c r="M214" s="1" t="s">
        <v>162</v>
      </c>
      <c r="N214" s="1" t="s">
        <v>162</v>
      </c>
      <c r="O214" s="1" t="s">
        <v>162</v>
      </c>
      <c r="T214" s="302" t="s">
        <v>167</v>
      </c>
      <c r="U214" s="413"/>
      <c r="V214" s="174" t="s">
        <v>167</v>
      </c>
      <c r="W214" s="352">
        <f>(+SUMIFS('[1]SIIF Cierre 31 de Abril de 2024'!$P$4:$P$749,'[1]SIIF Cierre 31 de Abril de 2024'!$A$4:$A$749,$B214,'[1]SIIF Cierre 31 de Abril de 2024'!$B$4:$B$749,$C214,'[1]SIIF Cierre 31 de Abril de 2024'!$C$4:$C$749,$D214,'[1]SIIF Cierre 31 de Abril de 2024'!$D$4:$D$749,$E214,'[1]SIIF Cierre 31 de Abril de 2024'!$E$4:$E$749,$F214,'[1]SIIF Cierre 31 de Abril de 2024'!$F$4:$F$749,$G214,'[1]SIIF Cierre 31 de Abril de 2024'!$G$4:$G$749,$H214,'[1]SIIF Cierre 31 de Abril de 2024'!$H$4:$H$749,$I214,'[1]SIIF Cierre 31 de Abril de 2024'!$I$4:$I$749,$J214,'[1]SIIF Cierre 31 de Abril de 2024'!$J$4:$J$749,$K214,'[1]SIIF Cierre 31 de Abril de 2024'!$K$4:$K$749,$L214,'[1]SIIF Cierre 31 de Abril de 2024'!$L$4:$L$749,$M214,'[1]SIIF Cierre 31 de Abril de 2024'!$M$4:$M$749,$N214,'[1]SIIF Cierre 31 de Abril de 2024'!$N$4:$N$749,$O214)/1000000)</f>
        <v>2313.9846480000001</v>
      </c>
      <c r="X214" s="301"/>
      <c r="Y214" s="352">
        <f>(+SUMIFS('[1]SIIF Cierre 31 de Abril de 2024'!$R$4:$R$749,'[1]SIIF Cierre 31 de Abril de 2024'!$A$4:$A$749,$B214,'[1]SIIF Cierre 31 de Abril de 2024'!$B$4:$B$749,$C214,'[1]SIIF Cierre 31 de Abril de 2024'!$C$4:$C$749,$D214,'[1]SIIF Cierre 31 de Abril de 2024'!$D$4:$D$749,$E214,'[1]SIIF Cierre 31 de Abril de 2024'!$E$4:$E$749,$F214,'[1]SIIF Cierre 31 de Abril de 2024'!$F$4:$F$749,$G214,'[1]SIIF Cierre 31 de Abril de 2024'!$G$4:$G$749,$H214,'[1]SIIF Cierre 31 de Abril de 2024'!$H$4:$H$749,$I214,'[1]SIIF Cierre 31 de Abril de 2024'!$I$4:$I$749,$J214,'[1]SIIF Cierre 31 de Abril de 2024'!$J$4:$J$749,$K214,'[1]SIIF Cierre 31 de Abril de 2024'!$K$4:$K$749,$L214,'[1]SIIF Cierre 31 de Abril de 2024'!$L$4:$L$749,$M214,'[1]SIIF Cierre 31 de Abril de 2024'!$M$4:$M$749,$N214,'[1]SIIF Cierre 31 de Abril de 2024'!$N$4:$N$749,$O214)/1000000)</f>
        <v>0</v>
      </c>
      <c r="Z214" s="318"/>
      <c r="AA214" s="352">
        <f>(+SUMIFS('[1]SIIF Cierre 31 de Abril de 2024'!$Q$4:$Q$749,'[1]SIIF Cierre 31 de Abril de 2024'!$A$4:$A$749,$B214,'[1]SIIF Cierre 31 de Abril de 2024'!$B$4:$B$749,$C214,'[1]SIIF Cierre 31 de Abril de 2024'!$C$4:$C$749,$D214,'[1]SIIF Cierre 31 de Abril de 2024'!$D$4:$D$749,$E214,'[1]SIIF Cierre 31 de Abril de 2024'!$E$4:$E$749,$F214,'[1]SIIF Cierre 31 de Abril de 2024'!$F$4:$F$749,$G214,'[1]SIIF Cierre 31 de Abril de 2024'!$G$4:$G$749,$H214,'[1]SIIF Cierre 31 de Abril de 2024'!$H$4:$H$749,$I214,'[1]SIIF Cierre 31 de Abril de 2024'!$I$4:$I$749,$J214,'[1]SIIF Cierre 31 de Abril de 2024'!$J$4:$J$749,$K214,'[1]SIIF Cierre 31 de Abril de 2024'!$K$4:$K$749,$L214,'[1]SIIF Cierre 31 de Abril de 2024'!$L$4:$L$749,$M214,'[1]SIIF Cierre 31 de Abril de 2024'!$M$4:$M$749,$N214,'[1]SIIF Cierre 31 de Abril de 2024'!$N$4:$N$749,$O214)/1000000)</f>
        <v>0</v>
      </c>
      <c r="AB214" s="301"/>
      <c r="AC214" s="301"/>
      <c r="AD214" s="422">
        <f>W214-Y214+AA214</f>
        <v>2313.9846480000001</v>
      </c>
      <c r="AE214" s="352">
        <f>(+SUMIFS('[1]SIIF Cierre 31 de Abril de 2024'!$T$4:$T$749,'[1]SIIF Cierre 31 de Abril de 2024'!$A$4:$A$749,$B214,'[1]SIIF Cierre 31 de Abril de 2024'!$B$4:$B$749,$C214,'[1]SIIF Cierre 31 de Abril de 2024'!$C$4:$C$749,$D214,'[1]SIIF Cierre 31 de Abril de 2024'!$D$4:$D$749,$E214,'[1]SIIF Cierre 31 de Abril de 2024'!$E$4:$E$749,$F214,'[1]SIIF Cierre 31 de Abril de 2024'!$F$4:$F$749,$G214,'[1]SIIF Cierre 31 de Abril de 2024'!$G$4:$G$749,$H214,'[1]SIIF Cierre 31 de Abril de 2024'!$H$4:$H$749,$I214,'[1]SIIF Cierre 31 de Abril de 2024'!$I$4:$I$749,$J214,'[1]SIIF Cierre 31 de Abril de 2024'!$J$4:$J$749,$K214,'[1]SIIF Cierre 31 de Abril de 2024'!$K$4:$K$749,$L214,'[1]SIIF Cierre 31 de Abril de 2024'!$L$4:$L$749,$M214,'[1]SIIF Cierre 31 de Abril de 2024'!$M$4:$M$749,$N214,'[1]SIIF Cierre 31 de Abril de 2024'!$N$4:$N$749,$O214)/1000000)</f>
        <v>0</v>
      </c>
      <c r="AF214" s="352">
        <f>AD214-AE214</f>
        <v>2313.9846480000001</v>
      </c>
      <c r="AG214" s="422">
        <f>+SUMIFS('[1]SIIF Cierre 31 de Abril de 2024'!$W$4:$W$749,'[1]SIIF Cierre 31 de Abril de 2024'!$A$4:$A$749,$B214,'[1]SIIF Cierre 31 de Abril de 2024'!$B$4:$B$749,$C214,'[1]SIIF Cierre 31 de Abril de 2024'!$C$4:$C$749,$D214,'[1]SIIF Cierre 31 de Abril de 2024'!$D$4:$D$749,$E214,'[1]SIIF Cierre 31 de Abril de 2024'!$E$4:$E$749,$F214,'[1]SIIF Cierre 31 de Abril de 2024'!$F$4:$F$749,$G214,'[1]SIIF Cierre 31 de Abril de 2024'!$G$4:$G$749,$H214,'[1]SIIF Cierre 31 de Abril de 2024'!$H$4:$H$749,$I214,'[1]SIIF Cierre 31 de Abril de 2024'!$I$4:$I$749,$J214,'[1]SIIF Cierre 31 de Abril de 2024'!$J$4:$J$749,$K214,'[1]SIIF Cierre 31 de Abril de 2024'!$K$4:$K$749,$L214,'[1]SIIF Cierre 31 de Abril de 2024'!$L$4:$L$749,$M214,'[1]SIIF Cierre 31 de Abril de 2024'!$M$4:$M$749,$N214,'[1]SIIF Cierre 31 de Abril de 2024'!$N$4:$N$749,$O214)/1000000</f>
        <v>7.9480019999999998</v>
      </c>
      <c r="AH214" s="177">
        <f t="shared" si="592"/>
        <v>3.434768682181853E-3</v>
      </c>
      <c r="AI214" s="217"/>
      <c r="AJ214" s="246">
        <f t="shared" si="608"/>
        <v>35.797215999999999</v>
      </c>
      <c r="AK214" s="246">
        <f t="shared" si="609"/>
        <v>-27.849214</v>
      </c>
      <c r="AL214" s="170">
        <f t="shared" si="593"/>
        <v>1.5469945330423817E-2</v>
      </c>
      <c r="AM214" s="422">
        <f>+SUMIFS('[1]SIIF Cierre 31 de Abril de 2024'!$X$4:$X$749,'[1]SIIF Cierre 31 de Abril de 2024'!$A$4:$A$749,$B214,'[1]SIIF Cierre 31 de Abril de 2024'!$B$4:$B$749,$C214,'[1]SIIF Cierre 31 de Abril de 2024'!$C$4:$C$749,$D214,'[1]SIIF Cierre 31 de Abril de 2024'!$D$4:$D$749,$E214,'[1]SIIF Cierre 31 de Abril de 2024'!$E$4:$E$749,$F214,'[1]SIIF Cierre 31 de Abril de 2024'!$F$4:$F$749,$G214,'[1]SIIF Cierre 31 de Abril de 2024'!$G$4:$G$749,$H214,'[1]SIIF Cierre 31 de Abril de 2024'!$H$4:$H$749,$I214,'[1]SIIF Cierre 31 de Abril de 2024'!$I$4:$I$749,$J214,'[1]SIIF Cierre 31 de Abril de 2024'!$J$4:$J$749,$K214,'[1]SIIF Cierre 31 de Abril de 2024'!$K$4:$K$749,$L214,'[1]SIIF Cierre 31 de Abril de 2024'!$L$4:$L$749,$M214,'[1]SIIF Cierre 31 de Abril de 2024'!$M$4:$M$749,$N214,'[1]SIIF Cierre 31 de Abril de 2024'!$N$4:$N$749,$O214)/1000000</f>
        <v>7.9480019999999998</v>
      </c>
      <c r="AN214" s="177">
        <f t="shared" si="594"/>
        <v>3.434768682181853E-3</v>
      </c>
      <c r="AO214" s="217"/>
      <c r="AP214" s="246">
        <f t="shared" si="603"/>
        <v>35.797215999999999</v>
      </c>
      <c r="AQ214" s="246">
        <f t="shared" si="604"/>
        <v>-27.849214</v>
      </c>
      <c r="AR214" s="170">
        <f t="shared" si="595"/>
        <v>1.5469945330423817E-2</v>
      </c>
      <c r="AS214" s="422">
        <f>+SUMIFS('[1]SIIF Cierre 31 de Abril de 2024'!$Z$4:$Z$749,'[1]SIIF Cierre 31 de Abril de 2024'!$A$4:$A$749,$B214,'[1]SIIF Cierre 31 de Abril de 2024'!$B$4:$B$749,$C214,'[1]SIIF Cierre 31 de Abril de 2024'!$C$4:$C$749,$D214,'[1]SIIF Cierre 31 de Abril de 2024'!$D$4:$D$749,$E214,'[1]SIIF Cierre 31 de Abril de 2024'!$E$4:$E$749,$F214,'[1]SIIF Cierre 31 de Abril de 2024'!$F$4:$F$749,$G214,'[1]SIIF Cierre 31 de Abril de 2024'!$G$4:$G$749,$H214,'[1]SIIF Cierre 31 de Abril de 2024'!$H$4:$H$749,$I214,'[1]SIIF Cierre 31 de Abril de 2024'!$I$4:$I$749,$J214,'[1]SIIF Cierre 31 de Abril de 2024'!$J$4:$J$749,$K214,'[1]SIIF Cierre 31 de Abril de 2024'!$K$4:$K$749,$L214,'[1]SIIF Cierre 31 de Abril de 2024'!$L$4:$L$749,$M214,'[1]SIIF Cierre 31 de Abril de 2024'!$M$4:$M$749,$N214,'[1]SIIF Cierre 31 de Abril de 2024'!$N$4:$N$749,$O214)/1000000</f>
        <v>7.9480019999999998</v>
      </c>
      <c r="AT214" s="177">
        <f t="shared" si="596"/>
        <v>3.434768682181853E-3</v>
      </c>
      <c r="AU214" s="422">
        <f>+AD214-AG214</f>
        <v>2306.036646</v>
      </c>
      <c r="AV214" s="350">
        <f>+AG214-AM214</f>
        <v>0</v>
      </c>
      <c r="AW214" s="351">
        <f t="shared" si="605"/>
        <v>2306.036646</v>
      </c>
      <c r="AX214" s="389"/>
      <c r="AY214" s="190">
        <f>AD214*AR214</f>
        <v>35.797215999999999</v>
      </c>
      <c r="AZ214" s="172">
        <f>IF(AND(AY214=0,AM214&gt;AY214),1,IFERROR(AM214/AY214,1))</f>
        <v>0.22202849517683163</v>
      </c>
      <c r="BB214" s="252">
        <v>3.8674863326059543E-3</v>
      </c>
      <c r="BC214" s="252">
        <v>7.7349726652119087E-3</v>
      </c>
      <c r="BD214" s="252">
        <v>1.1602458997817863E-2</v>
      </c>
      <c r="BE214" s="252">
        <v>1.5469945330423817E-2</v>
      </c>
      <c r="BF214" s="252">
        <v>1.9337431663029772E-2</v>
      </c>
      <c r="BG214" s="252">
        <v>2.3204917995635725E-2</v>
      </c>
      <c r="BH214" s="252">
        <v>2.7072404328241678E-2</v>
      </c>
      <c r="BI214" s="252">
        <v>0.98453005466957622</v>
      </c>
      <c r="BJ214" s="252">
        <v>0.98839754100218213</v>
      </c>
      <c r="BK214" s="252">
        <v>0.99226502733478805</v>
      </c>
      <c r="BL214" s="252">
        <v>0.99613251366739408</v>
      </c>
      <c r="BM214" s="252">
        <v>1</v>
      </c>
      <c r="BO214" s="252">
        <v>3.8674863326059543E-3</v>
      </c>
      <c r="BP214" s="252">
        <v>7.7349726652119087E-3</v>
      </c>
      <c r="BQ214" s="252">
        <v>1.1602458997817863E-2</v>
      </c>
      <c r="BR214" s="252">
        <v>1.5469945330423817E-2</v>
      </c>
      <c r="BS214" s="252">
        <v>1.9337431663029772E-2</v>
      </c>
      <c r="BT214" s="252">
        <v>2.3204917995635725E-2</v>
      </c>
      <c r="BU214" s="252">
        <v>2.7072404328241678E-2</v>
      </c>
      <c r="BV214" s="252">
        <v>0.95745765034133445</v>
      </c>
      <c r="BW214" s="252">
        <v>0.96132513667394048</v>
      </c>
      <c r="BX214" s="252">
        <v>0.9651926230065464</v>
      </c>
      <c r="BY214" s="252">
        <v>0.96906010933915232</v>
      </c>
      <c r="BZ214" s="252">
        <v>0.97292759567175835</v>
      </c>
      <c r="CB214" s="537">
        <f t="shared" si="606"/>
        <v>8.9493039999999997</v>
      </c>
      <c r="CC214" s="537">
        <f t="shared" si="606"/>
        <v>17.898607999999999</v>
      </c>
      <c r="CD214" s="537">
        <f t="shared" si="606"/>
        <v>26.847912000000001</v>
      </c>
      <c r="CE214" s="537">
        <f t="shared" si="606"/>
        <v>35.797215999999999</v>
      </c>
      <c r="CF214" s="537">
        <f t="shared" si="606"/>
        <v>44.746519999999997</v>
      </c>
      <c r="CG214" s="537">
        <f t="shared" si="606"/>
        <v>53.695824000000002</v>
      </c>
      <c r="CH214" s="537">
        <f t="shared" si="606"/>
        <v>62.645128</v>
      </c>
      <c r="CI214" s="537">
        <f t="shared" si="606"/>
        <v>2278.1874320000002</v>
      </c>
      <c r="CJ214" s="537">
        <f t="shared" si="606"/>
        <v>2287.1367359999999</v>
      </c>
      <c r="CK214" s="537">
        <f t="shared" si="606"/>
        <v>2296.0860400000001</v>
      </c>
      <c r="CL214" s="537">
        <f t="shared" si="606"/>
        <v>2305.0353439999999</v>
      </c>
      <c r="CM214" s="537">
        <f t="shared" si="606"/>
        <v>2313.9846480000001</v>
      </c>
      <c r="CO214" s="538">
        <f t="shared" si="607"/>
        <v>8.9493039999999997</v>
      </c>
      <c r="CP214" s="538">
        <f t="shared" si="607"/>
        <v>17.898607999999999</v>
      </c>
      <c r="CQ214" s="538">
        <f t="shared" si="607"/>
        <v>26.847912000000001</v>
      </c>
      <c r="CR214" s="538">
        <f t="shared" si="607"/>
        <v>35.797215999999999</v>
      </c>
      <c r="CS214" s="538">
        <f t="shared" si="607"/>
        <v>44.746519999999997</v>
      </c>
      <c r="CT214" s="538">
        <f t="shared" si="607"/>
        <v>53.695824000000002</v>
      </c>
      <c r="CU214" s="538">
        <f t="shared" si="607"/>
        <v>62.645128</v>
      </c>
      <c r="CV214" s="538">
        <f t="shared" si="607"/>
        <v>2278.1874320000002</v>
      </c>
      <c r="CW214" s="538">
        <f t="shared" si="607"/>
        <v>2287.1367359999999</v>
      </c>
      <c r="CX214" s="538">
        <f t="shared" si="607"/>
        <v>2296.0860400000001</v>
      </c>
      <c r="CY214" s="538">
        <f t="shared" si="607"/>
        <v>2305.0353439999999</v>
      </c>
      <c r="CZ214" s="538">
        <f t="shared" si="607"/>
        <v>2313.9846480000001</v>
      </c>
      <c r="DB214" s="538">
        <v>8949304</v>
      </c>
      <c r="DC214" s="538">
        <v>17898608</v>
      </c>
      <c r="DD214" s="538">
        <v>26847912</v>
      </c>
      <c r="DE214" s="538">
        <v>35797216</v>
      </c>
      <c r="DF214" s="538">
        <v>44746520</v>
      </c>
      <c r="DG214" s="538">
        <v>53695824</v>
      </c>
      <c r="DH214" s="538">
        <v>62645128</v>
      </c>
      <c r="DI214" s="538">
        <v>2278187432</v>
      </c>
      <c r="DJ214" s="538">
        <v>2287136736</v>
      </c>
      <c r="DK214" s="538">
        <v>2296086040</v>
      </c>
      <c r="DL214" s="538">
        <v>2305035344</v>
      </c>
      <c r="DM214" s="538">
        <v>2313984648</v>
      </c>
      <c r="DO214" s="538">
        <v>8949304</v>
      </c>
      <c r="DP214" s="538">
        <v>17898608</v>
      </c>
      <c r="DQ214" s="538">
        <v>26847912</v>
      </c>
      <c r="DR214" s="538">
        <v>35797216</v>
      </c>
      <c r="DS214" s="538">
        <v>44746520</v>
      </c>
      <c r="DT214" s="538">
        <v>53695824</v>
      </c>
      <c r="DU214" s="538">
        <v>62645128</v>
      </c>
      <c r="DV214" s="538">
        <v>2278187432</v>
      </c>
      <c r="DW214" s="538">
        <v>2287136736</v>
      </c>
      <c r="DX214" s="538">
        <v>2296086040</v>
      </c>
      <c r="DY214" s="538">
        <v>2305035344</v>
      </c>
      <c r="DZ214" s="538">
        <v>2313984648</v>
      </c>
      <c r="EB214" s="538">
        <v>1000000</v>
      </c>
      <c r="EC214" s="538">
        <v>1000000</v>
      </c>
      <c r="ED214" s="538">
        <v>1000000</v>
      </c>
      <c r="EE214" s="538">
        <v>1000000</v>
      </c>
      <c r="EF214" s="538">
        <v>1000000</v>
      </c>
      <c r="EG214" s="538">
        <v>1000000</v>
      </c>
      <c r="EH214" s="538">
        <v>1000000</v>
      </c>
      <c r="EI214" s="538">
        <v>1000000</v>
      </c>
      <c r="EJ214" s="538">
        <v>1000000</v>
      </c>
      <c r="EK214" s="538">
        <v>1000000</v>
      </c>
      <c r="EL214" s="538">
        <v>1000000</v>
      </c>
      <c r="EM214" s="538">
        <v>1000000</v>
      </c>
      <c r="EO214" s="538">
        <v>1000000</v>
      </c>
      <c r="EP214" s="538">
        <v>1000000</v>
      </c>
      <c r="EQ214" s="538">
        <v>1000000</v>
      </c>
      <c r="ER214" s="538">
        <v>1000000</v>
      </c>
      <c r="ES214" s="538">
        <v>1000000</v>
      </c>
      <c r="ET214" s="538">
        <v>1000000</v>
      </c>
      <c r="EU214" s="538">
        <v>1000000</v>
      </c>
      <c r="EV214" s="538">
        <v>1000000</v>
      </c>
      <c r="EW214" s="538">
        <v>1000000</v>
      </c>
      <c r="EX214" s="538">
        <v>1000000</v>
      </c>
      <c r="EY214" s="538">
        <v>1000000</v>
      </c>
      <c r="EZ214" s="538">
        <v>1000000</v>
      </c>
    </row>
    <row r="215" spans="1:156" ht="19.5" customHeight="1">
      <c r="B215" s="1" t="s">
        <v>188</v>
      </c>
      <c r="C215" s="1" t="s">
        <v>297</v>
      </c>
      <c r="D215" s="1" t="s">
        <v>162</v>
      </c>
      <c r="E215" s="1" t="s">
        <v>163</v>
      </c>
      <c r="F215" s="1">
        <v>5</v>
      </c>
      <c r="G215" s="1" t="s">
        <v>162</v>
      </c>
      <c r="H215" s="1" t="s">
        <v>162</v>
      </c>
      <c r="I215" s="1" t="s">
        <v>162</v>
      </c>
      <c r="J215" s="1" t="s">
        <v>162</v>
      </c>
      <c r="K215" s="1" t="s">
        <v>162</v>
      </c>
      <c r="L215" s="1" t="s">
        <v>162</v>
      </c>
      <c r="M215" s="1" t="s">
        <v>162</v>
      </c>
      <c r="N215" s="1" t="s">
        <v>162</v>
      </c>
      <c r="O215" s="1" t="s">
        <v>162</v>
      </c>
      <c r="T215" s="302" t="s">
        <v>262</v>
      </c>
      <c r="U215" s="413"/>
      <c r="V215" s="174" t="s">
        <v>262</v>
      </c>
      <c r="W215" s="352">
        <f>(+SUMIFS('[1]SIIF Cierre 31 de Abril de 2024'!$P$4:$P$749,'[1]SIIF Cierre 31 de Abril de 2024'!$A$4:$A$749,$B215,'[1]SIIF Cierre 31 de Abril de 2024'!$B$4:$B$749,$C215,'[1]SIIF Cierre 31 de Abril de 2024'!$C$4:$C$749,$D215,'[1]SIIF Cierre 31 de Abril de 2024'!$D$4:$D$749,$E215,'[1]SIIF Cierre 31 de Abril de 2024'!$E$4:$E$749,$F215,'[1]SIIF Cierre 31 de Abril de 2024'!$F$4:$F$749,$G215,'[1]SIIF Cierre 31 de Abril de 2024'!$G$4:$G$749,$H215,'[1]SIIF Cierre 31 de Abril de 2024'!$H$4:$H$749,$I215,'[1]SIIF Cierre 31 de Abril de 2024'!$I$4:$I$749,$J215,'[1]SIIF Cierre 31 de Abril de 2024'!$J$4:$J$749,$K215,'[1]SIIF Cierre 31 de Abril de 2024'!$K$4:$K$749,$L215,'[1]SIIF Cierre 31 de Abril de 2024'!$L$4:$L$749,$M215,'[1]SIIF Cierre 31 de Abril de 2024'!$M$4:$M$749,$N215,'[1]SIIF Cierre 31 de Abril de 2024'!$N$4:$N$749,$O215)/1000000)</f>
        <v>0</v>
      </c>
      <c r="X215" s="301">
        <v>0</v>
      </c>
      <c r="Y215" s="352">
        <f>(+SUMIFS('[1]SIIF Cierre 31 de Abril de 2024'!$R$4:$R$749,'[1]SIIF Cierre 31 de Abril de 2024'!$A$4:$A$749,$B215,'[1]SIIF Cierre 31 de Abril de 2024'!$B$4:$B$749,$C215,'[1]SIIF Cierre 31 de Abril de 2024'!$C$4:$C$749,$D215,'[1]SIIF Cierre 31 de Abril de 2024'!$D$4:$D$749,$E215,'[1]SIIF Cierre 31 de Abril de 2024'!$E$4:$E$749,$F215,'[1]SIIF Cierre 31 de Abril de 2024'!$F$4:$F$749,$G215,'[1]SIIF Cierre 31 de Abril de 2024'!$G$4:$G$749,$H215,'[1]SIIF Cierre 31 de Abril de 2024'!$H$4:$H$749,$I215,'[1]SIIF Cierre 31 de Abril de 2024'!$I$4:$I$749,$J215,'[1]SIIF Cierre 31 de Abril de 2024'!$J$4:$J$749,$K215,'[1]SIIF Cierre 31 de Abril de 2024'!$K$4:$K$749,$L215,'[1]SIIF Cierre 31 de Abril de 2024'!$L$4:$L$749,$M215,'[1]SIIF Cierre 31 de Abril de 2024'!$M$4:$M$749,$N215,'[1]SIIF Cierre 31 de Abril de 2024'!$N$4:$N$749,$O215)/1000000)</f>
        <v>0</v>
      </c>
      <c r="Z215" s="301"/>
      <c r="AA215" s="352">
        <f>(+SUMIFS('[1]SIIF Cierre 31 de Abril de 2024'!$Q$4:$Q$749,'[1]SIIF Cierre 31 de Abril de 2024'!$A$4:$A$749,$B215,'[1]SIIF Cierre 31 de Abril de 2024'!$B$4:$B$749,$C215,'[1]SIIF Cierre 31 de Abril de 2024'!$C$4:$C$749,$D215,'[1]SIIF Cierre 31 de Abril de 2024'!$D$4:$D$749,$E215,'[1]SIIF Cierre 31 de Abril de 2024'!$E$4:$E$749,$F215,'[1]SIIF Cierre 31 de Abril de 2024'!$F$4:$F$749,$G215,'[1]SIIF Cierre 31 de Abril de 2024'!$G$4:$G$749,$H215,'[1]SIIF Cierre 31 de Abril de 2024'!$H$4:$H$749,$I215,'[1]SIIF Cierre 31 de Abril de 2024'!$I$4:$I$749,$J215,'[1]SIIF Cierre 31 de Abril de 2024'!$J$4:$J$749,$K215,'[1]SIIF Cierre 31 de Abril de 2024'!$K$4:$K$749,$L215,'[1]SIIF Cierre 31 de Abril de 2024'!$L$4:$L$749,$M215,'[1]SIIF Cierre 31 de Abril de 2024'!$M$4:$M$749,$N215,'[1]SIIF Cierre 31 de Abril de 2024'!$N$4:$N$749,$O215)/1000000)</f>
        <v>0</v>
      </c>
      <c r="AB215" s="301"/>
      <c r="AC215" s="301"/>
      <c r="AD215" s="422">
        <f>W215-Y215+AA215</f>
        <v>0</v>
      </c>
      <c r="AE215" s="352">
        <f>(+SUMIFS('[1]SIIF Cierre 31 de Abril de 2024'!$T$4:$T$749,'[1]SIIF Cierre 31 de Abril de 2024'!$A$4:$A$749,$B215,'[1]SIIF Cierre 31 de Abril de 2024'!$B$4:$B$749,$C215,'[1]SIIF Cierre 31 de Abril de 2024'!$C$4:$C$749,$D215,'[1]SIIF Cierre 31 de Abril de 2024'!$D$4:$D$749,$E215,'[1]SIIF Cierre 31 de Abril de 2024'!$E$4:$E$749,$F215,'[1]SIIF Cierre 31 de Abril de 2024'!$F$4:$F$749,$G215,'[1]SIIF Cierre 31 de Abril de 2024'!$G$4:$G$749,$H215,'[1]SIIF Cierre 31 de Abril de 2024'!$H$4:$H$749,$I215,'[1]SIIF Cierre 31 de Abril de 2024'!$I$4:$I$749,$J215,'[1]SIIF Cierre 31 de Abril de 2024'!$J$4:$J$749,$K215,'[1]SIIF Cierre 31 de Abril de 2024'!$K$4:$K$749,$L215,'[1]SIIF Cierre 31 de Abril de 2024'!$L$4:$L$749,$M215,'[1]SIIF Cierre 31 de Abril de 2024'!$M$4:$M$749,$N215,'[1]SIIF Cierre 31 de Abril de 2024'!$N$4:$N$749,$O215)/1000000)</f>
        <v>0</v>
      </c>
      <c r="AF215" s="360">
        <f>AD215-AE215</f>
        <v>0</v>
      </c>
      <c r="AG215" s="422">
        <f>+SUMIFS('[1]SIIF Cierre 31 de Abril de 2024'!$W$4:$W$749,'[1]SIIF Cierre 31 de Abril de 2024'!$A$4:$A$749,$B215,'[1]SIIF Cierre 31 de Abril de 2024'!$B$4:$B$749,$C215,'[1]SIIF Cierre 31 de Abril de 2024'!$C$4:$C$749,$D215,'[1]SIIF Cierre 31 de Abril de 2024'!$D$4:$D$749,$E215,'[1]SIIF Cierre 31 de Abril de 2024'!$E$4:$E$749,$F215,'[1]SIIF Cierre 31 de Abril de 2024'!$F$4:$F$749,$G215,'[1]SIIF Cierre 31 de Abril de 2024'!$G$4:$G$749,$H215,'[1]SIIF Cierre 31 de Abril de 2024'!$H$4:$H$749,$I215,'[1]SIIF Cierre 31 de Abril de 2024'!$I$4:$I$749,$J215,'[1]SIIF Cierre 31 de Abril de 2024'!$J$4:$J$749,$K215,'[1]SIIF Cierre 31 de Abril de 2024'!$K$4:$K$749,$L215,'[1]SIIF Cierre 31 de Abril de 2024'!$L$4:$L$749,$M215,'[1]SIIF Cierre 31 de Abril de 2024'!$M$4:$M$749,$N215,'[1]SIIF Cierre 31 de Abril de 2024'!$N$4:$N$749,$O215)/1000000</f>
        <v>0</v>
      </c>
      <c r="AH215" s="177">
        <f>IFERROR(AG215/AD215,0)</f>
        <v>0</v>
      </c>
      <c r="AI215" s="217"/>
      <c r="AJ215" s="246">
        <f t="shared" si="608"/>
        <v>0</v>
      </c>
      <c r="AK215" s="246">
        <f t="shared" si="609"/>
        <v>0</v>
      </c>
      <c r="AL215" s="170">
        <f t="shared" si="593"/>
        <v>0</v>
      </c>
      <c r="AM215" s="422">
        <f>+SUMIFS('[1]SIIF Cierre 31 de Abril de 2024'!$X$4:$X$749,'[1]SIIF Cierre 31 de Abril de 2024'!$A$4:$A$749,$B215,'[1]SIIF Cierre 31 de Abril de 2024'!$B$4:$B$749,$C215,'[1]SIIF Cierre 31 de Abril de 2024'!$C$4:$C$749,$D215,'[1]SIIF Cierre 31 de Abril de 2024'!$D$4:$D$749,$E215,'[1]SIIF Cierre 31 de Abril de 2024'!$E$4:$E$749,$F215,'[1]SIIF Cierre 31 de Abril de 2024'!$F$4:$F$749,$G215,'[1]SIIF Cierre 31 de Abril de 2024'!$G$4:$G$749,$H215,'[1]SIIF Cierre 31 de Abril de 2024'!$H$4:$H$749,$I215,'[1]SIIF Cierre 31 de Abril de 2024'!$I$4:$I$749,$J215,'[1]SIIF Cierre 31 de Abril de 2024'!$J$4:$J$749,$K215,'[1]SIIF Cierre 31 de Abril de 2024'!$K$4:$K$749,$L215,'[1]SIIF Cierre 31 de Abril de 2024'!$L$4:$L$749,$M215,'[1]SIIF Cierre 31 de Abril de 2024'!$M$4:$M$749,$N215,'[1]SIIF Cierre 31 de Abril de 2024'!$N$4:$N$749,$O215)/1000000</f>
        <v>0</v>
      </c>
      <c r="AN215" s="177">
        <f>IFERROR(AM215/AD215,0)</f>
        <v>0</v>
      </c>
      <c r="AO215" s="217"/>
      <c r="AP215" s="246">
        <f t="shared" si="603"/>
        <v>0</v>
      </c>
      <c r="AQ215" s="246">
        <f t="shared" si="604"/>
        <v>0</v>
      </c>
      <c r="AR215" s="170">
        <f t="shared" si="595"/>
        <v>0</v>
      </c>
      <c r="AS215" s="422">
        <f>+SUMIFS('[1]SIIF Cierre 31 de Abril de 2024'!$Z$4:$Z$749,'[1]SIIF Cierre 31 de Abril de 2024'!$A$4:$A$749,$B215,'[1]SIIF Cierre 31 de Abril de 2024'!$B$4:$B$749,$C215,'[1]SIIF Cierre 31 de Abril de 2024'!$C$4:$C$749,$D215,'[1]SIIF Cierre 31 de Abril de 2024'!$D$4:$D$749,$E215,'[1]SIIF Cierre 31 de Abril de 2024'!$E$4:$E$749,$F215,'[1]SIIF Cierre 31 de Abril de 2024'!$F$4:$F$749,$G215,'[1]SIIF Cierre 31 de Abril de 2024'!$G$4:$G$749,$H215,'[1]SIIF Cierre 31 de Abril de 2024'!$H$4:$H$749,$I215,'[1]SIIF Cierre 31 de Abril de 2024'!$I$4:$I$749,$J215,'[1]SIIF Cierre 31 de Abril de 2024'!$J$4:$J$749,$K215,'[1]SIIF Cierre 31 de Abril de 2024'!$K$4:$K$749,$L215,'[1]SIIF Cierre 31 de Abril de 2024'!$L$4:$L$749,$M215,'[1]SIIF Cierre 31 de Abril de 2024'!$M$4:$M$749,$N215,'[1]SIIF Cierre 31 de Abril de 2024'!$N$4:$N$749,$O215)/1000000</f>
        <v>0</v>
      </c>
      <c r="AT215" s="177">
        <f>IFERROR(AS215/AD215,0)</f>
        <v>0</v>
      </c>
      <c r="AU215" s="422">
        <f>+AD215-AG215</f>
        <v>0</v>
      </c>
      <c r="AV215" s="350">
        <f>+AG215-AM215</f>
        <v>0</v>
      </c>
      <c r="AW215" s="351">
        <f t="shared" si="605"/>
        <v>0</v>
      </c>
      <c r="AX215" s="389"/>
      <c r="AY215" s="178">
        <f>AD215*AR215</f>
        <v>0</v>
      </c>
      <c r="AZ215" s="172" t="e">
        <f>+AM215/AY215</f>
        <v>#DIV/0!</v>
      </c>
      <c r="BB215" s="252">
        <v>0</v>
      </c>
      <c r="BC215" s="252">
        <v>0</v>
      </c>
      <c r="BD215" s="252">
        <v>0</v>
      </c>
      <c r="BE215" s="252">
        <v>0</v>
      </c>
      <c r="BF215" s="252">
        <v>0</v>
      </c>
      <c r="BG215" s="252">
        <v>0</v>
      </c>
      <c r="BH215" s="252">
        <v>0</v>
      </c>
      <c r="BI215" s="252">
        <v>0</v>
      </c>
      <c r="BJ215" s="252">
        <v>0</v>
      </c>
      <c r="BK215" s="252">
        <v>0</v>
      </c>
      <c r="BL215" s="252">
        <v>0</v>
      </c>
      <c r="BM215" s="252">
        <v>0</v>
      </c>
      <c r="BO215" s="252">
        <v>0</v>
      </c>
      <c r="BP215" s="252">
        <v>0</v>
      </c>
      <c r="BQ215" s="252">
        <v>0</v>
      </c>
      <c r="BR215" s="252">
        <v>0</v>
      </c>
      <c r="BS215" s="252">
        <v>0</v>
      </c>
      <c r="BT215" s="252">
        <v>0</v>
      </c>
      <c r="BU215" s="252">
        <v>0</v>
      </c>
      <c r="BV215" s="252">
        <v>0</v>
      </c>
      <c r="BW215" s="252">
        <v>0</v>
      </c>
      <c r="BX215" s="252">
        <v>0</v>
      </c>
      <c r="BY215" s="252">
        <v>0</v>
      </c>
      <c r="BZ215" s="252">
        <v>0</v>
      </c>
      <c r="CB215" s="537">
        <f t="shared" si="606"/>
        <v>0</v>
      </c>
      <c r="CC215" s="537">
        <f t="shared" si="606"/>
        <v>0</v>
      </c>
      <c r="CD215" s="537">
        <f t="shared" si="606"/>
        <v>0</v>
      </c>
      <c r="CE215" s="537">
        <f t="shared" si="606"/>
        <v>0</v>
      </c>
      <c r="CF215" s="537">
        <f t="shared" si="606"/>
        <v>0</v>
      </c>
      <c r="CG215" s="537">
        <f t="shared" si="606"/>
        <v>0</v>
      </c>
      <c r="CH215" s="537">
        <f t="shared" si="606"/>
        <v>0</v>
      </c>
      <c r="CI215" s="537">
        <f t="shared" si="606"/>
        <v>0</v>
      </c>
      <c r="CJ215" s="537">
        <f t="shared" si="606"/>
        <v>0</v>
      </c>
      <c r="CK215" s="537">
        <f t="shared" si="606"/>
        <v>0</v>
      </c>
      <c r="CL215" s="537">
        <f t="shared" si="606"/>
        <v>0</v>
      </c>
      <c r="CM215" s="537">
        <f t="shared" si="606"/>
        <v>0</v>
      </c>
      <c r="CO215" s="538">
        <f t="shared" si="607"/>
        <v>0</v>
      </c>
      <c r="CP215" s="538">
        <f t="shared" si="607"/>
        <v>0</v>
      </c>
      <c r="CQ215" s="538">
        <f t="shared" si="607"/>
        <v>0</v>
      </c>
      <c r="CR215" s="538">
        <f t="shared" si="607"/>
        <v>0</v>
      </c>
      <c r="CS215" s="538">
        <f t="shared" si="607"/>
        <v>0</v>
      </c>
      <c r="CT215" s="538">
        <f t="shared" si="607"/>
        <v>0</v>
      </c>
      <c r="CU215" s="538">
        <f t="shared" si="607"/>
        <v>0</v>
      </c>
      <c r="CV215" s="538">
        <f t="shared" si="607"/>
        <v>0</v>
      </c>
      <c r="CW215" s="538">
        <f t="shared" si="607"/>
        <v>0</v>
      </c>
      <c r="CX215" s="538">
        <f t="shared" si="607"/>
        <v>0</v>
      </c>
      <c r="CY215" s="538">
        <f t="shared" si="607"/>
        <v>0</v>
      </c>
      <c r="CZ215" s="538">
        <f t="shared" si="607"/>
        <v>0</v>
      </c>
      <c r="DB215" s="538">
        <v>0</v>
      </c>
      <c r="DC215" s="538">
        <v>0</v>
      </c>
      <c r="DD215" s="538">
        <v>0</v>
      </c>
      <c r="DE215" s="538">
        <v>0</v>
      </c>
      <c r="DF215" s="538">
        <v>0</v>
      </c>
      <c r="DG215" s="538">
        <v>0</v>
      </c>
      <c r="DH215" s="538">
        <v>0</v>
      </c>
      <c r="DI215" s="538">
        <v>0</v>
      </c>
      <c r="DJ215" s="538">
        <v>0</v>
      </c>
      <c r="DK215" s="538">
        <v>0</v>
      </c>
      <c r="DL215" s="538">
        <v>0</v>
      </c>
      <c r="DM215" s="538">
        <v>0</v>
      </c>
      <c r="DO215" s="538">
        <v>0</v>
      </c>
      <c r="DP215" s="538">
        <v>0</v>
      </c>
      <c r="DQ215" s="538">
        <v>0</v>
      </c>
      <c r="DR215" s="538">
        <v>0</v>
      </c>
      <c r="DS215" s="538">
        <v>0</v>
      </c>
      <c r="DT215" s="538">
        <v>0</v>
      </c>
      <c r="DU215" s="538">
        <v>0</v>
      </c>
      <c r="DV215" s="538">
        <v>0</v>
      </c>
      <c r="DW215" s="538">
        <v>0</v>
      </c>
      <c r="DX215" s="538">
        <v>0</v>
      </c>
      <c r="DY215" s="538">
        <v>0</v>
      </c>
      <c r="DZ215" s="538">
        <v>0</v>
      </c>
      <c r="EB215" s="538">
        <v>1000000</v>
      </c>
      <c r="EC215" s="538">
        <v>1000000</v>
      </c>
      <c r="ED215" s="538">
        <v>1000000</v>
      </c>
      <c r="EE215" s="538">
        <v>1000000</v>
      </c>
      <c r="EF215" s="538">
        <v>1000000</v>
      </c>
      <c r="EG215" s="538">
        <v>1000000</v>
      </c>
      <c r="EH215" s="538">
        <v>1000000</v>
      </c>
      <c r="EI215" s="538">
        <v>1000000</v>
      </c>
      <c r="EJ215" s="538">
        <v>1000000</v>
      </c>
      <c r="EK215" s="538">
        <v>1000000</v>
      </c>
      <c r="EL215" s="538">
        <v>1000000</v>
      </c>
      <c r="EM215" s="538">
        <v>1000000</v>
      </c>
      <c r="EO215" s="538">
        <v>1000000</v>
      </c>
      <c r="EP215" s="538">
        <v>1000000</v>
      </c>
      <c r="EQ215" s="538">
        <v>1000000</v>
      </c>
      <c r="ER215" s="538">
        <v>1000000</v>
      </c>
      <c r="ES215" s="538">
        <v>1000000</v>
      </c>
      <c r="ET215" s="538">
        <v>1000000</v>
      </c>
      <c r="EU215" s="538">
        <v>1000000</v>
      </c>
      <c r="EV215" s="538">
        <v>1000000</v>
      </c>
      <c r="EW215" s="538">
        <v>1000000</v>
      </c>
      <c r="EX215" s="538">
        <v>1000000</v>
      </c>
      <c r="EY215" s="538">
        <v>1000000</v>
      </c>
      <c r="EZ215" s="538">
        <v>1000000</v>
      </c>
    </row>
    <row r="216" spans="1:156" ht="35.25" customHeight="1" thickBot="1">
      <c r="B216" s="1" t="s">
        <v>188</v>
      </c>
      <c r="C216" s="1" t="s">
        <v>297</v>
      </c>
      <c r="D216" s="1" t="s">
        <v>162</v>
      </c>
      <c r="E216" s="1" t="s">
        <v>163</v>
      </c>
      <c r="F216" s="1">
        <v>8</v>
      </c>
      <c r="G216" s="1" t="s">
        <v>162</v>
      </c>
      <c r="H216" s="1" t="s">
        <v>162</v>
      </c>
      <c r="I216" s="1" t="s">
        <v>162</v>
      </c>
      <c r="J216" s="1" t="s">
        <v>162</v>
      </c>
      <c r="K216" s="1" t="s">
        <v>162</v>
      </c>
      <c r="L216" s="1" t="s">
        <v>162</v>
      </c>
      <c r="M216" s="1" t="s">
        <v>162</v>
      </c>
      <c r="N216" s="1" t="s">
        <v>162</v>
      </c>
      <c r="O216" s="1" t="s">
        <v>162</v>
      </c>
      <c r="T216" s="174" t="s">
        <v>169</v>
      </c>
      <c r="U216" s="414"/>
      <c r="V216" s="174" t="s">
        <v>169</v>
      </c>
      <c r="W216" s="352">
        <f>(+SUMIFS('[1]SIIF Cierre 31 de Abril de 2024'!$P$4:$P$749,'[1]SIIF Cierre 31 de Abril de 2024'!$A$4:$A$749,$B216,'[1]SIIF Cierre 31 de Abril de 2024'!$B$4:$B$749,$C216,'[1]SIIF Cierre 31 de Abril de 2024'!$C$4:$C$749,$D216,'[1]SIIF Cierre 31 de Abril de 2024'!$D$4:$D$749,$E216,'[1]SIIF Cierre 31 de Abril de 2024'!$E$4:$E$749,$F216,'[1]SIIF Cierre 31 de Abril de 2024'!$F$4:$F$749,$G216,'[1]SIIF Cierre 31 de Abril de 2024'!$G$4:$G$749,$H216,'[1]SIIF Cierre 31 de Abril de 2024'!$H$4:$H$749,$I216,'[1]SIIF Cierre 31 de Abril de 2024'!$I$4:$I$749,$J216,'[1]SIIF Cierre 31 de Abril de 2024'!$J$4:$J$749,$K216,'[1]SIIF Cierre 31 de Abril de 2024'!$K$4:$K$749,$L216,'[1]SIIF Cierre 31 de Abril de 2024'!$L$4:$L$749,$M216,'[1]SIIF Cierre 31 de Abril de 2024'!$M$4:$M$749,$N216,'[1]SIIF Cierre 31 de Abril de 2024'!$N$4:$N$749,$O216)/1000000)</f>
        <v>198.8</v>
      </c>
      <c r="X216" s="301"/>
      <c r="Y216" s="352">
        <f>(+SUMIFS('[1]SIIF Cierre 31 de Abril de 2024'!$R$4:$R$749,'[1]SIIF Cierre 31 de Abril de 2024'!$A$4:$A$749,$B216,'[1]SIIF Cierre 31 de Abril de 2024'!$B$4:$B$749,$C216,'[1]SIIF Cierre 31 de Abril de 2024'!$C$4:$C$749,$D216,'[1]SIIF Cierre 31 de Abril de 2024'!$D$4:$D$749,$E216,'[1]SIIF Cierre 31 de Abril de 2024'!$E$4:$E$749,$F216,'[1]SIIF Cierre 31 de Abril de 2024'!$F$4:$F$749,$G216,'[1]SIIF Cierre 31 de Abril de 2024'!$G$4:$G$749,$H216,'[1]SIIF Cierre 31 de Abril de 2024'!$H$4:$H$749,$I216,'[1]SIIF Cierre 31 de Abril de 2024'!$I$4:$I$749,$J216,'[1]SIIF Cierre 31 de Abril de 2024'!$J$4:$J$749,$K216,'[1]SIIF Cierre 31 de Abril de 2024'!$K$4:$K$749,$L216,'[1]SIIF Cierre 31 de Abril de 2024'!$L$4:$L$749,$M216,'[1]SIIF Cierre 31 de Abril de 2024'!$M$4:$M$749,$N216,'[1]SIIF Cierre 31 de Abril de 2024'!$N$4:$N$749,$O216)/1000000)</f>
        <v>0</v>
      </c>
      <c r="Z216" s="301"/>
      <c r="AA216" s="352">
        <f>(+SUMIFS('[1]SIIF Cierre 31 de Abril de 2024'!$Q$4:$Q$749,'[1]SIIF Cierre 31 de Abril de 2024'!$A$4:$A$749,$B216,'[1]SIIF Cierre 31 de Abril de 2024'!$B$4:$B$749,$C216,'[1]SIIF Cierre 31 de Abril de 2024'!$C$4:$C$749,$D216,'[1]SIIF Cierre 31 de Abril de 2024'!$D$4:$D$749,$E216,'[1]SIIF Cierre 31 de Abril de 2024'!$E$4:$E$749,$F216,'[1]SIIF Cierre 31 de Abril de 2024'!$F$4:$F$749,$G216,'[1]SIIF Cierre 31 de Abril de 2024'!$G$4:$G$749,$H216,'[1]SIIF Cierre 31 de Abril de 2024'!$H$4:$H$749,$I216,'[1]SIIF Cierre 31 de Abril de 2024'!$I$4:$I$749,$J216,'[1]SIIF Cierre 31 de Abril de 2024'!$J$4:$J$749,$K216,'[1]SIIF Cierre 31 de Abril de 2024'!$K$4:$K$749,$L216,'[1]SIIF Cierre 31 de Abril de 2024'!$L$4:$L$749,$M216,'[1]SIIF Cierre 31 de Abril de 2024'!$M$4:$M$749,$N216,'[1]SIIF Cierre 31 de Abril de 2024'!$N$4:$N$749,$O216)/1000000)</f>
        <v>0</v>
      </c>
      <c r="AB216" s="301"/>
      <c r="AC216" s="301"/>
      <c r="AD216" s="422">
        <f>W216-Y216+AA216</f>
        <v>198.8</v>
      </c>
      <c r="AE216" s="352">
        <f>(+SUMIFS('[1]SIIF Cierre 31 de Abril de 2024'!$T$4:$T$749,'[1]SIIF Cierre 31 de Abril de 2024'!$A$4:$A$749,$B216,'[1]SIIF Cierre 31 de Abril de 2024'!$B$4:$B$749,$C216,'[1]SIIF Cierre 31 de Abril de 2024'!$C$4:$C$749,$D216,'[1]SIIF Cierre 31 de Abril de 2024'!$D$4:$D$749,$E216,'[1]SIIF Cierre 31 de Abril de 2024'!$E$4:$E$749,$F216,'[1]SIIF Cierre 31 de Abril de 2024'!$F$4:$F$749,$G216,'[1]SIIF Cierre 31 de Abril de 2024'!$G$4:$G$749,$H216,'[1]SIIF Cierre 31 de Abril de 2024'!$H$4:$H$749,$I216,'[1]SIIF Cierre 31 de Abril de 2024'!$I$4:$I$749,$J216,'[1]SIIF Cierre 31 de Abril de 2024'!$J$4:$J$749,$K216,'[1]SIIF Cierre 31 de Abril de 2024'!$K$4:$K$749,$L216,'[1]SIIF Cierre 31 de Abril de 2024'!$L$4:$L$749,$M216,'[1]SIIF Cierre 31 de Abril de 2024'!$M$4:$M$749,$N216,'[1]SIIF Cierre 31 de Abril de 2024'!$N$4:$N$749,$O216)/1000000)</f>
        <v>0</v>
      </c>
      <c r="AF216" s="352">
        <f>AD216-AE216</f>
        <v>198.8</v>
      </c>
      <c r="AG216" s="422">
        <f>+SUMIFS('[1]SIIF Cierre 31 de Abril de 2024'!$W$4:$W$749,'[1]SIIF Cierre 31 de Abril de 2024'!$A$4:$A$749,$B216,'[1]SIIF Cierre 31 de Abril de 2024'!$B$4:$B$749,$C216,'[1]SIIF Cierre 31 de Abril de 2024'!$C$4:$C$749,$D216,'[1]SIIF Cierre 31 de Abril de 2024'!$D$4:$D$749,$E216,'[1]SIIF Cierre 31 de Abril de 2024'!$E$4:$E$749,$F216,'[1]SIIF Cierre 31 de Abril de 2024'!$F$4:$F$749,$G216,'[1]SIIF Cierre 31 de Abril de 2024'!$G$4:$G$749,$H216,'[1]SIIF Cierre 31 de Abril de 2024'!$H$4:$H$749,$I216,'[1]SIIF Cierre 31 de Abril de 2024'!$I$4:$I$749,$J216,'[1]SIIF Cierre 31 de Abril de 2024'!$J$4:$J$749,$K216,'[1]SIIF Cierre 31 de Abril de 2024'!$K$4:$K$749,$L216,'[1]SIIF Cierre 31 de Abril de 2024'!$L$4:$L$749,$M216,'[1]SIIF Cierre 31 de Abril de 2024'!$M$4:$M$749,$N216,'[1]SIIF Cierre 31 de Abril de 2024'!$N$4:$N$749,$O216)/1000000</f>
        <v>77.421999999999997</v>
      </c>
      <c r="AH216" s="177">
        <f t="shared" si="592"/>
        <v>0.38944668008048289</v>
      </c>
      <c r="AI216" s="217"/>
      <c r="AJ216" s="246">
        <f t="shared" si="608"/>
        <v>0</v>
      </c>
      <c r="AK216" s="246">
        <f t="shared" si="609"/>
        <v>77.421999999999997</v>
      </c>
      <c r="AL216" s="170">
        <f t="shared" si="593"/>
        <v>0</v>
      </c>
      <c r="AM216" s="422">
        <f>+SUMIFS('[1]SIIF Cierre 31 de Abril de 2024'!$X$4:$X$749,'[1]SIIF Cierre 31 de Abril de 2024'!$A$4:$A$749,$B216,'[1]SIIF Cierre 31 de Abril de 2024'!$B$4:$B$749,$C216,'[1]SIIF Cierre 31 de Abril de 2024'!$C$4:$C$749,$D216,'[1]SIIF Cierre 31 de Abril de 2024'!$D$4:$D$749,$E216,'[1]SIIF Cierre 31 de Abril de 2024'!$E$4:$E$749,$F216,'[1]SIIF Cierre 31 de Abril de 2024'!$F$4:$F$749,$G216,'[1]SIIF Cierre 31 de Abril de 2024'!$G$4:$G$749,$H216,'[1]SIIF Cierre 31 de Abril de 2024'!$H$4:$H$749,$I216,'[1]SIIF Cierre 31 de Abril de 2024'!$I$4:$I$749,$J216,'[1]SIIF Cierre 31 de Abril de 2024'!$J$4:$J$749,$K216,'[1]SIIF Cierre 31 de Abril de 2024'!$K$4:$K$749,$L216,'[1]SIIF Cierre 31 de Abril de 2024'!$L$4:$L$749,$M216,'[1]SIIF Cierre 31 de Abril de 2024'!$M$4:$M$749,$N216,'[1]SIIF Cierre 31 de Abril de 2024'!$N$4:$N$749,$O216)/1000000</f>
        <v>77.421999999999997</v>
      </c>
      <c r="AN216" s="177">
        <f t="shared" si="594"/>
        <v>0.38944668008048289</v>
      </c>
      <c r="AO216" s="217"/>
      <c r="AP216" s="246">
        <f>INDEX(CO216:CZ216,MATCH($W$1,$CO$86:$CZ$86,0))</f>
        <v>0</v>
      </c>
      <c r="AQ216" s="246">
        <f t="shared" si="604"/>
        <v>77.421999999999997</v>
      </c>
      <c r="AR216" s="170">
        <f t="shared" si="595"/>
        <v>0</v>
      </c>
      <c r="AS216" s="422">
        <f>+SUMIFS('[1]SIIF Cierre 31 de Abril de 2024'!$Z$4:$Z$749,'[1]SIIF Cierre 31 de Abril de 2024'!$A$4:$A$749,$B216,'[1]SIIF Cierre 31 de Abril de 2024'!$B$4:$B$749,$C216,'[1]SIIF Cierre 31 de Abril de 2024'!$C$4:$C$749,$D216,'[1]SIIF Cierre 31 de Abril de 2024'!$D$4:$D$749,$E216,'[1]SIIF Cierre 31 de Abril de 2024'!$E$4:$E$749,$F216,'[1]SIIF Cierre 31 de Abril de 2024'!$F$4:$F$749,$G216,'[1]SIIF Cierre 31 de Abril de 2024'!$G$4:$G$749,$H216,'[1]SIIF Cierre 31 de Abril de 2024'!$H$4:$H$749,$I216,'[1]SIIF Cierre 31 de Abril de 2024'!$I$4:$I$749,$J216,'[1]SIIF Cierre 31 de Abril de 2024'!$J$4:$J$749,$K216,'[1]SIIF Cierre 31 de Abril de 2024'!$K$4:$K$749,$L216,'[1]SIIF Cierre 31 de Abril de 2024'!$L$4:$L$749,$M216,'[1]SIIF Cierre 31 de Abril de 2024'!$M$4:$M$749,$N216,'[1]SIIF Cierre 31 de Abril de 2024'!$N$4:$N$749,$O216)/1000000</f>
        <v>77.421999999999997</v>
      </c>
      <c r="AT216" s="177">
        <f t="shared" si="596"/>
        <v>0.38944668008048289</v>
      </c>
      <c r="AU216" s="422">
        <f>+AD216-AG216</f>
        <v>121.37800000000001</v>
      </c>
      <c r="AV216" s="350">
        <f>+AG216-AM216</f>
        <v>0</v>
      </c>
      <c r="AW216" s="351">
        <f t="shared" si="605"/>
        <v>121.37800000000001</v>
      </c>
      <c r="AX216" s="389"/>
      <c r="AY216" s="178">
        <f>AD216*AR216</f>
        <v>0</v>
      </c>
      <c r="AZ216" s="172" t="e">
        <f>+AM216/AY216</f>
        <v>#DIV/0!</v>
      </c>
      <c r="BB216" s="252">
        <v>0</v>
      </c>
      <c r="BC216" s="252">
        <v>0</v>
      </c>
      <c r="BD216" s="252">
        <v>0</v>
      </c>
      <c r="BE216" s="252">
        <v>0</v>
      </c>
      <c r="BF216" s="252">
        <v>0</v>
      </c>
      <c r="BG216" s="252">
        <v>0</v>
      </c>
      <c r="BH216" s="252">
        <v>0.43259557344064387</v>
      </c>
      <c r="BI216" s="252">
        <v>0.43259557344064387</v>
      </c>
      <c r="BJ216" s="252">
        <v>0.43259557344064387</v>
      </c>
      <c r="BK216" s="252">
        <v>0.43259557344064387</v>
      </c>
      <c r="BL216" s="252">
        <v>0.43259557344064387</v>
      </c>
      <c r="BM216" s="252">
        <v>1</v>
      </c>
      <c r="BO216" s="252">
        <v>0</v>
      </c>
      <c r="BP216" s="252">
        <v>0</v>
      </c>
      <c r="BQ216" s="252">
        <v>0</v>
      </c>
      <c r="BR216" s="252">
        <v>0</v>
      </c>
      <c r="BS216" s="252">
        <v>0</v>
      </c>
      <c r="BT216" s="252">
        <v>0</v>
      </c>
      <c r="BU216" s="252">
        <v>0.43259557344064387</v>
      </c>
      <c r="BV216" s="252">
        <v>0.43259557344064387</v>
      </c>
      <c r="BW216" s="252">
        <v>0.43259557344064387</v>
      </c>
      <c r="BX216" s="252">
        <v>0.43259557344064387</v>
      </c>
      <c r="BY216" s="252">
        <v>0.43259557344064387</v>
      </c>
      <c r="BZ216" s="252">
        <v>1</v>
      </c>
      <c r="CB216" s="537">
        <f t="shared" si="606"/>
        <v>0</v>
      </c>
      <c r="CC216" s="537">
        <f t="shared" si="606"/>
        <v>0</v>
      </c>
      <c r="CD216" s="537">
        <f t="shared" si="606"/>
        <v>0</v>
      </c>
      <c r="CE216" s="537">
        <f t="shared" si="606"/>
        <v>0</v>
      </c>
      <c r="CF216" s="537">
        <f t="shared" si="606"/>
        <v>0</v>
      </c>
      <c r="CG216" s="537">
        <f t="shared" si="606"/>
        <v>0</v>
      </c>
      <c r="CH216" s="537">
        <f t="shared" si="606"/>
        <v>86</v>
      </c>
      <c r="CI216" s="537">
        <f t="shared" si="606"/>
        <v>86</v>
      </c>
      <c r="CJ216" s="537">
        <f t="shared" si="606"/>
        <v>86</v>
      </c>
      <c r="CK216" s="537">
        <f t="shared" si="606"/>
        <v>86</v>
      </c>
      <c r="CL216" s="537">
        <f t="shared" si="606"/>
        <v>86</v>
      </c>
      <c r="CM216" s="537">
        <f t="shared" si="606"/>
        <v>198.8</v>
      </c>
      <c r="CO216" s="538">
        <f t="shared" si="607"/>
        <v>0</v>
      </c>
      <c r="CP216" s="538">
        <f t="shared" si="607"/>
        <v>0</v>
      </c>
      <c r="CQ216" s="538">
        <f t="shared" si="607"/>
        <v>0</v>
      </c>
      <c r="CR216" s="538">
        <f t="shared" si="607"/>
        <v>0</v>
      </c>
      <c r="CS216" s="538">
        <f t="shared" si="607"/>
        <v>0</v>
      </c>
      <c r="CT216" s="538">
        <f t="shared" si="607"/>
        <v>0</v>
      </c>
      <c r="CU216" s="538">
        <f t="shared" si="607"/>
        <v>86</v>
      </c>
      <c r="CV216" s="538">
        <f t="shared" si="607"/>
        <v>86</v>
      </c>
      <c r="CW216" s="538">
        <f t="shared" si="607"/>
        <v>86</v>
      </c>
      <c r="CX216" s="538">
        <f t="shared" si="607"/>
        <v>86</v>
      </c>
      <c r="CY216" s="538">
        <f t="shared" si="607"/>
        <v>86</v>
      </c>
      <c r="CZ216" s="538">
        <f t="shared" si="607"/>
        <v>198.8</v>
      </c>
      <c r="DB216" s="538">
        <v>0</v>
      </c>
      <c r="DC216" s="538">
        <v>0</v>
      </c>
      <c r="DD216" s="538">
        <v>0</v>
      </c>
      <c r="DE216" s="538">
        <v>0</v>
      </c>
      <c r="DF216" s="538">
        <v>0</v>
      </c>
      <c r="DG216" s="538">
        <v>0</v>
      </c>
      <c r="DH216" s="538">
        <v>86000000</v>
      </c>
      <c r="DI216" s="538">
        <v>86000000</v>
      </c>
      <c r="DJ216" s="538">
        <v>86000000</v>
      </c>
      <c r="DK216" s="538">
        <v>86000000</v>
      </c>
      <c r="DL216" s="538">
        <v>86000000</v>
      </c>
      <c r="DM216" s="538">
        <v>198800000</v>
      </c>
      <c r="DO216" s="538">
        <v>0</v>
      </c>
      <c r="DP216" s="538">
        <v>0</v>
      </c>
      <c r="DQ216" s="538">
        <v>0</v>
      </c>
      <c r="DR216" s="538">
        <v>0</v>
      </c>
      <c r="DS216" s="538">
        <v>0</v>
      </c>
      <c r="DT216" s="538">
        <v>0</v>
      </c>
      <c r="DU216" s="538">
        <v>86000000</v>
      </c>
      <c r="DV216" s="538">
        <v>86000000</v>
      </c>
      <c r="DW216" s="538">
        <v>86000000</v>
      </c>
      <c r="DX216" s="538">
        <v>86000000</v>
      </c>
      <c r="DY216" s="538">
        <v>86000000</v>
      </c>
      <c r="DZ216" s="538">
        <v>198800000</v>
      </c>
      <c r="EB216" s="538">
        <v>1000000</v>
      </c>
      <c r="EC216" s="538">
        <v>1000000</v>
      </c>
      <c r="ED216" s="538">
        <v>1000000</v>
      </c>
      <c r="EE216" s="538">
        <v>1000000</v>
      </c>
      <c r="EF216" s="538">
        <v>1000000</v>
      </c>
      <c r="EG216" s="538">
        <v>1000000</v>
      </c>
      <c r="EH216" s="538">
        <v>1000000</v>
      </c>
      <c r="EI216" s="538">
        <v>1000000</v>
      </c>
      <c r="EJ216" s="538">
        <v>1000000</v>
      </c>
      <c r="EK216" s="538">
        <v>1000000</v>
      </c>
      <c r="EL216" s="538">
        <v>1000000</v>
      </c>
      <c r="EM216" s="538">
        <v>1000000</v>
      </c>
      <c r="EO216" s="538">
        <v>1000000</v>
      </c>
      <c r="EP216" s="538">
        <v>1000000</v>
      </c>
      <c r="EQ216" s="538">
        <v>1000000</v>
      </c>
      <c r="ER216" s="538">
        <v>1000000</v>
      </c>
      <c r="ES216" s="538">
        <v>1000000</v>
      </c>
      <c r="ET216" s="538">
        <v>1000000</v>
      </c>
      <c r="EU216" s="538">
        <v>1000000</v>
      </c>
      <c r="EV216" s="538">
        <v>1000000</v>
      </c>
      <c r="EW216" s="538">
        <v>1000000</v>
      </c>
      <c r="EX216" s="538">
        <v>1000000</v>
      </c>
      <c r="EY216" s="538">
        <v>1000000</v>
      </c>
      <c r="EZ216" s="538">
        <v>1000000</v>
      </c>
    </row>
    <row r="217" spans="1:156" ht="27.75" customHeight="1" thickBot="1">
      <c r="A217" s="181"/>
      <c r="B217" s="1" t="s">
        <v>188</v>
      </c>
      <c r="C217" s="1" t="s">
        <v>297</v>
      </c>
      <c r="D217" s="181" t="s">
        <v>162</v>
      </c>
      <c r="E217" s="181" t="s">
        <v>170</v>
      </c>
      <c r="F217" s="181" t="s">
        <v>162</v>
      </c>
      <c r="G217" s="181" t="s">
        <v>162</v>
      </c>
      <c r="H217" s="181" t="s">
        <v>162</v>
      </c>
      <c r="I217" s="181" t="s">
        <v>162</v>
      </c>
      <c r="J217" s="181" t="s">
        <v>162</v>
      </c>
      <c r="K217" s="181" t="s">
        <v>162</v>
      </c>
      <c r="L217" s="181" t="s">
        <v>162</v>
      </c>
      <c r="M217" s="181" t="s">
        <v>162</v>
      </c>
      <c r="N217" s="181" t="s">
        <v>162</v>
      </c>
      <c r="O217" s="181" t="s">
        <v>162</v>
      </c>
      <c r="P217" s="181"/>
      <c r="Q217" s="181"/>
      <c r="R217" s="181"/>
      <c r="S217" s="181"/>
      <c r="T217" s="182" t="s">
        <v>171</v>
      </c>
      <c r="U217" s="182"/>
      <c r="V217" s="182" t="s">
        <v>171</v>
      </c>
      <c r="W217" s="353">
        <f>SUM(W218:W219)</f>
        <v>0</v>
      </c>
      <c r="X217" s="353">
        <f>SUM(X218:X219)</f>
        <v>0</v>
      </c>
      <c r="Y217" s="353">
        <f>SUM(Y218:Y219)</f>
        <v>0</v>
      </c>
      <c r="Z217" s="353"/>
      <c r="AA217" s="353">
        <f>SUM(AA218:AA219)</f>
        <v>0</v>
      </c>
      <c r="AB217" s="353">
        <f>SUM(AB218:AB219)</f>
        <v>0</v>
      </c>
      <c r="AC217" s="353"/>
      <c r="AD217" s="423">
        <f>SUM(AD218:AD219)</f>
        <v>0</v>
      </c>
      <c r="AE217" s="353">
        <f>SUM(AE218:AE219)</f>
        <v>0</v>
      </c>
      <c r="AF217" s="353">
        <f>SUM(AF218:AF219)</f>
        <v>0</v>
      </c>
      <c r="AG217" s="423">
        <f>SUM(AG218:AG219)</f>
        <v>0</v>
      </c>
      <c r="AH217" s="183">
        <f>IFERROR(AG217/AD217,0)</f>
        <v>0</v>
      </c>
      <c r="AI217" s="184" t="e">
        <f>+AG217/AF217</f>
        <v>#DIV/0!</v>
      </c>
      <c r="AJ217" s="353">
        <f>SUM(AJ218:AJ219)</f>
        <v>0</v>
      </c>
      <c r="AK217" s="353">
        <f>SUM(AK218:AK219)</f>
        <v>0</v>
      </c>
      <c r="AL217" s="170">
        <f t="shared" si="593"/>
        <v>0</v>
      </c>
      <c r="AM217" s="423">
        <f>SUM(AM218:AM219)</f>
        <v>0</v>
      </c>
      <c r="AN217" s="183">
        <f>IFERROR(AM217/AD217,0)</f>
        <v>0</v>
      </c>
      <c r="AO217" s="186" t="e">
        <f>+AM217/AF217</f>
        <v>#DIV/0!</v>
      </c>
      <c r="AP217" s="353">
        <f>SUM(AP218:AP219)</f>
        <v>0</v>
      </c>
      <c r="AQ217" s="353">
        <f>SUM(AQ218:AQ219)</f>
        <v>0</v>
      </c>
      <c r="AR217" s="170">
        <f t="shared" si="595"/>
        <v>0</v>
      </c>
      <c r="AS217" s="423">
        <f>SUM(AS218:AS219)</f>
        <v>0</v>
      </c>
      <c r="AT217" s="183">
        <f>IFERROR(AS217/AD217,0)</f>
        <v>0</v>
      </c>
      <c r="AU217" s="423">
        <f>SUM(AU218:AU219)</f>
        <v>0</v>
      </c>
      <c r="AV217" s="353">
        <f>SUM(AV218:AV219)</f>
        <v>0</v>
      </c>
      <c r="AW217" s="353">
        <f t="shared" si="605"/>
        <v>0</v>
      </c>
      <c r="AX217" s="353">
        <f>+AF217-AG217</f>
        <v>0</v>
      </c>
      <c r="AY217" s="187">
        <f>AY298</f>
        <v>11887.115652897488</v>
      </c>
      <c r="AZ217" s="172">
        <f>IF(AND(AY217=0,AM217&gt;AY217),1,IFERROR(AM217/AY217,1))</f>
        <v>0</v>
      </c>
      <c r="BB217" s="604">
        <v>0</v>
      </c>
      <c r="BC217" s="604">
        <v>0</v>
      </c>
      <c r="BD217" s="604">
        <v>0</v>
      </c>
      <c r="BE217" s="604">
        <v>0</v>
      </c>
      <c r="BF217" s="604">
        <v>0</v>
      </c>
      <c r="BG217" s="604">
        <v>0</v>
      </c>
      <c r="BH217" s="604">
        <v>0</v>
      </c>
      <c r="BI217" s="604">
        <v>0</v>
      </c>
      <c r="BJ217" s="604">
        <v>0</v>
      </c>
      <c r="BK217" s="604">
        <v>0</v>
      </c>
      <c r="BL217" s="604">
        <v>0</v>
      </c>
      <c r="BM217" s="604">
        <v>0</v>
      </c>
      <c r="BO217" s="604">
        <v>0</v>
      </c>
      <c r="BP217" s="604">
        <v>0</v>
      </c>
      <c r="BQ217" s="604">
        <v>0</v>
      </c>
      <c r="BR217" s="604">
        <v>0</v>
      </c>
      <c r="BS217" s="604">
        <v>0</v>
      </c>
      <c r="BT217" s="604">
        <v>0</v>
      </c>
      <c r="BU217" s="604">
        <v>0</v>
      </c>
      <c r="BV217" s="604">
        <v>0</v>
      </c>
      <c r="BW217" s="604">
        <v>0</v>
      </c>
      <c r="BX217" s="604">
        <v>0</v>
      </c>
      <c r="BY217" s="604">
        <v>0</v>
      </c>
      <c r="BZ217" s="604">
        <v>0</v>
      </c>
      <c r="CB217" s="353">
        <f t="shared" ref="CB217:CM217" si="610">SUM(CB218:CB219)</f>
        <v>0</v>
      </c>
      <c r="CC217" s="353">
        <f t="shared" si="610"/>
        <v>0</v>
      </c>
      <c r="CD217" s="353">
        <f t="shared" si="610"/>
        <v>0</v>
      </c>
      <c r="CE217" s="353">
        <f t="shared" si="610"/>
        <v>0</v>
      </c>
      <c r="CF217" s="353">
        <f t="shared" si="610"/>
        <v>0</v>
      </c>
      <c r="CG217" s="353">
        <f t="shared" si="610"/>
        <v>0</v>
      </c>
      <c r="CH217" s="353">
        <f t="shared" si="610"/>
        <v>0</v>
      </c>
      <c r="CI217" s="353">
        <f t="shared" si="610"/>
        <v>0</v>
      </c>
      <c r="CJ217" s="353">
        <f t="shared" si="610"/>
        <v>0</v>
      </c>
      <c r="CK217" s="353">
        <f t="shared" si="610"/>
        <v>0</v>
      </c>
      <c r="CL217" s="353">
        <f t="shared" si="610"/>
        <v>0</v>
      </c>
      <c r="CM217" s="353">
        <f t="shared" si="610"/>
        <v>0</v>
      </c>
      <c r="CN217" s="560"/>
      <c r="CO217" s="353">
        <f t="shared" ref="CO217:CZ217" si="611">SUM(CO218:CO219)</f>
        <v>0</v>
      </c>
      <c r="CP217" s="353">
        <f t="shared" si="611"/>
        <v>0</v>
      </c>
      <c r="CQ217" s="353">
        <f t="shared" si="611"/>
        <v>0</v>
      </c>
      <c r="CR217" s="353">
        <f t="shared" si="611"/>
        <v>0</v>
      </c>
      <c r="CS217" s="353">
        <f t="shared" si="611"/>
        <v>0</v>
      </c>
      <c r="CT217" s="353">
        <f t="shared" si="611"/>
        <v>0</v>
      </c>
      <c r="CU217" s="353">
        <f t="shared" si="611"/>
        <v>0</v>
      </c>
      <c r="CV217" s="353">
        <f t="shared" si="611"/>
        <v>0</v>
      </c>
      <c r="CW217" s="353">
        <f t="shared" si="611"/>
        <v>0</v>
      </c>
      <c r="CX217" s="353">
        <f t="shared" si="611"/>
        <v>0</v>
      </c>
      <c r="CY217" s="353">
        <f t="shared" si="611"/>
        <v>0</v>
      </c>
      <c r="CZ217" s="353">
        <f t="shared" si="611"/>
        <v>0</v>
      </c>
      <c r="DB217" s="353">
        <f t="shared" ref="DB217:DM217" si="612">SUM(DB218:DB219)</f>
        <v>0</v>
      </c>
      <c r="DC217" s="353">
        <f t="shared" si="612"/>
        <v>0</v>
      </c>
      <c r="DD217" s="353">
        <f t="shared" si="612"/>
        <v>0</v>
      </c>
      <c r="DE217" s="353">
        <f t="shared" si="612"/>
        <v>0</v>
      </c>
      <c r="DF217" s="353">
        <f t="shared" si="612"/>
        <v>0</v>
      </c>
      <c r="DG217" s="353">
        <f t="shared" si="612"/>
        <v>0</v>
      </c>
      <c r="DH217" s="353">
        <f t="shared" si="612"/>
        <v>0</v>
      </c>
      <c r="DI217" s="353">
        <f t="shared" si="612"/>
        <v>0</v>
      </c>
      <c r="DJ217" s="353">
        <f t="shared" si="612"/>
        <v>0</v>
      </c>
      <c r="DK217" s="353">
        <f t="shared" si="612"/>
        <v>0</v>
      </c>
      <c r="DL217" s="353">
        <f t="shared" si="612"/>
        <v>0</v>
      </c>
      <c r="DM217" s="353">
        <f t="shared" si="612"/>
        <v>0</v>
      </c>
      <c r="DN217" s="560"/>
      <c r="DO217" s="353">
        <f t="shared" ref="DO217:DZ217" si="613">SUM(DO218:DO219)</f>
        <v>0</v>
      </c>
      <c r="DP217" s="353">
        <f t="shared" si="613"/>
        <v>0</v>
      </c>
      <c r="DQ217" s="353">
        <f t="shared" si="613"/>
        <v>0</v>
      </c>
      <c r="DR217" s="353">
        <f t="shared" si="613"/>
        <v>0</v>
      </c>
      <c r="DS217" s="353">
        <f t="shared" si="613"/>
        <v>0</v>
      </c>
      <c r="DT217" s="353">
        <f t="shared" si="613"/>
        <v>0</v>
      </c>
      <c r="DU217" s="353">
        <f t="shared" si="613"/>
        <v>0</v>
      </c>
      <c r="DV217" s="353">
        <f t="shared" si="613"/>
        <v>0</v>
      </c>
      <c r="DW217" s="353">
        <f t="shared" si="613"/>
        <v>0</v>
      </c>
      <c r="DX217" s="353">
        <f t="shared" si="613"/>
        <v>0</v>
      </c>
      <c r="DY217" s="353">
        <f t="shared" si="613"/>
        <v>0</v>
      </c>
      <c r="DZ217" s="353">
        <f t="shared" si="613"/>
        <v>0</v>
      </c>
      <c r="EB217" s="557">
        <v>1000000</v>
      </c>
      <c r="EC217" s="557">
        <v>1000000</v>
      </c>
      <c r="ED217" s="557">
        <v>1000000</v>
      </c>
      <c r="EE217" s="557">
        <v>1000000</v>
      </c>
      <c r="EF217" s="557">
        <v>1000000</v>
      </c>
      <c r="EG217" s="557">
        <v>1000000</v>
      </c>
      <c r="EH217" s="557">
        <v>1000000</v>
      </c>
      <c r="EI217" s="557">
        <v>1000000</v>
      </c>
      <c r="EJ217" s="557">
        <v>1000000</v>
      </c>
      <c r="EK217" s="557">
        <v>1000000</v>
      </c>
      <c r="EL217" s="557">
        <v>1000000</v>
      </c>
      <c r="EM217" s="557">
        <v>1000000</v>
      </c>
      <c r="EN217" s="560"/>
      <c r="EO217" s="557">
        <v>1000000</v>
      </c>
      <c r="EP217" s="557">
        <v>1000000</v>
      </c>
      <c r="EQ217" s="557">
        <v>1000000</v>
      </c>
      <c r="ER217" s="557">
        <v>1000000</v>
      </c>
      <c r="ES217" s="557">
        <v>1000000</v>
      </c>
      <c r="ET217" s="557">
        <v>1000000</v>
      </c>
      <c r="EU217" s="557">
        <v>1000000</v>
      </c>
      <c r="EV217" s="557">
        <v>1000000</v>
      </c>
      <c r="EW217" s="557">
        <v>1000000</v>
      </c>
      <c r="EX217" s="557">
        <v>1000000</v>
      </c>
      <c r="EY217" s="557">
        <v>1000000</v>
      </c>
      <c r="EZ217" s="557">
        <v>1000000</v>
      </c>
    </row>
    <row r="218" spans="1:156" ht="21.75" hidden="1" customHeight="1" thickBot="1">
      <c r="A218" s="181"/>
      <c r="B218" s="1" t="s">
        <v>188</v>
      </c>
      <c r="C218" s="1" t="s">
        <v>297</v>
      </c>
      <c r="D218" s="181" t="s">
        <v>202</v>
      </c>
      <c r="E218" s="181" t="s">
        <v>170</v>
      </c>
      <c r="F218" s="181" t="s">
        <v>162</v>
      </c>
      <c r="G218" s="181" t="s">
        <v>162</v>
      </c>
      <c r="H218" s="181" t="s">
        <v>162</v>
      </c>
      <c r="I218" s="181" t="s">
        <v>162</v>
      </c>
      <c r="J218" s="181" t="s">
        <v>162</v>
      </c>
      <c r="K218" s="181" t="s">
        <v>162</v>
      </c>
      <c r="L218" s="181" t="s">
        <v>162</v>
      </c>
      <c r="M218" s="181" t="s">
        <v>162</v>
      </c>
      <c r="N218" s="181" t="s">
        <v>162</v>
      </c>
      <c r="O218" s="181" t="s">
        <v>162</v>
      </c>
      <c r="P218" s="181"/>
      <c r="Q218" s="181"/>
      <c r="R218" s="181"/>
      <c r="S218" s="181"/>
      <c r="T218" s="188" t="s">
        <v>172</v>
      </c>
      <c r="U218" s="400"/>
      <c r="V218" s="188" t="s">
        <v>172</v>
      </c>
      <c r="W218" s="354">
        <f>(+SUMIFS('[1]SIIF Cierre 31 de Abril de 2024'!$P$4:$P$749,'[1]SIIF Cierre 31 de Abril de 2024'!$A$4:$A$749,$B218,'[1]SIIF Cierre 31 de Abril de 2024'!$B$4:$B$749,$C218,'[1]SIIF Cierre 31 de Abril de 2024'!$C$4:$C$749,$D218,'[1]SIIF Cierre 31 de Abril de 2024'!$D$4:$D$749,$E218,'[1]SIIF Cierre 31 de Abril de 2024'!$E$4:$E$749,$F218,'[1]SIIF Cierre 31 de Abril de 2024'!$F$4:$F$749,$G218,'[1]SIIF Cierre 31 de Abril de 2024'!$G$4:$G$749,$H218,'[1]SIIF Cierre 31 de Abril de 2024'!$H$4:$H$749,$I218,'[1]SIIF Cierre 31 de Abril de 2024'!$I$4:$I$749,$J218,'[1]SIIF Cierre 31 de Abril de 2024'!$J$4:$J$749,$K218,'[1]SIIF Cierre 31 de Abril de 2024'!$K$4:$K$749,$L218,'[1]SIIF Cierre 31 de Abril de 2024'!$L$4:$L$749,$M218,'[1]SIIF Cierre 31 de Abril de 2024'!$M$4:$M$749,$N218,'[1]SIIF Cierre 31 de Abril de 2024'!$N$4:$N$749,$O218)/1000000)</f>
        <v>0</v>
      </c>
      <c r="X218" s="354">
        <v>0</v>
      </c>
      <c r="Y218" s="352">
        <f>(+SUMIFS('[1]SIIF Cierre 31 de Abril de 2024'!$R$4:$R$749,'[1]SIIF Cierre 31 de Abril de 2024'!$A$4:$A$749,$B218,'[1]SIIF Cierre 31 de Abril de 2024'!$B$4:$B$749,$C218,'[1]SIIF Cierre 31 de Abril de 2024'!$C$4:$C$749,$D218,'[1]SIIF Cierre 31 de Abril de 2024'!$D$4:$D$749,$E218,'[1]SIIF Cierre 31 de Abril de 2024'!$E$4:$E$749,$F218,'[1]SIIF Cierre 31 de Abril de 2024'!$F$4:$F$749,$G218,'[1]SIIF Cierre 31 de Abril de 2024'!$G$4:$G$749,$H218,'[1]SIIF Cierre 31 de Abril de 2024'!$H$4:$H$749,$I218,'[1]SIIF Cierre 31 de Abril de 2024'!$I$4:$I$749,$J218,'[1]SIIF Cierre 31 de Abril de 2024'!$J$4:$J$749,$K218,'[1]SIIF Cierre 31 de Abril de 2024'!$K$4:$K$749,$L218,'[1]SIIF Cierre 31 de Abril de 2024'!$L$4:$L$749,$M218,'[1]SIIF Cierre 31 de Abril de 2024'!$M$4:$M$749,$N218,'[1]SIIF Cierre 31 de Abril de 2024'!$N$4:$N$749,$O218)/1000000)</f>
        <v>0</v>
      </c>
      <c r="Z218" s="350"/>
      <c r="AA218" s="352">
        <f>(+SUMIFS('[1]SIIF Cierre 31 de Abril de 2024'!$Q$4:$Q$749,'[1]SIIF Cierre 31 de Abril de 2024'!$A$4:$A$749,$B218,'[1]SIIF Cierre 31 de Abril de 2024'!$B$4:$B$749,$C218,'[1]SIIF Cierre 31 de Abril de 2024'!$C$4:$C$749,$D218,'[1]SIIF Cierre 31 de Abril de 2024'!$D$4:$D$749,$E218,'[1]SIIF Cierre 31 de Abril de 2024'!$E$4:$E$749,$F218,'[1]SIIF Cierre 31 de Abril de 2024'!$F$4:$F$749,$G218,'[1]SIIF Cierre 31 de Abril de 2024'!$G$4:$G$749,$H218,'[1]SIIF Cierre 31 de Abril de 2024'!$H$4:$H$749,$I218,'[1]SIIF Cierre 31 de Abril de 2024'!$I$4:$I$749,$J218,'[1]SIIF Cierre 31 de Abril de 2024'!$J$4:$J$749,$K218,'[1]SIIF Cierre 31 de Abril de 2024'!$K$4:$K$749,$L218,'[1]SIIF Cierre 31 de Abril de 2024'!$L$4:$L$749,$M218,'[1]SIIF Cierre 31 de Abril de 2024'!$M$4:$M$749,$N218,'[1]SIIF Cierre 31 de Abril de 2024'!$N$4:$N$749,$O218)/1000000)</f>
        <v>0</v>
      </c>
      <c r="AB218" s="352"/>
      <c r="AC218" s="350"/>
      <c r="AD218" s="422">
        <f>W218-Y218+AA218</f>
        <v>0</v>
      </c>
      <c r="AE218" s="354">
        <f>(+SUMIFS('[1]SIIF Cierre 31 de Abril de 2024'!$T$4:$T$749,'[1]SIIF Cierre 31 de Abril de 2024'!$A$4:$A$749,$B218,'[1]SIIF Cierre 31 de Abril de 2024'!$B$4:$B$749,$C218,'[1]SIIF Cierre 31 de Abril de 2024'!$C$4:$C$749,$D218,'[1]SIIF Cierre 31 de Abril de 2024'!$D$4:$D$749,$E218,'[1]SIIF Cierre 31 de Abril de 2024'!$E$4:$E$749,$F218,'[1]SIIF Cierre 31 de Abril de 2024'!$F$4:$F$749,$G218,'[1]SIIF Cierre 31 de Abril de 2024'!$G$4:$G$749,$H218,'[1]SIIF Cierre 31 de Abril de 2024'!$H$4:$H$749,$I218,'[1]SIIF Cierre 31 de Abril de 2024'!$I$4:$I$749,$J218,'[1]SIIF Cierre 31 de Abril de 2024'!$J$4:$J$749,$K218,'[1]SIIF Cierre 31 de Abril de 2024'!$K$4:$K$749,$L218,'[1]SIIF Cierre 31 de Abril de 2024'!$L$4:$L$749,$M218,'[1]SIIF Cierre 31 de Abril de 2024'!$M$4:$M$749,$N218,'[1]SIIF Cierre 31 de Abril de 2024'!$N$4:$N$749,$O218)/1000000)</f>
        <v>0</v>
      </c>
      <c r="AF218" s="352">
        <f>AD218-AE218</f>
        <v>0</v>
      </c>
      <c r="AG218" s="424">
        <f>+SUMIFS('[1]SIIF Cierre 31 de Abril de 2024'!$W$4:$W$749,'[1]SIIF Cierre 31 de Abril de 2024'!$A$4:$A$749,$B218,'[1]SIIF Cierre 31 de Abril de 2024'!$B$4:$B$749,$C218,'[1]SIIF Cierre 31 de Abril de 2024'!$C$4:$C$749,$D218,'[1]SIIF Cierre 31 de Abril de 2024'!$D$4:$D$749,$E218,'[1]SIIF Cierre 31 de Abril de 2024'!$E$4:$E$749,$F218,'[1]SIIF Cierre 31 de Abril de 2024'!$F$4:$F$749,$G218,'[1]SIIF Cierre 31 de Abril de 2024'!$G$4:$G$749,$H218,'[1]SIIF Cierre 31 de Abril de 2024'!$H$4:$H$749,$I218,'[1]SIIF Cierre 31 de Abril de 2024'!$I$4:$I$749,$J218,'[1]SIIF Cierre 31 de Abril de 2024'!$J$4:$J$749,$K218,'[1]SIIF Cierre 31 de Abril de 2024'!$K$4:$K$749,$L218,'[1]SIIF Cierre 31 de Abril de 2024'!$L$4:$L$749,$M218,'[1]SIIF Cierre 31 de Abril de 2024'!$M$4:$M$749,$N218,'[1]SIIF Cierre 31 de Abril de 2024'!$N$4:$N$749,$O218)/1000000</f>
        <v>0</v>
      </c>
      <c r="AH218" s="303" t="e">
        <f>+AG218/AD218</f>
        <v>#DIV/0!</v>
      </c>
      <c r="AI218" s="184" t="e">
        <f>+AG218/AF218</f>
        <v>#DIV/0!</v>
      </c>
      <c r="AJ218" s="189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K218" s="176">
        <f>+AG218-AJ218</f>
        <v>0</v>
      </c>
      <c r="AL218" s="170">
        <f t="shared" si="593"/>
        <v>0</v>
      </c>
      <c r="AM218" s="424">
        <f>+SUMIFS('[1]SIIF Cierre 31 de Abril de 2024'!$X$4:$X$749,'[1]SIIF Cierre 31 de Abril de 2024'!$A$4:$A$749,$B218,'[1]SIIF Cierre 31 de Abril de 2024'!$B$4:$B$749,$C218,'[1]SIIF Cierre 31 de Abril de 2024'!$C$4:$C$749,$D218,'[1]SIIF Cierre 31 de Abril de 2024'!$D$4:$D$749,$E218,'[1]SIIF Cierre 31 de Abril de 2024'!$E$4:$E$749,$F218,'[1]SIIF Cierre 31 de Abril de 2024'!$F$4:$F$749,$G218,'[1]SIIF Cierre 31 de Abril de 2024'!$G$4:$G$749,$H218,'[1]SIIF Cierre 31 de Abril de 2024'!$H$4:$H$749,$I218,'[1]SIIF Cierre 31 de Abril de 2024'!$I$4:$I$749,$J218,'[1]SIIF Cierre 31 de Abril de 2024'!$J$4:$J$749,$K218,'[1]SIIF Cierre 31 de Abril de 2024'!$K$4:$K$749,$L218,'[1]SIIF Cierre 31 de Abril de 2024'!$L$4:$L$749,$M218,'[1]SIIF Cierre 31 de Abril de 2024'!$M$4:$M$749,$N218,'[1]SIIF Cierre 31 de Abril de 2024'!$N$4:$N$749,$O218)/1000000</f>
        <v>0</v>
      </c>
      <c r="AN218" s="177" t="e">
        <f t="shared" si="594"/>
        <v>#DIV/0!</v>
      </c>
      <c r="AO218" s="186" t="e">
        <f>+AM218/AF218</f>
        <v>#DIV/0!</v>
      </c>
      <c r="AP218" s="189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Q218" s="176">
        <f>+AM218-AP218</f>
        <v>0</v>
      </c>
      <c r="AR218" s="170">
        <f t="shared" si="595"/>
        <v>0</v>
      </c>
      <c r="AS218" s="424">
        <f>+SUMIFS('[1]SIIF Cierre 31 de Abril de 2024'!$Z$4:$Z$749,'[1]SIIF Cierre 31 de Abril de 2024'!$A$4:$A$749,$B218,'[1]SIIF Cierre 31 de Abril de 2024'!$B$4:$B$749,$C218,'[1]SIIF Cierre 31 de Abril de 2024'!$C$4:$C$749,$D218,'[1]SIIF Cierre 31 de Abril de 2024'!$D$4:$D$749,$E218,'[1]SIIF Cierre 31 de Abril de 2024'!$E$4:$E$749,$F218,'[1]SIIF Cierre 31 de Abril de 2024'!$F$4:$F$749,$G218,'[1]SIIF Cierre 31 de Abril de 2024'!$G$4:$G$749,$H218,'[1]SIIF Cierre 31 de Abril de 2024'!$H$4:$H$749,$I218,'[1]SIIF Cierre 31 de Abril de 2024'!$I$4:$I$749,$J218,'[1]SIIF Cierre 31 de Abril de 2024'!$J$4:$J$749,$K218,'[1]SIIF Cierre 31 de Abril de 2024'!$K$4:$K$749,$L218,'[1]SIIF Cierre 31 de Abril de 2024'!$L$4:$L$749,$M218,'[1]SIIF Cierre 31 de Abril de 2024'!$M$4:$M$749,$N218,'[1]SIIF Cierre 31 de Abril de 2024'!$N$4:$N$749,$O218)/1000000</f>
        <v>0</v>
      </c>
      <c r="AT218" s="177" t="e">
        <f t="shared" si="596"/>
        <v>#DIV/0!</v>
      </c>
      <c r="AU218" s="422">
        <f>+AD218-AG218</f>
        <v>0</v>
      </c>
      <c r="AV218" s="350">
        <f>+AG218-AM218</f>
        <v>0</v>
      </c>
      <c r="AW218" s="351">
        <f t="shared" si="605"/>
        <v>0</v>
      </c>
      <c r="AX218" s="352">
        <f>+AF218-AG218</f>
        <v>0</v>
      </c>
      <c r="AY218" s="190">
        <f>AD218*AR218</f>
        <v>0</v>
      </c>
      <c r="AZ218" s="172">
        <f>IF(AND(AY218=0,AM218&gt;AY218),1,IFERROR(AM218/AY218,1))</f>
        <v>1</v>
      </c>
      <c r="BB218" s="320"/>
      <c r="BC218" s="320"/>
      <c r="BD218" s="320"/>
      <c r="BE218" s="320"/>
      <c r="BF218" s="320"/>
      <c r="BG218" s="320"/>
      <c r="BH218" s="320"/>
      <c r="BI218" s="320"/>
      <c r="BJ218" s="320"/>
      <c r="BK218" s="320"/>
      <c r="BL218" s="320"/>
      <c r="BM218" s="320"/>
      <c r="BN218" s="319"/>
      <c r="BO218" s="320"/>
      <c r="BP218" s="320"/>
      <c r="BQ218" s="320"/>
      <c r="BR218" s="320"/>
      <c r="BS218" s="320"/>
      <c r="BT218" s="320"/>
      <c r="BU218" s="320"/>
      <c r="BV218" s="320"/>
      <c r="BW218" s="320"/>
      <c r="BX218" s="320"/>
      <c r="BY218" s="320"/>
      <c r="BZ218" s="320"/>
      <c r="CB218" s="561"/>
      <c r="CC218" s="561"/>
      <c r="CD218" s="561"/>
      <c r="CE218" s="561"/>
      <c r="CF218" s="561"/>
      <c r="CG218" s="561"/>
      <c r="CH218" s="561"/>
      <c r="CI218" s="561"/>
      <c r="CJ218" s="561"/>
      <c r="CK218" s="561"/>
      <c r="CL218" s="561"/>
      <c r="CM218" s="561"/>
      <c r="CN218" s="560"/>
      <c r="CO218" s="561"/>
      <c r="CP218" s="561"/>
      <c r="CQ218" s="561"/>
      <c r="CR218" s="561"/>
      <c r="CS218" s="561"/>
      <c r="CT218" s="561"/>
      <c r="CU218" s="561"/>
      <c r="CV218" s="561"/>
      <c r="CW218" s="561"/>
      <c r="CX218" s="561"/>
      <c r="CY218" s="561"/>
      <c r="CZ218" s="561"/>
      <c r="DB218" s="561"/>
      <c r="DC218" s="561"/>
      <c r="DD218" s="561"/>
      <c r="DE218" s="561"/>
      <c r="DF218" s="561"/>
      <c r="DG218" s="561"/>
      <c r="DH218" s="561"/>
      <c r="DI218" s="561"/>
      <c r="DJ218" s="561"/>
      <c r="DK218" s="561"/>
      <c r="DL218" s="561"/>
      <c r="DM218" s="561"/>
      <c r="DN218" s="560"/>
      <c r="DO218" s="561"/>
      <c r="DP218" s="561"/>
      <c r="DQ218" s="561"/>
      <c r="DR218" s="561"/>
      <c r="DS218" s="561"/>
      <c r="DT218" s="561"/>
      <c r="DU218" s="561"/>
      <c r="DV218" s="561"/>
      <c r="DW218" s="561"/>
      <c r="DX218" s="561"/>
      <c r="DY218" s="561"/>
      <c r="DZ218" s="561"/>
      <c r="EB218" s="561">
        <v>1000000</v>
      </c>
      <c r="EC218" s="561">
        <v>1000000</v>
      </c>
      <c r="ED218" s="561">
        <v>1000000</v>
      </c>
      <c r="EE218" s="561">
        <v>1000000</v>
      </c>
      <c r="EF218" s="561">
        <v>1000000</v>
      </c>
      <c r="EG218" s="561">
        <v>1000000</v>
      </c>
      <c r="EH218" s="561">
        <v>1000000</v>
      </c>
      <c r="EI218" s="561">
        <v>1000000</v>
      </c>
      <c r="EJ218" s="561">
        <v>1000000</v>
      </c>
      <c r="EK218" s="561">
        <v>1000000</v>
      </c>
      <c r="EL218" s="561">
        <v>1000000</v>
      </c>
      <c r="EM218" s="561">
        <v>1000000</v>
      </c>
      <c r="EN218" s="560"/>
      <c r="EO218" s="561">
        <v>1000000</v>
      </c>
      <c r="EP218" s="561">
        <v>1000000</v>
      </c>
      <c r="EQ218" s="561">
        <v>1000000</v>
      </c>
      <c r="ER218" s="561">
        <v>1000000</v>
      </c>
      <c r="ES218" s="561">
        <v>1000000</v>
      </c>
      <c r="ET218" s="561">
        <v>1000000</v>
      </c>
      <c r="EU218" s="561">
        <v>1000000</v>
      </c>
      <c r="EV218" s="561">
        <v>1000000</v>
      </c>
      <c r="EW218" s="561">
        <v>1000000</v>
      </c>
      <c r="EX218" s="561">
        <v>1000000</v>
      </c>
      <c r="EY218" s="561">
        <v>1000000</v>
      </c>
      <c r="EZ218" s="561">
        <v>1000000</v>
      </c>
    </row>
    <row r="219" spans="1:156" ht="21.75" customHeight="1" thickBot="1">
      <c r="A219" s="181"/>
      <c r="B219" s="1" t="s">
        <v>188</v>
      </c>
      <c r="C219" s="1" t="s">
        <v>297</v>
      </c>
      <c r="D219" s="181" t="s">
        <v>203</v>
      </c>
      <c r="E219" s="181" t="s">
        <v>170</v>
      </c>
      <c r="F219" s="181" t="s">
        <v>162</v>
      </c>
      <c r="G219" s="181" t="s">
        <v>162</v>
      </c>
      <c r="H219" s="181" t="s">
        <v>162</v>
      </c>
      <c r="I219" s="181" t="s">
        <v>162</v>
      </c>
      <c r="J219" s="181" t="s">
        <v>162</v>
      </c>
      <c r="K219" s="181" t="s">
        <v>162</v>
      </c>
      <c r="L219" s="181" t="s">
        <v>162</v>
      </c>
      <c r="M219" s="181" t="s">
        <v>162</v>
      </c>
      <c r="N219" s="181" t="s">
        <v>162</v>
      </c>
      <c r="O219" s="181" t="s">
        <v>162</v>
      </c>
      <c r="P219" s="181"/>
      <c r="Q219" s="181"/>
      <c r="R219" s="181"/>
      <c r="S219" s="181"/>
      <c r="T219" s="188" t="s">
        <v>173</v>
      </c>
      <c r="U219" s="400"/>
      <c r="V219" s="188" t="s">
        <v>173</v>
      </c>
      <c r="W219" s="354">
        <f>(+SUMIFS('[1]SIIF Cierre 31 de Abril de 2024'!$P$4:$P$749,'[1]SIIF Cierre 31 de Abril de 2024'!$A$4:$A$749,$B219,'[1]SIIF Cierre 31 de Abril de 2024'!$B$4:$B$749,$C219,'[1]SIIF Cierre 31 de Abril de 2024'!$C$4:$C$749,$D219,'[1]SIIF Cierre 31 de Abril de 2024'!$D$4:$D$749,$E219,'[1]SIIF Cierre 31 de Abril de 2024'!$E$4:$E$749,$F219,'[1]SIIF Cierre 31 de Abril de 2024'!$F$4:$F$749,$G219,'[1]SIIF Cierre 31 de Abril de 2024'!$G$4:$G$749,$H219,'[1]SIIF Cierre 31 de Abril de 2024'!$H$4:$H$749,$I219,'[1]SIIF Cierre 31 de Abril de 2024'!$I$4:$I$749,$J219,'[1]SIIF Cierre 31 de Abril de 2024'!$J$4:$J$749,$K219,'[1]SIIF Cierre 31 de Abril de 2024'!$K$4:$K$749,$L219,'[1]SIIF Cierre 31 de Abril de 2024'!$L$4:$L$749,$M219,'[1]SIIF Cierre 31 de Abril de 2024'!$M$4:$M$749,$N219,'[1]SIIF Cierre 31 de Abril de 2024'!$N$4:$N$749,$O219)/1000000)</f>
        <v>0</v>
      </c>
      <c r="X219" s="354">
        <v>0</v>
      </c>
      <c r="Y219" s="352">
        <f>(+SUMIFS('[1]SIIF Cierre 31 de Abril de 2024'!$R$4:$R$749,'[1]SIIF Cierre 31 de Abril de 2024'!$A$4:$A$749,$B219,'[1]SIIF Cierre 31 de Abril de 2024'!$B$4:$B$749,$C219,'[1]SIIF Cierre 31 de Abril de 2024'!$C$4:$C$749,$D219,'[1]SIIF Cierre 31 de Abril de 2024'!$D$4:$D$749,$E219,'[1]SIIF Cierre 31 de Abril de 2024'!$E$4:$E$749,$F219,'[1]SIIF Cierre 31 de Abril de 2024'!$F$4:$F$749,$G219,'[1]SIIF Cierre 31 de Abril de 2024'!$G$4:$G$749,$H219,'[1]SIIF Cierre 31 de Abril de 2024'!$H$4:$H$749,$I219,'[1]SIIF Cierre 31 de Abril de 2024'!$I$4:$I$749,$J219,'[1]SIIF Cierre 31 de Abril de 2024'!$J$4:$J$749,$K219,'[1]SIIF Cierre 31 de Abril de 2024'!$K$4:$K$749,$L219,'[1]SIIF Cierre 31 de Abril de 2024'!$L$4:$L$749,$M219,'[1]SIIF Cierre 31 de Abril de 2024'!$M$4:$M$749,$N219,'[1]SIIF Cierre 31 de Abril de 2024'!$N$4:$N$749,$O219)/1000000)</f>
        <v>0</v>
      </c>
      <c r="Z219" s="350"/>
      <c r="AA219" s="352">
        <f>(+SUMIFS('[1]SIIF Cierre 31 de Abril de 2024'!$Q$4:$Q$749,'[1]SIIF Cierre 31 de Abril de 2024'!$A$4:$A$749,$B219,'[1]SIIF Cierre 31 de Abril de 2024'!$B$4:$B$749,$C219,'[1]SIIF Cierre 31 de Abril de 2024'!$C$4:$C$749,$D219,'[1]SIIF Cierre 31 de Abril de 2024'!$D$4:$D$749,$E219,'[1]SIIF Cierre 31 de Abril de 2024'!$E$4:$E$749,$F219,'[1]SIIF Cierre 31 de Abril de 2024'!$F$4:$F$749,$G219,'[1]SIIF Cierre 31 de Abril de 2024'!$G$4:$G$749,$H219,'[1]SIIF Cierre 31 de Abril de 2024'!$H$4:$H$749,$I219,'[1]SIIF Cierre 31 de Abril de 2024'!$I$4:$I$749,$J219,'[1]SIIF Cierre 31 de Abril de 2024'!$J$4:$J$749,$K219,'[1]SIIF Cierre 31 de Abril de 2024'!$K$4:$K$749,$L219,'[1]SIIF Cierre 31 de Abril de 2024'!$L$4:$L$749,$M219,'[1]SIIF Cierre 31 de Abril de 2024'!$M$4:$M$749,$N219,'[1]SIIF Cierre 31 de Abril de 2024'!$N$4:$N$749,$O219)/1000000)</f>
        <v>0</v>
      </c>
      <c r="AB219" s="354"/>
      <c r="AC219" s="350"/>
      <c r="AD219" s="422">
        <f>W219-Y219+AA219</f>
        <v>0</v>
      </c>
      <c r="AE219" s="354">
        <f>(+SUMIFS('[1]SIIF Cierre 31 de Abril de 2024'!$T$4:$T$749,'[1]SIIF Cierre 31 de Abril de 2024'!$A$4:$A$749,$B219,'[1]SIIF Cierre 31 de Abril de 2024'!$B$4:$B$749,$C219,'[1]SIIF Cierre 31 de Abril de 2024'!$C$4:$C$749,$D219,'[1]SIIF Cierre 31 de Abril de 2024'!$D$4:$D$749,$E219,'[1]SIIF Cierre 31 de Abril de 2024'!$E$4:$E$749,$F219,'[1]SIIF Cierre 31 de Abril de 2024'!$F$4:$F$749,$G219,'[1]SIIF Cierre 31 de Abril de 2024'!$G$4:$G$749,$H219,'[1]SIIF Cierre 31 de Abril de 2024'!$H$4:$H$749,$I219,'[1]SIIF Cierre 31 de Abril de 2024'!$I$4:$I$749,$J219,'[1]SIIF Cierre 31 de Abril de 2024'!$J$4:$J$749,$K219,'[1]SIIF Cierre 31 de Abril de 2024'!$K$4:$K$749,$L219,'[1]SIIF Cierre 31 de Abril de 2024'!$L$4:$L$749,$M219,'[1]SIIF Cierre 31 de Abril de 2024'!$M$4:$M$749,$N219,'[1]SIIF Cierre 31 de Abril de 2024'!$N$4:$N$749,$O219)/1000000)</f>
        <v>0</v>
      </c>
      <c r="AF219" s="352">
        <f>AD219-AE219</f>
        <v>0</v>
      </c>
      <c r="AG219" s="424">
        <f>+SUMIFS('[1]SIIF Cierre 31 de Abril de 2024'!$W$4:$W$749,'[1]SIIF Cierre 31 de Abril de 2024'!$A$4:$A$749,$B219,'[1]SIIF Cierre 31 de Abril de 2024'!$B$4:$B$749,$C219,'[1]SIIF Cierre 31 de Abril de 2024'!$C$4:$C$749,$D219,'[1]SIIF Cierre 31 de Abril de 2024'!$D$4:$D$749,$E219,'[1]SIIF Cierre 31 de Abril de 2024'!$E$4:$E$749,$F219,'[1]SIIF Cierre 31 de Abril de 2024'!$F$4:$F$749,$G219,'[1]SIIF Cierre 31 de Abril de 2024'!$G$4:$G$749,$H219,'[1]SIIF Cierre 31 de Abril de 2024'!$H$4:$H$749,$I219,'[1]SIIF Cierre 31 de Abril de 2024'!$I$4:$I$749,$J219,'[1]SIIF Cierre 31 de Abril de 2024'!$J$4:$J$749,$K219,'[1]SIIF Cierre 31 de Abril de 2024'!$K$4:$K$749,$L219,'[1]SIIF Cierre 31 de Abril de 2024'!$L$4:$L$749,$M219,'[1]SIIF Cierre 31 de Abril de 2024'!$M$4:$M$749,$N219,'[1]SIIF Cierre 31 de Abril de 2024'!$N$4:$N$749,$O219)/1000000</f>
        <v>0</v>
      </c>
      <c r="AH219" s="175">
        <f>IFERROR(AG219/AD219,0)</f>
        <v>0</v>
      </c>
      <c r="AI219" s="184" t="e">
        <f>+AG219/AF219</f>
        <v>#DIV/0!</v>
      </c>
      <c r="AJ219" s="246">
        <f>INDEX(CB219:CM219,MATCH($W$1,$CB$86:$CM$86,0))</f>
        <v>0</v>
      </c>
      <c r="AK219" s="176">
        <f>+AG219-AJ219</f>
        <v>0</v>
      </c>
      <c r="AL219" s="170">
        <f t="shared" si="593"/>
        <v>0</v>
      </c>
      <c r="AM219" s="422">
        <f>+SUMIFS('[1]SIIF Cierre 31 de Abril de 2024'!$X$4:$X$749,'[1]SIIF Cierre 31 de Abril de 2024'!$A$4:$A$749,$B219,'[1]SIIF Cierre 31 de Abril de 2024'!$B$4:$B$749,$C219,'[1]SIIF Cierre 31 de Abril de 2024'!$C$4:$C$749,$D219,'[1]SIIF Cierre 31 de Abril de 2024'!$D$4:$D$749,$E219,'[1]SIIF Cierre 31 de Abril de 2024'!$E$4:$E$749,$F219,'[1]SIIF Cierre 31 de Abril de 2024'!$F$4:$F$749,$G219,'[1]SIIF Cierre 31 de Abril de 2024'!$G$4:$G$749,$H219,'[1]SIIF Cierre 31 de Abril de 2024'!$H$4:$H$749,$I219,'[1]SIIF Cierre 31 de Abril de 2024'!$I$4:$I$749,$J219,'[1]SIIF Cierre 31 de Abril de 2024'!$J$4:$J$749,$K219,'[1]SIIF Cierre 31 de Abril de 2024'!$K$4:$K$749,$L219,'[1]SIIF Cierre 31 de Abril de 2024'!$L$4:$L$749,$M219,'[1]SIIF Cierre 31 de Abril de 2024'!$M$4:$M$749,$N219,'[1]SIIF Cierre 31 de Abril de 2024'!$N$4:$N$749,$O219)/1000000</f>
        <v>0</v>
      </c>
      <c r="AN219" s="177">
        <f>IFERROR(AM219/AD219,0)</f>
        <v>0</v>
      </c>
      <c r="AO219" s="186" t="e">
        <f>+AM219/AF219</f>
        <v>#DIV/0!</v>
      </c>
      <c r="AP219" s="246">
        <f>INDEX(CO219:CZ219,MATCH($W$1,$CO$86:$CZ$86,0))</f>
        <v>0</v>
      </c>
      <c r="AQ219" s="176">
        <f>+AM219-AP219</f>
        <v>0</v>
      </c>
      <c r="AR219" s="170">
        <f t="shared" si="595"/>
        <v>0</v>
      </c>
      <c r="AS219" s="422">
        <f>+SUMIFS('[1]SIIF Cierre 31 de Abril de 2024'!$Z$4:$Z$749,'[1]SIIF Cierre 31 de Abril de 2024'!$A$4:$A$749,$B219,'[1]SIIF Cierre 31 de Abril de 2024'!$B$4:$B$749,$C219,'[1]SIIF Cierre 31 de Abril de 2024'!$C$4:$C$749,$D219,'[1]SIIF Cierre 31 de Abril de 2024'!$D$4:$D$749,$E219,'[1]SIIF Cierre 31 de Abril de 2024'!$E$4:$E$749,$F219,'[1]SIIF Cierre 31 de Abril de 2024'!$F$4:$F$749,$G219,'[1]SIIF Cierre 31 de Abril de 2024'!$G$4:$G$749,$H219,'[1]SIIF Cierre 31 de Abril de 2024'!$H$4:$H$749,$I219,'[1]SIIF Cierre 31 de Abril de 2024'!$I$4:$I$749,$J219,'[1]SIIF Cierre 31 de Abril de 2024'!$J$4:$J$749,$K219,'[1]SIIF Cierre 31 de Abril de 2024'!$K$4:$K$749,$L219,'[1]SIIF Cierre 31 de Abril de 2024'!$L$4:$L$749,$M219,'[1]SIIF Cierre 31 de Abril de 2024'!$M$4:$M$749,$N219,'[1]SIIF Cierre 31 de Abril de 2024'!$N$4:$N$749,$O219)/1000000</f>
        <v>0</v>
      </c>
      <c r="AT219" s="177">
        <f>IFERROR(AS219/AD219,0)</f>
        <v>0</v>
      </c>
      <c r="AU219" s="422">
        <f>+AD219-AG219</f>
        <v>0</v>
      </c>
      <c r="AV219" s="350">
        <f>+AG219-AM219</f>
        <v>0</v>
      </c>
      <c r="AW219" s="351">
        <f t="shared" si="605"/>
        <v>0</v>
      </c>
      <c r="AX219" s="352">
        <f>+AF219-AG219</f>
        <v>0</v>
      </c>
      <c r="AY219" s="190">
        <f>AD219*AR219</f>
        <v>0</v>
      </c>
      <c r="AZ219" s="172">
        <f>IF(AND(AY219=0,AM219&gt;AY219),1,IFERROR(AM219/AY219,1))</f>
        <v>1</v>
      </c>
      <c r="BB219" s="320">
        <v>0</v>
      </c>
      <c r="BC219" s="320">
        <v>0</v>
      </c>
      <c r="BD219" s="320">
        <v>0</v>
      </c>
      <c r="BE219" s="320">
        <v>0</v>
      </c>
      <c r="BF219" s="320">
        <v>0</v>
      </c>
      <c r="BG219" s="320">
        <v>0</v>
      </c>
      <c r="BH219" s="320">
        <v>0</v>
      </c>
      <c r="BI219" s="320">
        <v>0</v>
      </c>
      <c r="BJ219" s="320">
        <v>0</v>
      </c>
      <c r="BK219" s="320">
        <v>0</v>
      </c>
      <c r="BL219" s="320">
        <v>0</v>
      </c>
      <c r="BM219" s="320">
        <v>0</v>
      </c>
      <c r="BN219" s="319"/>
      <c r="BO219" s="320">
        <v>0</v>
      </c>
      <c r="BP219" s="320">
        <v>0</v>
      </c>
      <c r="BQ219" s="320">
        <v>0</v>
      </c>
      <c r="BR219" s="320">
        <v>0</v>
      </c>
      <c r="BS219" s="320">
        <v>0</v>
      </c>
      <c r="BT219" s="320">
        <v>0</v>
      </c>
      <c r="BU219" s="320">
        <v>0</v>
      </c>
      <c r="BV219" s="320">
        <v>0</v>
      </c>
      <c r="BW219" s="320">
        <v>0</v>
      </c>
      <c r="BX219" s="320">
        <v>0</v>
      </c>
      <c r="BY219" s="320">
        <v>0</v>
      </c>
      <c r="BZ219" s="320">
        <v>0</v>
      </c>
      <c r="CB219" s="537">
        <f t="shared" ref="CB219:CM219" si="614">DB219/EB219</f>
        <v>0</v>
      </c>
      <c r="CC219" s="537">
        <f t="shared" si="614"/>
        <v>0</v>
      </c>
      <c r="CD219" s="537">
        <f t="shared" si="614"/>
        <v>0</v>
      </c>
      <c r="CE219" s="537">
        <f t="shared" si="614"/>
        <v>0</v>
      </c>
      <c r="CF219" s="537">
        <f t="shared" si="614"/>
        <v>0</v>
      </c>
      <c r="CG219" s="537">
        <f t="shared" si="614"/>
        <v>0</v>
      </c>
      <c r="CH219" s="537">
        <f t="shared" si="614"/>
        <v>0</v>
      </c>
      <c r="CI219" s="537">
        <f t="shared" si="614"/>
        <v>0</v>
      </c>
      <c r="CJ219" s="537">
        <f t="shared" si="614"/>
        <v>0</v>
      </c>
      <c r="CK219" s="537">
        <f t="shared" si="614"/>
        <v>0</v>
      </c>
      <c r="CL219" s="537">
        <f t="shared" si="614"/>
        <v>0</v>
      </c>
      <c r="CM219" s="537">
        <f t="shared" si="614"/>
        <v>0</v>
      </c>
      <c r="CN219" s="560"/>
      <c r="CO219" s="538">
        <f t="shared" ref="CO219:CZ219" si="615">DO219/EO219</f>
        <v>0</v>
      </c>
      <c r="CP219" s="538">
        <f t="shared" si="615"/>
        <v>0</v>
      </c>
      <c r="CQ219" s="538">
        <f t="shared" si="615"/>
        <v>0</v>
      </c>
      <c r="CR219" s="538">
        <f t="shared" si="615"/>
        <v>0</v>
      </c>
      <c r="CS219" s="538">
        <f t="shared" si="615"/>
        <v>0</v>
      </c>
      <c r="CT219" s="538">
        <f t="shared" si="615"/>
        <v>0</v>
      </c>
      <c r="CU219" s="538">
        <f t="shared" si="615"/>
        <v>0</v>
      </c>
      <c r="CV219" s="538">
        <f t="shared" si="615"/>
        <v>0</v>
      </c>
      <c r="CW219" s="538">
        <f t="shared" si="615"/>
        <v>0</v>
      </c>
      <c r="CX219" s="538">
        <f t="shared" si="615"/>
        <v>0</v>
      </c>
      <c r="CY219" s="538">
        <f t="shared" si="615"/>
        <v>0</v>
      </c>
      <c r="CZ219" s="538">
        <f t="shared" si="615"/>
        <v>0</v>
      </c>
      <c r="DB219" s="561">
        <v>0</v>
      </c>
      <c r="DC219" s="561">
        <v>0</v>
      </c>
      <c r="DD219" s="561">
        <v>0</v>
      </c>
      <c r="DE219" s="561">
        <v>0</v>
      </c>
      <c r="DF219" s="561">
        <v>0</v>
      </c>
      <c r="DG219" s="561">
        <v>0</v>
      </c>
      <c r="DH219" s="561">
        <v>0</v>
      </c>
      <c r="DI219" s="561">
        <v>0</v>
      </c>
      <c r="DJ219" s="561">
        <v>0</v>
      </c>
      <c r="DK219" s="561">
        <v>0</v>
      </c>
      <c r="DL219" s="561">
        <v>0</v>
      </c>
      <c r="DM219" s="561">
        <v>0</v>
      </c>
      <c r="DN219" s="560"/>
      <c r="DO219" s="561">
        <v>0</v>
      </c>
      <c r="DP219" s="561">
        <v>0</v>
      </c>
      <c r="DQ219" s="561">
        <v>0</v>
      </c>
      <c r="DR219" s="561">
        <v>0</v>
      </c>
      <c r="DS219" s="561">
        <v>0</v>
      </c>
      <c r="DT219" s="561">
        <v>0</v>
      </c>
      <c r="DU219" s="561">
        <v>0</v>
      </c>
      <c r="DV219" s="561">
        <v>0</v>
      </c>
      <c r="DW219" s="561">
        <v>0</v>
      </c>
      <c r="DX219" s="561">
        <v>0</v>
      </c>
      <c r="DY219" s="561">
        <v>0</v>
      </c>
      <c r="DZ219" s="561">
        <v>0</v>
      </c>
      <c r="EB219" s="561">
        <v>1000000</v>
      </c>
      <c r="EC219" s="561">
        <v>1000000</v>
      </c>
      <c r="ED219" s="561">
        <v>1000000</v>
      </c>
      <c r="EE219" s="561">
        <v>1000000</v>
      </c>
      <c r="EF219" s="561">
        <v>1000000</v>
      </c>
      <c r="EG219" s="561">
        <v>1000000</v>
      </c>
      <c r="EH219" s="561">
        <v>1000000</v>
      </c>
      <c r="EI219" s="561">
        <v>1000000</v>
      </c>
      <c r="EJ219" s="561">
        <v>1000000</v>
      </c>
      <c r="EK219" s="561">
        <v>1000000</v>
      </c>
      <c r="EL219" s="561">
        <v>1000000</v>
      </c>
      <c r="EM219" s="561">
        <v>1000000</v>
      </c>
      <c r="EN219" s="560"/>
      <c r="EO219" s="561">
        <v>1000000</v>
      </c>
      <c r="EP219" s="561">
        <v>1000000</v>
      </c>
      <c r="EQ219" s="561">
        <v>1000000</v>
      </c>
      <c r="ER219" s="561">
        <v>1000000</v>
      </c>
      <c r="ES219" s="561">
        <v>1000000</v>
      </c>
      <c r="ET219" s="561">
        <v>1000000</v>
      </c>
      <c r="EU219" s="561">
        <v>1000000</v>
      </c>
      <c r="EV219" s="561">
        <v>1000000</v>
      </c>
      <c r="EW219" s="561">
        <v>1000000</v>
      </c>
      <c r="EX219" s="561">
        <v>1000000</v>
      </c>
      <c r="EY219" s="561">
        <v>1000000</v>
      </c>
      <c r="EZ219" s="561">
        <v>1000000</v>
      </c>
    </row>
    <row r="220" spans="1:156" ht="21" customHeight="1" thickBot="1">
      <c r="B220" s="1" t="s">
        <v>188</v>
      </c>
      <c r="C220" s="1" t="s">
        <v>297</v>
      </c>
      <c r="D220" s="1" t="s">
        <v>162</v>
      </c>
      <c r="E220" s="1" t="s">
        <v>174</v>
      </c>
      <c r="F220" s="1" t="s">
        <v>162</v>
      </c>
      <c r="G220" s="1" t="s">
        <v>162</v>
      </c>
      <c r="H220" s="1" t="s">
        <v>162</v>
      </c>
      <c r="I220" s="1" t="s">
        <v>162</v>
      </c>
      <c r="J220" s="1" t="s">
        <v>162</v>
      </c>
      <c r="K220" s="1" t="s">
        <v>162</v>
      </c>
      <c r="L220" s="1" t="s">
        <v>162</v>
      </c>
      <c r="M220" s="1" t="s">
        <v>162</v>
      </c>
      <c r="N220" s="1" t="s">
        <v>162</v>
      </c>
      <c r="O220" s="1" t="s">
        <v>162</v>
      </c>
      <c r="T220" s="156" t="s">
        <v>175</v>
      </c>
      <c r="U220" s="407"/>
      <c r="V220" s="156" t="s">
        <v>175</v>
      </c>
      <c r="W220" s="353">
        <f>W228</f>
        <v>14770.701333999999</v>
      </c>
      <c r="X220" s="185">
        <f t="shared" ref="X220:AG220" si="616">X228</f>
        <v>0</v>
      </c>
      <c r="Y220" s="185">
        <f t="shared" si="616"/>
        <v>0</v>
      </c>
      <c r="Z220" s="185"/>
      <c r="AA220" s="185">
        <f t="shared" si="616"/>
        <v>0</v>
      </c>
      <c r="AB220" s="185">
        <f t="shared" si="616"/>
        <v>0</v>
      </c>
      <c r="AC220" s="185">
        <f t="shared" si="616"/>
        <v>0</v>
      </c>
      <c r="AD220" s="423">
        <f t="shared" si="616"/>
        <v>14770.701333999999</v>
      </c>
      <c r="AE220" s="353">
        <f>AE228</f>
        <v>0</v>
      </c>
      <c r="AF220" s="353">
        <f>AF228</f>
        <v>14770.701333999999</v>
      </c>
      <c r="AG220" s="423">
        <f t="shared" si="616"/>
        <v>5926.0018959499994</v>
      </c>
      <c r="AH220" s="167">
        <f t="shared" si="592"/>
        <v>0.40119976444918071</v>
      </c>
      <c r="AI220" s="226"/>
      <c r="AJ220" s="353">
        <f>AJ228</f>
        <v>7099.990785</v>
      </c>
      <c r="AK220" s="353">
        <f>AK228</f>
        <v>-1173.9888890500001</v>
      </c>
      <c r="AL220" s="167">
        <f t="shared" ref="AL220:AU220" si="617">AL228</f>
        <v>0.48068068160425509</v>
      </c>
      <c r="AM220" s="423">
        <f t="shared" si="617"/>
        <v>1029.8547016</v>
      </c>
      <c r="AN220" s="167">
        <f t="shared" si="617"/>
        <v>6.9722803156910679E-2</v>
      </c>
      <c r="AO220" s="301">
        <f t="shared" si="617"/>
        <v>0</v>
      </c>
      <c r="AP220" s="353">
        <f>AP228</f>
        <v>3158.7731139276998</v>
      </c>
      <c r="AQ220" s="353">
        <f>AQ228</f>
        <v>-2128.9184123277</v>
      </c>
      <c r="AR220" s="167">
        <f t="shared" si="617"/>
        <v>0.21385396959159042</v>
      </c>
      <c r="AS220" s="423">
        <f t="shared" si="617"/>
        <v>1029.8547016</v>
      </c>
      <c r="AT220" s="167">
        <f t="shared" si="617"/>
        <v>6.9722803156910679E-2</v>
      </c>
      <c r="AU220" s="423">
        <f t="shared" si="617"/>
        <v>8844.69943805</v>
      </c>
      <c r="AV220" s="353">
        <f>AV228</f>
        <v>4896.1471943500001</v>
      </c>
      <c r="AW220" s="355">
        <f>AW228</f>
        <v>13740.8466324</v>
      </c>
      <c r="AX220" s="384"/>
      <c r="AY220" s="187">
        <f>AY228</f>
        <v>3158.7731139276998</v>
      </c>
      <c r="AZ220" s="172">
        <f>IF(AND(AY220=0,AM220&gt;AY220),1,IFERROR(AM220/AY220,1))</f>
        <v>0.32602996937613293</v>
      </c>
      <c r="BB220" s="551">
        <f>CB220/$AD$220</f>
        <v>8.3353124144890378E-2</v>
      </c>
      <c r="BC220" s="551">
        <f t="shared" ref="BC220:BL220" si="618">CC220/$AD$220</f>
        <v>0.28183384714560911</v>
      </c>
      <c r="BD220" s="551">
        <f t="shared" si="618"/>
        <v>0.30594291244640776</v>
      </c>
      <c r="BE220" s="551">
        <f t="shared" si="618"/>
        <v>0.48068068160425509</v>
      </c>
      <c r="BF220" s="551">
        <f t="shared" si="618"/>
        <v>0.52501704671662541</v>
      </c>
      <c r="BG220" s="551">
        <f t="shared" si="618"/>
        <v>0.57209624636162182</v>
      </c>
      <c r="BH220" s="551">
        <f t="shared" si="618"/>
        <v>0.72100681494356456</v>
      </c>
      <c r="BI220" s="551">
        <f t="shared" si="618"/>
        <v>0.79484297243307189</v>
      </c>
      <c r="BJ220" s="551">
        <f t="shared" si="618"/>
        <v>0.82724029651263264</v>
      </c>
      <c r="BK220" s="551">
        <f t="shared" si="618"/>
        <v>0.88727714580960881</v>
      </c>
      <c r="BL220" s="551">
        <f t="shared" si="618"/>
        <v>0.96473798759364993</v>
      </c>
      <c r="BM220" s="551">
        <f>CM220/$AD$220</f>
        <v>1</v>
      </c>
      <c r="BO220" s="551">
        <f>CO220/$AD$220</f>
        <v>5.3128876635912897E-2</v>
      </c>
      <c r="BP220" s="551">
        <f t="shared" ref="BP220:BZ220" si="619">CP220/$AD$220</f>
        <v>5.7775970328207575E-2</v>
      </c>
      <c r="BQ220" s="551">
        <f t="shared" si="619"/>
        <v>7.4836771592933768E-2</v>
      </c>
      <c r="BR220" s="551">
        <f t="shared" si="619"/>
        <v>0.21385396959159042</v>
      </c>
      <c r="BS220" s="551">
        <f t="shared" si="619"/>
        <v>0.30362487331014232</v>
      </c>
      <c r="BT220" s="551">
        <f t="shared" si="619"/>
        <v>0.34738884014102162</v>
      </c>
      <c r="BU220" s="551">
        <f t="shared" si="619"/>
        <v>0.3978389869146684</v>
      </c>
      <c r="BV220" s="551">
        <f t="shared" si="619"/>
        <v>0.4626303212331746</v>
      </c>
      <c r="BW220" s="551">
        <f t="shared" si="619"/>
        <v>0.55977910576292078</v>
      </c>
      <c r="BX220" s="551">
        <f t="shared" si="619"/>
        <v>0.68253636774047166</v>
      </c>
      <c r="BY220" s="551">
        <f t="shared" si="619"/>
        <v>0.81639890246647506</v>
      </c>
      <c r="BZ220" s="551">
        <f t="shared" si="619"/>
        <v>1</v>
      </c>
      <c r="CB220" s="353">
        <f>CB228</f>
        <v>1231.1841019999999</v>
      </c>
      <c r="CC220" s="353">
        <f t="shared" ref="CC220:CM220" si="620">CC228</f>
        <v>4162.8835820000004</v>
      </c>
      <c r="CD220" s="353">
        <f t="shared" si="620"/>
        <v>4518.9913850000003</v>
      </c>
      <c r="CE220" s="353">
        <f t="shared" si="620"/>
        <v>7099.990785</v>
      </c>
      <c r="CF220" s="353">
        <f t="shared" si="620"/>
        <v>7754.8699923099994</v>
      </c>
      <c r="CG220" s="353">
        <f t="shared" si="620"/>
        <v>8450.2627893099998</v>
      </c>
      <c r="CH220" s="353">
        <f t="shared" si="620"/>
        <v>10649.776323309999</v>
      </c>
      <c r="CI220" s="353">
        <f t="shared" si="620"/>
        <v>11740.3881532377</v>
      </c>
      <c r="CJ220" s="353">
        <f t="shared" si="620"/>
        <v>12218.919351237699</v>
      </c>
      <c r="CK220" s="353">
        <f t="shared" si="620"/>
        <v>13105.7057212377</v>
      </c>
      <c r="CL220" s="353">
        <f t="shared" si="620"/>
        <v>14249.85668031</v>
      </c>
      <c r="CM220" s="353">
        <f t="shared" si="620"/>
        <v>14770.701333999999</v>
      </c>
      <c r="CO220" s="353">
        <f t="shared" ref="CO220:CZ220" si="621">CO228</f>
        <v>784.75076899999999</v>
      </c>
      <c r="CP220" s="353">
        <f t="shared" si="621"/>
        <v>853.39160200000003</v>
      </c>
      <c r="CQ220" s="353">
        <f t="shared" si="621"/>
        <v>1105.3916020000001</v>
      </c>
      <c r="CR220" s="353">
        <f t="shared" si="621"/>
        <v>3158.7731139276998</v>
      </c>
      <c r="CS220" s="353">
        <f t="shared" si="621"/>
        <v>4484.7523212377</v>
      </c>
      <c r="CT220" s="353">
        <f t="shared" si="621"/>
        <v>5131.1768044877008</v>
      </c>
      <c r="CU220" s="353">
        <f t="shared" si="621"/>
        <v>5876.3608547377007</v>
      </c>
      <c r="CV220" s="353">
        <f t="shared" si="621"/>
        <v>6833.3743029877005</v>
      </c>
      <c r="CW220" s="353">
        <f t="shared" si="621"/>
        <v>8268.3299842377</v>
      </c>
      <c r="CX220" s="353">
        <f t="shared" si="621"/>
        <v>10081.540837487699</v>
      </c>
      <c r="CY220" s="353">
        <f t="shared" si="621"/>
        <v>12058.784357737699</v>
      </c>
      <c r="CZ220" s="353">
        <f t="shared" si="621"/>
        <v>14770.701333999999</v>
      </c>
      <c r="DB220" s="353">
        <f t="shared" ref="DB220:DM220" si="622">DB228</f>
        <v>1231184102</v>
      </c>
      <c r="DC220" s="353">
        <f t="shared" si="622"/>
        <v>4162883582</v>
      </c>
      <c r="DD220" s="353">
        <f t="shared" si="622"/>
        <v>4518991385</v>
      </c>
      <c r="DE220" s="353">
        <f t="shared" si="622"/>
        <v>7099990785</v>
      </c>
      <c r="DF220" s="353">
        <f t="shared" si="622"/>
        <v>7754869992.3099995</v>
      </c>
      <c r="DG220" s="353">
        <f t="shared" si="622"/>
        <v>8450262789.3099995</v>
      </c>
      <c r="DH220" s="353">
        <f t="shared" si="622"/>
        <v>10649776323.309999</v>
      </c>
      <c r="DI220" s="353">
        <f t="shared" si="622"/>
        <v>11740388153.2377</v>
      </c>
      <c r="DJ220" s="353">
        <f t="shared" si="622"/>
        <v>12218919351.2377</v>
      </c>
      <c r="DK220" s="353">
        <f t="shared" si="622"/>
        <v>13105705721.2377</v>
      </c>
      <c r="DL220" s="353">
        <f t="shared" si="622"/>
        <v>14249856680.309999</v>
      </c>
      <c r="DM220" s="353">
        <f t="shared" si="622"/>
        <v>14770701334</v>
      </c>
      <c r="DO220" s="353">
        <f t="shared" ref="DO220:DZ220" si="623">DO228</f>
        <v>784750769</v>
      </c>
      <c r="DP220" s="353">
        <f t="shared" si="623"/>
        <v>853391602</v>
      </c>
      <c r="DQ220" s="353">
        <f t="shared" si="623"/>
        <v>1105391602</v>
      </c>
      <c r="DR220" s="353">
        <f t="shared" si="623"/>
        <v>3158773113.9277</v>
      </c>
      <c r="DS220" s="353">
        <f t="shared" si="623"/>
        <v>4484752321.2376995</v>
      </c>
      <c r="DT220" s="353">
        <f t="shared" si="623"/>
        <v>5131176804.4876995</v>
      </c>
      <c r="DU220" s="353">
        <f t="shared" si="623"/>
        <v>5876360854.7376995</v>
      </c>
      <c r="DV220" s="353">
        <f t="shared" si="623"/>
        <v>6833374302.9876995</v>
      </c>
      <c r="DW220" s="353">
        <f t="shared" si="623"/>
        <v>8268329984.2376995</v>
      </c>
      <c r="DX220" s="353">
        <f t="shared" si="623"/>
        <v>10081540837.4877</v>
      </c>
      <c r="DY220" s="353">
        <f t="shared" si="623"/>
        <v>12058784357.7377</v>
      </c>
      <c r="DZ220" s="353">
        <f t="shared" si="623"/>
        <v>14770701334</v>
      </c>
      <c r="EB220" s="557">
        <v>1000000</v>
      </c>
      <c r="EC220" s="557">
        <v>1000000</v>
      </c>
      <c r="ED220" s="557">
        <v>1000000</v>
      </c>
      <c r="EE220" s="557">
        <v>1000000</v>
      </c>
      <c r="EF220" s="557">
        <v>1000000</v>
      </c>
      <c r="EG220" s="557">
        <v>1000000</v>
      </c>
      <c r="EH220" s="557">
        <v>1000000</v>
      </c>
      <c r="EI220" s="557">
        <v>1000000</v>
      </c>
      <c r="EJ220" s="557">
        <v>1000000</v>
      </c>
      <c r="EK220" s="557">
        <v>1000000</v>
      </c>
      <c r="EL220" s="557">
        <v>1000000</v>
      </c>
      <c r="EM220" s="557">
        <v>1000000</v>
      </c>
      <c r="EO220" s="557">
        <v>1000000</v>
      </c>
      <c r="EP220" s="557">
        <v>1000000</v>
      </c>
      <c r="EQ220" s="557">
        <v>1000000</v>
      </c>
      <c r="ER220" s="557">
        <v>1000000</v>
      </c>
      <c r="ES220" s="557">
        <v>1000000</v>
      </c>
      <c r="ET220" s="557">
        <v>1000000</v>
      </c>
      <c r="EU220" s="557">
        <v>1000000</v>
      </c>
      <c r="EV220" s="557">
        <v>1000000</v>
      </c>
      <c r="EW220" s="557">
        <v>1000000</v>
      </c>
      <c r="EX220" s="557">
        <v>1000000</v>
      </c>
      <c r="EY220" s="557">
        <v>1000000</v>
      </c>
      <c r="EZ220" s="557">
        <v>1000000</v>
      </c>
    </row>
    <row r="221" spans="1:156" ht="24.75" customHeight="1" thickBot="1">
      <c r="B221" s="1" t="s">
        <v>188</v>
      </c>
      <c r="C221" s="1" t="s">
        <v>297</v>
      </c>
      <c r="D221" s="1" t="s">
        <v>162</v>
      </c>
      <c r="E221" s="1" t="s">
        <v>162</v>
      </c>
      <c r="F221" s="1" t="s">
        <v>162</v>
      </c>
      <c r="G221" s="1" t="s">
        <v>162</v>
      </c>
      <c r="H221" s="1" t="s">
        <v>162</v>
      </c>
      <c r="I221" s="1" t="s">
        <v>162</v>
      </c>
      <c r="J221" s="1" t="s">
        <v>162</v>
      </c>
      <c r="K221" s="1" t="s">
        <v>162</v>
      </c>
      <c r="L221" s="1" t="s">
        <v>162</v>
      </c>
      <c r="M221" s="1" t="s">
        <v>162</v>
      </c>
      <c r="N221" s="1" t="s">
        <v>162</v>
      </c>
      <c r="O221" s="1" t="s">
        <v>162</v>
      </c>
      <c r="T221" s="156" t="s">
        <v>204</v>
      </c>
      <c r="U221" s="407"/>
      <c r="V221" s="156" t="s">
        <v>204</v>
      </c>
      <c r="W221" s="353">
        <f>+W220+W211+W217</f>
        <v>47734.288981999998</v>
      </c>
      <c r="X221" s="353">
        <f t="shared" ref="X221:AC221" si="624">+X220+X211+X217</f>
        <v>0</v>
      </c>
      <c r="Y221" s="353">
        <f t="shared" si="624"/>
        <v>0</v>
      </c>
      <c r="Z221" s="353">
        <f t="shared" si="624"/>
        <v>0</v>
      </c>
      <c r="AA221" s="353">
        <f t="shared" si="624"/>
        <v>0</v>
      </c>
      <c r="AB221" s="353">
        <f t="shared" si="624"/>
        <v>0</v>
      </c>
      <c r="AC221" s="353">
        <f t="shared" si="624"/>
        <v>0</v>
      </c>
      <c r="AD221" s="423">
        <f>+AD220+AD211+AD217</f>
        <v>47734.288981999998</v>
      </c>
      <c r="AE221" s="353">
        <f>+AE220+AE211+AE217</f>
        <v>1807.903</v>
      </c>
      <c r="AF221" s="353">
        <f>+AF220+AF211+AF217</f>
        <v>45926.385982</v>
      </c>
      <c r="AG221" s="423">
        <f>+AG220+AG211+AG217</f>
        <v>14364.659678509999</v>
      </c>
      <c r="AH221" s="167">
        <f t="shared" si="592"/>
        <v>0.30092958300744216</v>
      </c>
      <c r="AI221" s="260"/>
      <c r="AJ221" s="353">
        <f>+AJ220+AJ211+AJ217</f>
        <v>16347.837860000001</v>
      </c>
      <c r="AK221" s="353">
        <f>+AK220+AK211+AK217</f>
        <v>-1983.17818149</v>
      </c>
      <c r="AL221" s="170">
        <f t="shared" si="593"/>
        <v>0.3424757801706142</v>
      </c>
      <c r="AM221" s="423">
        <f>+AM220+AM211+AM217</f>
        <v>7724.3081709999997</v>
      </c>
      <c r="AN221" s="183">
        <f t="shared" si="594"/>
        <v>0.16181885884825351</v>
      </c>
      <c r="AO221" s="261"/>
      <c r="AP221" s="353">
        <f>+AP220+AP211+AP217</f>
        <v>11171.9078379277</v>
      </c>
      <c r="AQ221" s="353">
        <f>+AQ220+AQ211+AQ217</f>
        <v>-3447.5996669277001</v>
      </c>
      <c r="AR221" s="170">
        <f t="shared" si="595"/>
        <v>0.23404366287178774</v>
      </c>
      <c r="AS221" s="423">
        <f>+AS220+AS211+AS217</f>
        <v>7724.3081709999997</v>
      </c>
      <c r="AT221" s="183">
        <f t="shared" si="596"/>
        <v>0.16181885884825351</v>
      </c>
      <c r="AU221" s="423">
        <f>+AU220+AU211+AU217</f>
        <v>33369.629303490001</v>
      </c>
      <c r="AV221" s="353">
        <f>+AV220+AV211+AV217</f>
        <v>6640.3515075100004</v>
      </c>
      <c r="AW221" s="355">
        <f>+AW220+AW211</f>
        <v>40009.980811000001</v>
      </c>
      <c r="AX221" s="384"/>
      <c r="AY221" s="187">
        <f>+AY220+AY211</f>
        <v>11171.907838046307</v>
      </c>
      <c r="AZ221" s="172">
        <f>IF(AND(AY221=0,AM221&gt;AY221),1,IFERROR(AM221/AY221,1))</f>
        <v>0.69140457323632842</v>
      </c>
      <c r="BB221" s="551">
        <f>CB221/$AD$221</f>
        <v>9.2289710079503123E-2</v>
      </c>
      <c r="BC221" s="551">
        <f t="shared" ref="BC221:BL221" si="625">CC221/$AD$221</f>
        <v>0.19358748304566925</v>
      </c>
      <c r="BD221" s="551">
        <f t="shared" si="625"/>
        <v>0.24340042761255351</v>
      </c>
      <c r="BE221" s="551">
        <f t="shared" si="625"/>
        <v>0.3424757801706142</v>
      </c>
      <c r="BF221" s="551">
        <f t="shared" si="625"/>
        <v>0.4068772817509399</v>
      </c>
      <c r="BG221" s="551">
        <f t="shared" si="625"/>
        <v>0.48203658868757127</v>
      </c>
      <c r="BH221" s="551">
        <f t="shared" si="625"/>
        <v>0.59452849111403983</v>
      </c>
      <c r="BI221" s="551">
        <f t="shared" si="625"/>
        <v>0.70819152298560795</v>
      </c>
      <c r="BJ221" s="551">
        <f t="shared" si="625"/>
        <v>0.76356998853679292</v>
      </c>
      <c r="BK221" s="551">
        <f t="shared" si="625"/>
        <v>0.82830827344484492</v>
      </c>
      <c r="BL221" s="551">
        <f t="shared" si="625"/>
        <v>0.89727364842536839</v>
      </c>
      <c r="BM221" s="551">
        <f>CM221/$AD$221</f>
        <v>0.99999999999078237</v>
      </c>
      <c r="BO221" s="551">
        <f>CO221/$AD$221</f>
        <v>5.2568821711081494E-2</v>
      </c>
      <c r="BP221" s="551">
        <f t="shared" ref="BP221:BY221" si="626">CP221/$AD$221</f>
        <v>9.4230909351056977E-2</v>
      </c>
      <c r="BQ221" s="551">
        <f t="shared" si="626"/>
        <v>0.14099137725792554</v>
      </c>
      <c r="BR221" s="551">
        <f t="shared" si="626"/>
        <v>0.23404366287178774</v>
      </c>
      <c r="BS221" s="551">
        <f t="shared" si="626"/>
        <v>0.31185737847380807</v>
      </c>
      <c r="BT221" s="551">
        <f t="shared" si="626"/>
        <v>0.3754348974433353</v>
      </c>
      <c r="BU221" s="551">
        <f t="shared" si="626"/>
        <v>0.45391572863834184</v>
      </c>
      <c r="BV221" s="551">
        <f t="shared" si="626"/>
        <v>0.57022645090223878</v>
      </c>
      <c r="BW221" s="551">
        <f t="shared" si="626"/>
        <v>0.66409553949261546</v>
      </c>
      <c r="BX221" s="551">
        <f t="shared" si="626"/>
        <v>0.75211641762561487</v>
      </c>
      <c r="BY221" s="551">
        <f t="shared" si="626"/>
        <v>0.84357366551499335</v>
      </c>
      <c r="BZ221" s="551">
        <f>CZ221/$AD$221</f>
        <v>0.99999999999078237</v>
      </c>
      <c r="CB221" s="353">
        <f>+CB220+CB211+CB217</f>
        <v>4405.383691</v>
      </c>
      <c r="CC221" s="353">
        <f t="shared" ref="CC221:CM221" si="627">+CC220+CC211+CC217</f>
        <v>9240.7608590000018</v>
      </c>
      <c r="CD221" s="353">
        <f t="shared" si="627"/>
        <v>11618.546350000001</v>
      </c>
      <c r="CE221" s="353">
        <f t="shared" si="627"/>
        <v>16347.837860000001</v>
      </c>
      <c r="CF221" s="353">
        <f t="shared" si="627"/>
        <v>19421.997747310001</v>
      </c>
      <c r="CG221" s="353">
        <f t="shared" si="627"/>
        <v>23009.673824309997</v>
      </c>
      <c r="CH221" s="353">
        <f t="shared" si="627"/>
        <v>28379.394802869996</v>
      </c>
      <c r="CI221" s="353">
        <f t="shared" si="627"/>
        <v>33805.018812797702</v>
      </c>
      <c r="CJ221" s="353">
        <f t="shared" si="627"/>
        <v>36448.470490797699</v>
      </c>
      <c r="CK221" s="353">
        <f t="shared" si="627"/>
        <v>39538.706490797704</v>
      </c>
      <c r="CL221" s="353">
        <f t="shared" si="627"/>
        <v>42830.71962987</v>
      </c>
      <c r="CM221" s="353">
        <f t="shared" si="627"/>
        <v>47734.288981559999</v>
      </c>
      <c r="CO221" s="353">
        <f t="shared" ref="CO221:CZ221" si="628">+CO220+CO211+CO217</f>
        <v>2509.3353269999998</v>
      </c>
      <c r="CP221" s="353">
        <f t="shared" si="628"/>
        <v>4498.0454579999996</v>
      </c>
      <c r="CQ221" s="353">
        <f t="shared" si="628"/>
        <v>6730.1231459999999</v>
      </c>
      <c r="CR221" s="353">
        <f t="shared" si="628"/>
        <v>11171.9078379277</v>
      </c>
      <c r="CS221" s="353">
        <f t="shared" si="628"/>
        <v>14886.290225237701</v>
      </c>
      <c r="CT221" s="353">
        <f t="shared" si="628"/>
        <v>17921.117888487701</v>
      </c>
      <c r="CU221" s="353">
        <f t="shared" si="628"/>
        <v>21667.344564297702</v>
      </c>
      <c r="CV221" s="353">
        <f t="shared" si="628"/>
        <v>27219.3541925477</v>
      </c>
      <c r="CW221" s="353">
        <f t="shared" si="628"/>
        <v>31700.128393797699</v>
      </c>
      <c r="CX221" s="353">
        <f t="shared" si="628"/>
        <v>35901.742427047699</v>
      </c>
      <c r="CY221" s="353">
        <f t="shared" si="628"/>
        <v>40267.389127297698</v>
      </c>
      <c r="CZ221" s="353">
        <f t="shared" si="628"/>
        <v>47734.288981559999</v>
      </c>
      <c r="DB221" s="353">
        <f t="shared" ref="DB221:DM221" si="629">+DB220+DB211+DB217</f>
        <v>4405383691</v>
      </c>
      <c r="DC221" s="353">
        <f t="shared" si="629"/>
        <v>9240760859</v>
      </c>
      <c r="DD221" s="353">
        <f t="shared" si="629"/>
        <v>11618546350</v>
      </c>
      <c r="DE221" s="353">
        <f t="shared" si="629"/>
        <v>16347837860</v>
      </c>
      <c r="DF221" s="353">
        <f t="shared" si="629"/>
        <v>19421997747.309998</v>
      </c>
      <c r="DG221" s="353">
        <f t="shared" si="629"/>
        <v>23009673824.309998</v>
      </c>
      <c r="DH221" s="353">
        <f t="shared" si="629"/>
        <v>28379394802.869995</v>
      </c>
      <c r="DI221" s="353">
        <f t="shared" si="629"/>
        <v>33805018812.797699</v>
      </c>
      <c r="DJ221" s="353">
        <f t="shared" si="629"/>
        <v>36448470490.797699</v>
      </c>
      <c r="DK221" s="353">
        <f t="shared" si="629"/>
        <v>39538706490.797699</v>
      </c>
      <c r="DL221" s="353">
        <f t="shared" si="629"/>
        <v>42830719629.869995</v>
      </c>
      <c r="DM221" s="353">
        <f t="shared" si="629"/>
        <v>47734288981.559998</v>
      </c>
      <c r="DO221" s="353">
        <f t="shared" ref="DO221:DZ221" si="630">+DO220+DO211+DO217</f>
        <v>2509335327</v>
      </c>
      <c r="DP221" s="353">
        <f t="shared" si="630"/>
        <v>4498045458</v>
      </c>
      <c r="DQ221" s="353">
        <f t="shared" si="630"/>
        <v>6730123146</v>
      </c>
      <c r="DR221" s="353">
        <f t="shared" si="630"/>
        <v>11171907837.9277</v>
      </c>
      <c r="DS221" s="353">
        <f t="shared" si="630"/>
        <v>14886290225.2377</v>
      </c>
      <c r="DT221" s="353">
        <f t="shared" si="630"/>
        <v>17921117888.487701</v>
      </c>
      <c r="DU221" s="353">
        <f t="shared" si="630"/>
        <v>21667344564.297699</v>
      </c>
      <c r="DV221" s="353">
        <f t="shared" si="630"/>
        <v>27219354192.547699</v>
      </c>
      <c r="DW221" s="353">
        <f t="shared" si="630"/>
        <v>31700128393.797699</v>
      </c>
      <c r="DX221" s="353">
        <f t="shared" si="630"/>
        <v>35901742427.047699</v>
      </c>
      <c r="DY221" s="353">
        <f t="shared" si="630"/>
        <v>40267389127.297699</v>
      </c>
      <c r="DZ221" s="353">
        <f t="shared" si="630"/>
        <v>47734288981.559998</v>
      </c>
      <c r="EB221" s="540">
        <v>1000000</v>
      </c>
      <c r="EC221" s="540">
        <v>1000000</v>
      </c>
      <c r="ED221" s="540">
        <v>1000000</v>
      </c>
      <c r="EE221" s="540">
        <v>1000000</v>
      </c>
      <c r="EF221" s="540">
        <v>1000000</v>
      </c>
      <c r="EG221" s="540">
        <v>1000000</v>
      </c>
      <c r="EH221" s="540">
        <v>1000000</v>
      </c>
      <c r="EI221" s="540">
        <v>1000000</v>
      </c>
      <c r="EJ221" s="540">
        <v>1000000</v>
      </c>
      <c r="EK221" s="540">
        <v>1000000</v>
      </c>
      <c r="EL221" s="540">
        <v>1000000</v>
      </c>
      <c r="EM221" s="540">
        <v>1000000</v>
      </c>
      <c r="EO221" s="540">
        <v>1000000</v>
      </c>
      <c r="EP221" s="540">
        <v>1000000</v>
      </c>
      <c r="EQ221" s="540">
        <v>1000000</v>
      </c>
      <c r="ER221" s="540">
        <v>1000000</v>
      </c>
      <c r="ES221" s="540">
        <v>1000000</v>
      </c>
      <c r="ET221" s="540">
        <v>1000000</v>
      </c>
      <c r="EU221" s="540">
        <v>1000000</v>
      </c>
      <c r="EV221" s="540">
        <v>1000000</v>
      </c>
      <c r="EW221" s="540">
        <v>1000000</v>
      </c>
      <c r="EX221" s="540">
        <v>1000000</v>
      </c>
      <c r="EY221" s="540">
        <v>1000000</v>
      </c>
      <c r="EZ221" s="540">
        <v>1000000</v>
      </c>
    </row>
    <row r="222" spans="1:156" ht="22.5">
      <c r="T222" s="141"/>
      <c r="U222" s="397"/>
      <c r="V222" s="142"/>
      <c r="W222" s="197"/>
      <c r="X222" s="197"/>
      <c r="Y222" s="197"/>
      <c r="Z222" s="197"/>
      <c r="AA222" s="197"/>
      <c r="AB222" s="197"/>
      <c r="AC222" s="197"/>
      <c r="AD222" s="391">
        <f>+AD211*1000000</f>
        <v>32963587648</v>
      </c>
      <c r="AE222" s="197"/>
      <c r="AF222" s="197"/>
      <c r="AG222" s="425"/>
      <c r="AH222" s="211"/>
      <c r="AI222" s="198"/>
      <c r="AJ222" s="198"/>
      <c r="AK222" s="198"/>
      <c r="AL222" s="199"/>
      <c r="AM222" s="425"/>
      <c r="AN222" s="211"/>
      <c r="AO222" s="198"/>
      <c r="AP222" s="198"/>
      <c r="AQ222" s="198"/>
      <c r="AR222" s="199"/>
      <c r="AS222" s="425"/>
      <c r="AT222" s="211"/>
      <c r="AU222" s="425"/>
      <c r="AV222" s="356"/>
      <c r="AW222" s="346"/>
      <c r="AX222" s="346"/>
      <c r="AY222" s="144"/>
      <c r="AZ222" s="144"/>
      <c r="BB222" s="317"/>
      <c r="BC222" s="317"/>
      <c r="BD222" s="317"/>
      <c r="BE222" s="317"/>
      <c r="BF222" s="317"/>
      <c r="BG222" s="317"/>
      <c r="BH222" s="317"/>
      <c r="BI222" s="317"/>
      <c r="BJ222" s="317"/>
      <c r="BK222" s="317"/>
      <c r="BL222" s="317"/>
      <c r="BM222" s="317"/>
      <c r="BO222" s="317"/>
      <c r="BP222" s="317"/>
      <c r="BQ222" s="317"/>
      <c r="BR222" s="317"/>
      <c r="BS222" s="317"/>
      <c r="BT222" s="317"/>
      <c r="BU222" s="317"/>
      <c r="BV222" s="317"/>
      <c r="BW222" s="317"/>
      <c r="BX222" s="317"/>
      <c r="BY222" s="317"/>
      <c r="BZ222" s="317"/>
      <c r="CB222" s="558"/>
      <c r="CC222" s="558"/>
      <c r="CD222" s="558"/>
      <c r="CE222" s="558"/>
      <c r="CF222" s="558"/>
      <c r="CG222" s="558"/>
      <c r="CH222" s="558"/>
      <c r="CI222" s="558"/>
      <c r="CJ222" s="558"/>
      <c r="CK222" s="558"/>
      <c r="CL222" s="558"/>
      <c r="CM222" s="558"/>
      <c r="CO222" s="558"/>
      <c r="CP222" s="558"/>
      <c r="CQ222" s="558"/>
      <c r="CR222" s="558"/>
      <c r="CS222" s="558"/>
      <c r="CT222" s="558"/>
      <c r="CU222" s="558"/>
      <c r="CV222" s="558"/>
      <c r="CW222" s="558"/>
      <c r="CX222" s="558"/>
      <c r="CY222" s="558"/>
      <c r="CZ222" s="558"/>
      <c r="DB222" s="558"/>
      <c r="DC222" s="558"/>
      <c r="DD222" s="558"/>
      <c r="DE222" s="558"/>
      <c r="DF222" s="558"/>
      <c r="DG222" s="558"/>
      <c r="DH222" s="558"/>
      <c r="DI222" s="558"/>
      <c r="DJ222" s="558"/>
      <c r="DK222" s="558"/>
      <c r="DL222" s="558"/>
      <c r="DM222" s="558"/>
      <c r="DO222" s="558"/>
      <c r="DP222" s="558"/>
      <c r="DQ222" s="558"/>
      <c r="DR222" s="558"/>
      <c r="DS222" s="558"/>
      <c r="DT222" s="558"/>
      <c r="DU222" s="558"/>
      <c r="DV222" s="558"/>
      <c r="DW222" s="558"/>
      <c r="DX222" s="558"/>
      <c r="DY222" s="558"/>
      <c r="DZ222" s="558"/>
      <c r="EB222" s="558"/>
      <c r="EC222" s="558"/>
      <c r="ED222" s="558"/>
      <c r="EE222" s="558"/>
      <c r="EF222" s="558"/>
      <c r="EG222" s="558"/>
      <c r="EH222" s="558"/>
      <c r="EI222" s="558"/>
      <c r="EJ222" s="558"/>
      <c r="EK222" s="558"/>
      <c r="EL222" s="558"/>
      <c r="EM222" s="558"/>
      <c r="EO222" s="558"/>
      <c r="EP222" s="558"/>
      <c r="EQ222" s="558"/>
      <c r="ER222" s="558"/>
      <c r="ES222" s="558"/>
      <c r="ET222" s="558"/>
      <c r="EU222" s="558"/>
      <c r="EV222" s="558"/>
      <c r="EW222" s="558"/>
      <c r="EX222" s="558"/>
      <c r="EY222" s="558"/>
      <c r="EZ222" s="558"/>
    </row>
    <row r="223" spans="1:156" ht="12.75" customHeight="1" thickBot="1">
      <c r="T223" s="141"/>
      <c r="U223" s="397"/>
      <c r="V223" s="142"/>
      <c r="W223" s="141"/>
      <c r="X223" s="141"/>
      <c r="Y223" s="141"/>
      <c r="Z223" s="141"/>
      <c r="AA223" s="141"/>
      <c r="AB223" s="141"/>
      <c r="AC223" s="141"/>
      <c r="AD223" s="391"/>
      <c r="AE223" s="141"/>
      <c r="AF223" s="141"/>
      <c r="AG223" s="391"/>
      <c r="AH223" s="143"/>
      <c r="AI223" s="144"/>
      <c r="AJ223" s="144"/>
      <c r="AK223" s="144"/>
      <c r="AL223" s="138"/>
      <c r="AM223" s="391"/>
      <c r="AN223" s="143"/>
      <c r="AO223" s="144"/>
      <c r="AP223" s="144"/>
      <c r="AQ223" s="144"/>
      <c r="AR223" s="138"/>
      <c r="AS223" s="391"/>
      <c r="AT223" s="143"/>
      <c r="AU223" s="391"/>
      <c r="AV223" s="346"/>
      <c r="AW223" s="346"/>
      <c r="AX223" s="346"/>
      <c r="AY223" s="144"/>
      <c r="AZ223" s="144"/>
      <c r="BB223" s="317"/>
      <c r="BC223" s="317"/>
      <c r="BD223" s="317"/>
      <c r="BE223" s="317"/>
      <c r="BF223" s="317"/>
      <c r="BG223" s="317"/>
      <c r="BH223" s="317"/>
      <c r="BI223" s="317"/>
      <c r="BJ223" s="317"/>
      <c r="BK223" s="317"/>
      <c r="BL223" s="317"/>
      <c r="BM223" s="317"/>
      <c r="BO223" s="317"/>
      <c r="BP223" s="317"/>
      <c r="BQ223" s="317"/>
      <c r="BR223" s="317"/>
      <c r="BS223" s="317"/>
      <c r="BT223" s="317"/>
      <c r="BU223" s="317"/>
      <c r="BV223" s="317"/>
      <c r="BW223" s="317"/>
      <c r="BX223" s="317"/>
      <c r="BY223" s="317"/>
      <c r="BZ223" s="317"/>
      <c r="CB223" s="558"/>
      <c r="CC223" s="558"/>
      <c r="CD223" s="558"/>
      <c r="CE223" s="558"/>
      <c r="CF223" s="558"/>
      <c r="CG223" s="558"/>
      <c r="CH223" s="558"/>
      <c r="CI223" s="558"/>
      <c r="CJ223" s="558"/>
      <c r="CK223" s="558"/>
      <c r="CL223" s="558"/>
      <c r="CM223" s="558"/>
      <c r="CO223" s="558"/>
      <c r="CP223" s="558"/>
      <c r="CQ223" s="558"/>
      <c r="CR223" s="558"/>
      <c r="CS223" s="558"/>
      <c r="CT223" s="558"/>
      <c r="CU223" s="558"/>
      <c r="CV223" s="558"/>
      <c r="CW223" s="558"/>
      <c r="CX223" s="558"/>
      <c r="CY223" s="558"/>
      <c r="CZ223" s="558"/>
      <c r="DB223" s="558"/>
      <c r="DC223" s="558"/>
      <c r="DD223" s="558"/>
      <c r="DE223" s="558"/>
      <c r="DF223" s="558"/>
      <c r="DG223" s="558"/>
      <c r="DH223" s="558"/>
      <c r="DI223" s="558"/>
      <c r="DJ223" s="558"/>
      <c r="DK223" s="558"/>
      <c r="DL223" s="558"/>
      <c r="DM223" s="558"/>
      <c r="DO223" s="558"/>
      <c r="DP223" s="558"/>
      <c r="DQ223" s="558"/>
      <c r="DR223" s="558"/>
      <c r="DS223" s="558"/>
      <c r="DT223" s="558"/>
      <c r="DU223" s="558"/>
      <c r="DV223" s="558"/>
      <c r="DW223" s="558"/>
      <c r="DX223" s="558"/>
      <c r="DY223" s="558"/>
      <c r="DZ223" s="558"/>
      <c r="EB223" s="558"/>
      <c r="EC223" s="558"/>
      <c r="ED223" s="558"/>
      <c r="EE223" s="558"/>
      <c r="EF223" s="558"/>
      <c r="EG223" s="558"/>
      <c r="EH223" s="558"/>
      <c r="EI223" s="558"/>
      <c r="EJ223" s="558"/>
      <c r="EK223" s="558"/>
      <c r="EL223" s="558"/>
      <c r="EM223" s="558"/>
      <c r="EO223" s="558"/>
      <c r="EP223" s="558"/>
      <c r="EQ223" s="558"/>
      <c r="ER223" s="558"/>
      <c r="ES223" s="558"/>
      <c r="ET223" s="558"/>
      <c r="EU223" s="558"/>
      <c r="EV223" s="558"/>
      <c r="EW223" s="558"/>
      <c r="EX223" s="558"/>
      <c r="EY223" s="558"/>
      <c r="EZ223" s="558"/>
    </row>
    <row r="224" spans="1:156" ht="51" customHeight="1" thickBot="1">
      <c r="B224" s="150"/>
      <c r="C224" s="222"/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155" t="s">
        <v>125</v>
      </c>
      <c r="U224" s="406"/>
      <c r="V224" s="155" t="s">
        <v>125</v>
      </c>
      <c r="W224" s="156" t="s">
        <v>430</v>
      </c>
      <c r="X224" s="156" t="s">
        <v>127</v>
      </c>
      <c r="Y224" s="156" t="s">
        <v>128</v>
      </c>
      <c r="Z224" s="156" t="s">
        <v>129</v>
      </c>
      <c r="AA224" s="156" t="s">
        <v>130</v>
      </c>
      <c r="AB224" s="156" t="s">
        <v>131</v>
      </c>
      <c r="AC224" s="155" t="s">
        <v>132</v>
      </c>
      <c r="AD224" s="419" t="s">
        <v>431</v>
      </c>
      <c r="AE224" s="155" t="s">
        <v>432</v>
      </c>
      <c r="AF224" s="155" t="s">
        <v>135</v>
      </c>
      <c r="AG224" s="419" t="s">
        <v>0</v>
      </c>
      <c r="AH224" s="157" t="s">
        <v>136</v>
      </c>
      <c r="AI224" s="158" t="s">
        <v>137</v>
      </c>
      <c r="AJ224" s="158" t="s">
        <v>433</v>
      </c>
      <c r="AK224" s="158" t="s">
        <v>138</v>
      </c>
      <c r="AL224" s="159" t="s">
        <v>139</v>
      </c>
      <c r="AM224" s="419" t="s">
        <v>140</v>
      </c>
      <c r="AN224" s="157" t="s">
        <v>141</v>
      </c>
      <c r="AO224" s="158"/>
      <c r="AP224" s="238" t="s">
        <v>434</v>
      </c>
      <c r="AQ224" s="238" t="s">
        <v>143</v>
      </c>
      <c r="AR224" s="266" t="s">
        <v>144</v>
      </c>
      <c r="AS224" s="419" t="s">
        <v>293</v>
      </c>
      <c r="AT224" s="157" t="s">
        <v>294</v>
      </c>
      <c r="AU224" s="419" t="s">
        <v>145</v>
      </c>
      <c r="AV224" s="347" t="s">
        <v>146</v>
      </c>
      <c r="AW224" s="347" t="s">
        <v>147</v>
      </c>
      <c r="AX224" s="388"/>
      <c r="AY224" s="160" t="s">
        <v>149</v>
      </c>
      <c r="AZ224" s="161" t="s">
        <v>150</v>
      </c>
      <c r="BB224" s="162" t="s">
        <v>151</v>
      </c>
      <c r="BC224" s="162" t="s">
        <v>152</v>
      </c>
      <c r="BD224" s="162" t="s">
        <v>107</v>
      </c>
      <c r="BE224" s="162" t="s">
        <v>153</v>
      </c>
      <c r="BF224" s="162" t="s">
        <v>154</v>
      </c>
      <c r="BG224" s="162" t="s">
        <v>155</v>
      </c>
      <c r="BH224" s="162" t="s">
        <v>156</v>
      </c>
      <c r="BI224" s="162" t="s">
        <v>157</v>
      </c>
      <c r="BJ224" s="162" t="s">
        <v>158</v>
      </c>
      <c r="BK224" s="162" t="s">
        <v>159</v>
      </c>
      <c r="BL224" s="162" t="s">
        <v>160</v>
      </c>
      <c r="BM224" s="162" t="s">
        <v>161</v>
      </c>
      <c r="BO224" s="162" t="s">
        <v>151</v>
      </c>
      <c r="BP224" s="162" t="s">
        <v>152</v>
      </c>
      <c r="BQ224" s="162" t="s">
        <v>107</v>
      </c>
      <c r="BR224" s="162" t="s">
        <v>153</v>
      </c>
      <c r="BS224" s="162" t="s">
        <v>154</v>
      </c>
      <c r="BT224" s="162" t="s">
        <v>155</v>
      </c>
      <c r="BU224" s="162" t="s">
        <v>156</v>
      </c>
      <c r="BV224" s="162" t="s">
        <v>157</v>
      </c>
      <c r="BW224" s="162" t="s">
        <v>158</v>
      </c>
      <c r="BX224" s="162" t="s">
        <v>159</v>
      </c>
      <c r="BY224" s="162" t="s">
        <v>160</v>
      </c>
      <c r="BZ224" s="162" t="s">
        <v>161</v>
      </c>
      <c r="CB224" s="531" t="s">
        <v>151</v>
      </c>
      <c r="CC224" s="531" t="s">
        <v>152</v>
      </c>
      <c r="CD224" s="531" t="s">
        <v>107</v>
      </c>
      <c r="CE224" s="531" t="s">
        <v>153</v>
      </c>
      <c r="CF224" s="531" t="s">
        <v>154</v>
      </c>
      <c r="CG224" s="531" t="s">
        <v>155</v>
      </c>
      <c r="CH224" s="531" t="s">
        <v>156</v>
      </c>
      <c r="CI224" s="531" t="s">
        <v>157</v>
      </c>
      <c r="CJ224" s="531" t="s">
        <v>158</v>
      </c>
      <c r="CK224" s="531" t="s">
        <v>159</v>
      </c>
      <c r="CL224" s="531" t="s">
        <v>160</v>
      </c>
      <c r="CM224" s="531" t="s">
        <v>161</v>
      </c>
      <c r="CO224" s="531" t="s">
        <v>151</v>
      </c>
      <c r="CP224" s="531" t="s">
        <v>152</v>
      </c>
      <c r="CQ224" s="531" t="s">
        <v>107</v>
      </c>
      <c r="CR224" s="531" t="s">
        <v>153</v>
      </c>
      <c r="CS224" s="531" t="s">
        <v>154</v>
      </c>
      <c r="CT224" s="531" t="s">
        <v>155</v>
      </c>
      <c r="CU224" s="531" t="s">
        <v>156</v>
      </c>
      <c r="CV224" s="531" t="s">
        <v>157</v>
      </c>
      <c r="CW224" s="531" t="s">
        <v>158</v>
      </c>
      <c r="CX224" s="531" t="s">
        <v>159</v>
      </c>
      <c r="CY224" s="531" t="s">
        <v>160</v>
      </c>
      <c r="CZ224" s="531" t="s">
        <v>161</v>
      </c>
      <c r="DB224" s="531" t="s">
        <v>151</v>
      </c>
      <c r="DC224" s="531" t="s">
        <v>152</v>
      </c>
      <c r="DD224" s="531" t="s">
        <v>107</v>
      </c>
      <c r="DE224" s="531" t="s">
        <v>153</v>
      </c>
      <c r="DF224" s="531" t="s">
        <v>154</v>
      </c>
      <c r="DG224" s="531" t="s">
        <v>155</v>
      </c>
      <c r="DH224" s="531" t="s">
        <v>156</v>
      </c>
      <c r="DI224" s="531" t="s">
        <v>157</v>
      </c>
      <c r="DJ224" s="531" t="s">
        <v>158</v>
      </c>
      <c r="DK224" s="531" t="s">
        <v>159</v>
      </c>
      <c r="DL224" s="531" t="s">
        <v>160</v>
      </c>
      <c r="DM224" s="531" t="s">
        <v>161</v>
      </c>
      <c r="DO224" s="531" t="s">
        <v>151</v>
      </c>
      <c r="DP224" s="531" t="s">
        <v>152</v>
      </c>
      <c r="DQ224" s="531" t="s">
        <v>107</v>
      </c>
      <c r="DR224" s="531" t="s">
        <v>153</v>
      </c>
      <c r="DS224" s="531" t="s">
        <v>154</v>
      </c>
      <c r="DT224" s="531" t="s">
        <v>155</v>
      </c>
      <c r="DU224" s="531" t="s">
        <v>156</v>
      </c>
      <c r="DV224" s="531" t="s">
        <v>157</v>
      </c>
      <c r="DW224" s="531" t="s">
        <v>158</v>
      </c>
      <c r="DX224" s="531" t="s">
        <v>159</v>
      </c>
      <c r="DY224" s="531" t="s">
        <v>160</v>
      </c>
      <c r="DZ224" s="531" t="s">
        <v>161</v>
      </c>
      <c r="EB224" s="531" t="s">
        <v>151</v>
      </c>
      <c r="EC224" s="531" t="s">
        <v>152</v>
      </c>
      <c r="ED224" s="531" t="s">
        <v>107</v>
      </c>
      <c r="EE224" s="531" t="s">
        <v>153</v>
      </c>
      <c r="EF224" s="531" t="s">
        <v>154</v>
      </c>
      <c r="EG224" s="531" t="s">
        <v>155</v>
      </c>
      <c r="EH224" s="531" t="s">
        <v>156</v>
      </c>
      <c r="EI224" s="531" t="s">
        <v>157</v>
      </c>
      <c r="EJ224" s="531" t="s">
        <v>158</v>
      </c>
      <c r="EK224" s="531" t="s">
        <v>159</v>
      </c>
      <c r="EL224" s="531" t="s">
        <v>160</v>
      </c>
      <c r="EM224" s="531" t="s">
        <v>161</v>
      </c>
      <c r="EO224" s="531" t="s">
        <v>151</v>
      </c>
      <c r="EP224" s="531" t="s">
        <v>152</v>
      </c>
      <c r="EQ224" s="531" t="s">
        <v>107</v>
      </c>
      <c r="ER224" s="531" t="s">
        <v>153</v>
      </c>
      <c r="ES224" s="531" t="s">
        <v>154</v>
      </c>
      <c r="ET224" s="531" t="s">
        <v>155</v>
      </c>
      <c r="EU224" s="531" t="s">
        <v>156</v>
      </c>
      <c r="EV224" s="531" t="s">
        <v>157</v>
      </c>
      <c r="EW224" s="531" t="s">
        <v>158</v>
      </c>
      <c r="EX224" s="531" t="s">
        <v>159</v>
      </c>
      <c r="EY224" s="531" t="s">
        <v>160</v>
      </c>
      <c r="EZ224" s="531" t="s">
        <v>161</v>
      </c>
    </row>
    <row r="225" spans="1:156" ht="156.75" customHeight="1">
      <c r="B225" s="165" t="s">
        <v>188</v>
      </c>
      <c r="C225" s="1" t="s">
        <v>297</v>
      </c>
      <c r="D225" s="509" t="s">
        <v>390</v>
      </c>
      <c r="E225" s="1" t="s">
        <v>174</v>
      </c>
      <c r="F225" s="1" t="s">
        <v>162</v>
      </c>
      <c r="G225" s="1" t="s">
        <v>162</v>
      </c>
      <c r="H225" s="1" t="s">
        <v>162</v>
      </c>
      <c r="I225" s="1" t="s">
        <v>162</v>
      </c>
      <c r="J225" s="1" t="s">
        <v>162</v>
      </c>
      <c r="K225" s="1" t="s">
        <v>162</v>
      </c>
      <c r="L225" s="1" t="s">
        <v>162</v>
      </c>
      <c r="M225" s="1" t="s">
        <v>162</v>
      </c>
      <c r="N225" s="1" t="s">
        <v>162</v>
      </c>
      <c r="O225" s="1" t="s">
        <v>162</v>
      </c>
      <c r="T225" s="515" t="s">
        <v>391</v>
      </c>
      <c r="U225" s="308">
        <v>202300000000336</v>
      </c>
      <c r="V225" s="322" t="s">
        <v>391</v>
      </c>
      <c r="W225" s="360">
        <f>+SUMIFS('[1]SIIF Cierre 31 de Abril de 2024'!$P$4:$P$749,'[1]SIIF Cierre 31 de Abril de 2024'!$A$4:$A$749,$B225,'[1]SIIF Cierre 31 de Abril de 2024'!$B$4:$B$749,$C225,'[1]SIIF Cierre 31 de Abril de 2024'!$C$4:$C$749,$D225)/1000000</f>
        <v>9576.7013339999994</v>
      </c>
      <c r="X225" s="360">
        <f>9663-8555-1108</f>
        <v>0</v>
      </c>
      <c r="Y225" s="360">
        <f>+SUMIFS('[1]SIIF Cierre 31 de Abril de 2024'!$R$4:$R$749,'[1]SIIF Cierre 31 de Abril de 2024'!$A$4:$A$749,$B225,'[1]SIIF Cierre 31 de Abril de 2024'!$B$4:$B$749,$C225,'[1]SIIF Cierre 31 de Abril de 2024'!$C$4:$C$749,$D225)/1000000</f>
        <v>0</v>
      </c>
      <c r="Z225" s="360"/>
      <c r="AA225" s="360">
        <f>+SUMIFS('[1]SIIF Cierre 31 de Abril de 2024'!$Q$4:$Q$749,'[1]SIIF Cierre 31 de Abril de 2024'!$A$4:$A$749,$B225,'[1]SIIF Cierre 31 de Abril de 2024'!$B$4:$B$749,$C225,'[1]SIIF Cierre 31 de Abril de 2024'!$C$4:$C$749,$D225)/1000000</f>
        <v>0</v>
      </c>
      <c r="AB225" s="360"/>
      <c r="AC225" s="360">
        <f>+AA225+AB225</f>
        <v>0</v>
      </c>
      <c r="AD225" s="428">
        <f>W225-Y225+AA225</f>
        <v>9576.7013339999994</v>
      </c>
      <c r="AE225" s="360">
        <f>+SUMIFS('[1]SIIF Cierre 31 de Abril de 2024'!$T$4:$T$749,'[1]SIIF Cierre 31 de Abril de 2024'!$A$4:$A$749,$B225,'[1]SIIF Cierre 31 de Abril de 2024'!$B$4:$B$749,$C225,'[1]SIIF Cierre 31 de Abril de 2024'!$C$4:$C$749,$D225)/1000000</f>
        <v>0</v>
      </c>
      <c r="AF225" s="360">
        <f>AD225-AE225</f>
        <v>9576.7013339999994</v>
      </c>
      <c r="AG225" s="437">
        <f>+SUMIFS('[1]SIIF Cierre 31 de Abril de 2024'!$W$4:$W$749,'[1]SIIF Cierre 31 de Abril de 2024'!$A$4:$A$749,$B225,'[1]SIIF Cierre 31 de Abril de 2024'!$B$4:$B$749,$C225,'[1]SIIF Cierre 31 de Abril de 2024'!$C$4:$C$749,$D225,'[1]SIIF Cierre 31 de Abril de 2024'!$D$4:$D$749,$E225,'[1]SIIF Cierre 31 de Abril de 2024'!$E$4:$E$749,$F225,'[1]SIIF Cierre 31 de Abril de 2024'!$F$4:$F$749,$G225,'[1]SIIF Cierre 31 de Abril de 2024'!$G$4:$G$749,$H225,'[1]SIIF Cierre 31 de Abril de 2024'!$H$4:$H$749,$I225,'[1]SIIF Cierre 31 de Abril de 2024'!$I$4:$I$749,$J225,'[1]SIIF Cierre 31 de Abril de 2024'!$J$4:$J$749,$K225,'[1]SIIF Cierre 31 de Abril de 2024'!$K$4:$K$749,$L225,'[1]SIIF Cierre 31 de Abril de 2024'!$L$4:$L$749,$M225,'[1]SIIF Cierre 31 de Abril de 2024'!$M$4:$M$749,$N225,'[1]SIIF Cierre 31 de Abril de 2024'!$N$4:$N$749,$O225)/1000000</f>
        <v>4673.1272909999998</v>
      </c>
      <c r="AH225" s="247">
        <f>+AG225/AD225</f>
        <v>0.48796836489084983</v>
      </c>
      <c r="AI225" s="248"/>
      <c r="AJ225" s="246">
        <f t="shared" ref="AJ225:AJ227" si="631">INDEX(CB225:CM225,MATCH($W$1,$CB$86:$CM$86,0))</f>
        <v>4362.0919800000001</v>
      </c>
      <c r="AK225" s="246">
        <f>+AG225-AJ225</f>
        <v>311.03531099999964</v>
      </c>
      <c r="AL225" s="170">
        <f t="shared" ref="AL225:AL228" si="632">INDEX(BB225:BM225,MATCH($W$1,$BB$86:$BM$86,0))</f>
        <v>0.45549003021670303</v>
      </c>
      <c r="AM225" s="438">
        <f>+SUMIFS('[1]SIIF Cierre 31 de Abril de 2024'!$X$4:$X$749,'[1]SIIF Cierre 31 de Abril de 2024'!$A$4:$A$749,$B225,'[1]SIIF Cierre 31 de Abril de 2024'!$B$4:$B$749,$C225,'[1]SIIF Cierre 31 de Abril de 2024'!$C$4:$C$749,$D225,'[1]SIIF Cierre 31 de Abril de 2024'!$D$4:$D$749,$E225,'[1]SIIF Cierre 31 de Abril de 2024'!$E$4:$E$749,$F225,'[1]SIIF Cierre 31 de Abril de 2024'!$F$4:$F$749,$G225,'[1]SIIF Cierre 31 de Abril de 2024'!$G$4:$G$749,$H225,'[1]SIIF Cierre 31 de Abril de 2024'!$H$4:$H$749,$I225,'[1]SIIF Cierre 31 de Abril de 2024'!$I$4:$I$749,$J225,'[1]SIIF Cierre 31 de Abril de 2024'!$J$4:$J$749,$K225,'[1]SIIF Cierre 31 de Abril de 2024'!$K$4:$K$749,$L225,'[1]SIIF Cierre 31 de Abril de 2024'!$L$4:$L$749,$M225,'[1]SIIF Cierre 31 de Abril de 2024'!$M$4:$M$749,$N225,'[1]SIIF Cierre 31 de Abril de 2024'!$N$4:$N$749,$O225)/1000000</f>
        <v>707.99902659999998</v>
      </c>
      <c r="AN225" s="247">
        <f>+AM225/AD225</f>
        <v>7.3929320953803071E-2</v>
      </c>
      <c r="AO225" s="248"/>
      <c r="AP225" s="246">
        <f t="shared" ref="AP225:AP227" si="633">INDEX(CO225:CZ225,MATCH($W$1,$CO$86:$CZ$86,0))</f>
        <v>595.57797792770009</v>
      </c>
      <c r="AQ225" s="246">
        <f>+AM225-AP225</f>
        <v>112.42104867229989</v>
      </c>
      <c r="AR225" s="170">
        <f t="shared" ref="AR225:AR228" si="634">INDEX(BO225:BZ225,MATCH($W$1,$BO$86:$BZ$86,0))</f>
        <v>6.2190305111973126E-2</v>
      </c>
      <c r="AS225" s="438">
        <f>+SUMIFS('[1]SIIF Cierre 31 de Abril de 2024'!$Z$4:$Z$749,'[1]SIIF Cierre 31 de Abril de 2024'!$A$4:$A$749,$B225,'[1]SIIF Cierre 31 de Abril de 2024'!$B$4:$B$749,$C225,'[1]SIIF Cierre 31 de Abril de 2024'!$C$4:$C$749,$D225,'[1]SIIF Cierre 31 de Abril de 2024'!$D$4:$D$749,$E225,'[1]SIIF Cierre 31 de Abril de 2024'!$E$4:$E$749,$F225,'[1]SIIF Cierre 31 de Abril de 2024'!$F$4:$F$749,$G225,'[1]SIIF Cierre 31 de Abril de 2024'!$G$4:$G$749,$H225,'[1]SIIF Cierre 31 de Abril de 2024'!$H$4:$H$749,$I225,'[1]SIIF Cierre 31 de Abril de 2024'!$I$4:$I$749,$J225,'[1]SIIF Cierre 31 de Abril de 2024'!$J$4:$J$749,$K225,'[1]SIIF Cierre 31 de Abril de 2024'!$K$4:$K$749,$L225,'[1]SIIF Cierre 31 de Abril de 2024'!$L$4:$L$749,$M225,'[1]SIIF Cierre 31 de Abril de 2024'!$M$4:$M$749,$N225,'[1]SIIF Cierre 31 de Abril de 2024'!$N$4:$N$749,$O225)/1000000</f>
        <v>707.99902659999998</v>
      </c>
      <c r="AT225" s="247">
        <f>+AS225/AD225</f>
        <v>7.3929320953803071E-2</v>
      </c>
      <c r="AU225" s="428">
        <f>+AD225-AG225</f>
        <v>4903.5740429999996</v>
      </c>
      <c r="AV225" s="361">
        <f>+AG225-AM225</f>
        <v>3965.1282643999998</v>
      </c>
      <c r="AW225" s="382">
        <f>+AD225-AM225</f>
        <v>8868.702307399999</v>
      </c>
      <c r="AX225" s="386"/>
      <c r="AY225" s="190">
        <f>AD225*AR225</f>
        <v>595.57797792769998</v>
      </c>
      <c r="AZ225" s="172">
        <f>IF(AND(AY225=0,AM225&gt;AY225),1,IFERROR(AM225/AY225,1))</f>
        <v>1.1887595794986687</v>
      </c>
      <c r="BB225" s="259">
        <v>4.6616608102315493E-2</v>
      </c>
      <c r="BC225" s="252">
        <v>0.34689313826731061</v>
      </c>
      <c r="BD225" s="252">
        <v>0.37028323807179514</v>
      </c>
      <c r="BE225" s="252">
        <v>0.45549003021670303</v>
      </c>
      <c r="BF225" s="252">
        <v>0.49652712496296381</v>
      </c>
      <c r="BG225" s="252">
        <v>0.53960041143327564</v>
      </c>
      <c r="BH225" s="252">
        <v>0.75958784693159564</v>
      </c>
      <c r="BI225" s="252">
        <v>0.83727878026854841</v>
      </c>
      <c r="BJ225" s="252">
        <v>0.877584934395919</v>
      </c>
      <c r="BK225" s="252">
        <v>0.92206789205980477</v>
      </c>
      <c r="BL225" s="252">
        <v>0.99770275805491671</v>
      </c>
      <c r="BM225" s="252">
        <v>1</v>
      </c>
      <c r="BO225" s="252">
        <v>0</v>
      </c>
      <c r="BP225" s="252">
        <v>1.315693114002254E-3</v>
      </c>
      <c r="BQ225" s="252">
        <v>2.7629555394047333E-2</v>
      </c>
      <c r="BR225" s="252">
        <v>6.2190305111973126E-2</v>
      </c>
      <c r="BS225" s="252">
        <v>0.17330372119211587</v>
      </c>
      <c r="BT225" s="309">
        <v>0.21664849989230123</v>
      </c>
      <c r="BU225" s="252">
        <v>0.28421873910427414</v>
      </c>
      <c r="BV225" s="252">
        <v>0.34740333460290618</v>
      </c>
      <c r="BW225" s="309">
        <v>0.4870234348197644</v>
      </c>
      <c r="BX225" s="252">
        <v>0.62768773592075144</v>
      </c>
      <c r="BY225" s="309">
        <v>0.77002275843634449</v>
      </c>
      <c r="BZ225" s="252">
        <v>1</v>
      </c>
      <c r="CB225" s="537">
        <f t="shared" ref="CB225:CM227" si="635">DB225/EB225</f>
        <v>446.433333</v>
      </c>
      <c r="CC225" s="537">
        <f t="shared" si="635"/>
        <v>3322.0919800000001</v>
      </c>
      <c r="CD225" s="537">
        <f t="shared" si="635"/>
        <v>3546.0919800000001</v>
      </c>
      <c r="CE225" s="537">
        <f t="shared" si="635"/>
        <v>4362.0919800000001</v>
      </c>
      <c r="CF225" s="537">
        <f t="shared" si="635"/>
        <v>4755.0919800000001</v>
      </c>
      <c r="CG225" s="537">
        <f t="shared" si="635"/>
        <v>5167.5919800000001</v>
      </c>
      <c r="CH225" s="537">
        <f t="shared" si="635"/>
        <v>7274.3459469999998</v>
      </c>
      <c r="CI225" s="537">
        <f t="shared" si="635"/>
        <v>8018.3688119277003</v>
      </c>
      <c r="CJ225" s="537">
        <f t="shared" si="635"/>
        <v>8404.3688119276994</v>
      </c>
      <c r="CK225" s="537">
        <f t="shared" si="635"/>
        <v>8830.3688119276994</v>
      </c>
      <c r="CL225" s="537">
        <f t="shared" si="635"/>
        <v>9554.7013339999994</v>
      </c>
      <c r="CM225" s="537">
        <f t="shared" si="635"/>
        <v>9576.7013339999994</v>
      </c>
      <c r="CO225" s="538">
        <f>DO225/EO225</f>
        <v>0</v>
      </c>
      <c r="CP225" s="538">
        <f t="shared" ref="CP225:CZ227" si="636">DP225/EP225</f>
        <v>12.6</v>
      </c>
      <c r="CQ225" s="538">
        <f t="shared" si="636"/>
        <v>264.60000000000002</v>
      </c>
      <c r="CR225" s="538">
        <f t="shared" si="636"/>
        <v>595.57797792770009</v>
      </c>
      <c r="CS225" s="538">
        <f t="shared" si="636"/>
        <v>1659.6779779277001</v>
      </c>
      <c r="CT225" s="538">
        <f t="shared" si="636"/>
        <v>2074.7779779277002</v>
      </c>
      <c r="CU225" s="538">
        <f t="shared" si="636"/>
        <v>2721.8779779277002</v>
      </c>
      <c r="CV225" s="538">
        <f t="shared" si="636"/>
        <v>3326.9779779277001</v>
      </c>
      <c r="CW225" s="538">
        <f t="shared" si="636"/>
        <v>4664.0779779277</v>
      </c>
      <c r="CX225" s="538">
        <f t="shared" si="636"/>
        <v>6011.1779779277003</v>
      </c>
      <c r="CY225" s="538">
        <f t="shared" si="636"/>
        <v>7374.2779779276998</v>
      </c>
      <c r="CZ225" s="538">
        <f t="shared" si="636"/>
        <v>9576.7013339999994</v>
      </c>
      <c r="DB225" s="537">
        <v>446433333</v>
      </c>
      <c r="DC225" s="538">
        <v>3322091980</v>
      </c>
      <c r="DD225" s="538">
        <v>3546091980</v>
      </c>
      <c r="DE225" s="538">
        <v>4362091980</v>
      </c>
      <c r="DF225" s="538">
        <v>4755091980</v>
      </c>
      <c r="DG225" s="538">
        <v>5167591980</v>
      </c>
      <c r="DH225" s="538">
        <v>7274345947</v>
      </c>
      <c r="DI225" s="538">
        <v>8018368811.9277</v>
      </c>
      <c r="DJ225" s="538">
        <v>8404368811.9277</v>
      </c>
      <c r="DK225" s="538">
        <v>8830368811.9277</v>
      </c>
      <c r="DL225" s="538">
        <v>9554701334</v>
      </c>
      <c r="DM225" s="538">
        <v>9576701334</v>
      </c>
      <c r="DO225" s="538">
        <v>0</v>
      </c>
      <c r="DP225" s="538">
        <v>12600000</v>
      </c>
      <c r="DQ225" s="538">
        <v>264600000</v>
      </c>
      <c r="DR225" s="538">
        <v>595577977.92770004</v>
      </c>
      <c r="DS225" s="538">
        <v>1659677977.9277</v>
      </c>
      <c r="DT225" s="554">
        <v>2074777977.9277</v>
      </c>
      <c r="DU225" s="538">
        <v>2721877977.9277</v>
      </c>
      <c r="DV225" s="538">
        <v>3326977977.9277</v>
      </c>
      <c r="DW225" s="554">
        <v>4664077977.9277</v>
      </c>
      <c r="DX225" s="538">
        <v>6011177977.9277</v>
      </c>
      <c r="DY225" s="554">
        <v>7374277977.9277</v>
      </c>
      <c r="DZ225" s="538">
        <v>9576701334</v>
      </c>
      <c r="EB225" s="537">
        <v>1000000</v>
      </c>
      <c r="EC225" s="538">
        <v>1000000</v>
      </c>
      <c r="ED225" s="538">
        <v>1000000</v>
      </c>
      <c r="EE225" s="538">
        <v>1000000</v>
      </c>
      <c r="EF225" s="538">
        <v>1000000</v>
      </c>
      <c r="EG225" s="538">
        <v>1000000</v>
      </c>
      <c r="EH225" s="538">
        <v>1000000</v>
      </c>
      <c r="EI225" s="538">
        <v>1000000</v>
      </c>
      <c r="EJ225" s="538">
        <v>1000000</v>
      </c>
      <c r="EK225" s="538">
        <v>1000000</v>
      </c>
      <c r="EL225" s="538">
        <v>1000000</v>
      </c>
      <c r="EM225" s="538">
        <v>1000000</v>
      </c>
      <c r="EO225" s="538">
        <v>1000000</v>
      </c>
      <c r="EP225" s="538">
        <v>1000000</v>
      </c>
      <c r="EQ225" s="538">
        <v>1000000</v>
      </c>
      <c r="ER225" s="538">
        <v>1000000</v>
      </c>
      <c r="ES225" s="538">
        <v>1000000</v>
      </c>
      <c r="ET225" s="554">
        <v>1000000</v>
      </c>
      <c r="EU225" s="538">
        <v>1000000</v>
      </c>
      <c r="EV225" s="538">
        <v>1000000</v>
      </c>
      <c r="EW225" s="554">
        <v>1000000</v>
      </c>
      <c r="EX225" s="538">
        <v>1000000</v>
      </c>
      <c r="EY225" s="554">
        <v>1000000</v>
      </c>
      <c r="EZ225" s="538">
        <v>1000000</v>
      </c>
    </row>
    <row r="226" spans="1:156" ht="81" customHeight="1">
      <c r="B226" s="165" t="s">
        <v>188</v>
      </c>
      <c r="C226" s="1" t="s">
        <v>297</v>
      </c>
      <c r="D226" s="521" t="s">
        <v>392</v>
      </c>
      <c r="E226" s="1" t="s">
        <v>174</v>
      </c>
      <c r="F226" s="1" t="s">
        <v>162</v>
      </c>
      <c r="G226" s="1" t="s">
        <v>162</v>
      </c>
      <c r="H226" s="1" t="s">
        <v>162</v>
      </c>
      <c r="I226" s="1" t="s">
        <v>162</v>
      </c>
      <c r="J226" s="1" t="s">
        <v>162</v>
      </c>
      <c r="K226" s="1" t="s">
        <v>162</v>
      </c>
      <c r="L226" s="1" t="s">
        <v>162</v>
      </c>
      <c r="M226" s="1" t="s">
        <v>162</v>
      </c>
      <c r="N226" s="1" t="s">
        <v>162</v>
      </c>
      <c r="O226" s="1" t="s">
        <v>162</v>
      </c>
      <c r="T226" s="515" t="s">
        <v>393</v>
      </c>
      <c r="U226" s="308">
        <v>202300000000337</v>
      </c>
      <c r="V226" s="322" t="s">
        <v>393</v>
      </c>
      <c r="W226" s="360">
        <f>+SUMIFS('[1]SIIF Cierre 31 de Abril de 2024'!$P$4:$P$749,'[1]SIIF Cierre 31 de Abril de 2024'!$A$4:$A$749,$B226,'[1]SIIF Cierre 31 de Abril de 2024'!$B$4:$B$749,$C226,'[1]SIIF Cierre 31 de Abril de 2024'!$C$4:$C$749,$D226)/1000000</f>
        <v>4700</v>
      </c>
      <c r="X226" s="360">
        <v>0</v>
      </c>
      <c r="Y226" s="360">
        <f>+SUMIFS('[1]SIIF Cierre 31 de Abril de 2024'!$R$4:$R$749,'[1]SIIF Cierre 31 de Abril de 2024'!$A$4:$A$749,$B226,'[1]SIIF Cierre 31 de Abril de 2024'!$B$4:$B$749,$C226,'[1]SIIF Cierre 31 de Abril de 2024'!$C$4:$C$749,$D226)/1000000</f>
        <v>0</v>
      </c>
      <c r="Z226" s="360"/>
      <c r="AA226" s="360">
        <f>+SUMIFS('[1]SIIF Cierre 31 de Abril de 2024'!$Q$4:$Q$749,'[1]SIIF Cierre 31 de Abril de 2024'!$A$4:$A$749,$B226,'[1]SIIF Cierre 31 de Abril de 2024'!$B$4:$B$749,$C226,'[1]SIIF Cierre 31 de Abril de 2024'!$C$4:$C$749,$D226)/1000000</f>
        <v>0</v>
      </c>
      <c r="AB226" s="360"/>
      <c r="AC226" s="360">
        <f>+AA226+AB226</f>
        <v>0</v>
      </c>
      <c r="AD226" s="428">
        <f>W226-Y226+AA226</f>
        <v>4700</v>
      </c>
      <c r="AE226" s="360">
        <f>+SUMIFS('[1]SIIF Cierre 31 de Abril de 2024'!$T$4:$T$749,'[1]SIIF Cierre 31 de Abril de 2024'!$A$4:$A$749,$B226,'[1]SIIF Cierre 31 de Abril de 2024'!$B$4:$B$749,$C226,'[1]SIIF Cierre 31 de Abril de 2024'!$C$4:$C$749,$D226)/1000000</f>
        <v>0</v>
      </c>
      <c r="AF226" s="360">
        <f>AD226-AE226</f>
        <v>4700</v>
      </c>
      <c r="AG226" s="437">
        <f>+SUMIFS('[1]SIIF Cierre 31 de Abril de 2024'!$W$4:$W$749,'[1]SIIF Cierre 31 de Abril de 2024'!$A$4:$A$749,$B226,'[1]SIIF Cierre 31 de Abril de 2024'!$B$4:$B$749,$C226,'[1]SIIF Cierre 31 de Abril de 2024'!$C$4:$C$749,$D226,'[1]SIIF Cierre 31 de Abril de 2024'!$D$4:$D$749,$E226,'[1]SIIF Cierre 31 de Abril de 2024'!$E$4:$E$749,$F226,'[1]SIIF Cierre 31 de Abril de 2024'!$F$4:$F$749,$G226,'[1]SIIF Cierre 31 de Abril de 2024'!$G$4:$G$749,$H226,'[1]SIIF Cierre 31 de Abril de 2024'!$H$4:$H$749,$I226,'[1]SIIF Cierre 31 de Abril de 2024'!$I$4:$I$749,$J226,'[1]SIIF Cierre 31 de Abril de 2024'!$J$4:$J$749,$K226,'[1]SIIF Cierre 31 de Abril de 2024'!$K$4:$K$749,$L226,'[1]SIIF Cierre 31 de Abril de 2024'!$L$4:$L$749,$M226,'[1]SIIF Cierre 31 de Abril de 2024'!$M$4:$M$749,$N226,'[1]SIIF Cierre 31 de Abril de 2024'!$N$4:$N$749,$O226)/1000000</f>
        <v>1252.87460495</v>
      </c>
      <c r="AH226" s="247">
        <f>+AG226/AD226</f>
        <v>0.26656906488297871</v>
      </c>
      <c r="AI226" s="248"/>
      <c r="AJ226" s="246">
        <f t="shared" si="631"/>
        <v>2300.7916019999998</v>
      </c>
      <c r="AK226" s="246">
        <f>+AG226-AJ226</f>
        <v>-1047.9169970499997</v>
      </c>
      <c r="AL226" s="170">
        <f t="shared" si="632"/>
        <v>0.48953012808510638</v>
      </c>
      <c r="AM226" s="438">
        <f>+SUMIFS('[1]SIIF Cierre 31 de Abril de 2024'!$X$4:$X$749,'[1]SIIF Cierre 31 de Abril de 2024'!$A$4:$A$749,$B226,'[1]SIIF Cierre 31 de Abril de 2024'!$B$4:$B$749,$C226,'[1]SIIF Cierre 31 de Abril de 2024'!$C$4:$C$749,$D226,'[1]SIIF Cierre 31 de Abril de 2024'!$D$4:$D$749,$E226,'[1]SIIF Cierre 31 de Abril de 2024'!$E$4:$E$749,$F226,'[1]SIIF Cierre 31 de Abril de 2024'!$F$4:$F$749,$G226,'[1]SIIF Cierre 31 de Abril de 2024'!$G$4:$G$749,$H226,'[1]SIIF Cierre 31 de Abril de 2024'!$H$4:$H$749,$I226,'[1]SIIF Cierre 31 de Abril de 2024'!$I$4:$I$749,$J226,'[1]SIIF Cierre 31 de Abril de 2024'!$J$4:$J$749,$K226,'[1]SIIF Cierre 31 de Abril de 2024'!$K$4:$K$749,$L226,'[1]SIIF Cierre 31 de Abril de 2024'!$L$4:$L$749,$M226,'[1]SIIF Cierre 31 de Abril de 2024'!$M$4:$M$749,$N226,'[1]SIIF Cierre 31 de Abril de 2024'!$N$4:$N$749,$O226)/1000000</f>
        <v>321.85567500000002</v>
      </c>
      <c r="AN226" s="247">
        <f>+AM226/AD226</f>
        <v>6.8479930851063839E-2</v>
      </c>
      <c r="AO226" s="248"/>
      <c r="AP226" s="246">
        <f t="shared" si="633"/>
        <v>2300.7916019999998</v>
      </c>
      <c r="AQ226" s="246">
        <f>+AM226-AP226</f>
        <v>-1978.9359269999998</v>
      </c>
      <c r="AR226" s="170">
        <f t="shared" si="634"/>
        <v>0.48953012808510638</v>
      </c>
      <c r="AS226" s="438">
        <f>+SUMIFS('[1]SIIF Cierre 31 de Abril de 2024'!$Z$4:$Z$749,'[1]SIIF Cierre 31 de Abril de 2024'!$A$4:$A$749,$B226,'[1]SIIF Cierre 31 de Abril de 2024'!$B$4:$B$749,$C226,'[1]SIIF Cierre 31 de Abril de 2024'!$C$4:$C$749,$D226,'[1]SIIF Cierre 31 de Abril de 2024'!$D$4:$D$749,$E226,'[1]SIIF Cierre 31 de Abril de 2024'!$E$4:$E$749,$F226,'[1]SIIF Cierre 31 de Abril de 2024'!$F$4:$F$749,$G226,'[1]SIIF Cierre 31 de Abril de 2024'!$G$4:$G$749,$H226,'[1]SIIF Cierre 31 de Abril de 2024'!$H$4:$H$749,$I226,'[1]SIIF Cierre 31 de Abril de 2024'!$I$4:$I$749,$J226,'[1]SIIF Cierre 31 de Abril de 2024'!$J$4:$J$749,$K226,'[1]SIIF Cierre 31 de Abril de 2024'!$K$4:$K$749,$L226,'[1]SIIF Cierre 31 de Abril de 2024'!$L$4:$L$749,$M226,'[1]SIIF Cierre 31 de Abril de 2024'!$M$4:$M$749,$N226,'[1]SIIF Cierre 31 de Abril de 2024'!$N$4:$N$749,$O226)/1000000</f>
        <v>321.85567500000002</v>
      </c>
      <c r="AT226" s="247">
        <f>+AS226/AD226</f>
        <v>6.8479930851063839E-2</v>
      </c>
      <c r="AU226" s="428">
        <f>+AD226-AG226</f>
        <v>3447.12539505</v>
      </c>
      <c r="AV226" s="361">
        <f>+AG226-AM226</f>
        <v>931.01892995000003</v>
      </c>
      <c r="AW226" s="382">
        <f>+AD226-AM226</f>
        <v>4378.1443250000002</v>
      </c>
      <c r="AX226" s="386"/>
      <c r="AY226" s="190">
        <f>AD226*AR226</f>
        <v>2300.7916019999998</v>
      </c>
      <c r="AZ226" s="172">
        <f>IF(AND(AY226=0,AM226&gt;AY226),1,IFERROR(AM226/AY226,1))</f>
        <v>0.13988910369814539</v>
      </c>
      <c r="BB226" s="259">
        <v>0.16696824872340427</v>
      </c>
      <c r="BC226" s="252">
        <v>0.17889183021276595</v>
      </c>
      <c r="BD226" s="252">
        <v>0.17889183021276595</v>
      </c>
      <c r="BE226" s="252">
        <v>0.48953012808510638</v>
      </c>
      <c r="BF226" s="252">
        <v>0.54524910836382978</v>
      </c>
      <c r="BG226" s="252">
        <v>0.59333421474680847</v>
      </c>
      <c r="BH226" s="252">
        <v>0.61307029283191483</v>
      </c>
      <c r="BI226" s="252">
        <v>0.68681262581063829</v>
      </c>
      <c r="BJ226" s="252">
        <v>0.70650011474680852</v>
      </c>
      <c r="BK226" s="252">
        <v>0.80453976793829785</v>
      </c>
      <c r="BL226" s="252">
        <v>0.89386283964042557</v>
      </c>
      <c r="BM226" s="252">
        <v>1</v>
      </c>
      <c r="BO226" s="252">
        <v>0.16696824872340427</v>
      </c>
      <c r="BP226" s="252">
        <v>0.17889183021276595</v>
      </c>
      <c r="BQ226" s="252">
        <v>0.17889183021276595</v>
      </c>
      <c r="BR226" s="252">
        <v>0.48953012808510638</v>
      </c>
      <c r="BS226" s="252">
        <v>0.54524910836382978</v>
      </c>
      <c r="BT226" s="309">
        <v>0.59333421474680847</v>
      </c>
      <c r="BU226" s="252">
        <v>0.61307029283191483</v>
      </c>
      <c r="BV226" s="252">
        <v>0.68681262581063829</v>
      </c>
      <c r="BW226" s="309">
        <v>0.70650011474680852</v>
      </c>
      <c r="BX226" s="252">
        <v>0.80453976793829785</v>
      </c>
      <c r="BY226" s="309">
        <v>0.89386283964042557</v>
      </c>
      <c r="BZ226" s="252">
        <v>1</v>
      </c>
      <c r="CB226" s="537">
        <f t="shared" si="635"/>
        <v>784.75076899999999</v>
      </c>
      <c r="CC226" s="537">
        <f t="shared" si="635"/>
        <v>840.79160200000001</v>
      </c>
      <c r="CD226" s="537">
        <f t="shared" si="635"/>
        <v>840.79160200000001</v>
      </c>
      <c r="CE226" s="537">
        <f t="shared" si="635"/>
        <v>2300.7916019999998</v>
      </c>
      <c r="CF226" s="537">
        <f t="shared" si="635"/>
        <v>2562.6708093100001</v>
      </c>
      <c r="CG226" s="537">
        <f t="shared" si="635"/>
        <v>2788.6708093100001</v>
      </c>
      <c r="CH226" s="537">
        <f t="shared" si="635"/>
        <v>2881.4303763100002</v>
      </c>
      <c r="CI226" s="537">
        <f t="shared" si="635"/>
        <v>3228.0193413100001</v>
      </c>
      <c r="CJ226" s="537">
        <f t="shared" si="635"/>
        <v>3320.5505393099997</v>
      </c>
      <c r="CK226" s="537">
        <f t="shared" si="635"/>
        <v>3781.33690931</v>
      </c>
      <c r="CL226" s="537">
        <f t="shared" si="635"/>
        <v>4201.1553463099999</v>
      </c>
      <c r="CM226" s="537">
        <f t="shared" si="635"/>
        <v>4700</v>
      </c>
      <c r="CO226" s="538">
        <f t="shared" ref="CO226:CO227" si="637">DO226/EO226</f>
        <v>784.75076899999999</v>
      </c>
      <c r="CP226" s="538">
        <f t="shared" si="636"/>
        <v>840.79160200000001</v>
      </c>
      <c r="CQ226" s="538">
        <f t="shared" si="636"/>
        <v>840.79160200000001</v>
      </c>
      <c r="CR226" s="538">
        <f t="shared" si="636"/>
        <v>2300.7916019999998</v>
      </c>
      <c r="CS226" s="538">
        <f t="shared" si="636"/>
        <v>2562.6708093100001</v>
      </c>
      <c r="CT226" s="538">
        <f t="shared" si="636"/>
        <v>2788.6708093100001</v>
      </c>
      <c r="CU226" s="538">
        <f t="shared" si="636"/>
        <v>2881.4303763100002</v>
      </c>
      <c r="CV226" s="538">
        <f t="shared" si="636"/>
        <v>3228.0193413100001</v>
      </c>
      <c r="CW226" s="538">
        <f t="shared" si="636"/>
        <v>3320.5505393099997</v>
      </c>
      <c r="CX226" s="538">
        <f t="shared" si="636"/>
        <v>3781.33690931</v>
      </c>
      <c r="CY226" s="538">
        <f t="shared" si="636"/>
        <v>4201.1553463099999</v>
      </c>
      <c r="CZ226" s="538">
        <f t="shared" si="636"/>
        <v>4700</v>
      </c>
      <c r="DB226" s="537">
        <v>784750769</v>
      </c>
      <c r="DC226" s="538">
        <v>840791602</v>
      </c>
      <c r="DD226" s="538">
        <v>840791602</v>
      </c>
      <c r="DE226" s="538">
        <v>2300791602</v>
      </c>
      <c r="DF226" s="538">
        <v>2562670809.3099999</v>
      </c>
      <c r="DG226" s="538">
        <v>2788670809.3099999</v>
      </c>
      <c r="DH226" s="538">
        <v>2881430376.3099999</v>
      </c>
      <c r="DI226" s="538">
        <v>3228019341.3099999</v>
      </c>
      <c r="DJ226" s="538">
        <v>3320550539.3099999</v>
      </c>
      <c r="DK226" s="538">
        <v>3781336909.3099999</v>
      </c>
      <c r="DL226" s="538">
        <v>4201155346.3099999</v>
      </c>
      <c r="DM226" s="538">
        <v>4700000000</v>
      </c>
      <c r="DO226" s="538">
        <v>784750769</v>
      </c>
      <c r="DP226" s="538">
        <v>840791602</v>
      </c>
      <c r="DQ226" s="538">
        <v>840791602</v>
      </c>
      <c r="DR226" s="538">
        <v>2300791602</v>
      </c>
      <c r="DS226" s="538">
        <v>2562670809.3099999</v>
      </c>
      <c r="DT226" s="554">
        <v>2788670809.3099999</v>
      </c>
      <c r="DU226" s="538">
        <v>2881430376.3099999</v>
      </c>
      <c r="DV226" s="538">
        <v>3228019341.3099999</v>
      </c>
      <c r="DW226" s="554">
        <v>3320550539.3099999</v>
      </c>
      <c r="DX226" s="538">
        <v>3781336909.3099999</v>
      </c>
      <c r="DY226" s="554">
        <v>4201155346.3099999</v>
      </c>
      <c r="DZ226" s="538">
        <v>4700000000</v>
      </c>
      <c r="EB226" s="537">
        <v>1000000</v>
      </c>
      <c r="EC226" s="538">
        <v>1000000</v>
      </c>
      <c r="ED226" s="538">
        <v>1000000</v>
      </c>
      <c r="EE226" s="538">
        <v>1000000</v>
      </c>
      <c r="EF226" s="538">
        <v>1000000</v>
      </c>
      <c r="EG226" s="538">
        <v>1000000</v>
      </c>
      <c r="EH226" s="538">
        <v>1000000</v>
      </c>
      <c r="EI226" s="538">
        <v>1000000</v>
      </c>
      <c r="EJ226" s="538">
        <v>1000000</v>
      </c>
      <c r="EK226" s="538">
        <v>1000000</v>
      </c>
      <c r="EL226" s="538">
        <v>1000000</v>
      </c>
      <c r="EM226" s="538">
        <v>1000000</v>
      </c>
      <c r="EO226" s="538">
        <v>1000000</v>
      </c>
      <c r="EP226" s="538">
        <v>1000000</v>
      </c>
      <c r="EQ226" s="538">
        <v>1000000</v>
      </c>
      <c r="ER226" s="538">
        <v>1000000</v>
      </c>
      <c r="ES226" s="538">
        <v>1000000</v>
      </c>
      <c r="ET226" s="554">
        <v>1000000</v>
      </c>
      <c r="EU226" s="538">
        <v>1000000</v>
      </c>
      <c r="EV226" s="538">
        <v>1000000</v>
      </c>
      <c r="EW226" s="554">
        <v>1000000</v>
      </c>
      <c r="EX226" s="538">
        <v>1000000</v>
      </c>
      <c r="EY226" s="554">
        <v>1000000</v>
      </c>
      <c r="EZ226" s="538">
        <v>1000000</v>
      </c>
    </row>
    <row r="227" spans="1:156" ht="121.5" customHeight="1">
      <c r="B227" s="165" t="s">
        <v>188</v>
      </c>
      <c r="C227" s="1" t="s">
        <v>297</v>
      </c>
      <c r="D227" s="509" t="s">
        <v>383</v>
      </c>
      <c r="E227" s="1" t="s">
        <v>174</v>
      </c>
      <c r="F227" s="1" t="s">
        <v>162</v>
      </c>
      <c r="G227" s="1" t="s">
        <v>162</v>
      </c>
      <c r="H227" s="1" t="s">
        <v>162</v>
      </c>
      <c r="I227" s="1" t="s">
        <v>162</v>
      </c>
      <c r="J227" s="1" t="s">
        <v>162</v>
      </c>
      <c r="K227" s="1" t="s">
        <v>162</v>
      </c>
      <c r="L227" s="1" t="s">
        <v>162</v>
      </c>
      <c r="M227" s="1" t="s">
        <v>162</v>
      </c>
      <c r="N227" s="1" t="s">
        <v>162</v>
      </c>
      <c r="O227" s="1" t="s">
        <v>162</v>
      </c>
      <c r="T227" s="515" t="s">
        <v>394</v>
      </c>
      <c r="U227" s="308">
        <v>202300000000346</v>
      </c>
      <c r="V227" s="322" t="s">
        <v>394</v>
      </c>
      <c r="W227" s="360">
        <f>+SUMIFS('[1]SIIF Cierre 31 de Abril de 2024'!$P$4:$P$749,'[1]SIIF Cierre 31 de Abril de 2024'!$A$4:$A$749,$B227,'[1]SIIF Cierre 31 de Abril de 2024'!$B$4:$B$749,$C227,'[1]SIIF Cierre 31 de Abril de 2024'!$C$4:$C$749,$D227)/1000000</f>
        <v>494</v>
      </c>
      <c r="X227" s="360">
        <f>370-370</f>
        <v>0</v>
      </c>
      <c r="Y227" s="360">
        <f>+SUMIFS('[1]SIIF Cierre 31 de Abril de 2024'!$R$4:$R$749,'[1]SIIF Cierre 31 de Abril de 2024'!$A$4:$A$749,$B227,'[1]SIIF Cierre 31 de Abril de 2024'!$B$4:$B$749,$C227,'[1]SIIF Cierre 31 de Abril de 2024'!$C$4:$C$749,$D227)/1000000</f>
        <v>0</v>
      </c>
      <c r="Z227" s="360"/>
      <c r="AA227" s="360">
        <f>+SUMIFS('[1]SIIF Cierre 31 de Abril de 2024'!$Q$4:$Q$749,'[1]SIIF Cierre 31 de Abril de 2024'!$A$4:$A$749,$B227,'[1]SIIF Cierre 31 de Abril de 2024'!$B$4:$B$749,$C227,'[1]SIIF Cierre 31 de Abril de 2024'!$C$4:$C$749,$D227)/1000000</f>
        <v>0</v>
      </c>
      <c r="AB227" s="360"/>
      <c r="AC227" s="360">
        <f>+AA227+AB227</f>
        <v>0</v>
      </c>
      <c r="AD227" s="428">
        <f>W227-Y227+AA227</f>
        <v>494</v>
      </c>
      <c r="AE227" s="360">
        <f>+SUMIFS('[1]SIIF Cierre 31 de Abril de 2024'!$T$4:$T$749,'[1]SIIF Cierre 31 de Abril de 2024'!$A$4:$A$749,$B227,'[1]SIIF Cierre 31 de Abril de 2024'!$B$4:$B$749,$C227,'[1]SIIF Cierre 31 de Abril de 2024'!$C$4:$C$749,$D227)/1000000</f>
        <v>0</v>
      </c>
      <c r="AF227" s="360">
        <f>AD227-AE227</f>
        <v>494</v>
      </c>
      <c r="AG227" s="437">
        <f>+SUMIFS('[1]SIIF Cierre 31 de Abril de 2024'!$W$4:$W$749,'[1]SIIF Cierre 31 de Abril de 2024'!$A$4:$A$749,$B227,'[1]SIIF Cierre 31 de Abril de 2024'!$B$4:$B$749,$C227,'[1]SIIF Cierre 31 de Abril de 2024'!$C$4:$C$749,$D227,'[1]SIIF Cierre 31 de Abril de 2024'!$D$4:$D$749,$E227,'[1]SIIF Cierre 31 de Abril de 2024'!$E$4:$E$749,$F227,'[1]SIIF Cierre 31 de Abril de 2024'!$F$4:$F$749,$G227,'[1]SIIF Cierre 31 de Abril de 2024'!$G$4:$G$749,$H227,'[1]SIIF Cierre 31 de Abril de 2024'!$H$4:$H$749,$I227,'[1]SIIF Cierre 31 de Abril de 2024'!$I$4:$I$749,$J227,'[1]SIIF Cierre 31 de Abril de 2024'!$J$4:$J$749,$K227,'[1]SIIF Cierre 31 de Abril de 2024'!$K$4:$K$749,$L227,'[1]SIIF Cierre 31 de Abril de 2024'!$L$4:$L$749,$M227,'[1]SIIF Cierre 31 de Abril de 2024'!$M$4:$M$749,$N227,'[1]SIIF Cierre 31 de Abril de 2024'!$N$4:$N$749,$O227)/1000000</f>
        <v>0</v>
      </c>
      <c r="AH227" s="247">
        <f>+AG227/AD227</f>
        <v>0</v>
      </c>
      <c r="AI227" s="248"/>
      <c r="AJ227" s="246">
        <f t="shared" si="631"/>
        <v>437.10720300000003</v>
      </c>
      <c r="AK227" s="246">
        <f>+AG227-AJ227</f>
        <v>-437.10720300000003</v>
      </c>
      <c r="AL227" s="170">
        <f t="shared" si="632"/>
        <v>0.88483239473684205</v>
      </c>
      <c r="AM227" s="438">
        <f>+SUMIFS('[1]SIIF Cierre 31 de Abril de 2024'!$X$4:$X$749,'[1]SIIF Cierre 31 de Abril de 2024'!$A$4:$A$749,$B227,'[1]SIIF Cierre 31 de Abril de 2024'!$B$4:$B$749,$C227,'[1]SIIF Cierre 31 de Abril de 2024'!$C$4:$C$749,$D227,'[1]SIIF Cierre 31 de Abril de 2024'!$D$4:$D$749,$E227,'[1]SIIF Cierre 31 de Abril de 2024'!$E$4:$E$749,$F227,'[1]SIIF Cierre 31 de Abril de 2024'!$F$4:$F$749,$G227,'[1]SIIF Cierre 31 de Abril de 2024'!$G$4:$G$749,$H227,'[1]SIIF Cierre 31 de Abril de 2024'!$H$4:$H$749,$I227,'[1]SIIF Cierre 31 de Abril de 2024'!$I$4:$I$749,$J227,'[1]SIIF Cierre 31 de Abril de 2024'!$J$4:$J$749,$K227,'[1]SIIF Cierre 31 de Abril de 2024'!$K$4:$K$749,$L227,'[1]SIIF Cierre 31 de Abril de 2024'!$L$4:$L$749,$M227,'[1]SIIF Cierre 31 de Abril de 2024'!$M$4:$M$749,$N227,'[1]SIIF Cierre 31 de Abril de 2024'!$N$4:$N$749,$O227)/1000000</f>
        <v>0</v>
      </c>
      <c r="AN227" s="247">
        <f>+AM227/AD227</f>
        <v>0</v>
      </c>
      <c r="AO227" s="248"/>
      <c r="AP227" s="246">
        <f t="shared" si="633"/>
        <v>262.40353399999998</v>
      </c>
      <c r="AQ227" s="246">
        <f>+AM227-AP227</f>
        <v>-262.40353399999998</v>
      </c>
      <c r="AR227" s="170">
        <f t="shared" si="634"/>
        <v>0.53118124291497981</v>
      </c>
      <c r="AS227" s="438">
        <f>+SUMIFS('[1]SIIF Cierre 31 de Abril de 2024'!$Z$4:$Z$749,'[1]SIIF Cierre 31 de Abril de 2024'!$A$4:$A$749,$B227,'[1]SIIF Cierre 31 de Abril de 2024'!$B$4:$B$749,$C227,'[1]SIIF Cierre 31 de Abril de 2024'!$C$4:$C$749,$D227,'[1]SIIF Cierre 31 de Abril de 2024'!$D$4:$D$749,$E227,'[1]SIIF Cierre 31 de Abril de 2024'!$E$4:$E$749,$F227,'[1]SIIF Cierre 31 de Abril de 2024'!$F$4:$F$749,$G227,'[1]SIIF Cierre 31 de Abril de 2024'!$G$4:$G$749,$H227,'[1]SIIF Cierre 31 de Abril de 2024'!$H$4:$H$749,$I227,'[1]SIIF Cierre 31 de Abril de 2024'!$I$4:$I$749,$J227,'[1]SIIF Cierre 31 de Abril de 2024'!$J$4:$J$749,$K227,'[1]SIIF Cierre 31 de Abril de 2024'!$K$4:$K$749,$L227,'[1]SIIF Cierre 31 de Abril de 2024'!$L$4:$L$749,$M227,'[1]SIIF Cierre 31 de Abril de 2024'!$M$4:$M$749,$N227,'[1]SIIF Cierre 31 de Abril de 2024'!$N$4:$N$749,$O227)/1000000</f>
        <v>0</v>
      </c>
      <c r="AT227" s="247">
        <f>+AS227/AD227</f>
        <v>0</v>
      </c>
      <c r="AU227" s="428">
        <f>+AD227-AG227</f>
        <v>494</v>
      </c>
      <c r="AV227" s="361">
        <f>+AG227-AM227</f>
        <v>0</v>
      </c>
      <c r="AW227" s="382">
        <f>+AD227-AM227</f>
        <v>494</v>
      </c>
      <c r="AX227" s="386"/>
      <c r="AY227" s="190">
        <f>AD227*AR227</f>
        <v>262.40353400000004</v>
      </c>
      <c r="AZ227" s="172">
        <f>IF(AND(AY227=0,AM227&gt;AY227),1,IFERROR(AM227/AY227,1))</f>
        <v>0</v>
      </c>
      <c r="BB227" s="259">
        <v>0</v>
      </c>
      <c r="BC227" s="252">
        <v>0</v>
      </c>
      <c r="BD227" s="252">
        <v>0.26742470242914979</v>
      </c>
      <c r="BE227" s="252">
        <v>0.88483239473684205</v>
      </c>
      <c r="BF227" s="252">
        <v>0.88483239473684205</v>
      </c>
      <c r="BG227" s="252">
        <v>1</v>
      </c>
      <c r="BH227" s="252">
        <v>1</v>
      </c>
      <c r="BI227" s="252">
        <v>1</v>
      </c>
      <c r="BJ227" s="252">
        <v>1</v>
      </c>
      <c r="BK227" s="252">
        <v>1</v>
      </c>
      <c r="BL227" s="252">
        <v>1</v>
      </c>
      <c r="BM227" s="252">
        <v>1</v>
      </c>
      <c r="BO227" s="252">
        <v>0</v>
      </c>
      <c r="BP227" s="252">
        <v>0</v>
      </c>
      <c r="BQ227" s="252">
        <v>0</v>
      </c>
      <c r="BR227" s="252">
        <v>0.53118124291497981</v>
      </c>
      <c r="BS227" s="252">
        <v>0.53118124291497981</v>
      </c>
      <c r="BT227" s="309">
        <v>0.54195954908906885</v>
      </c>
      <c r="BU227" s="252">
        <v>0.55273785526315788</v>
      </c>
      <c r="BV227" s="252">
        <v>0.56351616143724692</v>
      </c>
      <c r="BW227" s="309">
        <v>0.57429446761133607</v>
      </c>
      <c r="BX227" s="252">
        <v>0.5850727737854251</v>
      </c>
      <c r="BY227" s="309">
        <v>0.97844338765182182</v>
      </c>
      <c r="BZ227" s="252">
        <v>1</v>
      </c>
      <c r="CB227" s="537">
        <f t="shared" si="635"/>
        <v>0</v>
      </c>
      <c r="CC227" s="537">
        <f t="shared" si="635"/>
        <v>0</v>
      </c>
      <c r="CD227" s="537">
        <f t="shared" si="635"/>
        <v>132.10780299999999</v>
      </c>
      <c r="CE227" s="537">
        <f t="shared" si="635"/>
        <v>437.10720300000003</v>
      </c>
      <c r="CF227" s="537">
        <f t="shared" si="635"/>
        <v>437.10720300000003</v>
      </c>
      <c r="CG227" s="537">
        <f t="shared" si="635"/>
        <v>494</v>
      </c>
      <c r="CH227" s="537">
        <f t="shared" si="635"/>
        <v>494</v>
      </c>
      <c r="CI227" s="537">
        <f t="shared" si="635"/>
        <v>494</v>
      </c>
      <c r="CJ227" s="537">
        <f t="shared" si="635"/>
        <v>494</v>
      </c>
      <c r="CK227" s="537">
        <f t="shared" si="635"/>
        <v>494</v>
      </c>
      <c r="CL227" s="537">
        <f t="shared" si="635"/>
        <v>494</v>
      </c>
      <c r="CM227" s="537">
        <f t="shared" si="635"/>
        <v>494</v>
      </c>
      <c r="CO227" s="538">
        <f t="shared" si="637"/>
        <v>0</v>
      </c>
      <c r="CP227" s="538">
        <f t="shared" si="636"/>
        <v>0</v>
      </c>
      <c r="CQ227" s="538">
        <f t="shared" si="636"/>
        <v>0</v>
      </c>
      <c r="CR227" s="538">
        <f t="shared" si="636"/>
        <v>262.40353399999998</v>
      </c>
      <c r="CS227" s="538">
        <f t="shared" si="636"/>
        <v>262.40353399999998</v>
      </c>
      <c r="CT227" s="538">
        <f t="shared" si="636"/>
        <v>267.72801724999999</v>
      </c>
      <c r="CU227" s="538">
        <f t="shared" si="636"/>
        <v>273.05250050000001</v>
      </c>
      <c r="CV227" s="538">
        <f t="shared" si="636"/>
        <v>278.37698375000002</v>
      </c>
      <c r="CW227" s="538">
        <f t="shared" si="636"/>
        <v>283.70146699999998</v>
      </c>
      <c r="CX227" s="538">
        <f t="shared" si="636"/>
        <v>289.02595024999999</v>
      </c>
      <c r="CY227" s="538">
        <f t="shared" si="636"/>
        <v>483.35103350000003</v>
      </c>
      <c r="CZ227" s="538">
        <f t="shared" si="636"/>
        <v>494</v>
      </c>
      <c r="DB227" s="537">
        <v>0</v>
      </c>
      <c r="DC227" s="538">
        <v>0</v>
      </c>
      <c r="DD227" s="538">
        <v>132107803</v>
      </c>
      <c r="DE227" s="538">
        <v>437107203</v>
      </c>
      <c r="DF227" s="538">
        <v>437107203</v>
      </c>
      <c r="DG227" s="538">
        <v>494000000</v>
      </c>
      <c r="DH227" s="538">
        <v>494000000</v>
      </c>
      <c r="DI227" s="538">
        <v>494000000</v>
      </c>
      <c r="DJ227" s="538">
        <v>494000000</v>
      </c>
      <c r="DK227" s="538">
        <v>494000000</v>
      </c>
      <c r="DL227" s="538">
        <v>494000000</v>
      </c>
      <c r="DM227" s="538">
        <v>494000000</v>
      </c>
      <c r="DO227" s="538">
        <v>0</v>
      </c>
      <c r="DP227" s="538">
        <v>0</v>
      </c>
      <c r="DQ227" s="538">
        <v>0</v>
      </c>
      <c r="DR227" s="538">
        <v>262403534</v>
      </c>
      <c r="DS227" s="538">
        <v>262403534</v>
      </c>
      <c r="DT227" s="554">
        <v>267728017.25</v>
      </c>
      <c r="DU227" s="538">
        <v>273052500.5</v>
      </c>
      <c r="DV227" s="538">
        <v>278376983.75</v>
      </c>
      <c r="DW227" s="554">
        <v>283701467</v>
      </c>
      <c r="DX227" s="538">
        <v>289025950.25</v>
      </c>
      <c r="DY227" s="554">
        <v>483351033.5</v>
      </c>
      <c r="DZ227" s="538">
        <v>494000000</v>
      </c>
      <c r="EB227" s="537">
        <v>1000000</v>
      </c>
      <c r="EC227" s="538">
        <v>1000000</v>
      </c>
      <c r="ED227" s="538">
        <v>1000000</v>
      </c>
      <c r="EE227" s="538">
        <v>1000000</v>
      </c>
      <c r="EF227" s="538">
        <v>1000000</v>
      </c>
      <c r="EG227" s="538">
        <v>1000000</v>
      </c>
      <c r="EH227" s="538">
        <v>1000000</v>
      </c>
      <c r="EI227" s="538">
        <v>1000000</v>
      </c>
      <c r="EJ227" s="538">
        <v>1000000</v>
      </c>
      <c r="EK227" s="538">
        <v>1000000</v>
      </c>
      <c r="EL227" s="538">
        <v>1000000</v>
      </c>
      <c r="EM227" s="538">
        <v>1000000</v>
      </c>
      <c r="EO227" s="538">
        <v>1000000</v>
      </c>
      <c r="EP227" s="538">
        <v>1000000</v>
      </c>
      <c r="EQ227" s="538">
        <v>1000000</v>
      </c>
      <c r="ER227" s="538">
        <v>1000000</v>
      </c>
      <c r="ES227" s="538">
        <v>1000000</v>
      </c>
      <c r="ET227" s="554">
        <v>1000000</v>
      </c>
      <c r="EU227" s="538">
        <v>1000000</v>
      </c>
      <c r="EV227" s="538">
        <v>1000000</v>
      </c>
      <c r="EW227" s="554">
        <v>1000000</v>
      </c>
      <c r="EX227" s="538">
        <v>1000000</v>
      </c>
      <c r="EY227" s="554">
        <v>1000000</v>
      </c>
      <c r="EZ227" s="538">
        <v>1000000</v>
      </c>
    </row>
    <row r="228" spans="1:156" ht="24.75" customHeight="1" thickBot="1">
      <c r="B228" s="165"/>
      <c r="D228" s="323"/>
      <c r="N228" s="193"/>
      <c r="O228" s="193"/>
      <c r="P228" s="193"/>
      <c r="Q228" s="193"/>
      <c r="R228" s="193"/>
      <c r="S228" s="193"/>
      <c r="T228" s="156" t="s">
        <v>77</v>
      </c>
      <c r="U228" s="407"/>
      <c r="V228" s="156" t="s">
        <v>77</v>
      </c>
      <c r="W228" s="353">
        <f t="shared" ref="W228:AG228" si="638">+SUM(W225:W227)</f>
        <v>14770.701333999999</v>
      </c>
      <c r="X228" s="353">
        <f t="shared" si="638"/>
        <v>0</v>
      </c>
      <c r="Y228" s="353">
        <f t="shared" si="638"/>
        <v>0</v>
      </c>
      <c r="Z228" s="353">
        <f t="shared" si="638"/>
        <v>0</v>
      </c>
      <c r="AA228" s="353">
        <f t="shared" si="638"/>
        <v>0</v>
      </c>
      <c r="AB228" s="353">
        <f t="shared" si="638"/>
        <v>0</v>
      </c>
      <c r="AC228" s="353">
        <f t="shared" si="638"/>
        <v>0</v>
      </c>
      <c r="AD228" s="423">
        <f t="shared" si="638"/>
        <v>14770.701333999999</v>
      </c>
      <c r="AE228" s="353">
        <f t="shared" si="638"/>
        <v>0</v>
      </c>
      <c r="AF228" s="353">
        <f t="shared" si="638"/>
        <v>14770.701333999999</v>
      </c>
      <c r="AG228" s="423">
        <f t="shared" si="638"/>
        <v>5926.0018959499994</v>
      </c>
      <c r="AH228" s="167">
        <f>+AG228/AD228</f>
        <v>0.40119976444918071</v>
      </c>
      <c r="AI228" s="260"/>
      <c r="AJ228" s="423">
        <f>+SUM(AJ225:AJ227)</f>
        <v>7099.990785</v>
      </c>
      <c r="AK228" s="423">
        <f>+SUM(AK225:AK227)</f>
        <v>-1173.9888890500001</v>
      </c>
      <c r="AL228" s="170">
        <f t="shared" si="632"/>
        <v>0.48068068160425509</v>
      </c>
      <c r="AM228" s="423">
        <f>+SUM(AM225:AM227)</f>
        <v>1029.8547016</v>
      </c>
      <c r="AN228" s="183">
        <f>+AM228/AD228</f>
        <v>6.9722803156910679E-2</v>
      </c>
      <c r="AO228" s="261"/>
      <c r="AP228" s="423">
        <f>+SUM(AP225:AP227)</f>
        <v>3158.7731139276998</v>
      </c>
      <c r="AQ228" s="423">
        <f>+SUM(AQ225:AQ227)</f>
        <v>-2128.9184123277</v>
      </c>
      <c r="AR228" s="170">
        <f t="shared" si="634"/>
        <v>0.21385396959159042</v>
      </c>
      <c r="AS228" s="423">
        <f>+SUM(AS225:AS227)</f>
        <v>1029.8547016</v>
      </c>
      <c r="AT228" s="183">
        <f>+AS228/AD228</f>
        <v>6.9722803156910679E-2</v>
      </c>
      <c r="AU228" s="423">
        <f>+SUM(AU225:AU227)</f>
        <v>8844.69943805</v>
      </c>
      <c r="AV228" s="353">
        <f>+SUM(AV225:AV227)</f>
        <v>4896.1471943500001</v>
      </c>
      <c r="AW228" s="353">
        <f>+SUM(AW225:AW227)</f>
        <v>13740.8466324</v>
      </c>
      <c r="AX228" s="353">
        <f>+SUM(AX225:AX227)</f>
        <v>0</v>
      </c>
      <c r="AY228" s="353">
        <f>+SUM(AY225:AY227)</f>
        <v>3158.7731139276998</v>
      </c>
      <c r="AZ228" s="172">
        <f>IF(AND(AY228=0,AM228&gt;AY228),1,IFERROR(AM228/AY228,1))</f>
        <v>0.32602996937613293</v>
      </c>
      <c r="BB228" s="595">
        <f>CB228/$AD$228</f>
        <v>8.3353124144890378E-2</v>
      </c>
      <c r="BC228" s="595">
        <f t="shared" ref="BC228:BM228" si="639">CC228/$AD$228</f>
        <v>0.28183384714560911</v>
      </c>
      <c r="BD228" s="595">
        <f t="shared" si="639"/>
        <v>0.30594291244640776</v>
      </c>
      <c r="BE228" s="595">
        <f t="shared" si="639"/>
        <v>0.48068068160425509</v>
      </c>
      <c r="BF228" s="595">
        <f t="shared" si="639"/>
        <v>0.52501704671662541</v>
      </c>
      <c r="BG228" s="595">
        <f t="shared" si="639"/>
        <v>0.57209624636162182</v>
      </c>
      <c r="BH228" s="595">
        <f t="shared" si="639"/>
        <v>0.72100681494356456</v>
      </c>
      <c r="BI228" s="595">
        <f t="shared" si="639"/>
        <v>0.79484297243307189</v>
      </c>
      <c r="BJ228" s="595">
        <f t="shared" si="639"/>
        <v>0.82724029651263264</v>
      </c>
      <c r="BK228" s="595">
        <f t="shared" si="639"/>
        <v>0.88727714580960881</v>
      </c>
      <c r="BL228" s="595">
        <f t="shared" si="639"/>
        <v>0.96473798759364993</v>
      </c>
      <c r="BM228" s="595">
        <f t="shared" si="639"/>
        <v>1</v>
      </c>
      <c r="BO228" s="595">
        <f>CO228/$AD$228</f>
        <v>5.3128876635912897E-2</v>
      </c>
      <c r="BP228" s="595">
        <f t="shared" ref="BP228:BZ228" si="640">CP228/$AD$228</f>
        <v>5.7775970328207575E-2</v>
      </c>
      <c r="BQ228" s="595">
        <f t="shared" si="640"/>
        <v>7.4836771592933768E-2</v>
      </c>
      <c r="BR228" s="595">
        <f t="shared" si="640"/>
        <v>0.21385396959159042</v>
      </c>
      <c r="BS228" s="595">
        <f t="shared" si="640"/>
        <v>0.30362487331014232</v>
      </c>
      <c r="BT228" s="595">
        <f t="shared" si="640"/>
        <v>0.34738884014102162</v>
      </c>
      <c r="BU228" s="595">
        <f t="shared" si="640"/>
        <v>0.3978389869146684</v>
      </c>
      <c r="BV228" s="595">
        <f t="shared" si="640"/>
        <v>0.4626303212331746</v>
      </c>
      <c r="BW228" s="595">
        <f t="shared" si="640"/>
        <v>0.55977910576292078</v>
      </c>
      <c r="BX228" s="595">
        <f t="shared" si="640"/>
        <v>0.68253636774047166</v>
      </c>
      <c r="BY228" s="595">
        <f t="shared" si="640"/>
        <v>0.81639890246647506</v>
      </c>
      <c r="BZ228" s="595">
        <f t="shared" si="640"/>
        <v>1</v>
      </c>
      <c r="CB228" s="612">
        <f>+SUM(CB225:CB227)</f>
        <v>1231.1841019999999</v>
      </c>
      <c r="CC228" s="612">
        <f t="shared" ref="CC228:CM228" si="641">+SUM(CC225:CC227)</f>
        <v>4162.8835820000004</v>
      </c>
      <c r="CD228" s="612">
        <f t="shared" si="641"/>
        <v>4518.9913850000003</v>
      </c>
      <c r="CE228" s="612">
        <f t="shared" si="641"/>
        <v>7099.990785</v>
      </c>
      <c r="CF228" s="612">
        <f t="shared" si="641"/>
        <v>7754.8699923099994</v>
      </c>
      <c r="CG228" s="612">
        <f t="shared" si="641"/>
        <v>8450.2627893099998</v>
      </c>
      <c r="CH228" s="612">
        <f t="shared" si="641"/>
        <v>10649.776323309999</v>
      </c>
      <c r="CI228" s="612">
        <f t="shared" si="641"/>
        <v>11740.3881532377</v>
      </c>
      <c r="CJ228" s="612">
        <f t="shared" si="641"/>
        <v>12218.919351237699</v>
      </c>
      <c r="CK228" s="612">
        <f t="shared" si="641"/>
        <v>13105.7057212377</v>
      </c>
      <c r="CL228" s="612">
        <f t="shared" si="641"/>
        <v>14249.85668031</v>
      </c>
      <c r="CM228" s="612">
        <f t="shared" si="641"/>
        <v>14770.701333999999</v>
      </c>
      <c r="CO228" s="612">
        <f>+SUM(CO225:CO227)</f>
        <v>784.75076899999999</v>
      </c>
      <c r="CP228" s="612">
        <f t="shared" ref="CP228:DM228" si="642">+SUM(CP225:CP227)</f>
        <v>853.39160200000003</v>
      </c>
      <c r="CQ228" s="612">
        <f t="shared" si="642"/>
        <v>1105.3916020000001</v>
      </c>
      <c r="CR228" s="612">
        <f t="shared" si="642"/>
        <v>3158.7731139276998</v>
      </c>
      <c r="CS228" s="612">
        <f t="shared" si="642"/>
        <v>4484.7523212377</v>
      </c>
      <c r="CT228" s="612">
        <f t="shared" si="642"/>
        <v>5131.1768044877008</v>
      </c>
      <c r="CU228" s="612">
        <f t="shared" si="642"/>
        <v>5876.3608547377007</v>
      </c>
      <c r="CV228" s="612">
        <f t="shared" si="642"/>
        <v>6833.3743029877005</v>
      </c>
      <c r="CW228" s="612">
        <f t="shared" si="642"/>
        <v>8268.3299842377</v>
      </c>
      <c r="CX228" s="612">
        <f t="shared" si="642"/>
        <v>10081.540837487699</v>
      </c>
      <c r="CY228" s="612">
        <f t="shared" si="642"/>
        <v>12058.784357737699</v>
      </c>
      <c r="CZ228" s="612">
        <f t="shared" si="642"/>
        <v>14770.701333999999</v>
      </c>
      <c r="DB228" s="612">
        <f t="shared" si="642"/>
        <v>1231184102</v>
      </c>
      <c r="DC228" s="612">
        <f t="shared" si="642"/>
        <v>4162883582</v>
      </c>
      <c r="DD228" s="612">
        <f t="shared" si="642"/>
        <v>4518991385</v>
      </c>
      <c r="DE228" s="612">
        <f t="shared" si="642"/>
        <v>7099990785</v>
      </c>
      <c r="DF228" s="612">
        <f t="shared" si="642"/>
        <v>7754869992.3099995</v>
      </c>
      <c r="DG228" s="612">
        <f t="shared" si="642"/>
        <v>8450262789.3099995</v>
      </c>
      <c r="DH228" s="612">
        <f t="shared" si="642"/>
        <v>10649776323.309999</v>
      </c>
      <c r="DI228" s="612">
        <f t="shared" si="642"/>
        <v>11740388153.2377</v>
      </c>
      <c r="DJ228" s="612">
        <f t="shared" si="642"/>
        <v>12218919351.2377</v>
      </c>
      <c r="DK228" s="612">
        <f t="shared" si="642"/>
        <v>13105705721.2377</v>
      </c>
      <c r="DL228" s="612">
        <f t="shared" si="642"/>
        <v>14249856680.309999</v>
      </c>
      <c r="DM228" s="612">
        <f t="shared" si="642"/>
        <v>14770701334</v>
      </c>
      <c r="DO228" s="612">
        <f t="shared" ref="DO228:DZ228" si="643">+SUM(DO225:DO227)</f>
        <v>784750769</v>
      </c>
      <c r="DP228" s="612">
        <f t="shared" si="643"/>
        <v>853391602</v>
      </c>
      <c r="DQ228" s="612">
        <f t="shared" si="643"/>
        <v>1105391602</v>
      </c>
      <c r="DR228" s="612">
        <f t="shared" si="643"/>
        <v>3158773113.9277</v>
      </c>
      <c r="DS228" s="612">
        <f t="shared" si="643"/>
        <v>4484752321.2376995</v>
      </c>
      <c r="DT228" s="612">
        <f t="shared" si="643"/>
        <v>5131176804.4876995</v>
      </c>
      <c r="DU228" s="612">
        <f t="shared" si="643"/>
        <v>5876360854.7376995</v>
      </c>
      <c r="DV228" s="612">
        <f t="shared" si="643"/>
        <v>6833374302.9876995</v>
      </c>
      <c r="DW228" s="612">
        <f t="shared" si="643"/>
        <v>8268329984.2376995</v>
      </c>
      <c r="DX228" s="612">
        <f t="shared" si="643"/>
        <v>10081540837.4877</v>
      </c>
      <c r="DY228" s="612">
        <f t="shared" si="643"/>
        <v>12058784357.7377</v>
      </c>
      <c r="DZ228" s="612">
        <f t="shared" si="643"/>
        <v>14770701334</v>
      </c>
      <c r="EB228" s="565">
        <v>1000000</v>
      </c>
      <c r="EC228" s="564">
        <v>1000000</v>
      </c>
      <c r="ED228" s="564">
        <v>1000000</v>
      </c>
      <c r="EE228" s="564">
        <v>1000000</v>
      </c>
      <c r="EF228" s="564">
        <v>1000000</v>
      </c>
      <c r="EG228" s="564">
        <v>1000000</v>
      </c>
      <c r="EH228" s="564">
        <v>1000000</v>
      </c>
      <c r="EI228" s="564">
        <v>1000000</v>
      </c>
      <c r="EJ228" s="564">
        <v>1000000</v>
      </c>
      <c r="EK228" s="564">
        <v>1000000</v>
      </c>
      <c r="EL228" s="564">
        <v>1000000</v>
      </c>
      <c r="EM228" s="564">
        <v>1000000</v>
      </c>
      <c r="EO228" s="564">
        <v>1000000</v>
      </c>
      <c r="EP228" s="564">
        <v>1000000</v>
      </c>
      <c r="EQ228" s="564">
        <v>1000000</v>
      </c>
      <c r="ER228" s="564">
        <v>1000000</v>
      </c>
      <c r="ES228" s="564">
        <v>1000000</v>
      </c>
      <c r="ET228" s="564">
        <v>1000000</v>
      </c>
      <c r="EU228" s="564">
        <v>1000000</v>
      </c>
      <c r="EV228" s="564">
        <v>1000000</v>
      </c>
      <c r="EW228" s="564">
        <v>1000000</v>
      </c>
      <c r="EX228" s="564">
        <v>1000000</v>
      </c>
      <c r="EY228" s="564">
        <v>1000000</v>
      </c>
      <c r="EZ228" s="564">
        <v>1000000</v>
      </c>
    </row>
    <row r="229" spans="1:156" ht="24.75" customHeight="1">
      <c r="T229" s="324"/>
      <c r="U229" s="415"/>
      <c r="V229" s="324"/>
      <c r="W229" s="392"/>
      <c r="X229" s="325"/>
      <c r="Y229" s="325"/>
      <c r="Z229" s="325"/>
      <c r="AA229" s="325"/>
      <c r="AB229" s="325"/>
      <c r="AC229" s="325"/>
      <c r="AD229" s="443"/>
      <c r="AE229" s="392"/>
      <c r="AF229" s="392"/>
      <c r="AG229" s="443"/>
      <c r="AH229" s="326"/>
      <c r="AI229" s="327"/>
      <c r="AJ229" s="325"/>
      <c r="AK229" s="325"/>
      <c r="AL229" s="328"/>
      <c r="AM229" s="443"/>
      <c r="AN229" s="329"/>
      <c r="AO229" s="330"/>
      <c r="AP229" s="325"/>
      <c r="AQ229" s="325"/>
      <c r="AR229" s="328"/>
      <c r="AS229" s="443"/>
      <c r="AT229" s="329"/>
      <c r="AU229" s="443"/>
      <c r="AV229" s="392"/>
      <c r="AW229" s="392"/>
      <c r="AX229" s="392"/>
      <c r="AY229" s="331"/>
      <c r="AZ229" s="332"/>
      <c r="BB229" s="613"/>
      <c r="BC229" s="613"/>
      <c r="BD229" s="613"/>
      <c r="BE229" s="613"/>
      <c r="BF229" s="613"/>
      <c r="BG229" s="613"/>
      <c r="BH229" s="613"/>
      <c r="BI229" s="613"/>
      <c r="BJ229" s="613"/>
      <c r="BK229" s="613"/>
      <c r="BL229" s="613"/>
      <c r="BM229" s="613"/>
      <c r="BN229" s="599"/>
      <c r="BO229" s="613"/>
      <c r="BP229" s="613"/>
      <c r="BQ229" s="613"/>
      <c r="BR229" s="613"/>
      <c r="BS229" s="613"/>
      <c r="BT229" s="613"/>
      <c r="BU229" s="613"/>
      <c r="BV229" s="613"/>
      <c r="BW229" s="613"/>
      <c r="BX229" s="613"/>
      <c r="BY229" s="613"/>
      <c r="BZ229" s="613"/>
      <c r="CB229" s="614"/>
      <c r="CC229" s="614"/>
      <c r="CD229" s="614"/>
      <c r="CE229" s="614"/>
      <c r="CF229" s="614"/>
      <c r="CG229" s="614"/>
      <c r="CH229" s="614"/>
      <c r="CI229" s="614"/>
      <c r="CJ229" s="614"/>
      <c r="CK229" s="614"/>
      <c r="CL229" s="614"/>
      <c r="CM229" s="614"/>
      <c r="CN229" s="600"/>
      <c r="CO229" s="614"/>
      <c r="CP229" s="614"/>
      <c r="CQ229" s="614"/>
      <c r="CR229" s="614"/>
      <c r="CS229" s="614"/>
      <c r="CT229" s="614"/>
      <c r="CU229" s="614"/>
      <c r="CV229" s="614"/>
      <c r="CW229" s="614"/>
      <c r="CX229" s="614"/>
      <c r="CY229" s="614"/>
      <c r="CZ229" s="614"/>
      <c r="DB229" s="614"/>
      <c r="DC229" s="614"/>
      <c r="DD229" s="614"/>
      <c r="DE229" s="614"/>
      <c r="DF229" s="614"/>
      <c r="DG229" s="614"/>
      <c r="DH229" s="614"/>
      <c r="DI229" s="614"/>
      <c r="DJ229" s="614"/>
      <c r="DK229" s="614"/>
      <c r="DL229" s="614"/>
      <c r="DM229" s="614"/>
      <c r="DN229" s="600"/>
      <c r="DO229" s="614"/>
      <c r="DP229" s="614"/>
      <c r="DQ229" s="614"/>
      <c r="DR229" s="614"/>
      <c r="DS229" s="614"/>
      <c r="DT229" s="614"/>
      <c r="DU229" s="614"/>
      <c r="DV229" s="614"/>
      <c r="DW229" s="614"/>
      <c r="DX229" s="614"/>
      <c r="DY229" s="614"/>
      <c r="DZ229" s="614"/>
      <c r="EB229" s="614"/>
      <c r="EC229" s="614"/>
      <c r="ED229" s="614"/>
      <c r="EE229" s="614"/>
      <c r="EF229" s="614"/>
      <c r="EG229" s="614"/>
      <c r="EH229" s="614"/>
      <c r="EI229" s="614"/>
      <c r="EJ229" s="614"/>
      <c r="EK229" s="614"/>
      <c r="EL229" s="614"/>
      <c r="EM229" s="614"/>
      <c r="EN229" s="600"/>
      <c r="EO229" s="614"/>
      <c r="EP229" s="614"/>
      <c r="EQ229" s="614"/>
      <c r="ER229" s="614"/>
      <c r="ES229" s="614"/>
      <c r="ET229" s="614"/>
      <c r="EU229" s="614"/>
      <c r="EV229" s="614"/>
      <c r="EW229" s="614"/>
      <c r="EX229" s="614"/>
      <c r="EY229" s="614"/>
      <c r="EZ229" s="614"/>
    </row>
    <row r="230" spans="1:156" ht="9.75" customHeight="1">
      <c r="T230" s="141"/>
      <c r="U230" s="397"/>
      <c r="V230" s="142"/>
      <c r="W230" s="141"/>
      <c r="X230" s="141"/>
      <c r="Y230" s="141"/>
      <c r="Z230" s="141"/>
      <c r="AA230" s="141"/>
      <c r="AB230" s="141"/>
      <c r="AC230" s="141"/>
      <c r="AD230" s="391"/>
      <c r="AE230" s="141"/>
      <c r="AF230" s="141"/>
      <c r="AG230" s="391"/>
      <c r="AH230" s="143"/>
      <c r="AI230" s="144"/>
      <c r="AJ230" s="144"/>
      <c r="AK230" s="144"/>
      <c r="AL230" s="138"/>
      <c r="AM230" s="391"/>
      <c r="AN230" s="143"/>
      <c r="AO230" s="144"/>
      <c r="AP230" s="144"/>
      <c r="AQ230" s="144"/>
      <c r="AR230" s="138"/>
      <c r="AS230" s="391"/>
      <c r="AT230" s="143"/>
      <c r="AU230" s="391"/>
      <c r="AV230" s="346"/>
      <c r="AW230" s="346"/>
      <c r="AX230" s="346"/>
      <c r="AY230" s="144"/>
      <c r="AZ230" s="144"/>
      <c r="BB230" s="317"/>
      <c r="BC230" s="317"/>
      <c r="BD230" s="317"/>
      <c r="BE230" s="317"/>
      <c r="BF230" s="317"/>
      <c r="BG230" s="317"/>
      <c r="BH230" s="317"/>
      <c r="BI230" s="317"/>
      <c r="BJ230" s="317"/>
      <c r="BK230" s="317"/>
      <c r="BL230" s="317"/>
      <c r="BM230" s="317"/>
      <c r="BN230" s="599"/>
      <c r="BO230" s="317"/>
      <c r="BP230" s="317"/>
      <c r="BQ230" s="317"/>
      <c r="BR230" s="317"/>
      <c r="BS230" s="317"/>
      <c r="BT230" s="317"/>
      <c r="BU230" s="317"/>
      <c r="BV230" s="317"/>
      <c r="BW230" s="317"/>
      <c r="BX230" s="317"/>
      <c r="BY230" s="317"/>
      <c r="BZ230" s="317"/>
      <c r="CB230" s="558"/>
      <c r="CC230" s="558"/>
      <c r="CD230" s="558"/>
      <c r="CE230" s="558"/>
      <c r="CF230" s="558"/>
      <c r="CG230" s="558"/>
      <c r="CH230" s="558"/>
      <c r="CI230" s="558"/>
      <c r="CJ230" s="558"/>
      <c r="CK230" s="558"/>
      <c r="CL230" s="558"/>
      <c r="CM230" s="558"/>
      <c r="CN230" s="600"/>
      <c r="CO230" s="558"/>
      <c r="CP230" s="558"/>
      <c r="CQ230" s="558"/>
      <c r="CR230" s="558"/>
      <c r="CS230" s="558"/>
      <c r="CT230" s="558"/>
      <c r="CU230" s="558"/>
      <c r="CV230" s="558"/>
      <c r="CW230" s="558"/>
      <c r="CX230" s="558"/>
      <c r="CY230" s="558"/>
      <c r="CZ230" s="558"/>
      <c r="DB230" s="558"/>
      <c r="DC230" s="558"/>
      <c r="DD230" s="558"/>
      <c r="DE230" s="558"/>
      <c r="DF230" s="558"/>
      <c r="DG230" s="558"/>
      <c r="DH230" s="558"/>
      <c r="DI230" s="558"/>
      <c r="DJ230" s="558"/>
      <c r="DK230" s="558"/>
      <c r="DL230" s="558"/>
      <c r="DM230" s="558"/>
      <c r="DN230" s="600"/>
      <c r="DO230" s="558"/>
      <c r="DP230" s="558"/>
      <c r="DQ230" s="558"/>
      <c r="DR230" s="558"/>
      <c r="DS230" s="558"/>
      <c r="DT230" s="558"/>
      <c r="DU230" s="558"/>
      <c r="DV230" s="558"/>
      <c r="DW230" s="558"/>
      <c r="DX230" s="558"/>
      <c r="DY230" s="558"/>
      <c r="DZ230" s="558"/>
      <c r="EB230" s="558"/>
      <c r="EC230" s="558"/>
      <c r="ED230" s="558"/>
      <c r="EE230" s="558"/>
      <c r="EF230" s="558"/>
      <c r="EG230" s="558"/>
      <c r="EH230" s="558"/>
      <c r="EI230" s="558"/>
      <c r="EJ230" s="558"/>
      <c r="EK230" s="558"/>
      <c r="EL230" s="558"/>
      <c r="EM230" s="558"/>
      <c r="EN230" s="600"/>
      <c r="EO230" s="558"/>
      <c r="EP230" s="558"/>
      <c r="EQ230" s="558"/>
      <c r="ER230" s="558"/>
      <c r="ES230" s="558"/>
      <c r="ET230" s="558"/>
      <c r="EU230" s="558"/>
      <c r="EV230" s="558"/>
      <c r="EW230" s="558"/>
      <c r="EX230" s="558"/>
      <c r="EY230" s="558"/>
      <c r="EZ230" s="558"/>
    </row>
    <row r="231" spans="1:156" ht="22.5" customHeight="1">
      <c r="T231" s="487" t="s">
        <v>272</v>
      </c>
      <c r="U231" s="487"/>
      <c r="V231" s="487"/>
      <c r="W231" s="487"/>
      <c r="X231" s="487"/>
      <c r="Y231" s="487"/>
      <c r="Z231" s="487"/>
      <c r="AA231" s="487"/>
      <c r="AB231" s="487"/>
      <c r="AC231" s="487"/>
      <c r="AD231" s="487"/>
      <c r="AE231" s="487"/>
      <c r="AF231" s="487"/>
      <c r="AG231" s="487"/>
      <c r="AH231" s="487"/>
      <c r="AI231" s="487"/>
      <c r="AJ231" s="487"/>
      <c r="AK231" s="487"/>
      <c r="AL231" s="487"/>
      <c r="AM231" s="487"/>
      <c r="AN231" s="487"/>
      <c r="AO231" s="487"/>
      <c r="AP231" s="487"/>
      <c r="AQ231" s="487"/>
      <c r="AR231" s="487"/>
      <c r="AS231" s="487"/>
      <c r="AT231" s="487"/>
      <c r="AU231" s="487"/>
      <c r="AV231" s="487"/>
      <c r="AW231" s="346"/>
      <c r="AX231" s="346"/>
      <c r="AY231" s="144"/>
      <c r="AZ231" s="144"/>
      <c r="BB231" s="317"/>
      <c r="BC231" s="317"/>
      <c r="BD231" s="317"/>
      <c r="BE231" s="317"/>
      <c r="BF231" s="317"/>
      <c r="BG231" s="317"/>
      <c r="BH231" s="317"/>
      <c r="BI231" s="317"/>
      <c r="BJ231" s="317"/>
      <c r="BK231" s="317"/>
      <c r="BL231" s="317"/>
      <c r="BM231" s="317"/>
      <c r="BN231" s="599"/>
      <c r="BO231" s="317"/>
      <c r="BP231" s="317"/>
      <c r="BQ231" s="317"/>
      <c r="BR231" s="317"/>
      <c r="BS231" s="317"/>
      <c r="BT231" s="317"/>
      <c r="BU231" s="317"/>
      <c r="BV231" s="317"/>
      <c r="BW231" s="317"/>
      <c r="BX231" s="317"/>
      <c r="BY231" s="317"/>
      <c r="BZ231" s="317"/>
      <c r="CB231" s="558"/>
      <c r="CC231" s="558"/>
      <c r="CD231" s="558"/>
      <c r="CE231" s="558"/>
      <c r="CF231" s="558"/>
      <c r="CG231" s="558"/>
      <c r="CH231" s="558"/>
      <c r="CI231" s="558"/>
      <c r="CJ231" s="558"/>
      <c r="CK231" s="558"/>
      <c r="CL231" s="558"/>
      <c r="CM231" s="558"/>
      <c r="CN231" s="600"/>
      <c r="CO231" s="558"/>
      <c r="CP231" s="558"/>
      <c r="CQ231" s="558"/>
      <c r="CR231" s="558"/>
      <c r="CS231" s="558"/>
      <c r="CT231" s="558"/>
      <c r="CU231" s="558"/>
      <c r="CV231" s="558"/>
      <c r="CW231" s="558"/>
      <c r="CX231" s="558"/>
      <c r="CY231" s="558"/>
      <c r="CZ231" s="558"/>
      <c r="DB231" s="558"/>
      <c r="DC231" s="558"/>
      <c r="DD231" s="558"/>
      <c r="DE231" s="558"/>
      <c r="DF231" s="558"/>
      <c r="DG231" s="558"/>
      <c r="DH231" s="558"/>
      <c r="DI231" s="558"/>
      <c r="DJ231" s="558"/>
      <c r="DK231" s="558"/>
      <c r="DL231" s="558"/>
      <c r="DM231" s="558"/>
      <c r="DN231" s="600"/>
      <c r="DO231" s="558"/>
      <c r="DP231" s="558"/>
      <c r="DQ231" s="558"/>
      <c r="DR231" s="558"/>
      <c r="DS231" s="558"/>
      <c r="DT231" s="558"/>
      <c r="DU231" s="558"/>
      <c r="DV231" s="558"/>
      <c r="DW231" s="558"/>
      <c r="DX231" s="558"/>
      <c r="DY231" s="558"/>
      <c r="DZ231" s="558"/>
      <c r="EB231" s="558"/>
      <c r="EC231" s="558"/>
      <c r="ED231" s="558"/>
      <c r="EE231" s="558"/>
      <c r="EF231" s="558"/>
      <c r="EG231" s="558"/>
      <c r="EH231" s="558"/>
      <c r="EI231" s="558"/>
      <c r="EJ231" s="558"/>
      <c r="EK231" s="558"/>
      <c r="EL231" s="558"/>
      <c r="EM231" s="558"/>
      <c r="EN231" s="600"/>
      <c r="EO231" s="558"/>
      <c r="EP231" s="558"/>
      <c r="EQ231" s="558"/>
      <c r="ER231" s="558"/>
      <c r="ES231" s="558"/>
      <c r="ET231" s="558"/>
      <c r="EU231" s="558"/>
      <c r="EV231" s="558"/>
      <c r="EW231" s="558"/>
      <c r="EX231" s="558"/>
      <c r="EY231" s="558"/>
      <c r="EZ231" s="558"/>
    </row>
    <row r="232" spans="1:156" ht="9.75" customHeight="1" thickBot="1">
      <c r="T232" s="141"/>
      <c r="U232" s="397"/>
      <c r="V232" s="142"/>
      <c r="W232" s="141"/>
      <c r="X232" s="141"/>
      <c r="Y232" s="141"/>
      <c r="Z232" s="141"/>
      <c r="AA232" s="141"/>
      <c r="AB232" s="141"/>
      <c r="AC232" s="141"/>
      <c r="AD232" s="391"/>
      <c r="AE232" s="141"/>
      <c r="AF232" s="141"/>
      <c r="AG232" s="391"/>
      <c r="AH232" s="143"/>
      <c r="AI232" s="144"/>
      <c r="AJ232" s="144"/>
      <c r="AK232" s="144"/>
      <c r="AL232" s="138"/>
      <c r="AM232" s="391"/>
      <c r="AN232" s="143"/>
      <c r="AO232" s="144"/>
      <c r="AP232" s="144"/>
      <c r="AQ232" s="144"/>
      <c r="AR232" s="138"/>
      <c r="AS232" s="391"/>
      <c r="AT232" s="143"/>
      <c r="AU232" s="391"/>
      <c r="AV232" s="346"/>
      <c r="AW232" s="346"/>
      <c r="AX232" s="346"/>
      <c r="AY232" s="144"/>
      <c r="AZ232" s="144"/>
      <c r="BB232" s="317"/>
      <c r="BC232" s="317"/>
      <c r="BD232" s="317"/>
      <c r="BE232" s="317"/>
      <c r="BF232" s="317"/>
      <c r="BG232" s="317"/>
      <c r="BH232" s="317"/>
      <c r="BI232" s="317"/>
      <c r="BJ232" s="317"/>
      <c r="BK232" s="317"/>
      <c r="BL232" s="317"/>
      <c r="BM232" s="317"/>
      <c r="BN232" s="599"/>
      <c r="BO232" s="317"/>
      <c r="BP232" s="317"/>
      <c r="BQ232" s="317"/>
      <c r="BR232" s="317"/>
      <c r="BS232" s="317"/>
      <c r="BT232" s="317"/>
      <c r="BU232" s="317"/>
      <c r="BV232" s="317"/>
      <c r="BW232" s="317"/>
      <c r="BX232" s="317"/>
      <c r="BY232" s="317"/>
      <c r="BZ232" s="317"/>
      <c r="CB232" s="558"/>
      <c r="CC232" s="558"/>
      <c r="CD232" s="558"/>
      <c r="CE232" s="558"/>
      <c r="CF232" s="558"/>
      <c r="CG232" s="558"/>
      <c r="CH232" s="558"/>
      <c r="CI232" s="558"/>
      <c r="CJ232" s="558"/>
      <c r="CK232" s="558"/>
      <c r="CL232" s="558"/>
      <c r="CM232" s="558"/>
      <c r="CN232" s="600"/>
      <c r="CO232" s="558"/>
      <c r="CP232" s="558"/>
      <c r="CQ232" s="558"/>
      <c r="CR232" s="558"/>
      <c r="CS232" s="558"/>
      <c r="CT232" s="558"/>
      <c r="CU232" s="558"/>
      <c r="CV232" s="558"/>
      <c r="CW232" s="558"/>
      <c r="CX232" s="558"/>
      <c r="CY232" s="558"/>
      <c r="CZ232" s="558"/>
      <c r="DB232" s="558"/>
      <c r="DC232" s="558"/>
      <c r="DD232" s="558"/>
      <c r="DE232" s="558"/>
      <c r="DF232" s="558"/>
      <c r="DG232" s="558"/>
      <c r="DH232" s="558"/>
      <c r="DI232" s="558"/>
      <c r="DJ232" s="558"/>
      <c r="DK232" s="558"/>
      <c r="DL232" s="558"/>
      <c r="DM232" s="558"/>
      <c r="DN232" s="600"/>
      <c r="DO232" s="558"/>
      <c r="DP232" s="558"/>
      <c r="DQ232" s="558"/>
      <c r="DR232" s="558"/>
      <c r="DS232" s="558"/>
      <c r="DT232" s="558"/>
      <c r="DU232" s="558"/>
      <c r="DV232" s="558"/>
      <c r="DW232" s="558"/>
      <c r="DX232" s="558"/>
      <c r="DY232" s="558"/>
      <c r="DZ232" s="558"/>
      <c r="EB232" s="558"/>
      <c r="EC232" s="558"/>
      <c r="ED232" s="558"/>
      <c r="EE232" s="558"/>
      <c r="EF232" s="558"/>
      <c r="EG232" s="558"/>
      <c r="EH232" s="558"/>
      <c r="EI232" s="558"/>
      <c r="EJ232" s="558"/>
      <c r="EK232" s="558"/>
      <c r="EL232" s="558"/>
      <c r="EM232" s="558"/>
      <c r="EN232" s="600"/>
      <c r="EO232" s="558"/>
      <c r="EP232" s="558"/>
      <c r="EQ232" s="558"/>
      <c r="ER232" s="558"/>
      <c r="ES232" s="558"/>
      <c r="ET232" s="558"/>
      <c r="EU232" s="558"/>
      <c r="EV232" s="558"/>
      <c r="EW232" s="558"/>
      <c r="EX232" s="558"/>
      <c r="EY232" s="558"/>
      <c r="EZ232" s="558"/>
    </row>
    <row r="233" spans="1:156" ht="51" customHeight="1" thickBot="1">
      <c r="B233" s="150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155" t="s">
        <v>125</v>
      </c>
      <c r="U233" s="406"/>
      <c r="V233" s="155" t="s">
        <v>125</v>
      </c>
      <c r="W233" s="156" t="s">
        <v>430</v>
      </c>
      <c r="X233" s="156" t="s">
        <v>127</v>
      </c>
      <c r="Y233" s="156" t="s">
        <v>128</v>
      </c>
      <c r="Z233" s="156" t="s">
        <v>129</v>
      </c>
      <c r="AA233" s="156" t="s">
        <v>130</v>
      </c>
      <c r="AB233" s="156" t="s">
        <v>131</v>
      </c>
      <c r="AC233" s="155" t="s">
        <v>132</v>
      </c>
      <c r="AD233" s="419" t="s">
        <v>431</v>
      </c>
      <c r="AE233" s="155" t="s">
        <v>432</v>
      </c>
      <c r="AF233" s="155" t="s">
        <v>135</v>
      </c>
      <c r="AG233" s="419" t="s">
        <v>0</v>
      </c>
      <c r="AH233" s="157" t="s">
        <v>136</v>
      </c>
      <c r="AI233" s="158" t="s">
        <v>137</v>
      </c>
      <c r="AJ233" s="158" t="s">
        <v>433</v>
      </c>
      <c r="AK233" s="158" t="s">
        <v>138</v>
      </c>
      <c r="AL233" s="159" t="s">
        <v>139</v>
      </c>
      <c r="AM233" s="419" t="s">
        <v>140</v>
      </c>
      <c r="AN233" s="157" t="s">
        <v>141</v>
      </c>
      <c r="AO233" s="158"/>
      <c r="AP233" s="238" t="s">
        <v>434</v>
      </c>
      <c r="AQ233" s="238" t="s">
        <v>143</v>
      </c>
      <c r="AR233" s="266" t="s">
        <v>144</v>
      </c>
      <c r="AS233" s="419" t="s">
        <v>293</v>
      </c>
      <c r="AT233" s="157" t="s">
        <v>294</v>
      </c>
      <c r="AU233" s="419" t="s">
        <v>145</v>
      </c>
      <c r="AV233" s="347" t="s">
        <v>146</v>
      </c>
      <c r="AW233" s="347" t="s">
        <v>147</v>
      </c>
      <c r="AX233" s="388"/>
      <c r="AY233" s="160" t="s">
        <v>149</v>
      </c>
      <c r="AZ233" s="161" t="s">
        <v>150</v>
      </c>
      <c r="BB233" s="321" t="s">
        <v>151</v>
      </c>
      <c r="BC233" s="321" t="s">
        <v>152</v>
      </c>
      <c r="BD233" s="321" t="s">
        <v>107</v>
      </c>
      <c r="BE233" s="321" t="s">
        <v>153</v>
      </c>
      <c r="BF233" s="321" t="s">
        <v>154</v>
      </c>
      <c r="BG233" s="321" t="s">
        <v>155</v>
      </c>
      <c r="BH233" s="321" t="s">
        <v>156</v>
      </c>
      <c r="BI233" s="321" t="s">
        <v>157</v>
      </c>
      <c r="BJ233" s="321" t="s">
        <v>158</v>
      </c>
      <c r="BK233" s="321" t="s">
        <v>159</v>
      </c>
      <c r="BL233" s="321" t="s">
        <v>160</v>
      </c>
      <c r="BM233" s="321" t="s">
        <v>161</v>
      </c>
      <c r="BN233" s="615"/>
      <c r="BO233" s="321" t="s">
        <v>151</v>
      </c>
      <c r="BP233" s="321" t="s">
        <v>152</v>
      </c>
      <c r="BQ233" s="321" t="s">
        <v>107</v>
      </c>
      <c r="BR233" s="321" t="s">
        <v>153</v>
      </c>
      <c r="BS233" s="321" t="s">
        <v>154</v>
      </c>
      <c r="BT233" s="321" t="s">
        <v>155</v>
      </c>
      <c r="BU233" s="321" t="s">
        <v>156</v>
      </c>
      <c r="BV233" s="321" t="s">
        <v>157</v>
      </c>
      <c r="BW233" s="321" t="s">
        <v>158</v>
      </c>
      <c r="BX233" s="321" t="s">
        <v>159</v>
      </c>
      <c r="BY233" s="321" t="s">
        <v>160</v>
      </c>
      <c r="BZ233" s="321" t="s">
        <v>161</v>
      </c>
      <c r="CB233" s="601" t="s">
        <v>151</v>
      </c>
      <c r="CC233" s="601" t="s">
        <v>152</v>
      </c>
      <c r="CD233" s="601" t="s">
        <v>107</v>
      </c>
      <c r="CE233" s="601" t="s">
        <v>153</v>
      </c>
      <c r="CF233" s="601" t="s">
        <v>154</v>
      </c>
      <c r="CG233" s="601" t="s">
        <v>155</v>
      </c>
      <c r="CH233" s="601" t="s">
        <v>156</v>
      </c>
      <c r="CI233" s="601" t="s">
        <v>157</v>
      </c>
      <c r="CJ233" s="601" t="s">
        <v>158</v>
      </c>
      <c r="CK233" s="601" t="s">
        <v>159</v>
      </c>
      <c r="CL233" s="601" t="s">
        <v>160</v>
      </c>
      <c r="CM233" s="601" t="s">
        <v>161</v>
      </c>
      <c r="CN233" s="616"/>
      <c r="CO233" s="601" t="s">
        <v>151</v>
      </c>
      <c r="CP233" s="601" t="s">
        <v>152</v>
      </c>
      <c r="CQ233" s="601" t="s">
        <v>107</v>
      </c>
      <c r="CR233" s="601" t="s">
        <v>153</v>
      </c>
      <c r="CS233" s="601" t="s">
        <v>154</v>
      </c>
      <c r="CT233" s="601" t="s">
        <v>155</v>
      </c>
      <c r="CU233" s="601" t="s">
        <v>156</v>
      </c>
      <c r="CV233" s="601" t="s">
        <v>157</v>
      </c>
      <c r="CW233" s="601" t="s">
        <v>158</v>
      </c>
      <c r="CX233" s="601" t="s">
        <v>159</v>
      </c>
      <c r="CY233" s="601" t="s">
        <v>160</v>
      </c>
      <c r="CZ233" s="601" t="s">
        <v>161</v>
      </c>
      <c r="DB233" s="601" t="s">
        <v>151</v>
      </c>
      <c r="DC233" s="601" t="s">
        <v>152</v>
      </c>
      <c r="DD233" s="601" t="s">
        <v>107</v>
      </c>
      <c r="DE233" s="601" t="s">
        <v>153</v>
      </c>
      <c r="DF233" s="601" t="s">
        <v>154</v>
      </c>
      <c r="DG233" s="601" t="s">
        <v>155</v>
      </c>
      <c r="DH233" s="601" t="s">
        <v>156</v>
      </c>
      <c r="DI233" s="601" t="s">
        <v>157</v>
      </c>
      <c r="DJ233" s="601" t="s">
        <v>158</v>
      </c>
      <c r="DK233" s="601" t="s">
        <v>159</v>
      </c>
      <c r="DL233" s="601" t="s">
        <v>160</v>
      </c>
      <c r="DM233" s="601" t="s">
        <v>161</v>
      </c>
      <c r="DN233" s="616"/>
      <c r="DO233" s="601" t="s">
        <v>151</v>
      </c>
      <c r="DP233" s="601" t="s">
        <v>152</v>
      </c>
      <c r="DQ233" s="601" t="s">
        <v>107</v>
      </c>
      <c r="DR233" s="601" t="s">
        <v>153</v>
      </c>
      <c r="DS233" s="601" t="s">
        <v>154</v>
      </c>
      <c r="DT233" s="601" t="s">
        <v>155</v>
      </c>
      <c r="DU233" s="601" t="s">
        <v>156</v>
      </c>
      <c r="DV233" s="601" t="s">
        <v>157</v>
      </c>
      <c r="DW233" s="601" t="s">
        <v>158</v>
      </c>
      <c r="DX233" s="601" t="s">
        <v>159</v>
      </c>
      <c r="DY233" s="601" t="s">
        <v>160</v>
      </c>
      <c r="DZ233" s="601" t="s">
        <v>161</v>
      </c>
      <c r="EB233" s="601" t="s">
        <v>151</v>
      </c>
      <c r="EC233" s="601" t="s">
        <v>152</v>
      </c>
      <c r="ED233" s="601" t="s">
        <v>107</v>
      </c>
      <c r="EE233" s="601" t="s">
        <v>153</v>
      </c>
      <c r="EF233" s="601" t="s">
        <v>154</v>
      </c>
      <c r="EG233" s="601" t="s">
        <v>155</v>
      </c>
      <c r="EH233" s="601" t="s">
        <v>156</v>
      </c>
      <c r="EI233" s="601" t="s">
        <v>157</v>
      </c>
      <c r="EJ233" s="601" t="s">
        <v>158</v>
      </c>
      <c r="EK233" s="601" t="s">
        <v>159</v>
      </c>
      <c r="EL233" s="601" t="s">
        <v>160</v>
      </c>
      <c r="EM233" s="601" t="s">
        <v>161</v>
      </c>
      <c r="EN233" s="616"/>
      <c r="EO233" s="601">
        <v>1000000</v>
      </c>
      <c r="EP233" s="601">
        <v>1000000</v>
      </c>
      <c r="EQ233" s="601">
        <v>1000000</v>
      </c>
      <c r="ER233" s="601">
        <v>1000000</v>
      </c>
      <c r="ES233" s="601">
        <v>1000000</v>
      </c>
      <c r="ET233" s="601">
        <v>1000000</v>
      </c>
      <c r="EU233" s="601">
        <v>1000000</v>
      </c>
      <c r="EV233" s="601">
        <v>1000000</v>
      </c>
      <c r="EW233" s="601">
        <v>1000000</v>
      </c>
      <c r="EX233" s="601">
        <v>1000000</v>
      </c>
      <c r="EY233" s="601">
        <v>1000000</v>
      </c>
      <c r="EZ233" s="601">
        <v>1000000</v>
      </c>
    </row>
    <row r="234" spans="1:156" ht="24" customHeight="1" thickBot="1">
      <c r="B234" s="1" t="s">
        <v>190</v>
      </c>
      <c r="C234" s="1" t="s">
        <v>298</v>
      </c>
      <c r="D234" s="1" t="s">
        <v>162</v>
      </c>
      <c r="E234" s="1" t="s">
        <v>163</v>
      </c>
      <c r="F234" s="1" t="s">
        <v>162</v>
      </c>
      <c r="G234" s="1" t="s">
        <v>162</v>
      </c>
      <c r="H234" s="1" t="s">
        <v>162</v>
      </c>
      <c r="I234" s="1" t="s">
        <v>162</v>
      </c>
      <c r="J234" s="1" t="s">
        <v>162</v>
      </c>
      <c r="K234" s="1" t="s">
        <v>162</v>
      </c>
      <c r="L234" s="1" t="s">
        <v>162</v>
      </c>
      <c r="M234" s="1" t="s">
        <v>162</v>
      </c>
      <c r="N234" s="1" t="s">
        <v>162</v>
      </c>
      <c r="O234" s="1" t="s">
        <v>162</v>
      </c>
      <c r="T234" s="156" t="s">
        <v>164</v>
      </c>
      <c r="U234" s="407"/>
      <c r="V234" s="156" t="s">
        <v>164</v>
      </c>
      <c r="W234" s="353">
        <f>SUM(W235:W239)</f>
        <v>25668.576000000001</v>
      </c>
      <c r="X234" s="185">
        <f t="shared" ref="X234:AC234" si="644">SUM(X235:X238)</f>
        <v>0</v>
      </c>
      <c r="Y234" s="353">
        <f>SUM(Y235:Z239)</f>
        <v>0</v>
      </c>
      <c r="Z234" s="353"/>
      <c r="AA234" s="353">
        <f>SUM(AA235:AA239)</f>
        <v>0</v>
      </c>
      <c r="AB234" s="353">
        <f t="shared" si="644"/>
        <v>0</v>
      </c>
      <c r="AC234" s="353">
        <f t="shared" si="644"/>
        <v>0</v>
      </c>
      <c r="AD234" s="423">
        <f>SUM(AD235:AD239)</f>
        <v>25668.576000000001</v>
      </c>
      <c r="AE234" s="353">
        <f>SUM(AE235:AE239)</f>
        <v>0</v>
      </c>
      <c r="AF234" s="353">
        <f>SUM(AF235:AF239)</f>
        <v>25668.576000000001</v>
      </c>
      <c r="AG234" s="423">
        <f>SUM(AG235:AG239)</f>
        <v>9683.0688230399992</v>
      </c>
      <c r="AH234" s="167">
        <f t="shared" ref="AH234:AH244" si="645">+AG234/AD234</f>
        <v>0.37723435935986471</v>
      </c>
      <c r="AI234" s="226"/>
      <c r="AJ234" s="353">
        <f>SUM(AJ235:AJ239)</f>
        <v>11560.384229439191</v>
      </c>
      <c r="AK234" s="353">
        <f>SUM(AK235:AK239)</f>
        <v>-1877.3154063991922</v>
      </c>
      <c r="AL234" s="170">
        <f t="shared" ref="AL234:AL244" si="646">INDEX(BB234:BM234,MATCH($W$1,$BB$86:$BM$86,0))</f>
        <v>0.45037107743877924</v>
      </c>
      <c r="AM234" s="441">
        <f>SUM(AM235:AM239)</f>
        <v>4258.6337831999999</v>
      </c>
      <c r="AN234" s="310">
        <f t="shared" ref="AN234:AN244" si="647">+AM234/AD234</f>
        <v>0.16590845488273287</v>
      </c>
      <c r="AO234" s="217"/>
      <c r="AP234" s="353">
        <f>SUM(AP235:AP239)</f>
        <v>3966.3688648426264</v>
      </c>
      <c r="AQ234" s="353">
        <f>SUM(AQ235:AQ239)</f>
        <v>292.26491835737363</v>
      </c>
      <c r="AR234" s="170">
        <f t="shared" ref="AR234:AR244" si="648">INDEX(BO234:BZ234,MATCH($W$1,$BO$86:$BZ$86,0))</f>
        <v>0.15452235701905032</v>
      </c>
      <c r="AS234" s="441">
        <f>SUM(AS235:AS239)</f>
        <v>4247.3077631999995</v>
      </c>
      <c r="AT234" s="310">
        <f t="shared" ref="AT234:AT244" si="649">+AS234/AD234</f>
        <v>0.16546721419996183</v>
      </c>
      <c r="AU234" s="423">
        <f>SUM(AU235:AU239)</f>
        <v>15985.50717696</v>
      </c>
      <c r="AV234" s="353">
        <f>SUM(AV235:AV239)</f>
        <v>5424.4350398400002</v>
      </c>
      <c r="AW234" s="355">
        <f>SUM(AW235:AW239)</f>
        <v>21409.942216799998</v>
      </c>
      <c r="AX234" s="384"/>
      <c r="AY234" s="187">
        <f>SUM(AY235:AY238)</f>
        <v>3966.3688648899474</v>
      </c>
      <c r="AZ234" s="172">
        <f t="shared" ref="AZ234:AZ244" si="650">IF(AND(AY234=0,AM234&gt;AY234),1,IFERROR(AM234/AY234,1))</f>
        <v>1.0736857635448793</v>
      </c>
      <c r="BB234" s="551">
        <f>CB234/$AD$234</f>
        <v>0.29803940121181632</v>
      </c>
      <c r="BC234" s="551">
        <f t="shared" ref="BC234:BM234" si="651">CC234/$AD$234</f>
        <v>0.33353826188098634</v>
      </c>
      <c r="BD234" s="551">
        <f t="shared" si="651"/>
        <v>0.38395115292149162</v>
      </c>
      <c r="BE234" s="551">
        <f t="shared" si="651"/>
        <v>0.45037107743877924</v>
      </c>
      <c r="BF234" s="551">
        <f t="shared" si="651"/>
        <v>0.53315579858522166</v>
      </c>
      <c r="BG234" s="551">
        <f t="shared" si="651"/>
        <v>0.58172612527778644</v>
      </c>
      <c r="BH234" s="551">
        <f t="shared" si="651"/>
        <v>0.6595573859601086</v>
      </c>
      <c r="BI234" s="551">
        <f t="shared" si="651"/>
        <v>0.69346192623221392</v>
      </c>
      <c r="BJ234" s="551">
        <f t="shared" si="651"/>
        <v>0.7386526904200259</v>
      </c>
      <c r="BK234" s="551">
        <f t="shared" si="651"/>
        <v>0.77777251074040521</v>
      </c>
      <c r="BL234" s="551">
        <f t="shared" si="651"/>
        <v>0.8122272352793225</v>
      </c>
      <c r="BM234" s="551">
        <f t="shared" si="651"/>
        <v>0.99999999998532962</v>
      </c>
      <c r="BO234" s="551">
        <f>CO234/$AD$234</f>
        <v>2.7975310977515856E-2</v>
      </c>
      <c r="BP234" s="551">
        <f t="shared" ref="BP234:BZ234" si="652">CP234/$AD$234</f>
        <v>6.6529362125503186E-2</v>
      </c>
      <c r="BQ234" s="551">
        <f t="shared" si="652"/>
        <v>0.11080068842927206</v>
      </c>
      <c r="BR234" s="551">
        <f t="shared" si="652"/>
        <v>0.15452235701905032</v>
      </c>
      <c r="BS234" s="551">
        <f t="shared" si="652"/>
        <v>0.20288490428995731</v>
      </c>
      <c r="BT234" s="551">
        <f t="shared" si="652"/>
        <v>0.26189085977024174</v>
      </c>
      <c r="BU234" s="551">
        <f t="shared" si="652"/>
        <v>0.32217520760141721</v>
      </c>
      <c r="BV234" s="551">
        <f t="shared" si="652"/>
        <v>0.37281763973321924</v>
      </c>
      <c r="BW234" s="551">
        <f t="shared" si="652"/>
        <v>0.4543903818608554</v>
      </c>
      <c r="BX234" s="551">
        <f t="shared" si="652"/>
        <v>0.50355566845284616</v>
      </c>
      <c r="BY234" s="551">
        <f t="shared" si="652"/>
        <v>0.57282145714514832</v>
      </c>
      <c r="BZ234" s="551">
        <f t="shared" si="652"/>
        <v>0.9999999999842587</v>
      </c>
      <c r="CB234" s="353">
        <f t="shared" ref="CB234:CM234" si="653">SUM(CB235:CB239)</f>
        <v>7650.2470210000001</v>
      </c>
      <c r="CC234" s="353">
        <f t="shared" si="653"/>
        <v>8561.4522240000006</v>
      </c>
      <c r="CD234" s="353">
        <f t="shared" si="653"/>
        <v>9855.47934905293</v>
      </c>
      <c r="CE234" s="353">
        <f t="shared" si="653"/>
        <v>11560.384229439191</v>
      </c>
      <c r="CF234" s="353">
        <f t="shared" si="653"/>
        <v>13685.350135825454</v>
      </c>
      <c r="CG234" s="353">
        <f t="shared" si="653"/>
        <v>14932.081257878384</v>
      </c>
      <c r="CH234" s="353">
        <f t="shared" si="653"/>
        <v>16929.898887878382</v>
      </c>
      <c r="CI234" s="353">
        <f t="shared" si="653"/>
        <v>17800.180156597977</v>
      </c>
      <c r="CJ234" s="353">
        <f t="shared" si="653"/>
        <v>18960.162721650908</v>
      </c>
      <c r="CK234" s="353">
        <f t="shared" si="653"/>
        <v>19964.312802650908</v>
      </c>
      <c r="CL234" s="353">
        <f t="shared" si="653"/>
        <v>20848.71651803717</v>
      </c>
      <c r="CM234" s="353">
        <f t="shared" si="653"/>
        <v>25668.575999623434</v>
      </c>
      <c r="CO234" s="353">
        <f t="shared" ref="CO234:CZ234" si="654">SUM(CO235:CO239)</f>
        <v>718.08639595000011</v>
      </c>
      <c r="CP234" s="353">
        <f t="shared" si="654"/>
        <v>1707.71398795</v>
      </c>
      <c r="CQ234" s="353">
        <f t="shared" si="654"/>
        <v>2844.0958917990906</v>
      </c>
      <c r="CR234" s="353">
        <f t="shared" si="654"/>
        <v>3966.3688648426264</v>
      </c>
      <c r="CS234" s="353">
        <f t="shared" si="654"/>
        <v>5207.7665850194953</v>
      </c>
      <c r="CT234" s="353">
        <f t="shared" si="654"/>
        <v>6722.3654377177927</v>
      </c>
      <c r="CU234" s="353">
        <f t="shared" si="654"/>
        <v>8269.7788016327559</v>
      </c>
      <c r="CV234" s="353">
        <f t="shared" si="654"/>
        <v>9569.6979196327575</v>
      </c>
      <c r="CW234" s="353">
        <f t="shared" si="654"/>
        <v>11663.554050464389</v>
      </c>
      <c r="CX234" s="353">
        <f t="shared" si="654"/>
        <v>12925.556945912685</v>
      </c>
      <c r="CY234" s="353">
        <f t="shared" si="654"/>
        <v>14703.511107160983</v>
      </c>
      <c r="CZ234" s="353">
        <f t="shared" si="654"/>
        <v>25668.575999595945</v>
      </c>
      <c r="DB234" s="353">
        <f t="shared" ref="DB234:DM234" si="655">SUM(DB235:DB239)</f>
        <v>7650247021</v>
      </c>
      <c r="DC234" s="353">
        <f t="shared" si="655"/>
        <v>8561452224</v>
      </c>
      <c r="DD234" s="353">
        <f>SUM(DD235:DD239)</f>
        <v>9855479349.0529289</v>
      </c>
      <c r="DE234" s="353">
        <f>SUM(DE235:DE239)</f>
        <v>11560384229.439192</v>
      </c>
      <c r="DF234" s="353">
        <f t="shared" si="655"/>
        <v>13685350135.825455</v>
      </c>
      <c r="DG234" s="353">
        <f t="shared" si="655"/>
        <v>14932081257.878384</v>
      </c>
      <c r="DH234" s="353">
        <f t="shared" si="655"/>
        <v>16929898887.878384</v>
      </c>
      <c r="DI234" s="353">
        <f t="shared" si="655"/>
        <v>17800180156.59798</v>
      </c>
      <c r="DJ234" s="353">
        <f t="shared" si="655"/>
        <v>18960162721.650909</v>
      </c>
      <c r="DK234" s="353">
        <f t="shared" si="655"/>
        <v>19964312802.650909</v>
      </c>
      <c r="DL234" s="353">
        <f t="shared" si="655"/>
        <v>20848716518.03717</v>
      </c>
      <c r="DM234" s="353">
        <f t="shared" si="655"/>
        <v>25668575999.623436</v>
      </c>
      <c r="DO234" s="353">
        <f t="shared" ref="DO234:DY234" si="656">SUM(DO235:DO239)</f>
        <v>718086395.95000005</v>
      </c>
      <c r="DP234" s="353">
        <f t="shared" si="656"/>
        <v>1707713987.95</v>
      </c>
      <c r="DQ234" s="353">
        <f t="shared" si="656"/>
        <v>2844095891.7990909</v>
      </c>
      <c r="DR234" s="353">
        <f t="shared" si="656"/>
        <v>3966368864.8426261</v>
      </c>
      <c r="DS234" s="353">
        <f t="shared" si="656"/>
        <v>5207766585.019495</v>
      </c>
      <c r="DT234" s="353">
        <f t="shared" si="656"/>
        <v>6722365437.7177925</v>
      </c>
      <c r="DU234" s="353">
        <f t="shared" si="656"/>
        <v>8269778801.6327572</v>
      </c>
      <c r="DV234" s="353">
        <f t="shared" si="656"/>
        <v>9569697919.6327572</v>
      </c>
      <c r="DW234" s="353">
        <f t="shared" si="656"/>
        <v>11663554050.464388</v>
      </c>
      <c r="DX234" s="353">
        <f t="shared" si="656"/>
        <v>12925556945.912685</v>
      </c>
      <c r="DY234" s="353">
        <f t="shared" si="656"/>
        <v>14703511107.160982</v>
      </c>
      <c r="DZ234" s="353">
        <f>SUM(DZ235:DZ239)</f>
        <v>25668575999.595947</v>
      </c>
      <c r="EB234" s="557">
        <v>1000000</v>
      </c>
      <c r="EC234" s="557">
        <v>1000000</v>
      </c>
      <c r="ED234" s="557">
        <v>1000000</v>
      </c>
      <c r="EE234" s="557">
        <v>1000000</v>
      </c>
      <c r="EF234" s="557">
        <v>1000000</v>
      </c>
      <c r="EG234" s="557">
        <v>1000000</v>
      </c>
      <c r="EH234" s="557">
        <v>1000000</v>
      </c>
      <c r="EI234" s="557">
        <v>1000000</v>
      </c>
      <c r="EJ234" s="557">
        <v>1000000</v>
      </c>
      <c r="EK234" s="557">
        <v>1000000</v>
      </c>
      <c r="EL234" s="557">
        <v>1000000</v>
      </c>
      <c r="EM234" s="557">
        <v>1000000</v>
      </c>
      <c r="EO234" s="557">
        <v>1000000</v>
      </c>
      <c r="EP234" s="557">
        <v>1000000</v>
      </c>
      <c r="EQ234" s="557">
        <v>1000000</v>
      </c>
      <c r="ER234" s="557">
        <v>1000000</v>
      </c>
      <c r="ES234" s="557">
        <v>1000000</v>
      </c>
      <c r="ET234" s="557">
        <v>1000000</v>
      </c>
      <c r="EU234" s="557">
        <v>1000000</v>
      </c>
      <c r="EV234" s="557">
        <v>1000000</v>
      </c>
      <c r="EW234" s="557">
        <v>1000000</v>
      </c>
      <c r="EX234" s="557">
        <v>1000000</v>
      </c>
      <c r="EY234" s="557">
        <v>1000000</v>
      </c>
      <c r="EZ234" s="557">
        <v>1000000</v>
      </c>
    </row>
    <row r="235" spans="1:156" ht="20.25" customHeight="1">
      <c r="B235" s="1" t="s">
        <v>190</v>
      </c>
      <c r="C235" s="1" t="s">
        <v>298</v>
      </c>
      <c r="D235" s="1" t="s">
        <v>162</v>
      </c>
      <c r="E235" s="1" t="s">
        <v>163</v>
      </c>
      <c r="F235" s="1">
        <v>1</v>
      </c>
      <c r="G235" s="1" t="s">
        <v>162</v>
      </c>
      <c r="H235" s="1" t="s">
        <v>162</v>
      </c>
      <c r="I235" s="1" t="s">
        <v>162</v>
      </c>
      <c r="J235" s="1" t="s">
        <v>162</v>
      </c>
      <c r="K235" s="1" t="s">
        <v>162</v>
      </c>
      <c r="L235" s="1" t="s">
        <v>162</v>
      </c>
      <c r="M235" s="1" t="s">
        <v>162</v>
      </c>
      <c r="N235" s="1" t="s">
        <v>162</v>
      </c>
      <c r="O235" s="1" t="s">
        <v>162</v>
      </c>
      <c r="T235" s="302" t="s">
        <v>201</v>
      </c>
      <c r="U235" s="413"/>
      <c r="V235" s="174" t="s">
        <v>201</v>
      </c>
      <c r="W235" s="352">
        <f>(+SUMIFS('[1]SIIF Cierre 31 de Abril de 2024'!$P$4:$P$749,'[1]SIIF Cierre 31 de Abril de 2024'!$A$4:$A$749,$B235,'[1]SIIF Cierre 31 de Abril de 2024'!$B$4:$B$749,$C235,'[1]SIIF Cierre 31 de Abril de 2024'!$C$4:$C$749,$D235,'[1]SIIF Cierre 31 de Abril de 2024'!$D$4:$D$749,$E235,'[1]SIIF Cierre 31 de Abril de 2024'!$E$4:$E$749,$F235,'[1]SIIF Cierre 31 de Abril de 2024'!$F$4:$F$749,$G235,'[1]SIIF Cierre 31 de Abril de 2024'!$G$4:$G$749,$H235,'[1]SIIF Cierre 31 de Abril de 2024'!$H$4:$H$749,$I235,'[1]SIIF Cierre 31 de Abril de 2024'!$I$4:$I$749,$J235,'[1]SIIF Cierre 31 de Abril de 2024'!$J$4:$J$749,$K235,'[1]SIIF Cierre 31 de Abril de 2024'!$K$4:$K$749,$L235,'[1]SIIF Cierre 31 de Abril de 2024'!$L$4:$L$749,$M235,'[1]SIIF Cierre 31 de Abril de 2024'!$M$4:$M$749,$N235,'[1]SIIF Cierre 31 de Abril de 2024'!$N$4:$N$749,$O235)/1000000)</f>
        <v>9768.3760000000002</v>
      </c>
      <c r="X235" s="301">
        <v>0</v>
      </c>
      <c r="Y235" s="352">
        <f>(+SUMIFS('[1]SIIF Cierre 31 de Abril de 2024'!$R$4:$R$749,'[1]SIIF Cierre 31 de Abril de 2024'!$A$4:$A$749,$B235,'[1]SIIF Cierre 31 de Abril de 2024'!$B$4:$B$749,$C235,'[1]SIIF Cierre 31 de Abril de 2024'!$C$4:$C$749,$D235,'[1]SIIF Cierre 31 de Abril de 2024'!$D$4:$D$749,$E235,'[1]SIIF Cierre 31 de Abril de 2024'!$E$4:$E$749,$F235,'[1]SIIF Cierre 31 de Abril de 2024'!$F$4:$F$749,$G235,'[1]SIIF Cierre 31 de Abril de 2024'!$G$4:$G$749,$H235,'[1]SIIF Cierre 31 de Abril de 2024'!$H$4:$H$749,$I235,'[1]SIIF Cierre 31 de Abril de 2024'!$I$4:$I$749,$J235,'[1]SIIF Cierre 31 de Abril de 2024'!$J$4:$J$749,$K235,'[1]SIIF Cierre 31 de Abril de 2024'!$K$4:$K$749,$L235,'[1]SIIF Cierre 31 de Abril de 2024'!$L$4:$L$749,$M235,'[1]SIIF Cierre 31 de Abril de 2024'!$M$4:$M$749,$N235,'[1]SIIF Cierre 31 de Abril de 2024'!$N$4:$N$749,$O235)/1000000)</f>
        <v>0</v>
      </c>
      <c r="Z235" s="301"/>
      <c r="AA235" s="352">
        <f>(+SUMIFS('[1]SIIF Cierre 31 de Abril de 2024'!$Q$4:$Q$749,'[1]SIIF Cierre 31 de Abril de 2024'!$A$4:$A$749,$B235,'[1]SIIF Cierre 31 de Abril de 2024'!$B$4:$B$749,$C235,'[1]SIIF Cierre 31 de Abril de 2024'!$C$4:$C$749,$D235,'[1]SIIF Cierre 31 de Abril de 2024'!$D$4:$D$749,$E235,'[1]SIIF Cierre 31 de Abril de 2024'!$E$4:$E$749,$F235,'[1]SIIF Cierre 31 de Abril de 2024'!$F$4:$F$749,$G235,'[1]SIIF Cierre 31 de Abril de 2024'!$G$4:$G$749,$H235,'[1]SIIF Cierre 31 de Abril de 2024'!$H$4:$H$749,$I235,'[1]SIIF Cierre 31 de Abril de 2024'!$I$4:$I$749,$J235,'[1]SIIF Cierre 31 de Abril de 2024'!$J$4:$J$749,$K235,'[1]SIIF Cierre 31 de Abril de 2024'!$K$4:$K$749,$L235,'[1]SIIF Cierre 31 de Abril de 2024'!$L$4:$L$749,$M235,'[1]SIIF Cierre 31 de Abril de 2024'!$M$4:$M$749,$N235,'[1]SIIF Cierre 31 de Abril de 2024'!$N$4:$N$749,$O235)/1000000)</f>
        <v>0</v>
      </c>
      <c r="AB235" s="301"/>
      <c r="AC235" s="301"/>
      <c r="AD235" s="422">
        <f>W235-Y235+AA235</f>
        <v>9768.3760000000002</v>
      </c>
      <c r="AE235" s="352">
        <f>(+SUMIFS('[1]SIIF Cierre 31 de Abril de 2024'!$T$4:$T$749,'[1]SIIF Cierre 31 de Abril de 2024'!$A$4:$A$749,$B235,'[1]SIIF Cierre 31 de Abril de 2024'!$B$4:$B$749,$C235,'[1]SIIF Cierre 31 de Abril de 2024'!$C$4:$C$749,$D235,'[1]SIIF Cierre 31 de Abril de 2024'!$D$4:$D$749,$E235,'[1]SIIF Cierre 31 de Abril de 2024'!$E$4:$E$749,$F235,'[1]SIIF Cierre 31 de Abril de 2024'!$F$4:$F$749,$G235,'[1]SIIF Cierre 31 de Abril de 2024'!$G$4:$G$749,$H235,'[1]SIIF Cierre 31 de Abril de 2024'!$H$4:$H$749,$I235,'[1]SIIF Cierre 31 de Abril de 2024'!$I$4:$I$749,$J235,'[1]SIIF Cierre 31 de Abril de 2024'!$J$4:$J$749,$K235,'[1]SIIF Cierre 31 de Abril de 2024'!$K$4:$K$749,$L235,'[1]SIIF Cierre 31 de Abril de 2024'!$L$4:$L$749,$M235,'[1]SIIF Cierre 31 de Abril de 2024'!$M$4:$M$749,$N235,'[1]SIIF Cierre 31 de Abril de 2024'!$N$4:$N$749,$O235)/1000000)</f>
        <v>0</v>
      </c>
      <c r="AF235" s="352">
        <f>AD235-AE235</f>
        <v>9768.3760000000002</v>
      </c>
      <c r="AG235" s="422">
        <f>+SUMIFS('[1]SIIF Cierre 31 de Abril de 2024'!$W$4:$W$749,'[1]SIIF Cierre 31 de Abril de 2024'!$A$4:$A$749,$B235,'[1]SIIF Cierre 31 de Abril de 2024'!$B$4:$B$749,$C235,'[1]SIIF Cierre 31 de Abril de 2024'!$C$4:$C$749,$D235,'[1]SIIF Cierre 31 de Abril de 2024'!$D$4:$D$749,$E235,'[1]SIIF Cierre 31 de Abril de 2024'!$E$4:$E$749,$F235,'[1]SIIF Cierre 31 de Abril de 2024'!$F$4:$F$749,$G235,'[1]SIIF Cierre 31 de Abril de 2024'!$G$4:$G$749,$H235,'[1]SIIF Cierre 31 de Abril de 2024'!$H$4:$H$749,$I235,'[1]SIIF Cierre 31 de Abril de 2024'!$I$4:$I$749,$J235,'[1]SIIF Cierre 31 de Abril de 2024'!$J$4:$J$749,$K235,'[1]SIIF Cierre 31 de Abril de 2024'!$K$4:$K$749,$L235,'[1]SIIF Cierre 31 de Abril de 2024'!$L$4:$L$749,$M235,'[1]SIIF Cierre 31 de Abril de 2024'!$M$4:$M$749,$N235,'[1]SIIF Cierre 31 de Abril de 2024'!$N$4:$N$749,$O235)/1000000</f>
        <v>3051.7447400000001</v>
      </c>
      <c r="AH235" s="177">
        <f t="shared" si="645"/>
        <v>0.31241065454482914</v>
      </c>
      <c r="AI235" s="217"/>
      <c r="AJ235" s="246">
        <f t="shared" ref="AJ235:AJ239" si="657">INDEX(CB235:CM235,MATCH($W$1,$CB$86:$CM$86,0))</f>
        <v>2862.118187</v>
      </c>
      <c r="AK235" s="176">
        <f>+AG235-AJ235</f>
        <v>189.62655300000006</v>
      </c>
      <c r="AL235" s="170">
        <f t="shared" si="646"/>
        <v>0.29299836400646329</v>
      </c>
      <c r="AM235" s="422">
        <f>+SUMIFS('[1]SIIF Cierre 31 de Abril de 2024'!$X$4:$X$749,'[1]SIIF Cierre 31 de Abril de 2024'!$A$4:$A$749,$B235,'[1]SIIF Cierre 31 de Abril de 2024'!$B$4:$B$749,$C235,'[1]SIIF Cierre 31 de Abril de 2024'!$C$4:$C$749,$D235,'[1]SIIF Cierre 31 de Abril de 2024'!$D$4:$D$749,$E235,'[1]SIIF Cierre 31 de Abril de 2024'!$E$4:$E$749,$F235,'[1]SIIF Cierre 31 de Abril de 2024'!$F$4:$F$749,$G235,'[1]SIIF Cierre 31 de Abril de 2024'!$G$4:$G$749,$H235,'[1]SIIF Cierre 31 de Abril de 2024'!$H$4:$H$749,$I235,'[1]SIIF Cierre 31 de Abril de 2024'!$I$4:$I$749,$J235,'[1]SIIF Cierre 31 de Abril de 2024'!$J$4:$J$749,$K235,'[1]SIIF Cierre 31 de Abril de 2024'!$K$4:$K$749,$L235,'[1]SIIF Cierre 31 de Abril de 2024'!$L$4:$L$749,$M235,'[1]SIIF Cierre 31 de Abril de 2024'!$M$4:$M$749,$N235,'[1]SIIF Cierre 31 de Abril de 2024'!$N$4:$N$749,$O235)/1000000</f>
        <v>3051.5731019999998</v>
      </c>
      <c r="AN235" s="177">
        <f t="shared" si="647"/>
        <v>0.31239308376336045</v>
      </c>
      <c r="AO235" s="217"/>
      <c r="AP235" s="246">
        <f t="shared" ref="AP235:AP239" si="658">INDEX(CO235:CZ235,MATCH($W$1,$CO$86:$CZ$86,0))</f>
        <v>2862.118187</v>
      </c>
      <c r="AQ235" s="176">
        <f>+AM235-AP235</f>
        <v>189.4549149999998</v>
      </c>
      <c r="AR235" s="170">
        <f t="shared" si="648"/>
        <v>0.29299836400646329</v>
      </c>
      <c r="AS235" s="422">
        <f>+SUMIFS('[1]SIIF Cierre 31 de Abril de 2024'!$Z$4:$Z$749,'[1]SIIF Cierre 31 de Abril de 2024'!$A$4:$A$749,$B235,'[1]SIIF Cierre 31 de Abril de 2024'!$B$4:$B$749,$C235,'[1]SIIF Cierre 31 de Abril de 2024'!$C$4:$C$749,$D235,'[1]SIIF Cierre 31 de Abril de 2024'!$D$4:$D$749,$E235,'[1]SIIF Cierre 31 de Abril de 2024'!$E$4:$E$749,$F235,'[1]SIIF Cierre 31 de Abril de 2024'!$F$4:$F$749,$G235,'[1]SIIF Cierre 31 de Abril de 2024'!$G$4:$G$749,$H235,'[1]SIIF Cierre 31 de Abril de 2024'!$H$4:$H$749,$I235,'[1]SIIF Cierre 31 de Abril de 2024'!$I$4:$I$749,$J235,'[1]SIIF Cierre 31 de Abril de 2024'!$J$4:$J$749,$K235,'[1]SIIF Cierre 31 de Abril de 2024'!$K$4:$K$749,$L235,'[1]SIIF Cierre 31 de Abril de 2024'!$L$4:$L$749,$M235,'[1]SIIF Cierre 31 de Abril de 2024'!$M$4:$M$749,$N235,'[1]SIIF Cierre 31 de Abril de 2024'!$N$4:$N$749,$O235)/1000000</f>
        <v>3040.2470819999999</v>
      </c>
      <c r="AT235" s="177">
        <f t="shared" si="649"/>
        <v>0.31123362593741272</v>
      </c>
      <c r="AU235" s="422">
        <f>+AD235-AG235</f>
        <v>6716.6312600000001</v>
      </c>
      <c r="AV235" s="350">
        <f>+AG235-AM235</f>
        <v>0.17163800000025731</v>
      </c>
      <c r="AW235" s="351">
        <f t="shared" ref="AW235:AW242" si="659">+AD235-AM235</f>
        <v>6716.8028979999999</v>
      </c>
      <c r="AX235" s="389"/>
      <c r="AY235" s="190">
        <f>AD235*AR235</f>
        <v>2862.118187</v>
      </c>
      <c r="AZ235" s="172">
        <f t="shared" si="650"/>
        <v>1.0661939523883119</v>
      </c>
      <c r="BB235" s="259">
        <v>6.1851429756594134E-2</v>
      </c>
      <c r="BC235" s="252">
        <v>0.13944162130941726</v>
      </c>
      <c r="BD235" s="252">
        <v>0.21724370427592057</v>
      </c>
      <c r="BE235" s="252">
        <v>0.29299836400646329</v>
      </c>
      <c r="BF235" s="252">
        <v>0.36875302373700602</v>
      </c>
      <c r="BG235" s="252">
        <v>0.44450768346754876</v>
      </c>
      <c r="BH235" s="252">
        <v>0.54547204161674367</v>
      </c>
      <c r="BI235" s="252">
        <v>0.62122670134728641</v>
      </c>
      <c r="BJ235" s="252">
        <v>0.69698136107782915</v>
      </c>
      <c r="BK235" s="252">
        <v>0.77273602080837178</v>
      </c>
      <c r="BL235" s="252">
        <v>0.84849068053891452</v>
      </c>
      <c r="BM235" s="252">
        <v>1</v>
      </c>
      <c r="BO235" s="252">
        <v>6.1851429756594134E-2</v>
      </c>
      <c r="BP235" s="252">
        <v>0.13944162130941726</v>
      </c>
      <c r="BQ235" s="252">
        <v>0.21724370427592057</v>
      </c>
      <c r="BR235" s="252">
        <v>0.29299836400646329</v>
      </c>
      <c r="BS235" s="252">
        <v>0.36875302373700602</v>
      </c>
      <c r="BT235" s="252">
        <v>0.44450768346754876</v>
      </c>
      <c r="BU235" s="252">
        <v>0.54547204161674367</v>
      </c>
      <c r="BV235" s="252">
        <v>0.62122670134728641</v>
      </c>
      <c r="BW235" s="252">
        <v>0.69698136107782915</v>
      </c>
      <c r="BX235" s="252">
        <v>0.77273602080837178</v>
      </c>
      <c r="BY235" s="252">
        <v>0.84849068053891452</v>
      </c>
      <c r="BZ235" s="252">
        <v>1</v>
      </c>
      <c r="CB235" s="537">
        <f>DB235/EB235</f>
        <v>604.18802200000005</v>
      </c>
      <c r="CC235" s="537">
        <f t="shared" ref="CC235:CH239" si="660">DC235/EC235</f>
        <v>1362.118187</v>
      </c>
      <c r="CD235" s="537">
        <f t="shared" si="660"/>
        <v>2122.118187</v>
      </c>
      <c r="CE235" s="537">
        <f t="shared" si="660"/>
        <v>2862.118187</v>
      </c>
      <c r="CF235" s="537">
        <f t="shared" si="660"/>
        <v>3602.118187</v>
      </c>
      <c r="CG235" s="537">
        <f>DG235/EG235</f>
        <v>4342.118187</v>
      </c>
      <c r="CH235" s="537">
        <f>DH235/EH235</f>
        <v>5328.3760000000002</v>
      </c>
      <c r="CI235" s="537">
        <f t="shared" ref="CI235:CM239" si="661">DI235/EI235</f>
        <v>6068.3760000000002</v>
      </c>
      <c r="CJ235" s="537">
        <f t="shared" si="661"/>
        <v>6808.3760000000002</v>
      </c>
      <c r="CK235" s="537">
        <f t="shared" si="661"/>
        <v>7548.3760000000002</v>
      </c>
      <c r="CL235" s="537">
        <f t="shared" si="661"/>
        <v>8288.3760000000002</v>
      </c>
      <c r="CM235" s="537">
        <f t="shared" si="661"/>
        <v>9768.3760000000002</v>
      </c>
      <c r="CO235" s="538">
        <f t="shared" ref="CO235:CZ239" si="662">DO235/EO235</f>
        <v>604.18802200000005</v>
      </c>
      <c r="CP235" s="538">
        <f t="shared" si="662"/>
        <v>1362.118187</v>
      </c>
      <c r="CQ235" s="538">
        <f t="shared" si="662"/>
        <v>2122.118187</v>
      </c>
      <c r="CR235" s="538">
        <f t="shared" si="662"/>
        <v>2862.118187</v>
      </c>
      <c r="CS235" s="538">
        <f t="shared" si="662"/>
        <v>3602.118187</v>
      </c>
      <c r="CT235" s="538">
        <f t="shared" si="662"/>
        <v>4342.118187</v>
      </c>
      <c r="CU235" s="538">
        <f t="shared" si="662"/>
        <v>5328.3760000000002</v>
      </c>
      <c r="CV235" s="538">
        <f t="shared" si="662"/>
        <v>6068.3760000000002</v>
      </c>
      <c r="CW235" s="538">
        <f t="shared" si="662"/>
        <v>6808.3760000000002</v>
      </c>
      <c r="CX235" s="538">
        <f t="shared" si="662"/>
        <v>7548.3760000000002</v>
      </c>
      <c r="CY235" s="538">
        <f t="shared" si="662"/>
        <v>8288.3760000000002</v>
      </c>
      <c r="CZ235" s="538">
        <f t="shared" si="662"/>
        <v>9768.3760000000002</v>
      </c>
      <c r="DB235" s="537">
        <v>604188022</v>
      </c>
      <c r="DC235" s="538">
        <v>1362118187</v>
      </c>
      <c r="DD235" s="538">
        <v>2122118187</v>
      </c>
      <c r="DE235" s="538">
        <v>2862118187</v>
      </c>
      <c r="DF235" s="538">
        <v>3602118187</v>
      </c>
      <c r="DG235" s="538">
        <v>4342118187</v>
      </c>
      <c r="DH235" s="538">
        <v>5328376000</v>
      </c>
      <c r="DI235" s="538">
        <v>6068376000</v>
      </c>
      <c r="DJ235" s="538">
        <v>6808376000</v>
      </c>
      <c r="DK235" s="538">
        <v>7548376000</v>
      </c>
      <c r="DL235" s="538">
        <v>8288376000</v>
      </c>
      <c r="DM235" s="538">
        <v>9768376000</v>
      </c>
      <c r="DO235" s="538">
        <v>604188022</v>
      </c>
      <c r="DP235" s="538">
        <v>1362118187</v>
      </c>
      <c r="DQ235" s="538">
        <v>2122118187</v>
      </c>
      <c r="DR235" s="538">
        <v>2862118187</v>
      </c>
      <c r="DS235" s="538">
        <v>3602118187</v>
      </c>
      <c r="DT235" s="538">
        <v>4342118187</v>
      </c>
      <c r="DU235" s="538">
        <v>5328376000</v>
      </c>
      <c r="DV235" s="538">
        <v>6068376000</v>
      </c>
      <c r="DW235" s="538">
        <v>6808376000</v>
      </c>
      <c r="DX235" s="538">
        <v>7548376000</v>
      </c>
      <c r="DY235" s="538">
        <v>8288376000</v>
      </c>
      <c r="DZ235" s="538">
        <v>9768376000</v>
      </c>
      <c r="EB235" s="537">
        <v>1000000</v>
      </c>
      <c r="EC235" s="538">
        <v>1000000</v>
      </c>
      <c r="ED235" s="538">
        <v>1000000</v>
      </c>
      <c r="EE235" s="538">
        <v>1000000</v>
      </c>
      <c r="EF235" s="538">
        <v>1000000</v>
      </c>
      <c r="EG235" s="538">
        <v>1000000</v>
      </c>
      <c r="EH235" s="538">
        <v>1000000</v>
      </c>
      <c r="EI235" s="538">
        <v>1000000</v>
      </c>
      <c r="EJ235" s="538">
        <v>1000000</v>
      </c>
      <c r="EK235" s="538">
        <v>1000000</v>
      </c>
      <c r="EL235" s="538">
        <v>1000000</v>
      </c>
      <c r="EM235" s="538">
        <v>1000000</v>
      </c>
      <c r="EO235" s="538">
        <v>1000000</v>
      </c>
      <c r="EP235" s="538">
        <v>1000000</v>
      </c>
      <c r="EQ235" s="538">
        <v>1000000</v>
      </c>
      <c r="ER235" s="538">
        <v>1000000</v>
      </c>
      <c r="ES235" s="538">
        <v>1000000</v>
      </c>
      <c r="ET235" s="538">
        <v>1000000</v>
      </c>
      <c r="EU235" s="538">
        <v>1000000</v>
      </c>
      <c r="EV235" s="538">
        <v>1000000</v>
      </c>
      <c r="EW235" s="538">
        <v>1000000</v>
      </c>
      <c r="EX235" s="538">
        <v>1000000</v>
      </c>
      <c r="EY235" s="538">
        <v>1000000</v>
      </c>
      <c r="EZ235" s="538">
        <v>1000000</v>
      </c>
    </row>
    <row r="236" spans="1:156" ht="20.25" customHeight="1">
      <c r="B236" s="1" t="s">
        <v>190</v>
      </c>
      <c r="C236" s="1" t="s">
        <v>298</v>
      </c>
      <c r="D236" s="1" t="s">
        <v>162</v>
      </c>
      <c r="E236" s="1" t="s">
        <v>163</v>
      </c>
      <c r="F236" s="1">
        <v>2</v>
      </c>
      <c r="G236" s="1" t="s">
        <v>162</v>
      </c>
      <c r="H236" s="1" t="s">
        <v>162</v>
      </c>
      <c r="I236" s="1" t="s">
        <v>162</v>
      </c>
      <c r="J236" s="1" t="s">
        <v>162</v>
      </c>
      <c r="K236" s="1" t="s">
        <v>162</v>
      </c>
      <c r="L236" s="1" t="s">
        <v>162</v>
      </c>
      <c r="M236" s="1" t="s">
        <v>162</v>
      </c>
      <c r="N236" s="1" t="s">
        <v>162</v>
      </c>
      <c r="O236" s="1" t="s">
        <v>162</v>
      </c>
      <c r="T236" s="302" t="s">
        <v>166</v>
      </c>
      <c r="U236" s="413"/>
      <c r="V236" s="174" t="s">
        <v>166</v>
      </c>
      <c r="W236" s="352">
        <f>(+SUMIFS('[1]SIIF Cierre 31 de Abril de 2024'!$P$4:$P$749,'[1]SIIF Cierre 31 de Abril de 2024'!$A$4:$A$749,$B236,'[1]SIIF Cierre 31 de Abril de 2024'!$B$4:$B$749,$C236,'[1]SIIF Cierre 31 de Abril de 2024'!$C$4:$C$749,$D236,'[1]SIIF Cierre 31 de Abril de 2024'!$D$4:$D$749,$E236,'[1]SIIF Cierre 31 de Abril de 2024'!$E$4:$E$749,$F236,'[1]SIIF Cierre 31 de Abril de 2024'!$F$4:$F$749,$G236,'[1]SIIF Cierre 31 de Abril de 2024'!$G$4:$G$749,$H236,'[1]SIIF Cierre 31 de Abril de 2024'!$H$4:$H$749,$I236,'[1]SIIF Cierre 31 de Abril de 2024'!$I$4:$I$749,$J236,'[1]SIIF Cierre 31 de Abril de 2024'!$J$4:$J$749,$K236,'[1]SIIF Cierre 31 de Abril de 2024'!$K$4:$K$749,$L236,'[1]SIIF Cierre 31 de Abril de 2024'!$L$4:$L$749,$M236,'[1]SIIF Cierre 31 de Abril de 2024'!$M$4:$M$749,$N236,'[1]SIIF Cierre 31 de Abril de 2024'!$N$4:$N$749,$O236)/1000000)</f>
        <v>7784.7</v>
      </c>
      <c r="X236" s="301">
        <v>0</v>
      </c>
      <c r="Y236" s="352">
        <f>(+SUMIFS('[1]SIIF Cierre 31 de Abril de 2024'!$R$4:$R$749,'[1]SIIF Cierre 31 de Abril de 2024'!$A$4:$A$749,$B236,'[1]SIIF Cierre 31 de Abril de 2024'!$B$4:$B$749,$C236,'[1]SIIF Cierre 31 de Abril de 2024'!$C$4:$C$749,$D236,'[1]SIIF Cierre 31 de Abril de 2024'!$D$4:$D$749,$E236,'[1]SIIF Cierre 31 de Abril de 2024'!$E$4:$E$749,$F236,'[1]SIIF Cierre 31 de Abril de 2024'!$F$4:$F$749,$G236,'[1]SIIF Cierre 31 de Abril de 2024'!$G$4:$G$749,$H236,'[1]SIIF Cierre 31 de Abril de 2024'!$H$4:$H$749,$I236,'[1]SIIF Cierre 31 de Abril de 2024'!$I$4:$I$749,$J236,'[1]SIIF Cierre 31 de Abril de 2024'!$J$4:$J$749,$K236,'[1]SIIF Cierre 31 de Abril de 2024'!$K$4:$K$749,$L236,'[1]SIIF Cierre 31 de Abril de 2024'!$L$4:$L$749,$M236,'[1]SIIF Cierre 31 de Abril de 2024'!$M$4:$M$749,$N236,'[1]SIIF Cierre 31 de Abril de 2024'!$N$4:$N$749,$O236)/1000000)</f>
        <v>0</v>
      </c>
      <c r="Z236" s="301"/>
      <c r="AA236" s="352">
        <f>(+SUMIFS('[1]SIIF Cierre 31 de Abril de 2024'!$Q$4:$Q$749,'[1]SIIF Cierre 31 de Abril de 2024'!$A$4:$A$749,$B236,'[1]SIIF Cierre 31 de Abril de 2024'!$B$4:$B$749,$C236,'[1]SIIF Cierre 31 de Abril de 2024'!$C$4:$C$749,$D236,'[1]SIIF Cierre 31 de Abril de 2024'!$D$4:$D$749,$E236,'[1]SIIF Cierre 31 de Abril de 2024'!$E$4:$E$749,$F236,'[1]SIIF Cierre 31 de Abril de 2024'!$F$4:$F$749,$G236,'[1]SIIF Cierre 31 de Abril de 2024'!$G$4:$G$749,$H236,'[1]SIIF Cierre 31 de Abril de 2024'!$H$4:$H$749,$I236,'[1]SIIF Cierre 31 de Abril de 2024'!$I$4:$I$749,$J236,'[1]SIIF Cierre 31 de Abril de 2024'!$J$4:$J$749,$K236,'[1]SIIF Cierre 31 de Abril de 2024'!$K$4:$K$749,$L236,'[1]SIIF Cierre 31 de Abril de 2024'!$L$4:$L$749,$M236,'[1]SIIF Cierre 31 de Abril de 2024'!$M$4:$M$749,$N236,'[1]SIIF Cierre 31 de Abril de 2024'!$N$4:$N$749,$O236)/1000000)</f>
        <v>0</v>
      </c>
      <c r="AB236" s="301"/>
      <c r="AC236" s="301"/>
      <c r="AD236" s="422">
        <f>W236-Y236+AA236</f>
        <v>7784.7</v>
      </c>
      <c r="AE236" s="352">
        <f>(+SUMIFS('[1]SIIF Cierre 31 de Abril de 2024'!$T$4:$T$749,'[1]SIIF Cierre 31 de Abril de 2024'!$A$4:$A$749,$B236,'[1]SIIF Cierre 31 de Abril de 2024'!$B$4:$B$749,$C236,'[1]SIIF Cierre 31 de Abril de 2024'!$C$4:$C$749,$D236,'[1]SIIF Cierre 31 de Abril de 2024'!$D$4:$D$749,$E236,'[1]SIIF Cierre 31 de Abril de 2024'!$E$4:$E$749,$F236,'[1]SIIF Cierre 31 de Abril de 2024'!$F$4:$F$749,$G236,'[1]SIIF Cierre 31 de Abril de 2024'!$G$4:$G$749,$H236,'[1]SIIF Cierre 31 de Abril de 2024'!$H$4:$H$749,$I236,'[1]SIIF Cierre 31 de Abril de 2024'!$I$4:$I$749,$J236,'[1]SIIF Cierre 31 de Abril de 2024'!$J$4:$J$749,$K236,'[1]SIIF Cierre 31 de Abril de 2024'!$K$4:$K$749,$L236,'[1]SIIF Cierre 31 de Abril de 2024'!$L$4:$L$749,$M236,'[1]SIIF Cierre 31 de Abril de 2024'!$M$4:$M$749,$N236,'[1]SIIF Cierre 31 de Abril de 2024'!$N$4:$N$749,$O236)/1000000)</f>
        <v>0</v>
      </c>
      <c r="AF236" s="352">
        <f>AD236-AE236</f>
        <v>7784.7</v>
      </c>
      <c r="AG236" s="422">
        <f>+SUMIFS('[1]SIIF Cierre 31 de Abril de 2024'!$W$4:$W$749,'[1]SIIF Cierre 31 de Abril de 2024'!$A$4:$A$749,$B236,'[1]SIIF Cierre 31 de Abril de 2024'!$B$4:$B$749,$C236,'[1]SIIF Cierre 31 de Abril de 2024'!$C$4:$C$749,$D236,'[1]SIIF Cierre 31 de Abril de 2024'!$D$4:$D$749,$E236,'[1]SIIF Cierre 31 de Abril de 2024'!$E$4:$E$749,$F236,'[1]SIIF Cierre 31 de Abril de 2024'!$F$4:$F$749,$G236,'[1]SIIF Cierre 31 de Abril de 2024'!$G$4:$G$749,$H236,'[1]SIIF Cierre 31 de Abril de 2024'!$H$4:$H$749,$I236,'[1]SIIF Cierre 31 de Abril de 2024'!$I$4:$I$749,$J236,'[1]SIIF Cierre 31 de Abril de 2024'!$J$4:$J$749,$K236,'[1]SIIF Cierre 31 de Abril de 2024'!$K$4:$K$749,$L236,'[1]SIIF Cierre 31 de Abril de 2024'!$L$4:$L$749,$M236,'[1]SIIF Cierre 31 de Abril de 2024'!$M$4:$M$749,$N236,'[1]SIIF Cierre 31 de Abril de 2024'!$N$4:$N$749,$O236)/1000000</f>
        <v>4144.3981780399999</v>
      </c>
      <c r="AH236" s="177">
        <f t="shared" si="645"/>
        <v>0.5323773784526058</v>
      </c>
      <c r="AI236" s="217"/>
      <c r="AJ236" s="246">
        <f t="shared" si="657"/>
        <v>4560.8898534391919</v>
      </c>
      <c r="AK236" s="176">
        <f>+AG236-AJ236</f>
        <v>-416.49167539919199</v>
      </c>
      <c r="AL236" s="170">
        <f t="shared" si="646"/>
        <v>8.0903439092786744E-2</v>
      </c>
      <c r="AM236" s="422">
        <f>+SUMIFS('[1]SIIF Cierre 31 de Abril de 2024'!$X$4:$X$749,'[1]SIIF Cierre 31 de Abril de 2024'!$A$4:$A$749,$B236,'[1]SIIF Cierre 31 de Abril de 2024'!$B$4:$B$749,$C236,'[1]SIIF Cierre 31 de Abril de 2024'!$C$4:$C$749,$D236,'[1]SIIF Cierre 31 de Abril de 2024'!$D$4:$D$749,$E236,'[1]SIIF Cierre 31 de Abril de 2024'!$E$4:$E$749,$F236,'[1]SIIF Cierre 31 de Abril de 2024'!$F$4:$F$749,$G236,'[1]SIIF Cierre 31 de Abril de 2024'!$G$4:$G$749,$H236,'[1]SIIF Cierre 31 de Abril de 2024'!$H$4:$H$749,$I236,'[1]SIIF Cierre 31 de Abril de 2024'!$I$4:$I$749,$J236,'[1]SIIF Cierre 31 de Abril de 2024'!$J$4:$J$749,$K236,'[1]SIIF Cierre 31 de Abril de 2024'!$K$4:$K$749,$L236,'[1]SIIF Cierre 31 de Abril de 2024'!$L$4:$L$749,$M236,'[1]SIIF Cierre 31 de Abril de 2024'!$M$4:$M$749,$N236,'[1]SIIF Cierre 31 de Abril de 2024'!$N$4:$N$749,$O236)/1000000</f>
        <v>803.48136420000003</v>
      </c>
      <c r="AN236" s="177">
        <f t="shared" si="647"/>
        <v>0.10321288735596748</v>
      </c>
      <c r="AO236" s="217"/>
      <c r="AP236" s="246">
        <f t="shared" si="658"/>
        <v>911.70867884262623</v>
      </c>
      <c r="AQ236" s="176">
        <f>+AM236-AP236</f>
        <v>-108.2273146426262</v>
      </c>
      <c r="AR236" s="170">
        <f t="shared" si="648"/>
        <v>0.11711545453131748</v>
      </c>
      <c r="AS236" s="422">
        <f>+SUMIFS('[1]SIIF Cierre 31 de Abril de 2024'!$Z$4:$Z$749,'[1]SIIF Cierre 31 de Abril de 2024'!$A$4:$A$749,$B236,'[1]SIIF Cierre 31 de Abril de 2024'!$B$4:$B$749,$C236,'[1]SIIF Cierre 31 de Abril de 2024'!$C$4:$C$749,$D236,'[1]SIIF Cierre 31 de Abril de 2024'!$D$4:$D$749,$E236,'[1]SIIF Cierre 31 de Abril de 2024'!$E$4:$E$749,$F236,'[1]SIIF Cierre 31 de Abril de 2024'!$F$4:$F$749,$G236,'[1]SIIF Cierre 31 de Abril de 2024'!$G$4:$G$749,$H236,'[1]SIIF Cierre 31 de Abril de 2024'!$H$4:$H$749,$I236,'[1]SIIF Cierre 31 de Abril de 2024'!$I$4:$I$749,$J236,'[1]SIIF Cierre 31 de Abril de 2024'!$J$4:$J$749,$K236,'[1]SIIF Cierre 31 de Abril de 2024'!$K$4:$K$749,$L236,'[1]SIIF Cierre 31 de Abril de 2024'!$L$4:$L$749,$M236,'[1]SIIF Cierre 31 de Abril de 2024'!$M$4:$M$749,$N236,'[1]SIIF Cierre 31 de Abril de 2024'!$N$4:$N$749,$O236)/1000000</f>
        <v>803.48136420000003</v>
      </c>
      <c r="AT236" s="177">
        <f t="shared" si="649"/>
        <v>0.10321288735596748</v>
      </c>
      <c r="AU236" s="422">
        <f>+AD236-AG236</f>
        <v>3640.3018219599999</v>
      </c>
      <c r="AV236" s="350">
        <f>+AG236-AM236</f>
        <v>3340.91681384</v>
      </c>
      <c r="AW236" s="351">
        <f t="shared" si="659"/>
        <v>6981.2186357999999</v>
      </c>
      <c r="AX236" s="389"/>
      <c r="AY236" s="190">
        <f>AD236*AR236</f>
        <v>911.70867888994724</v>
      </c>
      <c r="AZ236" s="172">
        <f t="shared" si="650"/>
        <v>0.88129177971441541</v>
      </c>
      <c r="BB236" s="259">
        <v>0.39397793108897694</v>
      </c>
      <c r="BC236" s="252">
        <v>0.40745680927375932</v>
      </c>
      <c r="BD236" s="252">
        <v>6.2316908161558521E-2</v>
      </c>
      <c r="BE236" s="252">
        <v>8.0903439092786744E-2</v>
      </c>
      <c r="BF236" s="252">
        <v>0.1700737171639064</v>
      </c>
      <c r="BG236" s="252">
        <v>2.8306603331210895E-2</v>
      </c>
      <c r="BH236" s="252">
        <v>9.2066583808815661E-2</v>
      </c>
      <c r="BI236" s="252">
        <v>1.0147669353000901E-2</v>
      </c>
      <c r="BJ236" s="252">
        <v>4.7399324909930228E-2</v>
      </c>
      <c r="BK236" s="252">
        <v>2.7373488631819608E-2</v>
      </c>
      <c r="BL236" s="252">
        <v>1.1999264576199042E-2</v>
      </c>
      <c r="BM236" s="252">
        <v>1.0093487800294473E-2</v>
      </c>
      <c r="BO236" s="252">
        <v>8.6461339490916181E-3</v>
      </c>
      <c r="BP236" s="252">
        <v>3.3787426228840158E-2</v>
      </c>
      <c r="BQ236" s="252">
        <v>7.5225673671366414E-2</v>
      </c>
      <c r="BR236" s="252">
        <v>0.11711545453131748</v>
      </c>
      <c r="BS236" s="252">
        <v>0.17430765515561616</v>
      </c>
      <c r="BT236" s="252">
        <v>0.22934192195080852</v>
      </c>
      <c r="BU236" s="252">
        <v>0.29051921997638219</v>
      </c>
      <c r="BV236" s="252">
        <v>0.35522890975584015</v>
      </c>
      <c r="BW236" s="252">
        <v>0.52192544718168632</v>
      </c>
      <c r="BX236" s="252">
        <v>0.5817645289025587</v>
      </c>
      <c r="BY236" s="252">
        <v>0.70788121487623223</v>
      </c>
      <c r="BZ236" s="252">
        <v>1</v>
      </c>
      <c r="CB236" s="537">
        <f t="shared" ref="CB236:CB239" si="663">DB236/EB236</f>
        <v>3067</v>
      </c>
      <c r="CC236" s="537">
        <f t="shared" si="660"/>
        <v>3171.9290230000001</v>
      </c>
      <c r="CD236" s="537">
        <f t="shared" si="660"/>
        <v>3652.1585690529296</v>
      </c>
      <c r="CE236" s="537">
        <f t="shared" si="660"/>
        <v>4560.8898534391919</v>
      </c>
      <c r="CF236" s="537">
        <f t="shared" si="660"/>
        <v>5889.6821638254551</v>
      </c>
      <c r="CG236" s="537">
        <f t="shared" si="660"/>
        <v>6050.2396898783836</v>
      </c>
      <c r="CH236" s="537">
        <f t="shared" si="660"/>
        <v>6976.8908678783837</v>
      </c>
      <c r="CI236" s="537">
        <f t="shared" si="661"/>
        <v>7050.9985405979796</v>
      </c>
      <c r="CJ236" s="537">
        <f t="shared" si="661"/>
        <v>7414.8075096509083</v>
      </c>
      <c r="CK236" s="537">
        <f t="shared" si="661"/>
        <v>7622.7839946509084</v>
      </c>
      <c r="CL236" s="537">
        <f t="shared" si="661"/>
        <v>7711.0141140371716</v>
      </c>
      <c r="CM236" s="537">
        <f t="shared" si="661"/>
        <v>7784.6999996234345</v>
      </c>
      <c r="CO236" s="538">
        <f t="shared" si="662"/>
        <v>67.307558950000001</v>
      </c>
      <c r="CP236" s="538">
        <f t="shared" si="662"/>
        <v>263.02497695</v>
      </c>
      <c r="CQ236" s="538">
        <f t="shared" si="662"/>
        <v>585.60930179909087</v>
      </c>
      <c r="CR236" s="538">
        <f t="shared" si="662"/>
        <v>911.70867884262623</v>
      </c>
      <c r="CS236" s="538">
        <f t="shared" si="662"/>
        <v>1356.9328030194952</v>
      </c>
      <c r="CT236" s="538">
        <f t="shared" si="662"/>
        <v>1785.3580597177925</v>
      </c>
      <c r="CU236" s="538">
        <f t="shared" si="662"/>
        <v>2261.6049716327566</v>
      </c>
      <c r="CV236" s="538">
        <f t="shared" si="662"/>
        <v>2765.3504936327568</v>
      </c>
      <c r="CW236" s="538">
        <f t="shared" si="662"/>
        <v>4063.0330284643874</v>
      </c>
      <c r="CX236" s="538">
        <f t="shared" si="662"/>
        <v>4528.8623279126841</v>
      </c>
      <c r="CY236" s="538">
        <f t="shared" si="662"/>
        <v>5510.6428931609826</v>
      </c>
      <c r="CZ236" s="538">
        <f t="shared" si="662"/>
        <v>7784.699999595945</v>
      </c>
      <c r="DB236" s="537">
        <v>3067000000</v>
      </c>
      <c r="DC236" s="538">
        <v>3171929023</v>
      </c>
      <c r="DD236" s="538">
        <v>3652158569.0529294</v>
      </c>
      <c r="DE236" s="538">
        <v>4560889853.4391918</v>
      </c>
      <c r="DF236" s="538">
        <v>5889682163.8254547</v>
      </c>
      <c r="DG236" s="538">
        <v>6050239689.8783836</v>
      </c>
      <c r="DH236" s="538">
        <v>6976890867.8783836</v>
      </c>
      <c r="DI236" s="538">
        <v>7050998540.5979795</v>
      </c>
      <c r="DJ236" s="538">
        <v>7414807509.6509085</v>
      </c>
      <c r="DK236" s="538">
        <v>7622783994.6509085</v>
      </c>
      <c r="DL236" s="538">
        <v>7711014114.0371714</v>
      </c>
      <c r="DM236" s="538">
        <v>7784699999.6234341</v>
      </c>
      <c r="DO236" s="538">
        <v>67307558.950000003</v>
      </c>
      <c r="DP236" s="538">
        <v>263024976.94999999</v>
      </c>
      <c r="DQ236" s="538">
        <v>585609301.79909086</v>
      </c>
      <c r="DR236" s="538">
        <v>911708678.84262621</v>
      </c>
      <c r="DS236" s="538">
        <v>1356932803.0194952</v>
      </c>
      <c r="DT236" s="538">
        <v>1785358059.7177925</v>
      </c>
      <c r="DU236" s="538">
        <v>2261604971.6327567</v>
      </c>
      <c r="DV236" s="538">
        <v>2765350493.6327567</v>
      </c>
      <c r="DW236" s="538">
        <v>4063033028.4643874</v>
      </c>
      <c r="DX236" s="538">
        <v>4528862327.9126844</v>
      </c>
      <c r="DY236" s="538">
        <v>5510642893.1609821</v>
      </c>
      <c r="DZ236" s="538">
        <v>7784699999.5959454</v>
      </c>
      <c r="EB236" s="537">
        <v>1000000</v>
      </c>
      <c r="EC236" s="538">
        <v>1000000</v>
      </c>
      <c r="ED236" s="538">
        <v>1000000</v>
      </c>
      <c r="EE236" s="538">
        <v>1000000</v>
      </c>
      <c r="EF236" s="538">
        <v>1000000</v>
      </c>
      <c r="EG236" s="538">
        <v>1000000</v>
      </c>
      <c r="EH236" s="538">
        <v>1000000</v>
      </c>
      <c r="EI236" s="538">
        <v>1000000</v>
      </c>
      <c r="EJ236" s="538">
        <v>1000000</v>
      </c>
      <c r="EK236" s="538">
        <v>1000000</v>
      </c>
      <c r="EL236" s="538">
        <v>1000000</v>
      </c>
      <c r="EM236" s="538">
        <v>1000000</v>
      </c>
      <c r="EO236" s="538">
        <v>1000000</v>
      </c>
      <c r="EP236" s="538">
        <v>1000000</v>
      </c>
      <c r="EQ236" s="538">
        <v>1000000</v>
      </c>
      <c r="ER236" s="538">
        <v>1000000</v>
      </c>
      <c r="ES236" s="538">
        <v>1000000</v>
      </c>
      <c r="ET236" s="538">
        <v>1000000</v>
      </c>
      <c r="EU236" s="538">
        <v>1000000</v>
      </c>
      <c r="EV236" s="538">
        <v>1000000</v>
      </c>
      <c r="EW236" s="538">
        <v>1000000</v>
      </c>
      <c r="EX236" s="538">
        <v>1000000</v>
      </c>
      <c r="EY236" s="538">
        <v>1000000</v>
      </c>
      <c r="EZ236" s="538">
        <v>1000000</v>
      </c>
    </row>
    <row r="237" spans="1:156" ht="20.25" customHeight="1">
      <c r="B237" s="1" t="s">
        <v>190</v>
      </c>
      <c r="C237" s="1" t="s">
        <v>298</v>
      </c>
      <c r="D237" s="1" t="s">
        <v>162</v>
      </c>
      <c r="E237" s="1" t="s">
        <v>163</v>
      </c>
      <c r="F237" s="1">
        <v>3</v>
      </c>
      <c r="G237" s="1" t="s">
        <v>162</v>
      </c>
      <c r="H237" s="1" t="s">
        <v>162</v>
      </c>
      <c r="I237" s="1" t="s">
        <v>162</v>
      </c>
      <c r="J237" s="1" t="s">
        <v>162</v>
      </c>
      <c r="K237" s="1" t="s">
        <v>162</v>
      </c>
      <c r="L237" s="1" t="s">
        <v>162</v>
      </c>
      <c r="M237" s="1" t="s">
        <v>162</v>
      </c>
      <c r="N237" s="1" t="s">
        <v>162</v>
      </c>
      <c r="O237" s="1" t="s">
        <v>162</v>
      </c>
      <c r="T237" s="302" t="s">
        <v>167</v>
      </c>
      <c r="U237" s="413"/>
      <c r="V237" s="174" t="s">
        <v>167</v>
      </c>
      <c r="W237" s="352">
        <f>(+SUMIFS('[1]SIIF Cierre 31 de Abril de 2024'!$P$4:$P$749,'[1]SIIF Cierre 31 de Abril de 2024'!$A$4:$A$749,$B237,'[1]SIIF Cierre 31 de Abril de 2024'!$B$4:$B$749,$C237,'[1]SIIF Cierre 31 de Abril de 2024'!$C$4:$C$749,$D237,'[1]SIIF Cierre 31 de Abril de 2024'!$D$4:$D$749,$E237,'[1]SIIF Cierre 31 de Abril de 2024'!$E$4:$E$749,$F237,'[1]SIIF Cierre 31 de Abril de 2024'!$F$4:$F$749,$G237,'[1]SIIF Cierre 31 de Abril de 2024'!$G$4:$G$749,$H237,'[1]SIIF Cierre 31 de Abril de 2024'!$H$4:$H$749,$I237,'[1]SIIF Cierre 31 de Abril de 2024'!$I$4:$I$749,$J237,'[1]SIIF Cierre 31 de Abril de 2024'!$J$4:$J$749,$K237,'[1]SIIF Cierre 31 de Abril de 2024'!$K$4:$K$749,$L237,'[1]SIIF Cierre 31 de Abril de 2024'!$L$4:$L$749,$M237,'[1]SIIF Cierre 31 de Abril de 2024'!$M$4:$M$749,$N237,'[1]SIIF Cierre 31 de Abril de 2024'!$N$4:$N$749,$O237)/1000000)</f>
        <v>3622.3</v>
      </c>
      <c r="X237" s="301">
        <v>0</v>
      </c>
      <c r="Y237" s="352">
        <f>(+SUMIFS('[1]SIIF Cierre 31 de Abril de 2024'!$R$4:$R$749,'[1]SIIF Cierre 31 de Abril de 2024'!$A$4:$A$749,$B237,'[1]SIIF Cierre 31 de Abril de 2024'!$B$4:$B$749,$C237,'[1]SIIF Cierre 31 de Abril de 2024'!$C$4:$C$749,$D237,'[1]SIIF Cierre 31 de Abril de 2024'!$D$4:$D$749,$E237,'[1]SIIF Cierre 31 de Abril de 2024'!$E$4:$E$749,$F237,'[1]SIIF Cierre 31 de Abril de 2024'!$F$4:$F$749,$G237,'[1]SIIF Cierre 31 de Abril de 2024'!$G$4:$G$749,$H237,'[1]SIIF Cierre 31 de Abril de 2024'!$H$4:$H$749,$I237,'[1]SIIF Cierre 31 de Abril de 2024'!$I$4:$I$749,$J237,'[1]SIIF Cierre 31 de Abril de 2024'!$J$4:$J$749,$K237,'[1]SIIF Cierre 31 de Abril de 2024'!$K$4:$K$749,$L237,'[1]SIIF Cierre 31 de Abril de 2024'!$L$4:$L$749,$M237,'[1]SIIF Cierre 31 de Abril de 2024'!$M$4:$M$749,$N237,'[1]SIIF Cierre 31 de Abril de 2024'!$N$4:$N$749,$O237)/1000000)</f>
        <v>0</v>
      </c>
      <c r="Z237" s="301"/>
      <c r="AA237" s="352">
        <f>(+SUMIFS('[1]SIIF Cierre 31 de Abril de 2024'!$Q$4:$Q$749,'[1]SIIF Cierre 31 de Abril de 2024'!$A$4:$A$749,$B237,'[1]SIIF Cierre 31 de Abril de 2024'!$B$4:$B$749,$C237,'[1]SIIF Cierre 31 de Abril de 2024'!$C$4:$C$749,$D237,'[1]SIIF Cierre 31 de Abril de 2024'!$D$4:$D$749,$E237,'[1]SIIF Cierre 31 de Abril de 2024'!$E$4:$E$749,$F237,'[1]SIIF Cierre 31 de Abril de 2024'!$F$4:$F$749,$G237,'[1]SIIF Cierre 31 de Abril de 2024'!$G$4:$G$749,$H237,'[1]SIIF Cierre 31 de Abril de 2024'!$H$4:$H$749,$I237,'[1]SIIF Cierre 31 de Abril de 2024'!$I$4:$I$749,$J237,'[1]SIIF Cierre 31 de Abril de 2024'!$J$4:$J$749,$K237,'[1]SIIF Cierre 31 de Abril de 2024'!$K$4:$K$749,$L237,'[1]SIIF Cierre 31 de Abril de 2024'!$L$4:$L$749,$M237,'[1]SIIF Cierre 31 de Abril de 2024'!$M$4:$M$749,$N237,'[1]SIIF Cierre 31 de Abril de 2024'!$N$4:$N$749,$O237)/1000000)</f>
        <v>0</v>
      </c>
      <c r="AB237" s="301"/>
      <c r="AC237" s="301"/>
      <c r="AD237" s="422">
        <f>W237-Y237+AA237</f>
        <v>3622.3</v>
      </c>
      <c r="AE237" s="352">
        <f>(+SUMIFS('[1]SIIF Cierre 31 de Abril de 2024'!$T$4:$T$749,'[1]SIIF Cierre 31 de Abril de 2024'!$A$4:$A$749,$B237,'[1]SIIF Cierre 31 de Abril de 2024'!$B$4:$B$749,$C237,'[1]SIIF Cierre 31 de Abril de 2024'!$C$4:$C$749,$D237,'[1]SIIF Cierre 31 de Abril de 2024'!$D$4:$D$749,$E237,'[1]SIIF Cierre 31 de Abril de 2024'!$E$4:$E$749,$F237,'[1]SIIF Cierre 31 de Abril de 2024'!$F$4:$F$749,$G237,'[1]SIIF Cierre 31 de Abril de 2024'!$G$4:$G$749,$H237,'[1]SIIF Cierre 31 de Abril de 2024'!$H$4:$H$749,$I237,'[1]SIIF Cierre 31 de Abril de 2024'!$I$4:$I$749,$J237,'[1]SIIF Cierre 31 de Abril de 2024'!$J$4:$J$749,$K237,'[1]SIIF Cierre 31 de Abril de 2024'!$K$4:$K$749,$L237,'[1]SIIF Cierre 31 de Abril de 2024'!$L$4:$L$749,$M237,'[1]SIIF Cierre 31 de Abril de 2024'!$M$4:$M$749,$N237,'[1]SIIF Cierre 31 de Abril de 2024'!$N$4:$N$749,$O237)/1000000)</f>
        <v>0</v>
      </c>
      <c r="AF237" s="352">
        <f>AD237-AE237</f>
        <v>3622.3</v>
      </c>
      <c r="AG237" s="422">
        <f>+SUMIFS('[1]SIIF Cierre 31 de Abril de 2024'!$W$4:$W$749,'[1]SIIF Cierre 31 de Abril de 2024'!$A$4:$A$749,$B237,'[1]SIIF Cierre 31 de Abril de 2024'!$B$4:$B$749,$C237,'[1]SIIF Cierre 31 de Abril de 2024'!$C$4:$C$749,$D237,'[1]SIIF Cierre 31 de Abril de 2024'!$D$4:$D$749,$E237,'[1]SIIF Cierre 31 de Abril de 2024'!$E$4:$E$749,$F237,'[1]SIIF Cierre 31 de Abril de 2024'!$F$4:$F$749,$G237,'[1]SIIF Cierre 31 de Abril de 2024'!$G$4:$G$749,$H237,'[1]SIIF Cierre 31 de Abril de 2024'!$H$4:$H$749,$I237,'[1]SIIF Cierre 31 de Abril de 2024'!$I$4:$I$749,$J237,'[1]SIIF Cierre 31 de Abril de 2024'!$J$4:$J$749,$K237,'[1]SIIF Cierre 31 de Abril de 2024'!$K$4:$K$749,$L237,'[1]SIIF Cierre 31 de Abril de 2024'!$L$4:$L$749,$M237,'[1]SIIF Cierre 31 de Abril de 2024'!$M$4:$M$749,$N237,'[1]SIIF Cierre 31 de Abril de 2024'!$N$4:$N$749,$O237)/1000000</f>
        <v>192.296718</v>
      </c>
      <c r="AH237" s="177">
        <f t="shared" si="645"/>
        <v>5.308691107859647E-2</v>
      </c>
      <c r="AI237" s="217"/>
      <c r="AJ237" s="246">
        <f t="shared" si="657"/>
        <v>205.17618899999999</v>
      </c>
      <c r="AK237" s="176">
        <f>+AG237-AJ237</f>
        <v>-12.879470999999995</v>
      </c>
      <c r="AL237" s="170">
        <f t="shared" si="646"/>
        <v>5.6642516909146123E-2</v>
      </c>
      <c r="AM237" s="422">
        <f>+SUMIFS('[1]SIIF Cierre 31 de Abril de 2024'!$X$4:$X$749,'[1]SIIF Cierre 31 de Abril de 2024'!$A$4:$A$749,$B237,'[1]SIIF Cierre 31 de Abril de 2024'!$B$4:$B$749,$C237,'[1]SIIF Cierre 31 de Abril de 2024'!$C$4:$C$749,$D237,'[1]SIIF Cierre 31 de Abril de 2024'!$D$4:$D$749,$E237,'[1]SIIF Cierre 31 de Abril de 2024'!$E$4:$E$749,$F237,'[1]SIIF Cierre 31 de Abril de 2024'!$F$4:$F$749,$G237,'[1]SIIF Cierre 31 de Abril de 2024'!$G$4:$G$749,$H237,'[1]SIIF Cierre 31 de Abril de 2024'!$H$4:$H$749,$I237,'[1]SIIF Cierre 31 de Abril de 2024'!$I$4:$I$749,$J237,'[1]SIIF Cierre 31 de Abril de 2024'!$J$4:$J$749,$K237,'[1]SIIF Cierre 31 de Abril de 2024'!$K$4:$K$749,$L237,'[1]SIIF Cierre 31 de Abril de 2024'!$L$4:$L$749,$M237,'[1]SIIF Cierre 31 de Abril de 2024'!$M$4:$M$749,$N237,'[1]SIIF Cierre 31 de Abril de 2024'!$N$4:$N$749,$O237)/1000000</f>
        <v>191.15012999999999</v>
      </c>
      <c r="AN237" s="177">
        <f t="shared" si="647"/>
        <v>5.2770375175993145E-2</v>
      </c>
      <c r="AO237" s="217"/>
      <c r="AP237" s="246">
        <f t="shared" si="658"/>
        <v>192.541999</v>
      </c>
      <c r="AQ237" s="176">
        <f>+AM237-AP237</f>
        <v>-1.391869000000014</v>
      </c>
      <c r="AR237" s="170">
        <f t="shared" si="648"/>
        <v>5.3154625238108384E-2</v>
      </c>
      <c r="AS237" s="422">
        <f>+SUMIFS('[1]SIIF Cierre 31 de Abril de 2024'!$Z$4:$Z$749,'[1]SIIF Cierre 31 de Abril de 2024'!$A$4:$A$749,$B237,'[1]SIIF Cierre 31 de Abril de 2024'!$B$4:$B$749,$C237,'[1]SIIF Cierre 31 de Abril de 2024'!$C$4:$C$749,$D237,'[1]SIIF Cierre 31 de Abril de 2024'!$D$4:$D$749,$E237,'[1]SIIF Cierre 31 de Abril de 2024'!$E$4:$E$749,$F237,'[1]SIIF Cierre 31 de Abril de 2024'!$F$4:$F$749,$G237,'[1]SIIF Cierre 31 de Abril de 2024'!$G$4:$G$749,$H237,'[1]SIIF Cierre 31 de Abril de 2024'!$H$4:$H$749,$I237,'[1]SIIF Cierre 31 de Abril de 2024'!$I$4:$I$749,$J237,'[1]SIIF Cierre 31 de Abril de 2024'!$J$4:$J$749,$K237,'[1]SIIF Cierre 31 de Abril de 2024'!$K$4:$K$749,$L237,'[1]SIIF Cierre 31 de Abril de 2024'!$L$4:$L$749,$M237,'[1]SIIF Cierre 31 de Abril de 2024'!$M$4:$M$749,$N237,'[1]SIIF Cierre 31 de Abril de 2024'!$N$4:$N$749,$O237)/1000000</f>
        <v>191.15012999999999</v>
      </c>
      <c r="AT237" s="177">
        <f t="shared" si="649"/>
        <v>5.2770375175993145E-2</v>
      </c>
      <c r="AU237" s="422">
        <f>+AD237-AG237</f>
        <v>3430.0032820000001</v>
      </c>
      <c r="AV237" s="350">
        <f>+AG237-AM237</f>
        <v>1.1465880000000084</v>
      </c>
      <c r="AW237" s="351">
        <f t="shared" si="659"/>
        <v>3431.1498700000002</v>
      </c>
      <c r="AX237" s="389"/>
      <c r="AY237" s="190">
        <f>AD237*AR237</f>
        <v>192.541999</v>
      </c>
      <c r="AZ237" s="172">
        <f t="shared" si="650"/>
        <v>0.99277108886773313</v>
      </c>
      <c r="BB237" s="259">
        <v>1.2936255693896143E-2</v>
      </c>
      <c r="BC237" s="252">
        <v>2.6283028462579024E-2</v>
      </c>
      <c r="BD237" s="252">
        <v>4.1134801921431138E-2</v>
      </c>
      <c r="BE237" s="252">
        <v>5.6642516909146123E-2</v>
      </c>
      <c r="BF237" s="252">
        <v>7.2150231896861108E-2</v>
      </c>
      <c r="BG237" s="252">
        <v>8.7657946884576093E-2</v>
      </c>
      <c r="BH237" s="252">
        <v>0.10748199210446402</v>
      </c>
      <c r="BI237" s="252">
        <v>0.122989707092179</v>
      </c>
      <c r="BJ237" s="252">
        <v>0.13849742207989399</v>
      </c>
      <c r="BK237" s="252">
        <v>0.15400513706760899</v>
      </c>
      <c r="BL237" s="252">
        <v>0.16951285205532396</v>
      </c>
      <c r="BM237" s="252">
        <v>1</v>
      </c>
      <c r="BO237" s="252">
        <v>1.2862218756038981E-2</v>
      </c>
      <c r="BP237" s="252">
        <v>2.2795136791541284E-2</v>
      </c>
      <c r="BQ237" s="252">
        <v>3.7646910250393399E-2</v>
      </c>
      <c r="BR237" s="252">
        <v>5.3154625238108384E-2</v>
      </c>
      <c r="BS237" s="252">
        <v>6.8662340225823376E-2</v>
      </c>
      <c r="BT237" s="252">
        <v>8.4170055213538361E-2</v>
      </c>
      <c r="BU237" s="252">
        <v>0.10399410043342627</v>
      </c>
      <c r="BV237" s="252">
        <v>0.11950181542114126</v>
      </c>
      <c r="BW237" s="252">
        <v>0.13500953040885624</v>
      </c>
      <c r="BX237" s="252">
        <v>0.15051724539657124</v>
      </c>
      <c r="BY237" s="252">
        <v>0.16602496038428621</v>
      </c>
      <c r="BZ237" s="252">
        <v>1</v>
      </c>
      <c r="CB237" s="537">
        <f t="shared" si="663"/>
        <v>46.858998999999997</v>
      </c>
      <c r="CC237" s="537">
        <f t="shared" si="660"/>
        <v>95.205014000000006</v>
      </c>
      <c r="CD237" s="537">
        <f t="shared" si="660"/>
        <v>149.00259299999999</v>
      </c>
      <c r="CE237" s="537">
        <f t="shared" si="660"/>
        <v>205.17618899999999</v>
      </c>
      <c r="CF237" s="537">
        <f t="shared" si="660"/>
        <v>261.349785</v>
      </c>
      <c r="CG237" s="537">
        <f t="shared" si="660"/>
        <v>317.52338099999997</v>
      </c>
      <c r="CH237" s="537">
        <f t="shared" si="660"/>
        <v>389.33202</v>
      </c>
      <c r="CI237" s="537">
        <f t="shared" si="661"/>
        <v>445.50561599999997</v>
      </c>
      <c r="CJ237" s="537">
        <f t="shared" si="661"/>
        <v>501.67921200000001</v>
      </c>
      <c r="CK237" s="537">
        <f t="shared" si="661"/>
        <v>557.85280799999998</v>
      </c>
      <c r="CL237" s="537">
        <f t="shared" si="661"/>
        <v>614.02640399999996</v>
      </c>
      <c r="CM237" s="537">
        <f t="shared" si="661"/>
        <v>3622.3</v>
      </c>
      <c r="CO237" s="538">
        <f t="shared" si="662"/>
        <v>46.590814999999999</v>
      </c>
      <c r="CP237" s="538">
        <f t="shared" si="662"/>
        <v>82.570824000000002</v>
      </c>
      <c r="CQ237" s="538">
        <f t="shared" si="662"/>
        <v>136.368403</v>
      </c>
      <c r="CR237" s="538">
        <f t="shared" si="662"/>
        <v>192.541999</v>
      </c>
      <c r="CS237" s="538">
        <f t="shared" si="662"/>
        <v>248.71559500000001</v>
      </c>
      <c r="CT237" s="538">
        <f t="shared" si="662"/>
        <v>304.88919099999998</v>
      </c>
      <c r="CU237" s="538">
        <f t="shared" si="662"/>
        <v>376.69783000000001</v>
      </c>
      <c r="CV237" s="538">
        <f t="shared" si="662"/>
        <v>432.87142599999999</v>
      </c>
      <c r="CW237" s="538">
        <f t="shared" si="662"/>
        <v>489.04502200000002</v>
      </c>
      <c r="CX237" s="538">
        <f t="shared" si="662"/>
        <v>545.21861799999999</v>
      </c>
      <c r="CY237" s="538">
        <f t="shared" si="662"/>
        <v>601.39221399999997</v>
      </c>
      <c r="CZ237" s="538">
        <f t="shared" si="662"/>
        <v>3622.3</v>
      </c>
      <c r="DB237" s="537">
        <v>46858999</v>
      </c>
      <c r="DC237" s="538">
        <v>95205014</v>
      </c>
      <c r="DD237" s="538">
        <v>149002593</v>
      </c>
      <c r="DE237" s="538">
        <v>205176189</v>
      </c>
      <c r="DF237" s="538">
        <v>261349785</v>
      </c>
      <c r="DG237" s="538">
        <v>317523381</v>
      </c>
      <c r="DH237" s="538">
        <v>389332020</v>
      </c>
      <c r="DI237" s="538">
        <v>445505616</v>
      </c>
      <c r="DJ237" s="538">
        <v>501679212</v>
      </c>
      <c r="DK237" s="538">
        <v>557852808</v>
      </c>
      <c r="DL237" s="538">
        <v>614026404</v>
      </c>
      <c r="DM237" s="538">
        <v>3622300000</v>
      </c>
      <c r="DO237" s="538">
        <v>46590815</v>
      </c>
      <c r="DP237" s="538">
        <v>82570824</v>
      </c>
      <c r="DQ237" s="538">
        <v>136368403</v>
      </c>
      <c r="DR237" s="538">
        <v>192541999</v>
      </c>
      <c r="DS237" s="538">
        <v>248715595</v>
      </c>
      <c r="DT237" s="538">
        <v>304889191</v>
      </c>
      <c r="DU237" s="538">
        <v>376697830</v>
      </c>
      <c r="DV237" s="538">
        <v>432871426</v>
      </c>
      <c r="DW237" s="538">
        <v>489045022</v>
      </c>
      <c r="DX237" s="538">
        <v>545218618</v>
      </c>
      <c r="DY237" s="538">
        <v>601392214</v>
      </c>
      <c r="DZ237" s="538">
        <v>3622300000</v>
      </c>
      <c r="EB237" s="537">
        <v>1000000</v>
      </c>
      <c r="EC237" s="538">
        <v>1000000</v>
      </c>
      <c r="ED237" s="538">
        <v>1000000</v>
      </c>
      <c r="EE237" s="538">
        <v>1000000</v>
      </c>
      <c r="EF237" s="538">
        <v>1000000</v>
      </c>
      <c r="EG237" s="538">
        <v>1000000</v>
      </c>
      <c r="EH237" s="538">
        <v>1000000</v>
      </c>
      <c r="EI237" s="538">
        <v>1000000</v>
      </c>
      <c r="EJ237" s="538">
        <v>1000000</v>
      </c>
      <c r="EK237" s="538">
        <v>1000000</v>
      </c>
      <c r="EL237" s="538">
        <v>1000000</v>
      </c>
      <c r="EM237" s="538">
        <v>1000000</v>
      </c>
      <c r="EO237" s="538">
        <v>1000000</v>
      </c>
      <c r="EP237" s="538">
        <v>1000000</v>
      </c>
      <c r="EQ237" s="538">
        <v>1000000</v>
      </c>
      <c r="ER237" s="538">
        <v>1000000</v>
      </c>
      <c r="ES237" s="538">
        <v>1000000</v>
      </c>
      <c r="ET237" s="538">
        <v>1000000</v>
      </c>
      <c r="EU237" s="538">
        <v>1000000</v>
      </c>
      <c r="EV237" s="538">
        <v>1000000</v>
      </c>
      <c r="EW237" s="538">
        <v>1000000</v>
      </c>
      <c r="EX237" s="538">
        <v>1000000</v>
      </c>
      <c r="EY237" s="538">
        <v>1000000</v>
      </c>
      <c r="EZ237" s="538">
        <v>1000000</v>
      </c>
    </row>
    <row r="238" spans="1:156" ht="20.25" customHeight="1">
      <c r="B238" s="1" t="s">
        <v>190</v>
      </c>
      <c r="C238" s="1" t="s">
        <v>298</v>
      </c>
      <c r="D238" s="1" t="s">
        <v>162</v>
      </c>
      <c r="E238" s="1" t="s">
        <v>163</v>
      </c>
      <c r="F238" s="1">
        <v>5</v>
      </c>
      <c r="G238" s="1" t="s">
        <v>162</v>
      </c>
      <c r="H238" s="1" t="s">
        <v>162</v>
      </c>
      <c r="I238" s="1" t="s">
        <v>162</v>
      </c>
      <c r="J238" s="1" t="s">
        <v>162</v>
      </c>
      <c r="K238" s="1" t="s">
        <v>162</v>
      </c>
      <c r="L238" s="1" t="s">
        <v>162</v>
      </c>
      <c r="M238" s="1" t="s">
        <v>162</v>
      </c>
      <c r="N238" s="1" t="s">
        <v>162</v>
      </c>
      <c r="O238" s="1" t="s">
        <v>162</v>
      </c>
      <c r="T238" s="302" t="s">
        <v>168</v>
      </c>
      <c r="U238" s="413"/>
      <c r="V238" s="174" t="s">
        <v>168</v>
      </c>
      <c r="W238" s="352">
        <f>(+SUMIFS('[1]SIIF Cierre 31 de Abril de 2024'!$P$4:$P$749,'[1]SIIF Cierre 31 de Abril de 2024'!$A$4:$A$749,$B238,'[1]SIIF Cierre 31 de Abril de 2024'!$B$4:$B$749,$C238,'[1]SIIF Cierre 31 de Abril de 2024'!$C$4:$C$749,$D238,'[1]SIIF Cierre 31 de Abril de 2024'!$D$4:$D$749,$E238,'[1]SIIF Cierre 31 de Abril de 2024'!$E$4:$E$749,$F238,'[1]SIIF Cierre 31 de Abril de 2024'!$F$4:$F$749,$G238,'[1]SIIF Cierre 31 de Abril de 2024'!$G$4:$G$749,$H238,'[1]SIIF Cierre 31 de Abril de 2024'!$H$4:$H$749,$I238,'[1]SIIF Cierre 31 de Abril de 2024'!$I$4:$I$749,$J238,'[1]SIIF Cierre 31 de Abril de 2024'!$J$4:$J$749,$K238,'[1]SIIF Cierre 31 de Abril de 2024'!$K$4:$K$749,$L238,'[1]SIIF Cierre 31 de Abril de 2024'!$L$4:$L$749,$M238,'[1]SIIF Cierre 31 de Abril de 2024'!$M$4:$M$749,$N238,'[1]SIIF Cierre 31 de Abril de 2024'!$N$4:$N$749,$O238)/1000000)</f>
        <v>3932.2</v>
      </c>
      <c r="X238" s="301">
        <v>0</v>
      </c>
      <c r="Y238" s="352">
        <f>(+SUMIFS('[1]SIIF Cierre 31 de Abril de 2024'!$R$4:$R$749,'[1]SIIF Cierre 31 de Abril de 2024'!$A$4:$A$749,$B238,'[1]SIIF Cierre 31 de Abril de 2024'!$B$4:$B$749,$C238,'[1]SIIF Cierre 31 de Abril de 2024'!$C$4:$C$749,$D238,'[1]SIIF Cierre 31 de Abril de 2024'!$D$4:$D$749,$E238,'[1]SIIF Cierre 31 de Abril de 2024'!$E$4:$E$749,$F238,'[1]SIIF Cierre 31 de Abril de 2024'!$F$4:$F$749,$G238,'[1]SIIF Cierre 31 de Abril de 2024'!$G$4:$G$749,$H238,'[1]SIIF Cierre 31 de Abril de 2024'!$H$4:$H$749,$I238,'[1]SIIF Cierre 31 de Abril de 2024'!$I$4:$I$749,$J238,'[1]SIIF Cierre 31 de Abril de 2024'!$J$4:$J$749,$K238,'[1]SIIF Cierre 31 de Abril de 2024'!$K$4:$K$749,$L238,'[1]SIIF Cierre 31 de Abril de 2024'!$L$4:$L$749,$M238,'[1]SIIF Cierre 31 de Abril de 2024'!$M$4:$M$749,$N238,'[1]SIIF Cierre 31 de Abril de 2024'!$N$4:$N$749,$O238)/1000000)</f>
        <v>0</v>
      </c>
      <c r="Z238" s="301"/>
      <c r="AA238" s="352">
        <f>(+SUMIFS('[1]SIIF Cierre 31 de Abril de 2024'!$Q$4:$Q$749,'[1]SIIF Cierre 31 de Abril de 2024'!$A$4:$A$749,$B238,'[1]SIIF Cierre 31 de Abril de 2024'!$B$4:$B$749,$C238,'[1]SIIF Cierre 31 de Abril de 2024'!$C$4:$C$749,$D238,'[1]SIIF Cierre 31 de Abril de 2024'!$D$4:$D$749,$E238,'[1]SIIF Cierre 31 de Abril de 2024'!$E$4:$E$749,$F238,'[1]SIIF Cierre 31 de Abril de 2024'!$F$4:$F$749,$G238,'[1]SIIF Cierre 31 de Abril de 2024'!$G$4:$G$749,$H238,'[1]SIIF Cierre 31 de Abril de 2024'!$H$4:$H$749,$I238,'[1]SIIF Cierre 31 de Abril de 2024'!$I$4:$I$749,$J238,'[1]SIIF Cierre 31 de Abril de 2024'!$J$4:$J$749,$K238,'[1]SIIF Cierre 31 de Abril de 2024'!$K$4:$K$749,$L238,'[1]SIIF Cierre 31 de Abril de 2024'!$L$4:$L$749,$M238,'[1]SIIF Cierre 31 de Abril de 2024'!$M$4:$M$749,$N238,'[1]SIIF Cierre 31 de Abril de 2024'!$N$4:$N$749,$O238)/1000000)</f>
        <v>0</v>
      </c>
      <c r="AB238" s="301"/>
      <c r="AC238" s="301"/>
      <c r="AD238" s="422">
        <f>W238-Y238+AA238</f>
        <v>3932.2</v>
      </c>
      <c r="AE238" s="352">
        <f>(+SUMIFS('[1]SIIF Cierre 31 de Abril de 2024'!$T$4:$T$749,'[1]SIIF Cierre 31 de Abril de 2024'!$A$4:$A$749,$B238,'[1]SIIF Cierre 31 de Abril de 2024'!$B$4:$B$749,$C238,'[1]SIIF Cierre 31 de Abril de 2024'!$C$4:$C$749,$D238,'[1]SIIF Cierre 31 de Abril de 2024'!$D$4:$D$749,$E238,'[1]SIIF Cierre 31 de Abril de 2024'!$E$4:$E$749,$F238,'[1]SIIF Cierre 31 de Abril de 2024'!$F$4:$F$749,$G238,'[1]SIIF Cierre 31 de Abril de 2024'!$G$4:$G$749,$H238,'[1]SIIF Cierre 31 de Abril de 2024'!$H$4:$H$749,$I238,'[1]SIIF Cierre 31 de Abril de 2024'!$I$4:$I$749,$J238,'[1]SIIF Cierre 31 de Abril de 2024'!$J$4:$J$749,$K238,'[1]SIIF Cierre 31 de Abril de 2024'!$K$4:$K$749,$L238,'[1]SIIF Cierre 31 de Abril de 2024'!$L$4:$L$749,$M238,'[1]SIIF Cierre 31 de Abril de 2024'!$M$4:$M$749,$N238,'[1]SIIF Cierre 31 de Abril de 2024'!$N$4:$N$749,$O238)/1000000)</f>
        <v>0</v>
      </c>
      <c r="AF238" s="352">
        <f>AD238-AE238</f>
        <v>3932.2</v>
      </c>
      <c r="AG238" s="422">
        <f>+SUMIFS('[1]SIIF Cierre 31 de Abril de 2024'!$W$4:$W$749,'[1]SIIF Cierre 31 de Abril de 2024'!$A$4:$A$749,$B238,'[1]SIIF Cierre 31 de Abril de 2024'!$B$4:$B$749,$C238,'[1]SIIF Cierre 31 de Abril de 2024'!$C$4:$C$749,$D238,'[1]SIIF Cierre 31 de Abril de 2024'!$D$4:$D$749,$E238,'[1]SIIF Cierre 31 de Abril de 2024'!$E$4:$E$749,$F238,'[1]SIIF Cierre 31 de Abril de 2024'!$F$4:$F$749,$G238,'[1]SIIF Cierre 31 de Abril de 2024'!$G$4:$G$749,$H238,'[1]SIIF Cierre 31 de Abril de 2024'!$H$4:$H$749,$I238,'[1]SIIF Cierre 31 de Abril de 2024'!$I$4:$I$749,$J238,'[1]SIIF Cierre 31 de Abril de 2024'!$J$4:$J$749,$K238,'[1]SIIF Cierre 31 de Abril de 2024'!$K$4:$K$749,$L238,'[1]SIIF Cierre 31 de Abril de 2024'!$L$4:$L$749,$M238,'[1]SIIF Cierre 31 de Abril de 2024'!$M$4:$M$749,$N238,'[1]SIIF Cierre 31 de Abril de 2024'!$N$4:$N$749,$O238)/1000000</f>
        <v>2082.1999999999998</v>
      </c>
      <c r="AH238" s="177">
        <f t="shared" si="645"/>
        <v>0.52952545648746252</v>
      </c>
      <c r="AI238" s="217"/>
      <c r="AJ238" s="246">
        <f t="shared" si="657"/>
        <v>3932.2</v>
      </c>
      <c r="AK238" s="176">
        <f>+AG238-AJ238</f>
        <v>-1850</v>
      </c>
      <c r="AL238" s="170">
        <f t="shared" si="646"/>
        <v>1</v>
      </c>
      <c r="AM238" s="422">
        <f>+SUMIFS('[1]SIIF Cierre 31 de Abril de 2024'!$X$4:$X$749,'[1]SIIF Cierre 31 de Abril de 2024'!$A$4:$A$749,$B238,'[1]SIIF Cierre 31 de Abril de 2024'!$B$4:$B$749,$C238,'[1]SIIF Cierre 31 de Abril de 2024'!$C$4:$C$749,$D238,'[1]SIIF Cierre 31 de Abril de 2024'!$D$4:$D$749,$E238,'[1]SIIF Cierre 31 de Abril de 2024'!$E$4:$E$749,$F238,'[1]SIIF Cierre 31 de Abril de 2024'!$F$4:$F$749,$G238,'[1]SIIF Cierre 31 de Abril de 2024'!$G$4:$G$749,$H238,'[1]SIIF Cierre 31 de Abril de 2024'!$H$4:$H$749,$I238,'[1]SIIF Cierre 31 de Abril de 2024'!$I$4:$I$749,$J238,'[1]SIIF Cierre 31 de Abril de 2024'!$J$4:$J$749,$K238,'[1]SIIF Cierre 31 de Abril de 2024'!$K$4:$K$749,$L238,'[1]SIIF Cierre 31 de Abril de 2024'!$L$4:$L$749,$M238,'[1]SIIF Cierre 31 de Abril de 2024'!$M$4:$M$749,$N238,'[1]SIIF Cierre 31 de Abril de 2024'!$N$4:$N$749,$O238)/1000000</f>
        <v>0</v>
      </c>
      <c r="AN238" s="177">
        <f t="shared" si="647"/>
        <v>0</v>
      </c>
      <c r="AO238" s="217"/>
      <c r="AP238" s="246">
        <f t="shared" si="658"/>
        <v>0</v>
      </c>
      <c r="AQ238" s="176">
        <f>+AM238-AP238</f>
        <v>0</v>
      </c>
      <c r="AR238" s="170">
        <f t="shared" si="648"/>
        <v>0</v>
      </c>
      <c r="AS238" s="422">
        <f>+SUMIFS('[1]SIIF Cierre 31 de Abril de 2024'!$Z$4:$Z$749,'[1]SIIF Cierre 31 de Abril de 2024'!$A$4:$A$749,$B238,'[1]SIIF Cierre 31 de Abril de 2024'!$B$4:$B$749,$C238,'[1]SIIF Cierre 31 de Abril de 2024'!$C$4:$C$749,$D238,'[1]SIIF Cierre 31 de Abril de 2024'!$D$4:$D$749,$E238,'[1]SIIF Cierre 31 de Abril de 2024'!$E$4:$E$749,$F238,'[1]SIIF Cierre 31 de Abril de 2024'!$F$4:$F$749,$G238,'[1]SIIF Cierre 31 de Abril de 2024'!$G$4:$G$749,$H238,'[1]SIIF Cierre 31 de Abril de 2024'!$H$4:$H$749,$I238,'[1]SIIF Cierre 31 de Abril de 2024'!$I$4:$I$749,$J238,'[1]SIIF Cierre 31 de Abril de 2024'!$J$4:$J$749,$K238,'[1]SIIF Cierre 31 de Abril de 2024'!$K$4:$K$749,$L238,'[1]SIIF Cierre 31 de Abril de 2024'!$L$4:$L$749,$M238,'[1]SIIF Cierre 31 de Abril de 2024'!$M$4:$M$749,$N238,'[1]SIIF Cierre 31 de Abril de 2024'!$N$4:$N$749,$O238)/1000000</f>
        <v>0</v>
      </c>
      <c r="AT238" s="177">
        <f t="shared" si="649"/>
        <v>0</v>
      </c>
      <c r="AU238" s="422">
        <f>+AD238-AG238</f>
        <v>1850</v>
      </c>
      <c r="AV238" s="350">
        <f>+AG238-AM238</f>
        <v>2082.1999999999998</v>
      </c>
      <c r="AW238" s="351">
        <f t="shared" si="659"/>
        <v>3932.2</v>
      </c>
      <c r="AX238" s="389"/>
      <c r="AY238" s="190">
        <f>AD238*AR238</f>
        <v>0</v>
      </c>
      <c r="AZ238" s="172">
        <f t="shared" si="650"/>
        <v>1</v>
      </c>
      <c r="BB238" s="259">
        <v>1</v>
      </c>
      <c r="BC238" s="252">
        <v>1</v>
      </c>
      <c r="BD238" s="252">
        <v>1</v>
      </c>
      <c r="BE238" s="252">
        <v>1</v>
      </c>
      <c r="BF238" s="252">
        <v>1</v>
      </c>
      <c r="BG238" s="252">
        <v>1</v>
      </c>
      <c r="BH238" s="252">
        <v>1</v>
      </c>
      <c r="BI238" s="252">
        <v>1</v>
      </c>
      <c r="BJ238" s="252">
        <v>1</v>
      </c>
      <c r="BK238" s="252">
        <v>1</v>
      </c>
      <c r="BL238" s="252">
        <v>1</v>
      </c>
      <c r="BM238" s="252">
        <v>1</v>
      </c>
      <c r="BO238" s="252">
        <v>0</v>
      </c>
      <c r="BP238" s="252">
        <v>0</v>
      </c>
      <c r="BQ238" s="252">
        <v>0</v>
      </c>
      <c r="BR238" s="252">
        <v>0</v>
      </c>
      <c r="BS238" s="252">
        <v>0</v>
      </c>
      <c r="BT238" s="252">
        <v>0</v>
      </c>
      <c r="BU238" s="252">
        <v>0</v>
      </c>
      <c r="BV238" s="252">
        <v>0</v>
      </c>
      <c r="BW238" s="252">
        <v>0</v>
      </c>
      <c r="BX238" s="252">
        <v>0</v>
      </c>
      <c r="BY238" s="252">
        <v>0</v>
      </c>
      <c r="BZ238" s="252">
        <v>1</v>
      </c>
      <c r="CB238" s="537">
        <f t="shared" si="663"/>
        <v>3932.2</v>
      </c>
      <c r="CC238" s="537">
        <f t="shared" si="660"/>
        <v>3932.2</v>
      </c>
      <c r="CD238" s="537">
        <f t="shared" si="660"/>
        <v>3932.2</v>
      </c>
      <c r="CE238" s="537">
        <f t="shared" si="660"/>
        <v>3932.2</v>
      </c>
      <c r="CF238" s="537">
        <f t="shared" si="660"/>
        <v>3932.2</v>
      </c>
      <c r="CG238" s="537">
        <f t="shared" si="660"/>
        <v>3932.2</v>
      </c>
      <c r="CH238" s="537">
        <f t="shared" si="660"/>
        <v>3932.2</v>
      </c>
      <c r="CI238" s="537">
        <f t="shared" si="661"/>
        <v>3932.2</v>
      </c>
      <c r="CJ238" s="537">
        <f t="shared" si="661"/>
        <v>3932.2</v>
      </c>
      <c r="CK238" s="537">
        <f t="shared" si="661"/>
        <v>3932.2</v>
      </c>
      <c r="CL238" s="537">
        <f t="shared" si="661"/>
        <v>3932.2</v>
      </c>
      <c r="CM238" s="537">
        <f t="shared" si="661"/>
        <v>3932.2</v>
      </c>
      <c r="CO238" s="538">
        <f t="shared" si="662"/>
        <v>0</v>
      </c>
      <c r="CP238" s="538">
        <f t="shared" si="662"/>
        <v>0</v>
      </c>
      <c r="CQ238" s="538">
        <f t="shared" si="662"/>
        <v>0</v>
      </c>
      <c r="CR238" s="538">
        <f t="shared" si="662"/>
        <v>0</v>
      </c>
      <c r="CS238" s="538">
        <f t="shared" si="662"/>
        <v>0</v>
      </c>
      <c r="CT238" s="538">
        <f t="shared" si="662"/>
        <v>0</v>
      </c>
      <c r="CU238" s="538">
        <f t="shared" si="662"/>
        <v>0</v>
      </c>
      <c r="CV238" s="538">
        <f t="shared" si="662"/>
        <v>0</v>
      </c>
      <c r="CW238" s="538">
        <f t="shared" si="662"/>
        <v>0</v>
      </c>
      <c r="CX238" s="538">
        <f t="shared" si="662"/>
        <v>0</v>
      </c>
      <c r="CY238" s="538">
        <f t="shared" si="662"/>
        <v>0</v>
      </c>
      <c r="CZ238" s="538">
        <f t="shared" si="662"/>
        <v>3932.2</v>
      </c>
      <c r="DB238" s="537">
        <v>3932200000</v>
      </c>
      <c r="DC238" s="538">
        <v>3932200000</v>
      </c>
      <c r="DD238" s="538">
        <v>3932200000</v>
      </c>
      <c r="DE238" s="538">
        <v>3932200000</v>
      </c>
      <c r="DF238" s="538">
        <v>3932200000</v>
      </c>
      <c r="DG238" s="538">
        <v>3932200000</v>
      </c>
      <c r="DH238" s="538">
        <v>3932200000</v>
      </c>
      <c r="DI238" s="538">
        <v>3932200000</v>
      </c>
      <c r="DJ238" s="538">
        <v>3932200000</v>
      </c>
      <c r="DK238" s="538">
        <v>3932200000</v>
      </c>
      <c r="DL238" s="538">
        <v>3932200000</v>
      </c>
      <c r="DM238" s="538">
        <v>3932200000</v>
      </c>
      <c r="DO238" s="538">
        <v>0</v>
      </c>
      <c r="DP238" s="538">
        <v>0</v>
      </c>
      <c r="DQ238" s="538">
        <v>0</v>
      </c>
      <c r="DR238" s="538">
        <v>0</v>
      </c>
      <c r="DS238" s="538">
        <v>0</v>
      </c>
      <c r="DT238" s="538">
        <v>0</v>
      </c>
      <c r="DU238" s="538">
        <v>0</v>
      </c>
      <c r="DV238" s="538">
        <v>0</v>
      </c>
      <c r="DW238" s="538">
        <v>0</v>
      </c>
      <c r="DX238" s="538">
        <v>0</v>
      </c>
      <c r="DY238" s="538">
        <v>0</v>
      </c>
      <c r="DZ238" s="538">
        <v>3932200000</v>
      </c>
      <c r="EB238" s="537">
        <v>1000000</v>
      </c>
      <c r="EC238" s="538">
        <v>1000000</v>
      </c>
      <c r="ED238" s="538">
        <v>1000000</v>
      </c>
      <c r="EE238" s="538">
        <v>1000000</v>
      </c>
      <c r="EF238" s="538">
        <v>1000000</v>
      </c>
      <c r="EG238" s="538">
        <v>1000000</v>
      </c>
      <c r="EH238" s="538">
        <v>1000000</v>
      </c>
      <c r="EI238" s="538">
        <v>1000000</v>
      </c>
      <c r="EJ238" s="538">
        <v>1000000</v>
      </c>
      <c r="EK238" s="538">
        <v>1000000</v>
      </c>
      <c r="EL238" s="538">
        <v>1000000</v>
      </c>
      <c r="EM238" s="538">
        <v>1000000</v>
      </c>
      <c r="EO238" s="538">
        <v>1000000</v>
      </c>
      <c r="EP238" s="538">
        <v>1000000</v>
      </c>
      <c r="EQ238" s="538">
        <v>1000000</v>
      </c>
      <c r="ER238" s="538">
        <v>1000000</v>
      </c>
      <c r="ES238" s="538">
        <v>1000000</v>
      </c>
      <c r="ET238" s="538">
        <v>1000000</v>
      </c>
      <c r="EU238" s="538">
        <v>1000000</v>
      </c>
      <c r="EV238" s="538">
        <v>1000000</v>
      </c>
      <c r="EW238" s="538">
        <v>1000000</v>
      </c>
      <c r="EX238" s="538">
        <v>1000000</v>
      </c>
      <c r="EY238" s="538">
        <v>1000000</v>
      </c>
      <c r="EZ238" s="538">
        <v>1000000</v>
      </c>
    </row>
    <row r="239" spans="1:156" ht="35.25" customHeight="1" thickBot="1">
      <c r="B239" s="1" t="s">
        <v>190</v>
      </c>
      <c r="C239" s="1" t="s">
        <v>298</v>
      </c>
      <c r="D239" s="1" t="s">
        <v>162</v>
      </c>
      <c r="E239" s="1" t="s">
        <v>163</v>
      </c>
      <c r="F239" s="1">
        <v>8</v>
      </c>
      <c r="G239" s="1" t="s">
        <v>162</v>
      </c>
      <c r="H239" s="1" t="s">
        <v>162</v>
      </c>
      <c r="I239" s="1" t="s">
        <v>162</v>
      </c>
      <c r="J239" s="1" t="s">
        <v>162</v>
      </c>
      <c r="K239" s="1" t="s">
        <v>162</v>
      </c>
      <c r="L239" s="1" t="s">
        <v>162</v>
      </c>
      <c r="M239" s="1" t="s">
        <v>162</v>
      </c>
      <c r="N239" s="1" t="s">
        <v>162</v>
      </c>
      <c r="O239" s="1" t="s">
        <v>162</v>
      </c>
      <c r="T239" s="174" t="s">
        <v>169</v>
      </c>
      <c r="U239" s="414"/>
      <c r="V239" s="174" t="s">
        <v>169</v>
      </c>
      <c r="W239" s="352">
        <f>(+SUMIFS('[1]SIIF Cierre 31 de Abril de 2024'!$P$4:$P$749,'[1]SIIF Cierre 31 de Abril de 2024'!$A$4:$A$749,$B239,'[1]SIIF Cierre 31 de Abril de 2024'!$B$4:$B$749,$C239,'[1]SIIF Cierre 31 de Abril de 2024'!$C$4:$C$749,$D239,'[1]SIIF Cierre 31 de Abril de 2024'!$D$4:$D$749,$E239,'[1]SIIF Cierre 31 de Abril de 2024'!$E$4:$E$749,$F239,'[1]SIIF Cierre 31 de Abril de 2024'!$F$4:$F$749,$G239,'[1]SIIF Cierre 31 de Abril de 2024'!$G$4:$G$749,$H239,'[1]SIIF Cierre 31 de Abril de 2024'!$H$4:$H$749,$I239,'[1]SIIF Cierre 31 de Abril de 2024'!$I$4:$I$749,$J239,'[1]SIIF Cierre 31 de Abril de 2024'!$J$4:$J$749,$K239,'[1]SIIF Cierre 31 de Abril de 2024'!$K$4:$K$749,$L239,'[1]SIIF Cierre 31 de Abril de 2024'!$L$4:$L$749,$M239,'[1]SIIF Cierre 31 de Abril de 2024'!$M$4:$M$749,$N239,'[1]SIIF Cierre 31 de Abril de 2024'!$N$4:$N$749,$O239)/1000000)</f>
        <v>561</v>
      </c>
      <c r="X239" s="301">
        <v>0</v>
      </c>
      <c r="Y239" s="352">
        <f>(+SUMIFS('[1]SIIF Cierre 31 de Abril de 2024'!$R$4:$R$749,'[1]SIIF Cierre 31 de Abril de 2024'!$A$4:$A$749,$B239,'[1]SIIF Cierre 31 de Abril de 2024'!$B$4:$B$749,$C239,'[1]SIIF Cierre 31 de Abril de 2024'!$C$4:$C$749,$D239,'[1]SIIF Cierre 31 de Abril de 2024'!$D$4:$D$749,$E239,'[1]SIIF Cierre 31 de Abril de 2024'!$E$4:$E$749,$F239,'[1]SIIF Cierre 31 de Abril de 2024'!$F$4:$F$749,$G239,'[1]SIIF Cierre 31 de Abril de 2024'!$G$4:$G$749,$H239,'[1]SIIF Cierre 31 de Abril de 2024'!$H$4:$H$749,$I239,'[1]SIIF Cierre 31 de Abril de 2024'!$I$4:$I$749,$J239,'[1]SIIF Cierre 31 de Abril de 2024'!$J$4:$J$749,$K239,'[1]SIIF Cierre 31 de Abril de 2024'!$K$4:$K$749,$L239,'[1]SIIF Cierre 31 de Abril de 2024'!$L$4:$L$749,$M239,'[1]SIIF Cierre 31 de Abril de 2024'!$M$4:$M$749,$N239,'[1]SIIF Cierre 31 de Abril de 2024'!$N$4:$N$749,$O239)/1000000)</f>
        <v>0</v>
      </c>
      <c r="Z239" s="301"/>
      <c r="AA239" s="352">
        <f>(+SUMIFS('[1]SIIF Cierre 31 de Abril de 2024'!$Q$4:$Q$749,'[1]SIIF Cierre 31 de Abril de 2024'!$A$4:$A$749,$B239,'[1]SIIF Cierre 31 de Abril de 2024'!$B$4:$B$749,$C239,'[1]SIIF Cierre 31 de Abril de 2024'!$C$4:$C$749,$D239,'[1]SIIF Cierre 31 de Abril de 2024'!$D$4:$D$749,$E239,'[1]SIIF Cierre 31 de Abril de 2024'!$E$4:$E$749,$F239,'[1]SIIF Cierre 31 de Abril de 2024'!$F$4:$F$749,$G239,'[1]SIIF Cierre 31 de Abril de 2024'!$G$4:$G$749,$H239,'[1]SIIF Cierre 31 de Abril de 2024'!$H$4:$H$749,$I239,'[1]SIIF Cierre 31 de Abril de 2024'!$I$4:$I$749,$J239,'[1]SIIF Cierre 31 de Abril de 2024'!$J$4:$J$749,$K239,'[1]SIIF Cierre 31 de Abril de 2024'!$K$4:$K$749,$L239,'[1]SIIF Cierre 31 de Abril de 2024'!$L$4:$L$749,$M239,'[1]SIIF Cierre 31 de Abril de 2024'!$M$4:$M$749,$N239,'[1]SIIF Cierre 31 de Abril de 2024'!$N$4:$N$749,$O239)/1000000)</f>
        <v>0</v>
      </c>
      <c r="AB239" s="301"/>
      <c r="AC239" s="301"/>
      <c r="AD239" s="422">
        <f>W239-Y239+AA239</f>
        <v>561</v>
      </c>
      <c r="AE239" s="352">
        <f>(+SUMIFS('[1]SIIF Cierre 31 de Abril de 2024'!$T$4:$T$749,'[1]SIIF Cierre 31 de Abril de 2024'!$A$4:$A$749,$B239,'[1]SIIF Cierre 31 de Abril de 2024'!$B$4:$B$749,$C239,'[1]SIIF Cierre 31 de Abril de 2024'!$C$4:$C$749,$D239,'[1]SIIF Cierre 31 de Abril de 2024'!$D$4:$D$749,$E239,'[1]SIIF Cierre 31 de Abril de 2024'!$E$4:$E$749,$F239,'[1]SIIF Cierre 31 de Abril de 2024'!$F$4:$F$749,$G239,'[1]SIIF Cierre 31 de Abril de 2024'!$G$4:$G$749,$H239,'[1]SIIF Cierre 31 de Abril de 2024'!$H$4:$H$749,$I239,'[1]SIIF Cierre 31 de Abril de 2024'!$I$4:$I$749,$J239,'[1]SIIF Cierre 31 de Abril de 2024'!$J$4:$J$749,$K239,'[1]SIIF Cierre 31 de Abril de 2024'!$K$4:$K$749,$L239,'[1]SIIF Cierre 31 de Abril de 2024'!$L$4:$L$749,$M239,'[1]SIIF Cierre 31 de Abril de 2024'!$M$4:$M$749,$N239,'[1]SIIF Cierre 31 de Abril de 2024'!$N$4:$N$749,$O239)/1000000)</f>
        <v>0</v>
      </c>
      <c r="AF239" s="352">
        <f>AD239-AE239</f>
        <v>561</v>
      </c>
      <c r="AG239" s="422">
        <f>+SUMIFS('[1]SIIF Cierre 31 de Abril de 2024'!$W$4:$W$749,'[1]SIIF Cierre 31 de Abril de 2024'!$A$4:$A$749,$B239,'[1]SIIF Cierre 31 de Abril de 2024'!$B$4:$B$749,$C239,'[1]SIIF Cierre 31 de Abril de 2024'!$C$4:$C$749,$D239,'[1]SIIF Cierre 31 de Abril de 2024'!$D$4:$D$749,$E239,'[1]SIIF Cierre 31 de Abril de 2024'!$E$4:$E$749,$F239,'[1]SIIF Cierre 31 de Abril de 2024'!$F$4:$F$749,$G239,'[1]SIIF Cierre 31 de Abril de 2024'!$G$4:$G$749,$H239,'[1]SIIF Cierre 31 de Abril de 2024'!$H$4:$H$749,$I239,'[1]SIIF Cierre 31 de Abril de 2024'!$I$4:$I$749,$J239,'[1]SIIF Cierre 31 de Abril de 2024'!$J$4:$J$749,$K239,'[1]SIIF Cierre 31 de Abril de 2024'!$K$4:$K$749,$L239,'[1]SIIF Cierre 31 de Abril de 2024'!$L$4:$L$749,$M239,'[1]SIIF Cierre 31 de Abril de 2024'!$M$4:$M$749,$N239,'[1]SIIF Cierre 31 de Abril de 2024'!$N$4:$N$749,$O239)/1000000</f>
        <v>212.42918700000001</v>
      </c>
      <c r="AH239" s="177">
        <f t="shared" si="645"/>
        <v>0.37866165240641714</v>
      </c>
      <c r="AI239" s="217"/>
      <c r="AJ239" s="246">
        <f t="shared" si="657"/>
        <v>0</v>
      </c>
      <c r="AK239" s="176">
        <f>+AG239-AJ239</f>
        <v>212.42918700000001</v>
      </c>
      <c r="AL239" s="170">
        <f>INDEX(BB239:BM239,MATCH($W$1,$BB$86:$BM$86,0))</f>
        <v>0</v>
      </c>
      <c r="AM239" s="422">
        <f>+SUMIFS('[1]SIIF Cierre 31 de Abril de 2024'!$X$4:$X$749,'[1]SIIF Cierre 31 de Abril de 2024'!$A$4:$A$749,$B239,'[1]SIIF Cierre 31 de Abril de 2024'!$B$4:$B$749,$C239,'[1]SIIF Cierre 31 de Abril de 2024'!$C$4:$C$749,$D239,'[1]SIIF Cierre 31 de Abril de 2024'!$D$4:$D$749,$E239,'[1]SIIF Cierre 31 de Abril de 2024'!$E$4:$E$749,$F239,'[1]SIIF Cierre 31 de Abril de 2024'!$F$4:$F$749,$G239,'[1]SIIF Cierre 31 de Abril de 2024'!$G$4:$G$749,$H239,'[1]SIIF Cierre 31 de Abril de 2024'!$H$4:$H$749,$I239,'[1]SIIF Cierre 31 de Abril de 2024'!$I$4:$I$749,$J239,'[1]SIIF Cierre 31 de Abril de 2024'!$J$4:$J$749,$K239,'[1]SIIF Cierre 31 de Abril de 2024'!$K$4:$K$749,$L239,'[1]SIIF Cierre 31 de Abril de 2024'!$L$4:$L$749,$M239,'[1]SIIF Cierre 31 de Abril de 2024'!$M$4:$M$749,$N239,'[1]SIIF Cierre 31 de Abril de 2024'!$N$4:$N$749,$O239)/1000000</f>
        <v>212.42918700000001</v>
      </c>
      <c r="AN239" s="177">
        <f t="shared" si="647"/>
        <v>0.37866165240641714</v>
      </c>
      <c r="AO239" s="217"/>
      <c r="AP239" s="246">
        <f t="shared" si="658"/>
        <v>0</v>
      </c>
      <c r="AQ239" s="176">
        <f>+AM239-AP239</f>
        <v>212.42918700000001</v>
      </c>
      <c r="AR239" s="170">
        <f t="shared" si="648"/>
        <v>0</v>
      </c>
      <c r="AS239" s="422">
        <f>+SUMIFS('[1]SIIF Cierre 31 de Abril de 2024'!$Z$4:$Z$749,'[1]SIIF Cierre 31 de Abril de 2024'!$A$4:$A$749,$B239,'[1]SIIF Cierre 31 de Abril de 2024'!$B$4:$B$749,$C239,'[1]SIIF Cierre 31 de Abril de 2024'!$C$4:$C$749,$D239,'[1]SIIF Cierre 31 de Abril de 2024'!$D$4:$D$749,$E239,'[1]SIIF Cierre 31 de Abril de 2024'!$E$4:$E$749,$F239,'[1]SIIF Cierre 31 de Abril de 2024'!$F$4:$F$749,$G239,'[1]SIIF Cierre 31 de Abril de 2024'!$G$4:$G$749,$H239,'[1]SIIF Cierre 31 de Abril de 2024'!$H$4:$H$749,$I239,'[1]SIIF Cierre 31 de Abril de 2024'!$I$4:$I$749,$J239,'[1]SIIF Cierre 31 de Abril de 2024'!$J$4:$J$749,$K239,'[1]SIIF Cierre 31 de Abril de 2024'!$K$4:$K$749,$L239,'[1]SIIF Cierre 31 de Abril de 2024'!$L$4:$L$749,$M239,'[1]SIIF Cierre 31 de Abril de 2024'!$M$4:$M$749,$N239,'[1]SIIF Cierre 31 de Abril de 2024'!$N$4:$N$749,$O239)/1000000</f>
        <v>212.42918700000001</v>
      </c>
      <c r="AT239" s="177">
        <f t="shared" si="649"/>
        <v>0.37866165240641714</v>
      </c>
      <c r="AU239" s="422">
        <f>+AD239-AG239</f>
        <v>348.57081299999999</v>
      </c>
      <c r="AV239" s="350">
        <f>+AG239-AM239</f>
        <v>0</v>
      </c>
      <c r="AW239" s="351">
        <f t="shared" si="659"/>
        <v>348.57081299999999</v>
      </c>
      <c r="AX239" s="389"/>
      <c r="AY239" s="190">
        <f>AD239*AR239</f>
        <v>0</v>
      </c>
      <c r="AZ239" s="172">
        <f t="shared" si="650"/>
        <v>1</v>
      </c>
      <c r="BB239" s="314">
        <v>0</v>
      </c>
      <c r="BC239" s="315">
        <v>0</v>
      </c>
      <c r="BD239" s="315">
        <v>0</v>
      </c>
      <c r="BE239" s="315">
        <v>0</v>
      </c>
      <c r="BF239" s="315">
        <v>0</v>
      </c>
      <c r="BG239" s="315">
        <v>0.51693404634581108</v>
      </c>
      <c r="BH239" s="315">
        <v>0.54028520499108734</v>
      </c>
      <c r="BI239" s="315">
        <v>0.54028520499108734</v>
      </c>
      <c r="BJ239" s="315">
        <v>0.54028520499108734</v>
      </c>
      <c r="BK239" s="315">
        <v>0.54028520499108734</v>
      </c>
      <c r="BL239" s="315">
        <v>0.54028520499108734</v>
      </c>
      <c r="BM239" s="315">
        <v>1</v>
      </c>
      <c r="BN239" s="333"/>
      <c r="BO239" s="315">
        <v>0</v>
      </c>
      <c r="BP239" s="315">
        <v>0</v>
      </c>
      <c r="BQ239" s="315">
        <v>0</v>
      </c>
      <c r="BR239" s="315">
        <v>0</v>
      </c>
      <c r="BS239" s="315">
        <v>0</v>
      </c>
      <c r="BT239" s="315">
        <v>0</v>
      </c>
      <c r="BU239" s="315">
        <v>3.9939024390243903E-2</v>
      </c>
      <c r="BV239" s="315">
        <v>3.9939024390243903E-2</v>
      </c>
      <c r="BW239" s="315">
        <v>0.92408536585365852</v>
      </c>
      <c r="BX239" s="315">
        <v>0.92408536585365852</v>
      </c>
      <c r="BY239" s="315">
        <v>0.92408536585365852</v>
      </c>
      <c r="BZ239" s="315">
        <v>1</v>
      </c>
      <c r="CB239" s="537">
        <f t="shared" si="663"/>
        <v>0</v>
      </c>
      <c r="CC239" s="537">
        <f t="shared" si="660"/>
        <v>0</v>
      </c>
      <c r="CD239" s="537">
        <f t="shared" si="660"/>
        <v>0</v>
      </c>
      <c r="CE239" s="537">
        <f t="shared" si="660"/>
        <v>0</v>
      </c>
      <c r="CF239" s="537">
        <f t="shared" si="660"/>
        <v>0</v>
      </c>
      <c r="CG239" s="537">
        <f t="shared" si="660"/>
        <v>290</v>
      </c>
      <c r="CH239" s="537">
        <f t="shared" si="660"/>
        <v>303.10000000000002</v>
      </c>
      <c r="CI239" s="537">
        <f t="shared" si="661"/>
        <v>303.10000000000002</v>
      </c>
      <c r="CJ239" s="537">
        <f t="shared" si="661"/>
        <v>303.10000000000002</v>
      </c>
      <c r="CK239" s="537">
        <f t="shared" si="661"/>
        <v>303.10000000000002</v>
      </c>
      <c r="CL239" s="537">
        <f t="shared" si="661"/>
        <v>303.10000000000002</v>
      </c>
      <c r="CM239" s="537">
        <f t="shared" si="661"/>
        <v>561</v>
      </c>
      <c r="CN239" s="562"/>
      <c r="CO239" s="538">
        <f t="shared" si="662"/>
        <v>0</v>
      </c>
      <c r="CP239" s="538">
        <f t="shared" si="662"/>
        <v>0</v>
      </c>
      <c r="CQ239" s="538">
        <f t="shared" si="662"/>
        <v>0</v>
      </c>
      <c r="CR239" s="538">
        <f t="shared" si="662"/>
        <v>0</v>
      </c>
      <c r="CS239" s="538">
        <f t="shared" si="662"/>
        <v>0</v>
      </c>
      <c r="CT239" s="538">
        <f t="shared" si="662"/>
        <v>290</v>
      </c>
      <c r="CU239" s="538">
        <f t="shared" si="662"/>
        <v>303.10000000000002</v>
      </c>
      <c r="CV239" s="538">
        <f t="shared" si="662"/>
        <v>303.10000000000002</v>
      </c>
      <c r="CW239" s="538">
        <f t="shared" si="662"/>
        <v>303.10000000000002</v>
      </c>
      <c r="CX239" s="538">
        <f t="shared" si="662"/>
        <v>303.10000000000002</v>
      </c>
      <c r="CY239" s="538">
        <f t="shared" si="662"/>
        <v>303.10000000000002</v>
      </c>
      <c r="CZ239" s="538">
        <f t="shared" si="662"/>
        <v>561</v>
      </c>
      <c r="DB239" s="555">
        <v>0</v>
      </c>
      <c r="DC239" s="556">
        <v>0</v>
      </c>
      <c r="DD239" s="556">
        <v>0</v>
      </c>
      <c r="DE239" s="556">
        <v>0</v>
      </c>
      <c r="DF239" s="556">
        <v>0</v>
      </c>
      <c r="DG239" s="556">
        <v>290000000</v>
      </c>
      <c r="DH239" s="556">
        <v>303100000</v>
      </c>
      <c r="DI239" s="556">
        <v>303100000</v>
      </c>
      <c r="DJ239" s="556">
        <v>303100000</v>
      </c>
      <c r="DK239" s="556">
        <v>303100000</v>
      </c>
      <c r="DL239" s="556">
        <v>303100000</v>
      </c>
      <c r="DM239" s="556">
        <v>561000000</v>
      </c>
      <c r="DN239" s="562"/>
      <c r="DO239" s="556">
        <v>0</v>
      </c>
      <c r="DP239" s="556">
        <v>0</v>
      </c>
      <c r="DQ239" s="556">
        <v>0</v>
      </c>
      <c r="DR239" s="556">
        <v>0</v>
      </c>
      <c r="DS239" s="556">
        <v>0</v>
      </c>
      <c r="DT239" s="556">
        <v>290000000</v>
      </c>
      <c r="DU239" s="556">
        <v>303100000</v>
      </c>
      <c r="DV239" s="556">
        <v>303100000</v>
      </c>
      <c r="DW239" s="556">
        <v>303100000</v>
      </c>
      <c r="DX239" s="556">
        <v>303100000</v>
      </c>
      <c r="DY239" s="556">
        <v>303100000</v>
      </c>
      <c r="DZ239" s="556">
        <v>561000000</v>
      </c>
      <c r="EB239" s="555">
        <v>1000000</v>
      </c>
      <c r="EC239" s="556">
        <v>1000000</v>
      </c>
      <c r="ED239" s="556">
        <v>1000000</v>
      </c>
      <c r="EE239" s="556">
        <v>1000000</v>
      </c>
      <c r="EF239" s="556">
        <v>1000000</v>
      </c>
      <c r="EG239" s="556">
        <v>1000000</v>
      </c>
      <c r="EH239" s="556">
        <v>1000000</v>
      </c>
      <c r="EI239" s="556">
        <v>1000000</v>
      </c>
      <c r="EJ239" s="556">
        <v>1000000</v>
      </c>
      <c r="EK239" s="556">
        <v>1000000</v>
      </c>
      <c r="EL239" s="556">
        <v>1000000</v>
      </c>
      <c r="EM239" s="556">
        <v>1000000</v>
      </c>
      <c r="EN239" s="562"/>
      <c r="EO239" s="556">
        <v>1000000</v>
      </c>
      <c r="EP239" s="556">
        <v>1000000</v>
      </c>
      <c r="EQ239" s="556">
        <v>1000000</v>
      </c>
      <c r="ER239" s="556">
        <v>1000000</v>
      </c>
      <c r="ES239" s="556">
        <v>1000000</v>
      </c>
      <c r="ET239" s="556">
        <v>1000000</v>
      </c>
      <c r="EU239" s="556">
        <v>1000000</v>
      </c>
      <c r="EV239" s="556">
        <v>1000000</v>
      </c>
      <c r="EW239" s="556">
        <v>1000000</v>
      </c>
      <c r="EX239" s="556">
        <v>1000000</v>
      </c>
      <c r="EY239" s="556">
        <v>1000000</v>
      </c>
      <c r="EZ239" s="556">
        <v>1000000</v>
      </c>
    </row>
    <row r="240" spans="1:156" ht="27.75" customHeight="1" thickBot="1">
      <c r="A240" s="181"/>
      <c r="B240" s="1" t="s">
        <v>190</v>
      </c>
      <c r="C240" s="1" t="s">
        <v>298</v>
      </c>
      <c r="D240" s="181" t="s">
        <v>162</v>
      </c>
      <c r="E240" s="181" t="s">
        <v>170</v>
      </c>
      <c r="F240" s="181" t="s">
        <v>162</v>
      </c>
      <c r="G240" s="181" t="s">
        <v>162</v>
      </c>
      <c r="H240" s="181" t="s">
        <v>162</v>
      </c>
      <c r="I240" s="181" t="s">
        <v>162</v>
      </c>
      <c r="J240" s="181" t="s">
        <v>162</v>
      </c>
      <c r="K240" s="181" t="s">
        <v>162</v>
      </c>
      <c r="L240" s="181" t="s">
        <v>162</v>
      </c>
      <c r="M240" s="181" t="s">
        <v>162</v>
      </c>
      <c r="N240" s="181" t="s">
        <v>162</v>
      </c>
      <c r="O240" s="181" t="s">
        <v>162</v>
      </c>
      <c r="P240" s="181"/>
      <c r="Q240" s="181"/>
      <c r="R240" s="181"/>
      <c r="S240" s="181"/>
      <c r="T240" s="182" t="s">
        <v>171</v>
      </c>
      <c r="U240" s="182"/>
      <c r="V240" s="182" t="s">
        <v>171</v>
      </c>
      <c r="W240" s="353">
        <f>SUM(W241:W242)</f>
        <v>0</v>
      </c>
      <c r="X240" s="353">
        <f>SUM(X241:X242)</f>
        <v>0</v>
      </c>
      <c r="Y240" s="353">
        <f>SUM(Y241:Y242)</f>
        <v>0</v>
      </c>
      <c r="Z240" s="353"/>
      <c r="AA240" s="353">
        <f>SUM(AA241:AA242)</f>
        <v>0</v>
      </c>
      <c r="AB240" s="353">
        <f>SUM(AB241:AB242)</f>
        <v>0</v>
      </c>
      <c r="AC240" s="353"/>
      <c r="AD240" s="423">
        <f>SUM(AD241:AD242)</f>
        <v>0</v>
      </c>
      <c r="AE240" s="353">
        <f>SUM(AE241:AE242)</f>
        <v>0</v>
      </c>
      <c r="AF240" s="353">
        <f>SUM(AF241:AF242)</f>
        <v>0</v>
      </c>
      <c r="AG240" s="423">
        <f>SUM(AG241:AG242)</f>
        <v>0</v>
      </c>
      <c r="AH240" s="183">
        <f>IFERROR(AG240/AD240,0)</f>
        <v>0</v>
      </c>
      <c r="AI240" s="184" t="e">
        <f>+AG240/AF240</f>
        <v>#DIV/0!</v>
      </c>
      <c r="AJ240" s="185">
        <f>SUM(AJ241:AJ242)</f>
        <v>0</v>
      </c>
      <c r="AK240" s="185">
        <f>SUM(AK241:AK242)</f>
        <v>0</v>
      </c>
      <c r="AL240" s="170">
        <f t="shared" si="646"/>
        <v>0</v>
      </c>
      <c r="AM240" s="423">
        <f>SUM(AM241:AM242)</f>
        <v>0</v>
      </c>
      <c r="AN240" s="183">
        <f>IFERROR(AM240/AD240,0)</f>
        <v>0</v>
      </c>
      <c r="AO240" s="186" t="e">
        <f>+AM240/AF240</f>
        <v>#DIV/0!</v>
      </c>
      <c r="AP240" s="185">
        <f>SUM(AP241:AP242)</f>
        <v>0</v>
      </c>
      <c r="AQ240" s="185">
        <f>SUM(AQ241:AQ242)</f>
        <v>0</v>
      </c>
      <c r="AR240" s="170">
        <f t="shared" si="648"/>
        <v>0</v>
      </c>
      <c r="AS240" s="423">
        <f>SUM(AS241:AS242)</f>
        <v>0</v>
      </c>
      <c r="AT240" s="183">
        <f>IFERROR(AS240/AD240,0)</f>
        <v>0</v>
      </c>
      <c r="AU240" s="423">
        <f>SUM(AU241:AU242)</f>
        <v>0</v>
      </c>
      <c r="AV240" s="353">
        <f>SUM(AV241:AV242)</f>
        <v>0</v>
      </c>
      <c r="AW240" s="353">
        <f t="shared" si="659"/>
        <v>0</v>
      </c>
      <c r="AX240" s="353">
        <f>+AF240-AG240</f>
        <v>0</v>
      </c>
      <c r="AY240" s="187">
        <f>AY324</f>
        <v>0</v>
      </c>
      <c r="AZ240" s="172">
        <f>IF(AND(AY240=0,AM240&gt;AY240),1,IFERROR(AM240/AY240,1))</f>
        <v>1</v>
      </c>
      <c r="BB240" s="604">
        <v>0</v>
      </c>
      <c r="BC240" s="604">
        <v>0</v>
      </c>
      <c r="BD240" s="604">
        <v>0</v>
      </c>
      <c r="BE240" s="604">
        <v>0</v>
      </c>
      <c r="BF240" s="604">
        <v>0</v>
      </c>
      <c r="BG240" s="604">
        <v>0</v>
      </c>
      <c r="BH240" s="604">
        <v>0</v>
      </c>
      <c r="BI240" s="604">
        <v>0</v>
      </c>
      <c r="BJ240" s="604">
        <v>0</v>
      </c>
      <c r="BK240" s="604">
        <v>0</v>
      </c>
      <c r="BL240" s="604">
        <v>0</v>
      </c>
      <c r="BM240" s="604">
        <v>0</v>
      </c>
      <c r="BO240" s="604">
        <v>0</v>
      </c>
      <c r="BP240" s="604">
        <v>0</v>
      </c>
      <c r="BQ240" s="604">
        <v>0</v>
      </c>
      <c r="BR240" s="604">
        <v>0</v>
      </c>
      <c r="BS240" s="604">
        <v>0</v>
      </c>
      <c r="BT240" s="604">
        <v>0</v>
      </c>
      <c r="BU240" s="604">
        <v>0</v>
      </c>
      <c r="BV240" s="604">
        <v>0</v>
      </c>
      <c r="BW240" s="604">
        <v>0</v>
      </c>
      <c r="BX240" s="604">
        <v>0</v>
      </c>
      <c r="BY240" s="604">
        <v>0</v>
      </c>
      <c r="BZ240" s="604">
        <v>0</v>
      </c>
      <c r="CB240" s="185">
        <f t="shared" ref="CB240:CM240" si="664">SUM(CB241:CB242)</f>
        <v>0</v>
      </c>
      <c r="CC240" s="185">
        <f t="shared" si="664"/>
        <v>0</v>
      </c>
      <c r="CD240" s="185">
        <f t="shared" si="664"/>
        <v>0</v>
      </c>
      <c r="CE240" s="185">
        <f t="shared" si="664"/>
        <v>0</v>
      </c>
      <c r="CF240" s="185">
        <f t="shared" si="664"/>
        <v>0</v>
      </c>
      <c r="CG240" s="185">
        <f t="shared" si="664"/>
        <v>0</v>
      </c>
      <c r="CH240" s="185">
        <f t="shared" si="664"/>
        <v>0</v>
      </c>
      <c r="CI240" s="185">
        <f t="shared" si="664"/>
        <v>0</v>
      </c>
      <c r="CJ240" s="185">
        <f t="shared" si="664"/>
        <v>0</v>
      </c>
      <c r="CK240" s="185">
        <f t="shared" si="664"/>
        <v>0</v>
      </c>
      <c r="CL240" s="185">
        <f t="shared" si="664"/>
        <v>0</v>
      </c>
      <c r="CM240" s="185">
        <f t="shared" si="664"/>
        <v>0</v>
      </c>
      <c r="CN240" s="562"/>
      <c r="CO240" s="185">
        <f t="shared" ref="CO240:CZ240" si="665">SUM(CO241:CO242)</f>
        <v>0</v>
      </c>
      <c r="CP240" s="185">
        <f t="shared" si="665"/>
        <v>0</v>
      </c>
      <c r="CQ240" s="185">
        <f t="shared" si="665"/>
        <v>0</v>
      </c>
      <c r="CR240" s="185">
        <f t="shared" si="665"/>
        <v>0</v>
      </c>
      <c r="CS240" s="185">
        <f t="shared" si="665"/>
        <v>0</v>
      </c>
      <c r="CT240" s="185">
        <f t="shared" si="665"/>
        <v>0</v>
      </c>
      <c r="CU240" s="185">
        <f t="shared" si="665"/>
        <v>0</v>
      </c>
      <c r="CV240" s="185">
        <f t="shared" si="665"/>
        <v>0</v>
      </c>
      <c r="CW240" s="185">
        <f t="shared" si="665"/>
        <v>0</v>
      </c>
      <c r="CX240" s="185">
        <f t="shared" si="665"/>
        <v>0</v>
      </c>
      <c r="CY240" s="185">
        <f t="shared" si="665"/>
        <v>0</v>
      </c>
      <c r="CZ240" s="185">
        <f t="shared" si="665"/>
        <v>0</v>
      </c>
      <c r="DB240" s="185">
        <f t="shared" ref="DB240:DM240" si="666">SUM(DB241:DB242)</f>
        <v>0</v>
      </c>
      <c r="DC240" s="185">
        <f t="shared" si="666"/>
        <v>0</v>
      </c>
      <c r="DD240" s="185">
        <f t="shared" si="666"/>
        <v>0</v>
      </c>
      <c r="DE240" s="185">
        <f t="shared" si="666"/>
        <v>0</v>
      </c>
      <c r="DF240" s="185">
        <f t="shared" si="666"/>
        <v>0</v>
      </c>
      <c r="DG240" s="185">
        <f t="shared" si="666"/>
        <v>0</v>
      </c>
      <c r="DH240" s="185">
        <f t="shared" si="666"/>
        <v>0</v>
      </c>
      <c r="DI240" s="185">
        <f t="shared" si="666"/>
        <v>0</v>
      </c>
      <c r="DJ240" s="185">
        <f t="shared" si="666"/>
        <v>0</v>
      </c>
      <c r="DK240" s="185">
        <f t="shared" si="666"/>
        <v>0</v>
      </c>
      <c r="DL240" s="185">
        <f t="shared" si="666"/>
        <v>0</v>
      </c>
      <c r="DM240" s="185">
        <f t="shared" si="666"/>
        <v>0</v>
      </c>
      <c r="DN240" s="562"/>
      <c r="DO240" s="185">
        <f t="shared" ref="DO240:DZ240" si="667">SUM(DO241:DO242)</f>
        <v>0</v>
      </c>
      <c r="DP240" s="185">
        <f t="shared" si="667"/>
        <v>0</v>
      </c>
      <c r="DQ240" s="185">
        <f t="shared" si="667"/>
        <v>0</v>
      </c>
      <c r="DR240" s="185">
        <f t="shared" si="667"/>
        <v>0</v>
      </c>
      <c r="DS240" s="185">
        <f t="shared" si="667"/>
        <v>0</v>
      </c>
      <c r="DT240" s="185">
        <f t="shared" si="667"/>
        <v>0</v>
      </c>
      <c r="DU240" s="185">
        <f t="shared" si="667"/>
        <v>0</v>
      </c>
      <c r="DV240" s="185">
        <f t="shared" si="667"/>
        <v>0</v>
      </c>
      <c r="DW240" s="185">
        <f t="shared" si="667"/>
        <v>0</v>
      </c>
      <c r="DX240" s="185">
        <f t="shared" si="667"/>
        <v>0</v>
      </c>
      <c r="DY240" s="185">
        <f t="shared" si="667"/>
        <v>0</v>
      </c>
      <c r="DZ240" s="185">
        <f t="shared" si="667"/>
        <v>0</v>
      </c>
      <c r="EB240" s="557">
        <v>1000000</v>
      </c>
      <c r="EC240" s="557">
        <v>1000000</v>
      </c>
      <c r="ED240" s="557">
        <v>1000000</v>
      </c>
      <c r="EE240" s="557">
        <v>1000000</v>
      </c>
      <c r="EF240" s="557">
        <v>1000000</v>
      </c>
      <c r="EG240" s="557">
        <v>1000000</v>
      </c>
      <c r="EH240" s="557">
        <v>1000000</v>
      </c>
      <c r="EI240" s="557">
        <v>1000000</v>
      </c>
      <c r="EJ240" s="557">
        <v>1000000</v>
      </c>
      <c r="EK240" s="557">
        <v>1000000</v>
      </c>
      <c r="EL240" s="557">
        <v>1000000</v>
      </c>
      <c r="EM240" s="557">
        <v>1000000</v>
      </c>
      <c r="EN240" s="562"/>
      <c r="EO240" s="557">
        <v>1000000</v>
      </c>
      <c r="EP240" s="557">
        <v>1000000</v>
      </c>
      <c r="EQ240" s="557">
        <v>1000000</v>
      </c>
      <c r="ER240" s="557">
        <v>1000000</v>
      </c>
      <c r="ES240" s="557">
        <v>1000000</v>
      </c>
      <c r="ET240" s="557">
        <v>1000000</v>
      </c>
      <c r="EU240" s="557">
        <v>1000000</v>
      </c>
      <c r="EV240" s="557">
        <v>1000000</v>
      </c>
      <c r="EW240" s="557">
        <v>1000000</v>
      </c>
      <c r="EX240" s="557">
        <v>1000000</v>
      </c>
      <c r="EY240" s="557">
        <v>1000000</v>
      </c>
      <c r="EZ240" s="557">
        <v>1000000</v>
      </c>
    </row>
    <row r="241" spans="1:156" ht="21.75" hidden="1" customHeight="1" thickBot="1">
      <c r="A241" s="181"/>
      <c r="B241" s="1" t="s">
        <v>190</v>
      </c>
      <c r="C241" s="1" t="s">
        <v>298</v>
      </c>
      <c r="D241" s="181" t="s">
        <v>202</v>
      </c>
      <c r="E241" s="181" t="s">
        <v>170</v>
      </c>
      <c r="F241" s="181" t="s">
        <v>162</v>
      </c>
      <c r="G241" s="181" t="s">
        <v>162</v>
      </c>
      <c r="H241" s="181" t="s">
        <v>162</v>
      </c>
      <c r="I241" s="181" t="s">
        <v>162</v>
      </c>
      <c r="J241" s="181" t="s">
        <v>162</v>
      </c>
      <c r="K241" s="181" t="s">
        <v>162</v>
      </c>
      <c r="L241" s="181" t="s">
        <v>162</v>
      </c>
      <c r="M241" s="181" t="s">
        <v>162</v>
      </c>
      <c r="N241" s="181" t="s">
        <v>162</v>
      </c>
      <c r="O241" s="181" t="s">
        <v>162</v>
      </c>
      <c r="P241" s="181"/>
      <c r="Q241" s="181"/>
      <c r="R241" s="181"/>
      <c r="S241" s="181"/>
      <c r="T241" s="188" t="s">
        <v>172</v>
      </c>
      <c r="U241" s="400"/>
      <c r="V241" s="188" t="s">
        <v>172</v>
      </c>
      <c r="W241" s="354">
        <f>(+SUMIFS('[1]SIIF Cierre 31 de Abril de 2024'!$P$4:$P$749,'[1]SIIF Cierre 31 de Abril de 2024'!$A$4:$A$749,$B241,'[1]SIIF Cierre 31 de Abril de 2024'!$B$4:$B$749,$C241,'[1]SIIF Cierre 31 de Abril de 2024'!$C$4:$C$749,$D241,'[1]SIIF Cierre 31 de Abril de 2024'!$D$4:$D$749,$E241,'[1]SIIF Cierre 31 de Abril de 2024'!$E$4:$E$749,$F241,'[1]SIIF Cierre 31 de Abril de 2024'!$F$4:$F$749,$G241,'[1]SIIF Cierre 31 de Abril de 2024'!$G$4:$G$749,$H241,'[1]SIIF Cierre 31 de Abril de 2024'!$H$4:$H$749,$I241,'[1]SIIF Cierre 31 de Abril de 2024'!$I$4:$I$749,$J241,'[1]SIIF Cierre 31 de Abril de 2024'!$J$4:$J$749,$K241,'[1]SIIF Cierre 31 de Abril de 2024'!$K$4:$K$749,$L241,'[1]SIIF Cierre 31 de Abril de 2024'!$L$4:$L$749,$M241,'[1]SIIF Cierre 31 de Abril de 2024'!$M$4:$M$749,$N241,'[1]SIIF Cierre 31 de Abril de 2024'!$N$4:$N$749,$O241)/1000000)</f>
        <v>0</v>
      </c>
      <c r="X241" s="354">
        <v>0</v>
      </c>
      <c r="Y241" s="352">
        <f>(+SUMIFS('[1]SIIF Cierre 31 de Abril de 2024'!$R$4:$R$749,'[1]SIIF Cierre 31 de Abril de 2024'!$A$4:$A$749,$B241,'[1]SIIF Cierre 31 de Abril de 2024'!$B$4:$B$749,$C241,'[1]SIIF Cierre 31 de Abril de 2024'!$C$4:$C$749,$D241,'[1]SIIF Cierre 31 de Abril de 2024'!$D$4:$D$749,$E241,'[1]SIIF Cierre 31 de Abril de 2024'!$E$4:$E$749,$F241,'[1]SIIF Cierre 31 de Abril de 2024'!$F$4:$F$749,$G241,'[1]SIIF Cierre 31 de Abril de 2024'!$G$4:$G$749,$H241,'[1]SIIF Cierre 31 de Abril de 2024'!$H$4:$H$749,$I241,'[1]SIIF Cierre 31 de Abril de 2024'!$I$4:$I$749,$J241,'[1]SIIF Cierre 31 de Abril de 2024'!$J$4:$J$749,$K241,'[1]SIIF Cierre 31 de Abril de 2024'!$K$4:$K$749,$L241,'[1]SIIF Cierre 31 de Abril de 2024'!$L$4:$L$749,$M241,'[1]SIIF Cierre 31 de Abril de 2024'!$M$4:$M$749,$N241,'[1]SIIF Cierre 31 de Abril de 2024'!$N$4:$N$749,$O241)/1000000)</f>
        <v>0</v>
      </c>
      <c r="Z241" s="350"/>
      <c r="AA241" s="352">
        <f>(+SUMIFS('[1]SIIF Cierre 31 de Abril de 2024'!$Q$4:$Q$749,'[1]SIIF Cierre 31 de Abril de 2024'!$A$4:$A$749,$B241,'[1]SIIF Cierre 31 de Abril de 2024'!$B$4:$B$749,$C241,'[1]SIIF Cierre 31 de Abril de 2024'!$C$4:$C$749,$D241,'[1]SIIF Cierre 31 de Abril de 2024'!$D$4:$D$749,$E241,'[1]SIIF Cierre 31 de Abril de 2024'!$E$4:$E$749,$F241,'[1]SIIF Cierre 31 de Abril de 2024'!$F$4:$F$749,$G241,'[1]SIIF Cierre 31 de Abril de 2024'!$G$4:$G$749,$H241,'[1]SIIF Cierre 31 de Abril de 2024'!$H$4:$H$749,$I241,'[1]SIIF Cierre 31 de Abril de 2024'!$I$4:$I$749,$J241,'[1]SIIF Cierre 31 de Abril de 2024'!$J$4:$J$749,$K241,'[1]SIIF Cierre 31 de Abril de 2024'!$K$4:$K$749,$L241,'[1]SIIF Cierre 31 de Abril de 2024'!$L$4:$L$749,$M241,'[1]SIIF Cierre 31 de Abril de 2024'!$M$4:$M$749,$N241,'[1]SIIF Cierre 31 de Abril de 2024'!$N$4:$N$749,$O241)/1000000)</f>
        <v>0</v>
      </c>
      <c r="AB241" s="352"/>
      <c r="AC241" s="350"/>
      <c r="AD241" s="422">
        <f>W241-Y241+AA241</f>
        <v>0</v>
      </c>
      <c r="AE241" s="354">
        <f>(+SUMIFS('[1]SIIF Cierre 31 de Abril de 2024'!$T$4:$T$749,'[1]SIIF Cierre 31 de Abril de 2024'!$A$4:$A$749,$B241,'[1]SIIF Cierre 31 de Abril de 2024'!$B$4:$B$749,$C241,'[1]SIIF Cierre 31 de Abril de 2024'!$C$4:$C$749,$D241,'[1]SIIF Cierre 31 de Abril de 2024'!$D$4:$D$749,$E241,'[1]SIIF Cierre 31 de Abril de 2024'!$E$4:$E$749,$F241,'[1]SIIF Cierre 31 de Abril de 2024'!$F$4:$F$749,$G241,'[1]SIIF Cierre 31 de Abril de 2024'!$G$4:$G$749,$H241,'[1]SIIF Cierre 31 de Abril de 2024'!$H$4:$H$749,$I241,'[1]SIIF Cierre 31 de Abril de 2024'!$I$4:$I$749,$J241,'[1]SIIF Cierre 31 de Abril de 2024'!$J$4:$J$749,$K241,'[1]SIIF Cierre 31 de Abril de 2024'!$K$4:$K$749,$L241,'[1]SIIF Cierre 31 de Abril de 2024'!$L$4:$L$749,$M241,'[1]SIIF Cierre 31 de Abril de 2024'!$M$4:$M$749,$N241,'[1]SIIF Cierre 31 de Abril de 2024'!$N$4:$N$749,$O241)/1000000)</f>
        <v>0</v>
      </c>
      <c r="AF241" s="352">
        <f>AD241-AE241</f>
        <v>0</v>
      </c>
      <c r="AG241" s="424">
        <f>+SUMIFS('[1]SIIF Cierre 31 de Abril de 2024'!$W$4:$W$749,'[1]SIIF Cierre 31 de Abril de 2024'!$A$4:$A$749,$B241,'[1]SIIF Cierre 31 de Abril de 2024'!$B$4:$B$749,$C241,'[1]SIIF Cierre 31 de Abril de 2024'!$C$4:$C$749,$D241,'[1]SIIF Cierre 31 de Abril de 2024'!$D$4:$D$749,$E241,'[1]SIIF Cierre 31 de Abril de 2024'!$E$4:$E$749,$F241,'[1]SIIF Cierre 31 de Abril de 2024'!$F$4:$F$749,$G241,'[1]SIIF Cierre 31 de Abril de 2024'!$G$4:$G$749,$H241,'[1]SIIF Cierre 31 de Abril de 2024'!$H$4:$H$749,$I241,'[1]SIIF Cierre 31 de Abril de 2024'!$I$4:$I$749,$J241,'[1]SIIF Cierre 31 de Abril de 2024'!$J$4:$J$749,$K241,'[1]SIIF Cierre 31 de Abril de 2024'!$K$4:$K$749,$L241,'[1]SIIF Cierre 31 de Abril de 2024'!$L$4:$L$749,$M241,'[1]SIIF Cierre 31 de Abril de 2024'!$M$4:$M$749,$N241,'[1]SIIF Cierre 31 de Abril de 2024'!$N$4:$N$749,$O241)/1000000</f>
        <v>0</v>
      </c>
      <c r="AH241" s="303" t="e">
        <f>+AG241/AD241</f>
        <v>#DIV/0!</v>
      </c>
      <c r="AI241" s="184" t="e">
        <f>+AG241/AF241</f>
        <v>#DIV/0!</v>
      </c>
      <c r="AJ241" s="189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K241" s="176">
        <f>+AG241-AJ241</f>
        <v>0</v>
      </c>
      <c r="AL241" s="170">
        <f t="shared" si="646"/>
        <v>0</v>
      </c>
      <c r="AM241" s="424">
        <f>+SUMIFS('[1]SIIF Cierre 31 de Abril de 2024'!$X$4:$X$749,'[1]SIIF Cierre 31 de Abril de 2024'!$A$4:$A$749,$B241,'[1]SIIF Cierre 31 de Abril de 2024'!$B$4:$B$749,$C241,'[1]SIIF Cierre 31 de Abril de 2024'!$C$4:$C$749,$D241,'[1]SIIF Cierre 31 de Abril de 2024'!$D$4:$D$749,$E241,'[1]SIIF Cierre 31 de Abril de 2024'!$E$4:$E$749,$F241,'[1]SIIF Cierre 31 de Abril de 2024'!$F$4:$F$749,$G241,'[1]SIIF Cierre 31 de Abril de 2024'!$G$4:$G$749,$H241,'[1]SIIF Cierre 31 de Abril de 2024'!$H$4:$H$749,$I241,'[1]SIIF Cierre 31 de Abril de 2024'!$I$4:$I$749,$J241,'[1]SIIF Cierre 31 de Abril de 2024'!$J$4:$J$749,$K241,'[1]SIIF Cierre 31 de Abril de 2024'!$K$4:$K$749,$L241,'[1]SIIF Cierre 31 de Abril de 2024'!$L$4:$L$749,$M241,'[1]SIIF Cierre 31 de Abril de 2024'!$M$4:$M$749,$N241,'[1]SIIF Cierre 31 de Abril de 2024'!$N$4:$N$749,$O241)/1000000</f>
        <v>0</v>
      </c>
      <c r="AN241" s="177" t="e">
        <f t="shared" si="647"/>
        <v>#DIV/0!</v>
      </c>
      <c r="AO241" s="186" t="e">
        <f>+AM241/AF241</f>
        <v>#DIV/0!</v>
      </c>
      <c r="AP241" s="189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Q241" s="176">
        <f>+AM241-AP241</f>
        <v>0</v>
      </c>
      <c r="AR241" s="170">
        <f t="shared" si="648"/>
        <v>0</v>
      </c>
      <c r="AS241" s="424">
        <f>+SUMIFS('[1]SIIF Cierre 31 de Abril de 2024'!$Z$4:$Z$749,'[1]SIIF Cierre 31 de Abril de 2024'!$A$4:$A$749,$B241,'[1]SIIF Cierre 31 de Abril de 2024'!$B$4:$B$749,$C241,'[1]SIIF Cierre 31 de Abril de 2024'!$C$4:$C$749,$D241,'[1]SIIF Cierre 31 de Abril de 2024'!$D$4:$D$749,$E241,'[1]SIIF Cierre 31 de Abril de 2024'!$E$4:$E$749,$F241,'[1]SIIF Cierre 31 de Abril de 2024'!$F$4:$F$749,$G241,'[1]SIIF Cierre 31 de Abril de 2024'!$G$4:$G$749,$H241,'[1]SIIF Cierre 31 de Abril de 2024'!$H$4:$H$749,$I241,'[1]SIIF Cierre 31 de Abril de 2024'!$I$4:$I$749,$J241,'[1]SIIF Cierre 31 de Abril de 2024'!$J$4:$J$749,$K241,'[1]SIIF Cierre 31 de Abril de 2024'!$K$4:$K$749,$L241,'[1]SIIF Cierre 31 de Abril de 2024'!$L$4:$L$749,$M241,'[1]SIIF Cierre 31 de Abril de 2024'!$M$4:$M$749,$N241,'[1]SIIF Cierre 31 de Abril de 2024'!$N$4:$N$749,$O241)/1000000</f>
        <v>0</v>
      </c>
      <c r="AT241" s="177" t="e">
        <f t="shared" si="649"/>
        <v>#DIV/0!</v>
      </c>
      <c r="AU241" s="422">
        <f>+AD241-AG241</f>
        <v>0</v>
      </c>
      <c r="AV241" s="350">
        <f>+AG241-AM241</f>
        <v>0</v>
      </c>
      <c r="AW241" s="351">
        <f t="shared" si="659"/>
        <v>0</v>
      </c>
      <c r="AX241" s="352">
        <f>+AF241-AG241</f>
        <v>0</v>
      </c>
      <c r="AY241" s="190">
        <f>AD241*AR241</f>
        <v>0</v>
      </c>
      <c r="AZ241" s="172">
        <f>IF(AND(AY241=0,AM241&gt;AY241),1,IFERROR(AM241/AY241,1))</f>
        <v>1</v>
      </c>
      <c r="BB241" s="320"/>
      <c r="BC241" s="320"/>
      <c r="BD241" s="320"/>
      <c r="BE241" s="320"/>
      <c r="BF241" s="320"/>
      <c r="BG241" s="320"/>
      <c r="BH241" s="320"/>
      <c r="BI241" s="320"/>
      <c r="BJ241" s="320"/>
      <c r="BK241" s="320"/>
      <c r="BL241" s="320"/>
      <c r="BM241" s="320"/>
      <c r="BN241" s="333"/>
      <c r="BO241" s="320"/>
      <c r="BP241" s="320"/>
      <c r="BQ241" s="320"/>
      <c r="BR241" s="320"/>
      <c r="BS241" s="320"/>
      <c r="BT241" s="320"/>
      <c r="BU241" s="320"/>
      <c r="BV241" s="320"/>
      <c r="BW241" s="320"/>
      <c r="BX241" s="320"/>
      <c r="BY241" s="320"/>
      <c r="BZ241" s="320"/>
      <c r="CB241" s="561"/>
      <c r="CC241" s="561"/>
      <c r="CD241" s="561"/>
      <c r="CE241" s="561"/>
      <c r="CF241" s="561"/>
      <c r="CG241" s="561"/>
      <c r="CH241" s="561"/>
      <c r="CI241" s="561"/>
      <c r="CJ241" s="561"/>
      <c r="CK241" s="561"/>
      <c r="CL241" s="561"/>
      <c r="CM241" s="561"/>
      <c r="CN241" s="562"/>
      <c r="CO241" s="561"/>
      <c r="CP241" s="561"/>
      <c r="CQ241" s="561"/>
      <c r="CR241" s="561"/>
      <c r="CS241" s="561"/>
      <c r="CT241" s="561"/>
      <c r="CU241" s="561"/>
      <c r="CV241" s="561"/>
      <c r="CW241" s="561"/>
      <c r="CX241" s="561"/>
      <c r="CY241" s="561"/>
      <c r="CZ241" s="561"/>
      <c r="DB241" s="561"/>
      <c r="DC241" s="561"/>
      <c r="DD241" s="561"/>
      <c r="DE241" s="561"/>
      <c r="DF241" s="561"/>
      <c r="DG241" s="561"/>
      <c r="DH241" s="561"/>
      <c r="DI241" s="561"/>
      <c r="DJ241" s="561"/>
      <c r="DK241" s="561"/>
      <c r="DL241" s="561"/>
      <c r="DM241" s="561"/>
      <c r="DN241" s="562"/>
      <c r="DO241" s="561"/>
      <c r="DP241" s="561"/>
      <c r="DQ241" s="561"/>
      <c r="DR241" s="561"/>
      <c r="DS241" s="561"/>
      <c r="DT241" s="561"/>
      <c r="DU241" s="561"/>
      <c r="DV241" s="561"/>
      <c r="DW241" s="561"/>
      <c r="DX241" s="561"/>
      <c r="DY241" s="561"/>
      <c r="DZ241" s="561"/>
      <c r="EB241" s="561">
        <v>1000000</v>
      </c>
      <c r="EC241" s="561">
        <v>1000000</v>
      </c>
      <c r="ED241" s="561">
        <v>1000000</v>
      </c>
      <c r="EE241" s="561">
        <v>1000000</v>
      </c>
      <c r="EF241" s="561">
        <v>1000000</v>
      </c>
      <c r="EG241" s="561">
        <v>1000000</v>
      </c>
      <c r="EH241" s="561">
        <v>1000000</v>
      </c>
      <c r="EI241" s="561">
        <v>1000000</v>
      </c>
      <c r="EJ241" s="561">
        <v>1000000</v>
      </c>
      <c r="EK241" s="561">
        <v>1000000</v>
      </c>
      <c r="EL241" s="561">
        <v>1000000</v>
      </c>
      <c r="EM241" s="561">
        <v>1000000</v>
      </c>
      <c r="EN241" s="562"/>
      <c r="EO241" s="561">
        <v>1000000</v>
      </c>
      <c r="EP241" s="561">
        <v>1000000</v>
      </c>
      <c r="EQ241" s="561">
        <v>1000000</v>
      </c>
      <c r="ER241" s="561">
        <v>1000000</v>
      </c>
      <c r="ES241" s="561">
        <v>1000000</v>
      </c>
      <c r="ET241" s="561">
        <v>1000000</v>
      </c>
      <c r="EU241" s="561">
        <v>1000000</v>
      </c>
      <c r="EV241" s="561">
        <v>1000000</v>
      </c>
      <c r="EW241" s="561">
        <v>1000000</v>
      </c>
      <c r="EX241" s="561">
        <v>1000000</v>
      </c>
      <c r="EY241" s="561">
        <v>1000000</v>
      </c>
      <c r="EZ241" s="561">
        <v>1000000</v>
      </c>
    </row>
    <row r="242" spans="1:156" ht="21.75" customHeight="1" thickBot="1">
      <c r="A242" s="181"/>
      <c r="B242" s="1" t="s">
        <v>190</v>
      </c>
      <c r="C242" s="1" t="s">
        <v>298</v>
      </c>
      <c r="D242" s="181" t="s">
        <v>203</v>
      </c>
      <c r="E242" s="181" t="s">
        <v>170</v>
      </c>
      <c r="F242" s="181" t="s">
        <v>162</v>
      </c>
      <c r="G242" s="181" t="s">
        <v>162</v>
      </c>
      <c r="H242" s="181" t="s">
        <v>162</v>
      </c>
      <c r="I242" s="181" t="s">
        <v>162</v>
      </c>
      <c r="J242" s="181" t="s">
        <v>162</v>
      </c>
      <c r="K242" s="181" t="s">
        <v>162</v>
      </c>
      <c r="L242" s="181" t="s">
        <v>162</v>
      </c>
      <c r="M242" s="181" t="s">
        <v>162</v>
      </c>
      <c r="N242" s="181" t="s">
        <v>162</v>
      </c>
      <c r="O242" s="181" t="s">
        <v>162</v>
      </c>
      <c r="P242" s="181"/>
      <c r="Q242" s="181"/>
      <c r="R242" s="181"/>
      <c r="S242" s="181"/>
      <c r="T242" s="188" t="s">
        <v>173</v>
      </c>
      <c r="U242" s="400"/>
      <c r="V242" s="188" t="s">
        <v>173</v>
      </c>
      <c r="W242" s="354">
        <f>(+SUMIFS('[1]SIIF Cierre 31 de Abril de 2024'!$P$4:$P$749,'[1]SIIF Cierre 31 de Abril de 2024'!$A$4:$A$749,$B242,'[1]SIIF Cierre 31 de Abril de 2024'!$B$4:$B$749,$C242,'[1]SIIF Cierre 31 de Abril de 2024'!$C$4:$C$749,$D242,'[1]SIIF Cierre 31 de Abril de 2024'!$D$4:$D$749,$E242,'[1]SIIF Cierre 31 de Abril de 2024'!$E$4:$E$749,$F242,'[1]SIIF Cierre 31 de Abril de 2024'!$F$4:$F$749,$G242,'[1]SIIF Cierre 31 de Abril de 2024'!$G$4:$G$749,$H242,'[1]SIIF Cierre 31 de Abril de 2024'!$H$4:$H$749,$I242,'[1]SIIF Cierre 31 de Abril de 2024'!$I$4:$I$749,$J242,'[1]SIIF Cierre 31 de Abril de 2024'!$J$4:$J$749,$K242,'[1]SIIF Cierre 31 de Abril de 2024'!$K$4:$K$749,$L242,'[1]SIIF Cierre 31 de Abril de 2024'!$L$4:$L$749,$M242,'[1]SIIF Cierre 31 de Abril de 2024'!$M$4:$M$749,$N242,'[1]SIIF Cierre 31 de Abril de 2024'!$N$4:$N$749,$O242)/1000000)</f>
        <v>0</v>
      </c>
      <c r="X242" s="354">
        <v>0</v>
      </c>
      <c r="Y242" s="352">
        <f>(+SUMIFS('[1]SIIF Cierre 31 de Abril de 2024'!$R$4:$R$749,'[1]SIIF Cierre 31 de Abril de 2024'!$A$4:$A$749,$B242,'[1]SIIF Cierre 31 de Abril de 2024'!$B$4:$B$749,$C242,'[1]SIIF Cierre 31 de Abril de 2024'!$C$4:$C$749,$D242,'[1]SIIF Cierre 31 de Abril de 2024'!$D$4:$D$749,$E242,'[1]SIIF Cierre 31 de Abril de 2024'!$E$4:$E$749,$F242,'[1]SIIF Cierre 31 de Abril de 2024'!$F$4:$F$749,$G242,'[1]SIIF Cierre 31 de Abril de 2024'!$G$4:$G$749,$H242,'[1]SIIF Cierre 31 de Abril de 2024'!$H$4:$H$749,$I242,'[1]SIIF Cierre 31 de Abril de 2024'!$I$4:$I$749,$J242,'[1]SIIF Cierre 31 de Abril de 2024'!$J$4:$J$749,$K242,'[1]SIIF Cierre 31 de Abril de 2024'!$K$4:$K$749,$L242,'[1]SIIF Cierre 31 de Abril de 2024'!$L$4:$L$749,$M242,'[1]SIIF Cierre 31 de Abril de 2024'!$M$4:$M$749,$N242,'[1]SIIF Cierre 31 de Abril de 2024'!$N$4:$N$749,$O242)/1000000)</f>
        <v>0</v>
      </c>
      <c r="Z242" s="350"/>
      <c r="AA242" s="352">
        <f>(+SUMIFS('[1]SIIF Cierre 31 de Abril de 2024'!$Q$4:$Q$749,'[1]SIIF Cierre 31 de Abril de 2024'!$A$4:$A$749,$B242,'[1]SIIF Cierre 31 de Abril de 2024'!$B$4:$B$749,$C242,'[1]SIIF Cierre 31 de Abril de 2024'!$C$4:$C$749,$D242,'[1]SIIF Cierre 31 de Abril de 2024'!$D$4:$D$749,$E242,'[1]SIIF Cierre 31 de Abril de 2024'!$E$4:$E$749,$F242,'[1]SIIF Cierre 31 de Abril de 2024'!$F$4:$F$749,$G242,'[1]SIIF Cierre 31 de Abril de 2024'!$G$4:$G$749,$H242,'[1]SIIF Cierre 31 de Abril de 2024'!$H$4:$H$749,$I242,'[1]SIIF Cierre 31 de Abril de 2024'!$I$4:$I$749,$J242,'[1]SIIF Cierre 31 de Abril de 2024'!$J$4:$J$749,$K242,'[1]SIIF Cierre 31 de Abril de 2024'!$K$4:$K$749,$L242,'[1]SIIF Cierre 31 de Abril de 2024'!$L$4:$L$749,$M242,'[1]SIIF Cierre 31 de Abril de 2024'!$M$4:$M$749,$N242,'[1]SIIF Cierre 31 de Abril de 2024'!$N$4:$N$749,$O242)/1000000)</f>
        <v>0</v>
      </c>
      <c r="AB242" s="354"/>
      <c r="AC242" s="350"/>
      <c r="AD242" s="422">
        <f>W242-Y242+AA242</f>
        <v>0</v>
      </c>
      <c r="AE242" s="354">
        <f>(+SUMIFS('[1]SIIF Cierre 31 de Abril de 2024'!$T$4:$T$749,'[1]SIIF Cierre 31 de Abril de 2024'!$A$4:$A$749,$B242,'[1]SIIF Cierre 31 de Abril de 2024'!$B$4:$B$749,$C242,'[1]SIIF Cierre 31 de Abril de 2024'!$C$4:$C$749,$D242,'[1]SIIF Cierre 31 de Abril de 2024'!$D$4:$D$749,$E242,'[1]SIIF Cierre 31 de Abril de 2024'!$E$4:$E$749,$F242,'[1]SIIF Cierre 31 de Abril de 2024'!$F$4:$F$749,$G242,'[1]SIIF Cierre 31 de Abril de 2024'!$G$4:$G$749,$H242,'[1]SIIF Cierre 31 de Abril de 2024'!$H$4:$H$749,$I242,'[1]SIIF Cierre 31 de Abril de 2024'!$I$4:$I$749,$J242,'[1]SIIF Cierre 31 de Abril de 2024'!$J$4:$J$749,$K242,'[1]SIIF Cierre 31 de Abril de 2024'!$K$4:$K$749,$L242,'[1]SIIF Cierre 31 de Abril de 2024'!$L$4:$L$749,$M242,'[1]SIIF Cierre 31 de Abril de 2024'!$M$4:$M$749,$N242,'[1]SIIF Cierre 31 de Abril de 2024'!$N$4:$N$749,$O242)/1000000)</f>
        <v>0</v>
      </c>
      <c r="AF242" s="352">
        <f>AD242-AE242</f>
        <v>0</v>
      </c>
      <c r="AG242" s="424">
        <f>+SUMIFS('[1]SIIF Cierre 31 de Abril de 2024'!$W$4:$W$749,'[1]SIIF Cierre 31 de Abril de 2024'!$A$4:$A$749,$B242,'[1]SIIF Cierre 31 de Abril de 2024'!$B$4:$B$749,$C242,'[1]SIIF Cierre 31 de Abril de 2024'!$C$4:$C$749,$D242,'[1]SIIF Cierre 31 de Abril de 2024'!$D$4:$D$749,$E242,'[1]SIIF Cierre 31 de Abril de 2024'!$E$4:$E$749,$F242,'[1]SIIF Cierre 31 de Abril de 2024'!$F$4:$F$749,$G242,'[1]SIIF Cierre 31 de Abril de 2024'!$G$4:$G$749,$H242,'[1]SIIF Cierre 31 de Abril de 2024'!$H$4:$H$749,$I242,'[1]SIIF Cierre 31 de Abril de 2024'!$I$4:$I$749,$J242,'[1]SIIF Cierre 31 de Abril de 2024'!$J$4:$J$749,$K242,'[1]SIIF Cierre 31 de Abril de 2024'!$K$4:$K$749,$L242,'[1]SIIF Cierre 31 de Abril de 2024'!$L$4:$L$749,$M242,'[1]SIIF Cierre 31 de Abril de 2024'!$M$4:$M$749,$N242,'[1]SIIF Cierre 31 de Abril de 2024'!$N$4:$N$749,$O242)/1000000</f>
        <v>0</v>
      </c>
      <c r="AH242" s="175">
        <f>IFERROR(AG242/AD242,0)</f>
        <v>0</v>
      </c>
      <c r="AI242" s="184" t="e">
        <f>+AG242/AF242</f>
        <v>#DIV/0!</v>
      </c>
      <c r="AJ242" s="246">
        <f>INDEX(CB242:CM242,MATCH($W$1,$CB$86:$CM$86,0))</f>
        <v>0</v>
      </c>
      <c r="AK242" s="176">
        <f>+AG242-AJ242</f>
        <v>0</v>
      </c>
      <c r="AL242" s="170">
        <f t="shared" si="646"/>
        <v>0</v>
      </c>
      <c r="AM242" s="422">
        <f>+SUMIFS('[1]SIIF Cierre 31 de Abril de 2024'!$X$4:$X$749,'[1]SIIF Cierre 31 de Abril de 2024'!$A$4:$A$749,$B242,'[1]SIIF Cierre 31 de Abril de 2024'!$B$4:$B$749,$C242,'[1]SIIF Cierre 31 de Abril de 2024'!$C$4:$C$749,$D242,'[1]SIIF Cierre 31 de Abril de 2024'!$D$4:$D$749,$E242,'[1]SIIF Cierre 31 de Abril de 2024'!$E$4:$E$749,$F242,'[1]SIIF Cierre 31 de Abril de 2024'!$F$4:$F$749,$G242,'[1]SIIF Cierre 31 de Abril de 2024'!$G$4:$G$749,$H242,'[1]SIIF Cierre 31 de Abril de 2024'!$H$4:$H$749,$I242,'[1]SIIF Cierre 31 de Abril de 2024'!$I$4:$I$749,$J242,'[1]SIIF Cierre 31 de Abril de 2024'!$J$4:$J$749,$K242,'[1]SIIF Cierre 31 de Abril de 2024'!$K$4:$K$749,$L242,'[1]SIIF Cierre 31 de Abril de 2024'!$L$4:$L$749,$M242,'[1]SIIF Cierre 31 de Abril de 2024'!$M$4:$M$749,$N242,'[1]SIIF Cierre 31 de Abril de 2024'!$N$4:$N$749,$O242)/1000000</f>
        <v>0</v>
      </c>
      <c r="AN242" s="177">
        <f>IFERROR(AM242/AD242,0)</f>
        <v>0</v>
      </c>
      <c r="AO242" s="186" t="e">
        <f>+AM242/AF242</f>
        <v>#DIV/0!</v>
      </c>
      <c r="AP242" s="246">
        <f t="shared" ref="AP242" si="668">INDEX(CO242:CZ242,MATCH($W$1,$CO$86:$CZ$86,0))</f>
        <v>0</v>
      </c>
      <c r="AQ242" s="176">
        <f>+AM242-AP242</f>
        <v>0</v>
      </c>
      <c r="AR242" s="170">
        <f t="shared" si="648"/>
        <v>0</v>
      </c>
      <c r="AS242" s="422">
        <f>+SUMIFS('[1]SIIF Cierre 31 de Abril de 2024'!$Z$4:$Z$749,'[1]SIIF Cierre 31 de Abril de 2024'!$A$4:$A$749,$B242,'[1]SIIF Cierre 31 de Abril de 2024'!$B$4:$B$749,$C242,'[1]SIIF Cierre 31 de Abril de 2024'!$C$4:$C$749,$D242,'[1]SIIF Cierre 31 de Abril de 2024'!$D$4:$D$749,$E242,'[1]SIIF Cierre 31 de Abril de 2024'!$E$4:$E$749,$F242,'[1]SIIF Cierre 31 de Abril de 2024'!$F$4:$F$749,$G242,'[1]SIIF Cierre 31 de Abril de 2024'!$G$4:$G$749,$H242,'[1]SIIF Cierre 31 de Abril de 2024'!$H$4:$H$749,$I242,'[1]SIIF Cierre 31 de Abril de 2024'!$I$4:$I$749,$J242,'[1]SIIF Cierre 31 de Abril de 2024'!$J$4:$J$749,$K242,'[1]SIIF Cierre 31 de Abril de 2024'!$K$4:$K$749,$L242,'[1]SIIF Cierre 31 de Abril de 2024'!$L$4:$L$749,$M242,'[1]SIIF Cierre 31 de Abril de 2024'!$M$4:$M$749,$N242,'[1]SIIF Cierre 31 de Abril de 2024'!$N$4:$N$749,$O242)/1000000</f>
        <v>0</v>
      </c>
      <c r="AT242" s="177">
        <f>IFERROR(AS242/AD242,0)</f>
        <v>0</v>
      </c>
      <c r="AU242" s="422">
        <f>+AD242-AG242</f>
        <v>0</v>
      </c>
      <c r="AV242" s="350">
        <f>+AG242-AM242</f>
        <v>0</v>
      </c>
      <c r="AW242" s="351">
        <f t="shared" si="659"/>
        <v>0</v>
      </c>
      <c r="AX242" s="352">
        <f>+AF242-AG242</f>
        <v>0</v>
      </c>
      <c r="AY242" s="190">
        <f>AD242*AR242</f>
        <v>0</v>
      </c>
      <c r="AZ242" s="172">
        <f>IF(AND(AY242=0,AM242&gt;AY242),1,IFERROR(AM242/AY242,1))</f>
        <v>1</v>
      </c>
      <c r="BB242" s="320">
        <v>0</v>
      </c>
      <c r="BC242" s="320">
        <v>0</v>
      </c>
      <c r="BD242" s="320">
        <v>0</v>
      </c>
      <c r="BE242" s="320">
        <v>0</v>
      </c>
      <c r="BF242" s="320">
        <v>0</v>
      </c>
      <c r="BG242" s="320">
        <v>0</v>
      </c>
      <c r="BH242" s="320">
        <v>0</v>
      </c>
      <c r="BI242" s="320">
        <v>0</v>
      </c>
      <c r="BJ242" s="320">
        <v>0</v>
      </c>
      <c r="BK242" s="320">
        <v>0</v>
      </c>
      <c r="BL242" s="320">
        <v>0</v>
      </c>
      <c r="BM242" s="320">
        <v>0</v>
      </c>
      <c r="BN242" s="333"/>
      <c r="BO242" s="320">
        <v>0</v>
      </c>
      <c r="BP242" s="320">
        <v>0</v>
      </c>
      <c r="BQ242" s="320">
        <v>0</v>
      </c>
      <c r="BR242" s="320">
        <v>0</v>
      </c>
      <c r="BS242" s="320">
        <v>0</v>
      </c>
      <c r="BT242" s="320">
        <v>0</v>
      </c>
      <c r="BU242" s="320">
        <v>0</v>
      </c>
      <c r="BV242" s="320">
        <v>0</v>
      </c>
      <c r="BW242" s="320">
        <v>0</v>
      </c>
      <c r="BX242" s="320">
        <v>0</v>
      </c>
      <c r="BY242" s="320">
        <v>0</v>
      </c>
      <c r="BZ242" s="320">
        <v>0</v>
      </c>
      <c r="CB242" s="537">
        <f t="shared" ref="CB242:CM242" si="669">DB242/EB242</f>
        <v>0</v>
      </c>
      <c r="CC242" s="537">
        <f t="shared" si="669"/>
        <v>0</v>
      </c>
      <c r="CD242" s="537">
        <f t="shared" si="669"/>
        <v>0</v>
      </c>
      <c r="CE242" s="537">
        <f t="shared" si="669"/>
        <v>0</v>
      </c>
      <c r="CF242" s="537">
        <f t="shared" si="669"/>
        <v>0</v>
      </c>
      <c r="CG242" s="537">
        <f t="shared" si="669"/>
        <v>0</v>
      </c>
      <c r="CH242" s="537">
        <f t="shared" si="669"/>
        <v>0</v>
      </c>
      <c r="CI242" s="537">
        <f t="shared" si="669"/>
        <v>0</v>
      </c>
      <c r="CJ242" s="537">
        <f t="shared" si="669"/>
        <v>0</v>
      </c>
      <c r="CK242" s="537">
        <f t="shared" si="669"/>
        <v>0</v>
      </c>
      <c r="CL242" s="537">
        <f t="shared" si="669"/>
        <v>0</v>
      </c>
      <c r="CM242" s="537">
        <f t="shared" si="669"/>
        <v>0</v>
      </c>
      <c r="CN242" s="562"/>
      <c r="CO242" s="538">
        <f t="shared" ref="CO242:CZ242" si="670">DO242/EO242</f>
        <v>0</v>
      </c>
      <c r="CP242" s="538">
        <f t="shared" si="670"/>
        <v>0</v>
      </c>
      <c r="CQ242" s="538">
        <f t="shared" si="670"/>
        <v>0</v>
      </c>
      <c r="CR242" s="538">
        <f t="shared" si="670"/>
        <v>0</v>
      </c>
      <c r="CS242" s="538">
        <f t="shared" si="670"/>
        <v>0</v>
      </c>
      <c r="CT242" s="538">
        <f t="shared" si="670"/>
        <v>0</v>
      </c>
      <c r="CU242" s="538">
        <f t="shared" si="670"/>
        <v>0</v>
      </c>
      <c r="CV242" s="538">
        <f t="shared" si="670"/>
        <v>0</v>
      </c>
      <c r="CW242" s="538">
        <f t="shared" si="670"/>
        <v>0</v>
      </c>
      <c r="CX242" s="538">
        <f t="shared" si="670"/>
        <v>0</v>
      </c>
      <c r="CY242" s="538">
        <f t="shared" si="670"/>
        <v>0</v>
      </c>
      <c r="CZ242" s="538">
        <f t="shared" si="670"/>
        <v>0</v>
      </c>
      <c r="DB242" s="561">
        <v>0</v>
      </c>
      <c r="DC242" s="561">
        <v>0</v>
      </c>
      <c r="DD242" s="561">
        <v>0</v>
      </c>
      <c r="DE242" s="561">
        <v>0</v>
      </c>
      <c r="DF242" s="561">
        <v>0</v>
      </c>
      <c r="DG242" s="561">
        <v>0</v>
      </c>
      <c r="DH242" s="561">
        <v>0</v>
      </c>
      <c r="DI242" s="561">
        <v>0</v>
      </c>
      <c r="DJ242" s="561">
        <v>0</v>
      </c>
      <c r="DK242" s="561">
        <v>0</v>
      </c>
      <c r="DL242" s="561">
        <v>0</v>
      </c>
      <c r="DM242" s="561">
        <v>0</v>
      </c>
      <c r="DN242" s="562"/>
      <c r="DO242" s="561">
        <v>0</v>
      </c>
      <c r="DP242" s="561">
        <v>0</v>
      </c>
      <c r="DQ242" s="561">
        <v>0</v>
      </c>
      <c r="DR242" s="561">
        <v>0</v>
      </c>
      <c r="DS242" s="561">
        <v>0</v>
      </c>
      <c r="DT242" s="561">
        <v>0</v>
      </c>
      <c r="DU242" s="561">
        <v>0</v>
      </c>
      <c r="DV242" s="561">
        <v>0</v>
      </c>
      <c r="DW242" s="561">
        <v>0</v>
      </c>
      <c r="DX242" s="561">
        <v>0</v>
      </c>
      <c r="DY242" s="561">
        <v>0</v>
      </c>
      <c r="DZ242" s="561">
        <v>0</v>
      </c>
      <c r="EB242" s="561">
        <v>1000000</v>
      </c>
      <c r="EC242" s="561">
        <v>1000000</v>
      </c>
      <c r="ED242" s="561">
        <v>1000000</v>
      </c>
      <c r="EE242" s="561">
        <v>1000000</v>
      </c>
      <c r="EF242" s="561">
        <v>1000000</v>
      </c>
      <c r="EG242" s="561">
        <v>1000000</v>
      </c>
      <c r="EH242" s="561">
        <v>1000000</v>
      </c>
      <c r="EI242" s="561">
        <v>1000000</v>
      </c>
      <c r="EJ242" s="561">
        <v>1000000</v>
      </c>
      <c r="EK242" s="561">
        <v>1000000</v>
      </c>
      <c r="EL242" s="561">
        <v>1000000</v>
      </c>
      <c r="EM242" s="561">
        <v>1000000</v>
      </c>
      <c r="EN242" s="562"/>
      <c r="EO242" s="561">
        <v>1000000</v>
      </c>
      <c r="EP242" s="561">
        <v>1000000</v>
      </c>
      <c r="EQ242" s="561">
        <v>1000000</v>
      </c>
      <c r="ER242" s="561">
        <v>1000000</v>
      </c>
      <c r="ES242" s="561">
        <v>1000000</v>
      </c>
      <c r="ET242" s="561">
        <v>1000000</v>
      </c>
      <c r="EU242" s="561">
        <v>1000000</v>
      </c>
      <c r="EV242" s="561">
        <v>1000000</v>
      </c>
      <c r="EW242" s="561">
        <v>1000000</v>
      </c>
      <c r="EX242" s="561">
        <v>1000000</v>
      </c>
      <c r="EY242" s="561">
        <v>1000000</v>
      </c>
      <c r="EZ242" s="561">
        <v>1000000</v>
      </c>
    </row>
    <row r="243" spans="1:156" ht="22.5" customHeight="1" thickBot="1">
      <c r="B243" s="1" t="s">
        <v>190</v>
      </c>
      <c r="C243" s="1" t="s">
        <v>298</v>
      </c>
      <c r="D243" s="1" t="s">
        <v>162</v>
      </c>
      <c r="E243" s="1" t="s">
        <v>174</v>
      </c>
      <c r="F243" s="1" t="s">
        <v>162</v>
      </c>
      <c r="G243" s="1" t="s">
        <v>162</v>
      </c>
      <c r="H243" s="1" t="s">
        <v>162</v>
      </c>
      <c r="I243" s="1" t="s">
        <v>162</v>
      </c>
      <c r="J243" s="1" t="s">
        <v>162</v>
      </c>
      <c r="K243" s="1" t="s">
        <v>162</v>
      </c>
      <c r="L243" s="1" t="s">
        <v>162</v>
      </c>
      <c r="M243" s="1" t="s">
        <v>162</v>
      </c>
      <c r="N243" s="1" t="s">
        <v>162</v>
      </c>
      <c r="O243" s="1" t="s">
        <v>162</v>
      </c>
      <c r="T243" s="156" t="s">
        <v>175</v>
      </c>
      <c r="U243" s="407"/>
      <c r="V243" s="156" t="s">
        <v>175</v>
      </c>
      <c r="W243" s="353">
        <f t="shared" ref="W243:AG243" si="671">W252</f>
        <v>256636.11775</v>
      </c>
      <c r="X243" s="185">
        <f t="shared" si="671"/>
        <v>0</v>
      </c>
      <c r="Y243" s="185">
        <f t="shared" si="671"/>
        <v>0</v>
      </c>
      <c r="Z243" s="185"/>
      <c r="AA243" s="185">
        <f t="shared" si="671"/>
        <v>0</v>
      </c>
      <c r="AB243" s="185">
        <f t="shared" si="671"/>
        <v>0</v>
      </c>
      <c r="AC243" s="185">
        <f t="shared" si="671"/>
        <v>0</v>
      </c>
      <c r="AD243" s="423">
        <f t="shared" si="671"/>
        <v>256636.11775</v>
      </c>
      <c r="AE243" s="353">
        <f t="shared" si="671"/>
        <v>0</v>
      </c>
      <c r="AF243" s="353">
        <f t="shared" si="671"/>
        <v>256636.11775</v>
      </c>
      <c r="AG243" s="423">
        <f t="shared" si="671"/>
        <v>10408.788438329999</v>
      </c>
      <c r="AH243" s="167">
        <f t="shared" si="645"/>
        <v>4.0558548537854816E-2</v>
      </c>
      <c r="AI243" s="226"/>
      <c r="AJ243" s="423">
        <f>AJ252</f>
        <v>13032.068990666667</v>
      </c>
      <c r="AK243" s="423">
        <f>AK252</f>
        <v>-1944.1766630000002</v>
      </c>
      <c r="AL243" s="170">
        <f t="shared" si="646"/>
        <v>5.0780338733777727E-2</v>
      </c>
      <c r="AM243" s="441">
        <f>+SUMIFS('[1]SIIF Cierre 31 de Abril de 2024'!$X$4:$X$749,'[1]SIIF Cierre 31 de Abril de 2024'!$A$4:$A$749,$B243,'[1]SIIF Cierre 31 de Abril de 2024'!$B$4:$B$749,$C243,'[1]SIIF Cierre 31 de Abril de 2024'!$C$4:$C$749,$D243,'[1]SIIF Cierre 31 de Abril de 2024'!$D$4:$D$749,$E243,'[1]SIIF Cierre 31 de Abril de 2024'!$E$4:$E$749,$F243,'[1]SIIF Cierre 31 de Abril de 2024'!$F$4:$F$749,$G243,'[1]SIIF Cierre 31 de Abril de 2024'!$G$4:$G$749,$H243,'[1]SIIF Cierre 31 de Abril de 2024'!$H$4:$H$749,$I243,'[1]SIIF Cierre 31 de Abril de 2024'!$I$4:$I$749,$J243,'[1]SIIF Cierre 31 de Abril de 2024'!$J$4:$J$749,$K243,'[1]SIIF Cierre 31 de Abril de 2024'!$K$4:$K$749,$L243,'[1]SIIF Cierre 31 de Abril de 2024'!$L$4:$L$749,$M243,'[1]SIIF Cierre 31 de Abril de 2024'!$M$4:$M$749,$N243,'[1]SIIF Cierre 31 de Abril de 2024'!$N$4:$N$749,$O243)/1000000</f>
        <v>2184.0596177100001</v>
      </c>
      <c r="AN243" s="310">
        <f t="shared" si="647"/>
        <v>8.5103361010065784E-3</v>
      </c>
      <c r="AO243" s="217"/>
      <c r="AP243" s="423">
        <f>AP252</f>
        <v>3100.9031536550001</v>
      </c>
      <c r="AQ243" s="423">
        <f>AQ252</f>
        <v>-916.84353594500021</v>
      </c>
      <c r="AR243" s="170">
        <f t="shared" si="648"/>
        <v>1.2082878983837029E-2</v>
      </c>
      <c r="AS243" s="441">
        <f>+SUMIFS('[1]SIIF Cierre 31 de Abril de 2024'!$Z$4:$Z$749,'[1]SIIF Cierre 31 de Abril de 2024'!$A$4:$A$749,$B243,'[1]SIIF Cierre 31 de Abril de 2024'!$B$4:$B$749,$C243,'[1]SIIF Cierre 31 de Abril de 2024'!$C$4:$C$749,$D243,'[1]SIIF Cierre 31 de Abril de 2024'!$D$4:$D$749,$E243,'[1]SIIF Cierre 31 de Abril de 2024'!$E$4:$E$749,$F243,'[1]SIIF Cierre 31 de Abril de 2024'!$F$4:$F$749,$G243,'[1]SIIF Cierre 31 de Abril de 2024'!$G$4:$G$749,$H243,'[1]SIIF Cierre 31 de Abril de 2024'!$H$4:$H$749,$I243,'[1]SIIF Cierre 31 de Abril de 2024'!$I$4:$I$749,$J243,'[1]SIIF Cierre 31 de Abril de 2024'!$J$4:$J$749,$K243,'[1]SIIF Cierre 31 de Abril de 2024'!$K$4:$K$749,$L243,'[1]SIIF Cierre 31 de Abril de 2024'!$L$4:$L$749,$M243,'[1]SIIF Cierre 31 de Abril de 2024'!$M$4:$M$749,$N243,'[1]SIIF Cierre 31 de Abril de 2024'!$N$4:$N$749,$O243)/1000000</f>
        <v>2175.7496177100002</v>
      </c>
      <c r="AT243" s="310">
        <f t="shared" si="649"/>
        <v>8.4779556236487686E-3</v>
      </c>
      <c r="AU243" s="423">
        <f>AU252</f>
        <v>246227.32931166995</v>
      </c>
      <c r="AV243" s="353">
        <f>AV252</f>
        <v>8224.7288206199992</v>
      </c>
      <c r="AW243" s="355">
        <f>AW252</f>
        <v>254452.05813229</v>
      </c>
      <c r="AX243" s="384"/>
      <c r="AY243" s="187">
        <f>AY252</f>
        <v>482.84274486508804</v>
      </c>
      <c r="AZ243" s="172">
        <f t="shared" si="650"/>
        <v>4.5233352699961396</v>
      </c>
      <c r="BB243" s="551">
        <f>CB243/$AD$243</f>
        <v>1.9705534272952116E-2</v>
      </c>
      <c r="BC243" s="551">
        <f t="shared" ref="BC243:BM243" si="672">CC243/$AD$243</f>
        <v>2.9867565115939337E-2</v>
      </c>
      <c r="BD243" s="551">
        <f t="shared" si="672"/>
        <v>3.8416614323180165E-2</v>
      </c>
      <c r="BE243" s="551">
        <f t="shared" si="672"/>
        <v>5.0780338733777727E-2</v>
      </c>
      <c r="BF243" s="551">
        <f t="shared" si="672"/>
        <v>9.969999323033063E-2</v>
      </c>
      <c r="BG243" s="551">
        <f t="shared" si="672"/>
        <v>0.35495273821174117</v>
      </c>
      <c r="BH243" s="551">
        <f t="shared" si="672"/>
        <v>0.53871086068279395</v>
      </c>
      <c r="BI243" s="551">
        <f t="shared" si="672"/>
        <v>0.81947982580126666</v>
      </c>
      <c r="BJ243" s="551">
        <f t="shared" si="672"/>
        <v>0.99749924771874143</v>
      </c>
      <c r="BK243" s="551">
        <f t="shared" si="672"/>
        <v>0.99791210883871528</v>
      </c>
      <c r="BL243" s="551">
        <f t="shared" si="672"/>
        <v>0.99905044663022047</v>
      </c>
      <c r="BM243" s="551">
        <f t="shared" si="672"/>
        <v>1.0000000000003249</v>
      </c>
      <c r="BO243" s="551">
        <f>CO243/$AD$243</f>
        <v>1.0131086469024487E-4</v>
      </c>
      <c r="BP243" s="551">
        <f t="shared" ref="BP243:BZ243" si="673">CP243/$AD$243</f>
        <v>8.5380510058779527E-4</v>
      </c>
      <c r="BQ243" s="551">
        <f t="shared" si="673"/>
        <v>7.007716093811585E-3</v>
      </c>
      <c r="BR243" s="551">
        <f t="shared" si="673"/>
        <v>1.2082878983837029E-2</v>
      </c>
      <c r="BS243" s="551">
        <f t="shared" si="673"/>
        <v>2.1480797872438201E-2</v>
      </c>
      <c r="BT243" s="551">
        <f t="shared" si="673"/>
        <v>0.12363982690450825</v>
      </c>
      <c r="BU243" s="551">
        <f t="shared" si="673"/>
        <v>0.27065650742978875</v>
      </c>
      <c r="BV243" s="551">
        <f t="shared" si="673"/>
        <v>0.34859746783761109</v>
      </c>
      <c r="BW243" s="551">
        <f t="shared" si="673"/>
        <v>0.56389969435284215</v>
      </c>
      <c r="BX243" s="551">
        <f t="shared" si="673"/>
        <v>0.71178257681052759</v>
      </c>
      <c r="BY243" s="551">
        <f t="shared" si="673"/>
        <v>0.86569504338792536</v>
      </c>
      <c r="BZ243" s="551">
        <f t="shared" si="673"/>
        <v>0.9999999999985778</v>
      </c>
      <c r="CB243" s="423">
        <f>CB252</f>
        <v>5057.1518139999998</v>
      </c>
      <c r="CC243" s="423">
        <f t="shared" ref="CC243:CM243" si="674">CC252</f>
        <v>7665.0959579999999</v>
      </c>
      <c r="CD243" s="423">
        <f t="shared" si="674"/>
        <v>9859.0907570000018</v>
      </c>
      <c r="CE243" s="423">
        <f t="shared" si="674"/>
        <v>13032.068990666667</v>
      </c>
      <c r="CF243" s="423">
        <f t="shared" si="674"/>
        <v>25586.619202333335</v>
      </c>
      <c r="CG243" s="423">
        <f t="shared" si="674"/>
        <v>91093.692719393337</v>
      </c>
      <c r="CH243" s="423">
        <f t="shared" si="674"/>
        <v>138252.66387539337</v>
      </c>
      <c r="CI243" s="423">
        <f t="shared" si="674"/>
        <v>210308.12106808336</v>
      </c>
      <c r="CJ243" s="423">
        <f t="shared" si="674"/>
        <v>255994.33439308335</v>
      </c>
      <c r="CK243" s="423">
        <f t="shared" si="674"/>
        <v>256100.28946808336</v>
      </c>
      <c r="CL243" s="423">
        <f t="shared" si="674"/>
        <v>256392.42805958336</v>
      </c>
      <c r="CM243" s="423">
        <f t="shared" si="674"/>
        <v>256636.11775008336</v>
      </c>
      <c r="CO243" s="423">
        <f t="shared" ref="CO243:CZ243" si="675">CO252</f>
        <v>26.000026999999999</v>
      </c>
      <c r="CP243" s="423">
        <f t="shared" si="675"/>
        <v>219.11722633000002</v>
      </c>
      <c r="CQ243" s="423">
        <f t="shared" si="675"/>
        <v>1798.43305261</v>
      </c>
      <c r="CR243" s="423">
        <f t="shared" si="675"/>
        <v>3100.9031536550001</v>
      </c>
      <c r="CS243" s="423">
        <f t="shared" si="675"/>
        <v>5512.7485721550001</v>
      </c>
      <c r="CT243" s="423">
        <f t="shared" si="675"/>
        <v>31730.445176055</v>
      </c>
      <c r="CU243" s="423">
        <f t="shared" si="675"/>
        <v>69460.235310555014</v>
      </c>
      <c r="CV243" s="423">
        <f t="shared" si="675"/>
        <v>89462.700803325002</v>
      </c>
      <c r="CW243" s="423">
        <f t="shared" si="675"/>
        <v>144717.02835912502</v>
      </c>
      <c r="CX243" s="423">
        <f t="shared" si="675"/>
        <v>182669.11719474499</v>
      </c>
      <c r="CY243" s="423">
        <f t="shared" si="675"/>
        <v>222168.61509049498</v>
      </c>
      <c r="CZ243" s="423">
        <f t="shared" si="675"/>
        <v>256636.11774963501</v>
      </c>
      <c r="DB243" s="423">
        <f t="shared" ref="DB243:DM243" si="676">DB252</f>
        <v>5057151814</v>
      </c>
      <c r="DC243" s="423">
        <f t="shared" si="676"/>
        <v>7665095958</v>
      </c>
      <c r="DD243" s="423">
        <f>DD252</f>
        <v>9859090757</v>
      </c>
      <c r="DE243" s="423">
        <f t="shared" si="676"/>
        <v>13032068990.666666</v>
      </c>
      <c r="DF243" s="423">
        <f t="shared" si="676"/>
        <v>25586619202.333336</v>
      </c>
      <c r="DG243" s="423">
        <f t="shared" si="676"/>
        <v>91093692719.393341</v>
      </c>
      <c r="DH243" s="423">
        <f t="shared" si="676"/>
        <v>138252663875.39334</v>
      </c>
      <c r="DI243" s="423">
        <f t="shared" si="676"/>
        <v>210308121068.08334</v>
      </c>
      <c r="DJ243" s="423">
        <f t="shared" si="676"/>
        <v>255994334393.08334</v>
      </c>
      <c r="DK243" s="423">
        <f t="shared" si="676"/>
        <v>256100289468.08334</v>
      </c>
      <c r="DL243" s="423">
        <f t="shared" si="676"/>
        <v>256392428059.58334</v>
      </c>
      <c r="DM243" s="423">
        <f t="shared" si="676"/>
        <v>256636117750.08334</v>
      </c>
      <c r="DO243" s="423">
        <f t="shared" ref="DO243:DZ243" si="677">DO252</f>
        <v>26000027</v>
      </c>
      <c r="DP243" s="423">
        <f t="shared" si="677"/>
        <v>219117226.32999998</v>
      </c>
      <c r="DQ243" s="423">
        <f t="shared" si="677"/>
        <v>1798433052.6099999</v>
      </c>
      <c r="DR243" s="423">
        <f t="shared" si="677"/>
        <v>3100903153.6550002</v>
      </c>
      <c r="DS243" s="423">
        <f t="shared" si="677"/>
        <v>5512748572.1550007</v>
      </c>
      <c r="DT243" s="423">
        <f t="shared" si="677"/>
        <v>31730445176.055</v>
      </c>
      <c r="DU243" s="423">
        <f t="shared" si="677"/>
        <v>69460235310.555008</v>
      </c>
      <c r="DV243" s="423">
        <f t="shared" si="677"/>
        <v>89462700803.324997</v>
      </c>
      <c r="DW243" s="423">
        <f t="shared" si="677"/>
        <v>144717028359.12497</v>
      </c>
      <c r="DX243" s="423">
        <f t="shared" si="677"/>
        <v>182669117194.745</v>
      </c>
      <c r="DY243" s="423">
        <f t="shared" si="677"/>
        <v>222168615090.495</v>
      </c>
      <c r="DZ243" s="423">
        <f t="shared" si="677"/>
        <v>256636117749.63498</v>
      </c>
      <c r="EB243" s="557">
        <v>1000000</v>
      </c>
      <c r="EC243" s="557">
        <v>1000000</v>
      </c>
      <c r="ED243" s="557">
        <v>1000000</v>
      </c>
      <c r="EE243" s="557">
        <v>1000000</v>
      </c>
      <c r="EF243" s="557">
        <v>1000000</v>
      </c>
      <c r="EG243" s="557">
        <v>1000000</v>
      </c>
      <c r="EH243" s="557">
        <v>1000000</v>
      </c>
      <c r="EI243" s="557">
        <v>1000000</v>
      </c>
      <c r="EJ243" s="557">
        <v>1000000</v>
      </c>
      <c r="EK243" s="557">
        <v>1000000</v>
      </c>
      <c r="EL243" s="557">
        <v>1000000</v>
      </c>
      <c r="EM243" s="557">
        <v>1000000</v>
      </c>
      <c r="EO243" s="557">
        <v>1000000</v>
      </c>
      <c r="EP243" s="557">
        <v>1000000</v>
      </c>
      <c r="EQ243" s="557">
        <v>1000000</v>
      </c>
      <c r="ER243" s="557">
        <v>1000000</v>
      </c>
      <c r="ES243" s="557">
        <v>1000000</v>
      </c>
      <c r="ET243" s="557">
        <v>1000000</v>
      </c>
      <c r="EU243" s="557">
        <v>1000000</v>
      </c>
      <c r="EV243" s="557">
        <v>1000000</v>
      </c>
      <c r="EW243" s="557">
        <v>1000000</v>
      </c>
      <c r="EX243" s="557">
        <v>1000000</v>
      </c>
      <c r="EY243" s="557">
        <v>1000000</v>
      </c>
      <c r="EZ243" s="557">
        <v>1000000</v>
      </c>
    </row>
    <row r="244" spans="1:156" ht="24.75" customHeight="1" thickBot="1">
      <c r="B244" s="1" t="s">
        <v>190</v>
      </c>
      <c r="C244" s="1" t="s">
        <v>298</v>
      </c>
      <c r="D244" s="1" t="s">
        <v>162</v>
      </c>
      <c r="E244" s="1" t="s">
        <v>162</v>
      </c>
      <c r="F244" s="1" t="s">
        <v>162</v>
      </c>
      <c r="G244" s="1" t="s">
        <v>162</v>
      </c>
      <c r="H244" s="1" t="s">
        <v>162</v>
      </c>
      <c r="I244" s="1" t="s">
        <v>162</v>
      </c>
      <c r="J244" s="1" t="s">
        <v>162</v>
      </c>
      <c r="K244" s="1" t="s">
        <v>162</v>
      </c>
      <c r="L244" s="1" t="s">
        <v>162</v>
      </c>
      <c r="M244" s="1" t="s">
        <v>162</v>
      </c>
      <c r="N244" s="1" t="s">
        <v>162</v>
      </c>
      <c r="O244" s="1" t="s">
        <v>162</v>
      </c>
      <c r="T244" s="156" t="s">
        <v>204</v>
      </c>
      <c r="U244" s="407"/>
      <c r="V244" s="156" t="s">
        <v>204</v>
      </c>
      <c r="W244" s="353">
        <f>+W243+W234+W240</f>
        <v>282304.69374999998</v>
      </c>
      <c r="X244" s="353">
        <f t="shared" ref="X244:AE244" si="678">+X243+X234+X240</f>
        <v>0</v>
      </c>
      <c r="Y244" s="353">
        <f t="shared" si="678"/>
        <v>0</v>
      </c>
      <c r="Z244" s="353">
        <f t="shared" si="678"/>
        <v>0</v>
      </c>
      <c r="AA244" s="353">
        <f t="shared" si="678"/>
        <v>0</v>
      </c>
      <c r="AB244" s="353">
        <f t="shared" si="678"/>
        <v>0</v>
      </c>
      <c r="AC244" s="353">
        <f t="shared" si="678"/>
        <v>0</v>
      </c>
      <c r="AD244" s="423">
        <f>+AD243+AD234+AD240</f>
        <v>282304.69374999998</v>
      </c>
      <c r="AE244" s="353">
        <f t="shared" si="678"/>
        <v>0</v>
      </c>
      <c r="AF244" s="353">
        <f>+AF243+AF234+AF240</f>
        <v>282304.69374999998</v>
      </c>
      <c r="AG244" s="423">
        <f>+AG243+AG234+AG240</f>
        <v>20091.857261369998</v>
      </c>
      <c r="AH244" s="167">
        <f t="shared" si="645"/>
        <v>7.1170822540990789E-2</v>
      </c>
      <c r="AI244" s="260"/>
      <c r="AJ244" s="423">
        <f>+AJ243+AJ234+AJ240</f>
        <v>24592.453220105857</v>
      </c>
      <c r="AK244" s="423">
        <f>+AK243+AK234+AK240</f>
        <v>-3821.4920693991926</v>
      </c>
      <c r="AL244" s="170">
        <f t="shared" si="646"/>
        <v>8.7113157395406787E-2</v>
      </c>
      <c r="AM244" s="423">
        <f>+AM243+AM234+AM240</f>
        <v>6442.6934009100005</v>
      </c>
      <c r="AN244" s="183">
        <f t="shared" si="647"/>
        <v>2.2821772161590214E-2</v>
      </c>
      <c r="AO244" s="261"/>
      <c r="AP244" s="423">
        <f>+AP243+AP234+AP240</f>
        <v>7067.272018497626</v>
      </c>
      <c r="AQ244" s="423">
        <f>+AQ243+AQ234+AQ240</f>
        <v>-624.57861758762658</v>
      </c>
      <c r="AR244" s="170">
        <f t="shared" si="648"/>
        <v>2.503419948361247E-2</v>
      </c>
      <c r="AS244" s="423">
        <f>+AS243+AS234+AS240</f>
        <v>6423.0573809099997</v>
      </c>
      <c r="AT244" s="183">
        <f t="shared" si="649"/>
        <v>2.2752216038597128E-2</v>
      </c>
      <c r="AU244" s="423">
        <f>+AU243+AU234+AU240</f>
        <v>262212.83648862992</v>
      </c>
      <c r="AV244" s="353">
        <f>+AV243+AV234+AV240</f>
        <v>13649.163860459999</v>
      </c>
      <c r="AW244" s="355">
        <f>+AW243+AW234</f>
        <v>275862.00034908997</v>
      </c>
      <c r="AX244" s="384"/>
      <c r="AY244" s="187">
        <f>+AY243+AY234</f>
        <v>4449.2116097550352</v>
      </c>
      <c r="AZ244" s="172">
        <f t="shared" si="650"/>
        <v>1.4480528160953716</v>
      </c>
      <c r="BB244" s="595">
        <f>CB244/$AD$244</f>
        <v>4.5013062539630555E-2</v>
      </c>
      <c r="BC244" s="595">
        <f t="shared" ref="BC244:BM244" si="679">CC244/$AD$244</f>
        <v>5.7478846584002298E-2</v>
      </c>
      <c r="BD244" s="595">
        <f t="shared" si="679"/>
        <v>6.9834368830974963E-2</v>
      </c>
      <c r="BE244" s="595">
        <f t="shared" si="679"/>
        <v>8.7113157395406787E-2</v>
      </c>
      <c r="BF244" s="595">
        <f t="shared" si="679"/>
        <v>0.13911199568271007</v>
      </c>
      <c r="BG244" s="595">
        <f t="shared" si="679"/>
        <v>0.37557212587887312</v>
      </c>
      <c r="BH244" s="595">
        <f t="shared" si="679"/>
        <v>0.54969884029167604</v>
      </c>
      <c r="BI244" s="595">
        <f t="shared" si="679"/>
        <v>0.80802163858701825</v>
      </c>
      <c r="BJ244" s="595">
        <f t="shared" si="679"/>
        <v>0.97396360458046505</v>
      </c>
      <c r="BK244" s="595">
        <f t="shared" si="679"/>
        <v>0.97789589894388462</v>
      </c>
      <c r="BL244" s="595">
        <f t="shared" si="679"/>
        <v>0.98206353176379158</v>
      </c>
      <c r="BM244" s="595">
        <f t="shared" si="679"/>
        <v>0.99999999999896139</v>
      </c>
      <c r="BO244" s="595">
        <f>CO244/$AD$244</f>
        <v>2.6357564695999682E-3</v>
      </c>
      <c r="BP244" s="595">
        <f t="shared" ref="BP244:BZ244" si="680">CP244/$AD$244</f>
        <v>6.8253601762156323E-3</v>
      </c>
      <c r="BQ244" s="595">
        <f t="shared" si="680"/>
        <v>1.6445100089339519E-2</v>
      </c>
      <c r="BR244" s="595">
        <f t="shared" si="680"/>
        <v>2.503419948361247E-2</v>
      </c>
      <c r="BS244" s="595">
        <f t="shared" si="680"/>
        <v>3.7974980205848941E-2</v>
      </c>
      <c r="BT244" s="595">
        <f t="shared" si="680"/>
        <v>0.13621031270498596</v>
      </c>
      <c r="BU244" s="595">
        <f t="shared" si="680"/>
        <v>0.27534084920678997</v>
      </c>
      <c r="BV244" s="595">
        <f t="shared" si="680"/>
        <v>0.35079968883074147</v>
      </c>
      <c r="BW244" s="595">
        <f t="shared" si="680"/>
        <v>0.55394255168876172</v>
      </c>
      <c r="BX244" s="595">
        <f t="shared" si="680"/>
        <v>0.69284952914693676</v>
      </c>
      <c r="BY244" s="595">
        <f t="shared" si="680"/>
        <v>0.83906549002483943</v>
      </c>
      <c r="BZ244" s="595">
        <f t="shared" si="680"/>
        <v>0.99999999999727585</v>
      </c>
      <c r="CB244" s="610">
        <f>+CB243+CB234+CB240</f>
        <v>12707.398835</v>
      </c>
      <c r="CC244" s="610">
        <f t="shared" ref="CC244:CM244" si="681">+CC243+CC234+CC240</f>
        <v>16226.548182</v>
      </c>
      <c r="CD244" s="610">
        <f t="shared" si="681"/>
        <v>19714.570106052932</v>
      </c>
      <c r="CE244" s="610">
        <f t="shared" si="681"/>
        <v>24592.453220105857</v>
      </c>
      <c r="CF244" s="610">
        <f t="shared" si="681"/>
        <v>39271.969338158786</v>
      </c>
      <c r="CG244" s="610">
        <f t="shared" si="681"/>
        <v>106025.77397727172</v>
      </c>
      <c r="CH244" s="610">
        <f t="shared" si="681"/>
        <v>155182.56276327174</v>
      </c>
      <c r="CI244" s="610">
        <f t="shared" si="681"/>
        <v>228108.30122468135</v>
      </c>
      <c r="CJ244" s="610">
        <f t="shared" si="681"/>
        <v>274954.49711473426</v>
      </c>
      <c r="CK244" s="610">
        <f t="shared" si="681"/>
        <v>276064.60227073426</v>
      </c>
      <c r="CL244" s="610">
        <f t="shared" si="681"/>
        <v>277241.14457762055</v>
      </c>
      <c r="CM244" s="610">
        <f t="shared" si="681"/>
        <v>282304.69374970678</v>
      </c>
      <c r="CO244" s="610">
        <f t="shared" ref="CO244:CY244" si="682">+CO243+CO234+CO240</f>
        <v>744.08642295000016</v>
      </c>
      <c r="CP244" s="610">
        <f t="shared" si="682"/>
        <v>1926.83121428</v>
      </c>
      <c r="CQ244" s="610">
        <f t="shared" si="682"/>
        <v>4642.5289444090904</v>
      </c>
      <c r="CR244" s="610">
        <f t="shared" si="682"/>
        <v>7067.272018497626</v>
      </c>
      <c r="CS244" s="610">
        <f t="shared" si="682"/>
        <v>10720.515157174495</v>
      </c>
      <c r="CT244" s="610">
        <f t="shared" si="682"/>
        <v>38452.810613772795</v>
      </c>
      <c r="CU244" s="610">
        <f t="shared" si="682"/>
        <v>77730.014112187768</v>
      </c>
      <c r="CV244" s="610">
        <f t="shared" si="682"/>
        <v>99032.398722957761</v>
      </c>
      <c r="CW244" s="610">
        <f t="shared" si="682"/>
        <v>156380.58240958941</v>
      </c>
      <c r="CX244" s="610">
        <f t="shared" si="682"/>
        <v>195594.67414065768</v>
      </c>
      <c r="CY244" s="610">
        <f t="shared" si="682"/>
        <v>236872.12619765595</v>
      </c>
      <c r="CZ244" s="610">
        <f>+CZ243+CZ234+CZ240</f>
        <v>282304.69374923094</v>
      </c>
      <c r="DB244" s="610">
        <f>+DB243+DB234+DB240</f>
        <v>12707398835</v>
      </c>
      <c r="DC244" s="610">
        <f t="shared" ref="DC244:DM244" si="683">+DC243+DC234+DC240</f>
        <v>16226548182</v>
      </c>
      <c r="DD244" s="610">
        <f t="shared" si="683"/>
        <v>19714570106.052929</v>
      </c>
      <c r="DE244" s="610">
        <f t="shared" si="683"/>
        <v>24592453220.105858</v>
      </c>
      <c r="DF244" s="610">
        <f t="shared" si="683"/>
        <v>39271969338.158791</v>
      </c>
      <c r="DG244" s="610">
        <f t="shared" si="683"/>
        <v>106025773977.27173</v>
      </c>
      <c r="DH244" s="610">
        <f t="shared" si="683"/>
        <v>155182562763.27173</v>
      </c>
      <c r="DI244" s="610">
        <f t="shared" si="683"/>
        <v>228108301224.68134</v>
      </c>
      <c r="DJ244" s="610">
        <f t="shared" si="683"/>
        <v>274954497114.73425</v>
      </c>
      <c r="DK244" s="610">
        <f t="shared" si="683"/>
        <v>276064602270.73425</v>
      </c>
      <c r="DL244" s="610">
        <f t="shared" si="683"/>
        <v>277241144577.62048</v>
      </c>
      <c r="DM244" s="610">
        <f t="shared" si="683"/>
        <v>282304693749.70679</v>
      </c>
      <c r="DO244" s="610">
        <f t="shared" ref="DO244:DZ244" si="684">+DO243+DO234+DO240</f>
        <v>744086422.95000005</v>
      </c>
      <c r="DP244" s="610">
        <f t="shared" si="684"/>
        <v>1926831214.28</v>
      </c>
      <c r="DQ244" s="610">
        <f t="shared" si="684"/>
        <v>4642528944.409091</v>
      </c>
      <c r="DR244" s="610">
        <f t="shared" si="684"/>
        <v>7067272018.4976263</v>
      </c>
      <c r="DS244" s="610">
        <f t="shared" si="684"/>
        <v>10720515157.174496</v>
      </c>
      <c r="DT244" s="610">
        <f t="shared" si="684"/>
        <v>38452810613.772797</v>
      </c>
      <c r="DU244" s="610">
        <f t="shared" si="684"/>
        <v>77730014112.187759</v>
      </c>
      <c r="DV244" s="610">
        <f t="shared" si="684"/>
        <v>99032398722.957748</v>
      </c>
      <c r="DW244" s="610">
        <f t="shared" si="684"/>
        <v>156380582409.58936</v>
      </c>
      <c r="DX244" s="610">
        <f t="shared" si="684"/>
        <v>195594674140.65768</v>
      </c>
      <c r="DY244" s="610">
        <f t="shared" si="684"/>
        <v>236872126197.65598</v>
      </c>
      <c r="DZ244" s="610">
        <f t="shared" si="684"/>
        <v>282304693749.23096</v>
      </c>
      <c r="EB244" s="617">
        <v>1000000</v>
      </c>
      <c r="EC244" s="618">
        <v>1000000</v>
      </c>
      <c r="ED244" s="618">
        <v>1000000</v>
      </c>
      <c r="EE244" s="618">
        <v>1000000</v>
      </c>
      <c r="EF244" s="618">
        <v>1000000</v>
      </c>
      <c r="EG244" s="618">
        <v>1000000</v>
      </c>
      <c r="EH244" s="618">
        <v>1000000</v>
      </c>
      <c r="EI244" s="618">
        <v>1000000</v>
      </c>
      <c r="EJ244" s="618">
        <v>1000000</v>
      </c>
      <c r="EK244" s="618">
        <v>1000000</v>
      </c>
      <c r="EL244" s="618">
        <v>1000000</v>
      </c>
      <c r="EM244" s="618">
        <v>1000000</v>
      </c>
      <c r="EO244" s="563">
        <v>1000000</v>
      </c>
      <c r="EP244" s="563">
        <v>1000000</v>
      </c>
      <c r="EQ244" s="563">
        <v>1000000</v>
      </c>
      <c r="ER244" s="563">
        <v>1000000</v>
      </c>
      <c r="ES244" s="563">
        <v>1000000</v>
      </c>
      <c r="ET244" s="563">
        <v>1000000</v>
      </c>
      <c r="EU244" s="563">
        <v>1000000</v>
      </c>
      <c r="EV244" s="563">
        <v>1000000</v>
      </c>
      <c r="EW244" s="563">
        <v>1000000</v>
      </c>
      <c r="EX244" s="563">
        <v>1000000</v>
      </c>
      <c r="EY244" s="563">
        <v>1000000</v>
      </c>
      <c r="EZ244" s="563">
        <v>1000000</v>
      </c>
    </row>
    <row r="245" spans="1:156" ht="12" customHeight="1">
      <c r="T245" s="141"/>
      <c r="U245" s="397"/>
      <c r="V245" s="142"/>
      <c r="W245" s="197"/>
      <c r="X245" s="197"/>
      <c r="Y245" s="197"/>
      <c r="Z245" s="197"/>
      <c r="AA245" s="197"/>
      <c r="AB245" s="197"/>
      <c r="AC245" s="197"/>
      <c r="AD245" s="425"/>
      <c r="AE245" s="197"/>
      <c r="AF245" s="197"/>
      <c r="AG245" s="425"/>
      <c r="AH245" s="211"/>
      <c r="AI245" s="198"/>
      <c r="AJ245" s="198"/>
      <c r="AK245" s="198"/>
      <c r="AL245" s="138"/>
      <c r="AM245" s="425"/>
      <c r="AN245" s="211"/>
      <c r="AO245" s="198"/>
      <c r="AP245" s="198"/>
      <c r="AQ245" s="198"/>
      <c r="AR245" s="199"/>
      <c r="AS245" s="425"/>
      <c r="AT245" s="211"/>
      <c r="AU245" s="425"/>
      <c r="AV245" s="356"/>
      <c r="AW245" s="346"/>
      <c r="AX245" s="346"/>
      <c r="AY245" s="144"/>
      <c r="AZ245" s="144"/>
      <c r="BB245" s="317"/>
      <c r="BC245" s="317"/>
      <c r="BD245" s="317"/>
      <c r="BE245" s="317"/>
      <c r="BF245" s="317"/>
      <c r="BG245" s="317"/>
      <c r="BH245" s="317"/>
      <c r="BI245" s="317"/>
      <c r="BJ245" s="317"/>
      <c r="BK245" s="317"/>
      <c r="BL245" s="317"/>
      <c r="BM245" s="317"/>
      <c r="BN245" s="599"/>
      <c r="BO245" s="317"/>
      <c r="BP245" s="317"/>
      <c r="BQ245" s="317"/>
      <c r="BR245" s="317"/>
      <c r="BS245" s="317"/>
      <c r="BT245" s="317"/>
      <c r="BU245" s="317"/>
      <c r="BV245" s="317"/>
      <c r="BW245" s="317"/>
      <c r="BX245" s="317"/>
      <c r="BY245" s="317"/>
      <c r="BZ245" s="317"/>
      <c r="CB245" s="558"/>
      <c r="CC245" s="558"/>
      <c r="CD245" s="558"/>
      <c r="CE245" s="558"/>
      <c r="CF245" s="558"/>
      <c r="CG245" s="558"/>
      <c r="CH245" s="558"/>
      <c r="CI245" s="558"/>
      <c r="CJ245" s="558"/>
      <c r="CK245" s="558"/>
      <c r="CL245" s="558"/>
      <c r="CM245" s="558"/>
      <c r="CN245" s="600"/>
      <c r="CO245" s="558"/>
      <c r="CP245" s="558"/>
      <c r="CQ245" s="558"/>
      <c r="CR245" s="558"/>
      <c r="CS245" s="558"/>
      <c r="CT245" s="558"/>
      <c r="CU245" s="558"/>
      <c r="CV245" s="558"/>
      <c r="CW245" s="558"/>
      <c r="CX245" s="558"/>
      <c r="CY245" s="558"/>
      <c r="CZ245" s="558"/>
      <c r="DB245" s="558"/>
      <c r="DC245" s="558"/>
      <c r="DD245" s="558"/>
      <c r="DE245" s="558"/>
      <c r="DF245" s="558"/>
      <c r="DG245" s="558"/>
      <c r="DH245" s="558"/>
      <c r="DI245" s="558"/>
      <c r="DJ245" s="558"/>
      <c r="DK245" s="558"/>
      <c r="DL245" s="558"/>
      <c r="DM245" s="558"/>
      <c r="DN245" s="600"/>
      <c r="DO245" s="558"/>
      <c r="DP245" s="558"/>
      <c r="DQ245" s="558"/>
      <c r="DR245" s="558"/>
      <c r="DS245" s="558"/>
      <c r="DT245" s="558"/>
      <c r="DU245" s="558"/>
      <c r="DV245" s="558"/>
      <c r="DW245" s="558"/>
      <c r="DX245" s="558"/>
      <c r="DY245" s="558"/>
      <c r="DZ245" s="558"/>
      <c r="EB245" s="558"/>
      <c r="EC245" s="558"/>
      <c r="ED245" s="558"/>
      <c r="EE245" s="558"/>
      <c r="EF245" s="558"/>
      <c r="EG245" s="558"/>
      <c r="EH245" s="558"/>
      <c r="EI245" s="558"/>
      <c r="EJ245" s="558"/>
      <c r="EK245" s="558"/>
      <c r="EL245" s="558"/>
      <c r="EM245" s="558"/>
      <c r="EO245" s="538">
        <v>1000000</v>
      </c>
      <c r="EP245" s="538">
        <v>1000000</v>
      </c>
      <c r="EQ245" s="538">
        <v>1000000</v>
      </c>
      <c r="ER245" s="538">
        <v>1000000</v>
      </c>
      <c r="ES245" s="538">
        <v>1000000</v>
      </c>
      <c r="ET245" s="538">
        <v>1000000</v>
      </c>
      <c r="EU245" s="538">
        <v>1000000</v>
      </c>
      <c r="EV245" s="538">
        <v>1000000</v>
      </c>
      <c r="EW245" s="538">
        <v>1000000</v>
      </c>
      <c r="EX245" s="538">
        <v>1000000</v>
      </c>
      <c r="EY245" s="538">
        <v>1000000</v>
      </c>
      <c r="EZ245" s="538">
        <v>1000000</v>
      </c>
    </row>
    <row r="246" spans="1:156" ht="12.75" customHeight="1" thickBot="1">
      <c r="T246" s="141"/>
      <c r="U246" s="397"/>
      <c r="V246" s="142"/>
      <c r="W246" s="141"/>
      <c r="X246" s="141"/>
      <c r="Y246" s="141"/>
      <c r="Z246" s="141"/>
      <c r="AA246" s="141"/>
      <c r="AB246" s="141"/>
      <c r="AC246" s="141"/>
      <c r="AD246" s="391"/>
      <c r="AE246" s="141"/>
      <c r="AF246" s="141"/>
      <c r="AG246" s="391"/>
      <c r="AH246" s="143"/>
      <c r="AI246" s="144"/>
      <c r="AJ246" s="144"/>
      <c r="AK246" s="144"/>
      <c r="AL246" s="138"/>
      <c r="AM246" s="391"/>
      <c r="AN246" s="143"/>
      <c r="AO246" s="144"/>
      <c r="AP246" s="144"/>
      <c r="AQ246" s="144"/>
      <c r="AR246" s="138"/>
      <c r="AS246" s="391"/>
      <c r="AT246" s="143"/>
      <c r="AU246" s="391"/>
      <c r="AV246" s="346"/>
      <c r="AW246" s="346"/>
      <c r="AX246" s="346"/>
      <c r="AY246" s="144"/>
      <c r="AZ246" s="144"/>
      <c r="BB246" s="317"/>
      <c r="BC246" s="317"/>
      <c r="BD246" s="317"/>
      <c r="BE246" s="317"/>
      <c r="BF246" s="317"/>
      <c r="BG246" s="317"/>
      <c r="BH246" s="317"/>
      <c r="BI246" s="317"/>
      <c r="BJ246" s="317"/>
      <c r="BK246" s="317"/>
      <c r="BL246" s="317"/>
      <c r="BM246" s="317"/>
      <c r="BN246" s="599"/>
      <c r="BO246" s="317"/>
      <c r="BP246" s="317"/>
      <c r="BQ246" s="317"/>
      <c r="BR246" s="317"/>
      <c r="BS246" s="317"/>
      <c r="BT246" s="317"/>
      <c r="BU246" s="317"/>
      <c r="BV246" s="317"/>
      <c r="BW246" s="317"/>
      <c r="BX246" s="317"/>
      <c r="BY246" s="317"/>
      <c r="BZ246" s="317"/>
      <c r="CB246" s="558"/>
      <c r="CC246" s="558"/>
      <c r="CD246" s="558"/>
      <c r="CE246" s="558"/>
      <c r="CF246" s="558"/>
      <c r="CG246" s="558"/>
      <c r="CH246" s="558"/>
      <c r="CI246" s="558"/>
      <c r="CJ246" s="558"/>
      <c r="CK246" s="558"/>
      <c r="CL246" s="558"/>
      <c r="CM246" s="558"/>
      <c r="CN246" s="600"/>
      <c r="CO246" s="558"/>
      <c r="CP246" s="558"/>
      <c r="CQ246" s="558"/>
      <c r="CR246" s="558"/>
      <c r="CS246" s="558"/>
      <c r="CT246" s="558"/>
      <c r="CU246" s="558"/>
      <c r="CV246" s="558"/>
      <c r="CW246" s="558"/>
      <c r="CX246" s="558"/>
      <c r="CY246" s="558"/>
      <c r="CZ246" s="558"/>
      <c r="DB246" s="558"/>
      <c r="DC246" s="558"/>
      <c r="DD246" s="558"/>
      <c r="DE246" s="558"/>
      <c r="DF246" s="558"/>
      <c r="DG246" s="558"/>
      <c r="DH246" s="558"/>
      <c r="DI246" s="558"/>
      <c r="DJ246" s="558"/>
      <c r="DK246" s="558"/>
      <c r="DL246" s="558"/>
      <c r="DM246" s="558"/>
      <c r="DN246" s="600"/>
      <c r="DO246" s="558"/>
      <c r="DP246" s="558"/>
      <c r="DQ246" s="558"/>
      <c r="DR246" s="558"/>
      <c r="DS246" s="558"/>
      <c r="DT246" s="558"/>
      <c r="DU246" s="558"/>
      <c r="DV246" s="558"/>
      <c r="DW246" s="558"/>
      <c r="DX246" s="558"/>
      <c r="DY246" s="558"/>
      <c r="DZ246" s="558"/>
      <c r="EB246" s="558"/>
      <c r="EC246" s="558"/>
      <c r="ED246" s="558"/>
      <c r="EE246" s="558"/>
      <c r="EF246" s="558"/>
      <c r="EG246" s="558"/>
      <c r="EH246" s="558"/>
      <c r="EI246" s="558"/>
      <c r="EJ246" s="558"/>
      <c r="EK246" s="558"/>
      <c r="EL246" s="558"/>
      <c r="EM246" s="558"/>
      <c r="EO246" s="538">
        <v>1000000</v>
      </c>
      <c r="EP246" s="538">
        <v>1000000</v>
      </c>
      <c r="EQ246" s="538">
        <v>1000000</v>
      </c>
      <c r="ER246" s="538">
        <v>1000000</v>
      </c>
      <c r="ES246" s="538">
        <v>1000000</v>
      </c>
      <c r="ET246" s="538">
        <v>1000000</v>
      </c>
      <c r="EU246" s="538">
        <v>1000000</v>
      </c>
      <c r="EV246" s="538">
        <v>1000000</v>
      </c>
      <c r="EW246" s="538">
        <v>1000000</v>
      </c>
      <c r="EX246" s="538">
        <v>1000000</v>
      </c>
      <c r="EY246" s="538">
        <v>1000000</v>
      </c>
      <c r="EZ246" s="538">
        <v>1000000</v>
      </c>
    </row>
    <row r="247" spans="1:156" ht="89.25" customHeight="1" thickBot="1">
      <c r="B247" s="150"/>
      <c r="C247" s="222"/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155" t="s">
        <v>125</v>
      </c>
      <c r="U247" s="406"/>
      <c r="V247" s="155" t="s">
        <v>125</v>
      </c>
      <c r="W247" s="156" t="s">
        <v>430</v>
      </c>
      <c r="X247" s="156" t="s">
        <v>127</v>
      </c>
      <c r="Y247" s="156" t="s">
        <v>128</v>
      </c>
      <c r="Z247" s="156" t="s">
        <v>129</v>
      </c>
      <c r="AA247" s="156" t="s">
        <v>130</v>
      </c>
      <c r="AB247" s="156" t="s">
        <v>131</v>
      </c>
      <c r="AC247" s="155" t="s">
        <v>132</v>
      </c>
      <c r="AD247" s="419" t="s">
        <v>431</v>
      </c>
      <c r="AE247" s="155" t="s">
        <v>432</v>
      </c>
      <c r="AF247" s="155" t="s">
        <v>135</v>
      </c>
      <c r="AG247" s="419" t="s">
        <v>0</v>
      </c>
      <c r="AH247" s="157" t="s">
        <v>136</v>
      </c>
      <c r="AI247" s="158" t="s">
        <v>137</v>
      </c>
      <c r="AJ247" s="158" t="s">
        <v>433</v>
      </c>
      <c r="AK247" s="158" t="s">
        <v>138</v>
      </c>
      <c r="AL247" s="159" t="s">
        <v>139</v>
      </c>
      <c r="AM247" s="419" t="s">
        <v>140</v>
      </c>
      <c r="AN247" s="157" t="s">
        <v>141</v>
      </c>
      <c r="AO247" s="312"/>
      <c r="AP247" s="273" t="s">
        <v>434</v>
      </c>
      <c r="AQ247" s="238" t="s">
        <v>143</v>
      </c>
      <c r="AR247" s="274" t="s">
        <v>144</v>
      </c>
      <c r="AS247" s="419" t="s">
        <v>293</v>
      </c>
      <c r="AT247" s="157" t="s">
        <v>294</v>
      </c>
      <c r="AU247" s="419" t="s">
        <v>145</v>
      </c>
      <c r="AV247" s="347" t="s">
        <v>146</v>
      </c>
      <c r="AW247" s="347" t="s">
        <v>147</v>
      </c>
      <c r="AX247" s="388"/>
      <c r="AY247" s="160" t="s">
        <v>149</v>
      </c>
      <c r="AZ247" s="161" t="s">
        <v>150</v>
      </c>
      <c r="BB247" s="321" t="s">
        <v>151</v>
      </c>
      <c r="BC247" s="321" t="s">
        <v>152</v>
      </c>
      <c r="BD247" s="321" t="s">
        <v>107</v>
      </c>
      <c r="BE247" s="321" t="s">
        <v>153</v>
      </c>
      <c r="BF247" s="321" t="s">
        <v>154</v>
      </c>
      <c r="BG247" s="321" t="s">
        <v>155</v>
      </c>
      <c r="BH247" s="321" t="s">
        <v>156</v>
      </c>
      <c r="BI247" s="321" t="s">
        <v>157</v>
      </c>
      <c r="BJ247" s="321" t="s">
        <v>158</v>
      </c>
      <c r="BK247" s="321" t="s">
        <v>159</v>
      </c>
      <c r="BL247" s="321" t="s">
        <v>160</v>
      </c>
      <c r="BM247" s="321" t="s">
        <v>161</v>
      </c>
      <c r="BO247" s="321" t="s">
        <v>151</v>
      </c>
      <c r="BP247" s="321" t="s">
        <v>152</v>
      </c>
      <c r="BQ247" s="321" t="s">
        <v>107</v>
      </c>
      <c r="BR247" s="321" t="s">
        <v>153</v>
      </c>
      <c r="BS247" s="321" t="s">
        <v>154</v>
      </c>
      <c r="BT247" s="321" t="s">
        <v>155</v>
      </c>
      <c r="BU247" s="321" t="s">
        <v>156</v>
      </c>
      <c r="BV247" s="321" t="s">
        <v>157</v>
      </c>
      <c r="BW247" s="321" t="s">
        <v>158</v>
      </c>
      <c r="BX247" s="321" t="s">
        <v>159</v>
      </c>
      <c r="BY247" s="321" t="s">
        <v>160</v>
      </c>
      <c r="BZ247" s="321" t="s">
        <v>161</v>
      </c>
      <c r="CB247" s="601" t="s">
        <v>151</v>
      </c>
      <c r="CC247" s="601" t="s">
        <v>152</v>
      </c>
      <c r="CD247" s="601" t="s">
        <v>107</v>
      </c>
      <c r="CE247" s="601" t="s">
        <v>153</v>
      </c>
      <c r="CF247" s="601" t="s">
        <v>154</v>
      </c>
      <c r="CG247" s="601" t="s">
        <v>155</v>
      </c>
      <c r="CH247" s="601" t="s">
        <v>156</v>
      </c>
      <c r="CI247" s="601" t="s">
        <v>157</v>
      </c>
      <c r="CJ247" s="601" t="s">
        <v>158</v>
      </c>
      <c r="CK247" s="601" t="s">
        <v>159</v>
      </c>
      <c r="CL247" s="601" t="s">
        <v>160</v>
      </c>
      <c r="CM247" s="601" t="s">
        <v>161</v>
      </c>
      <c r="CO247" s="601" t="s">
        <v>151</v>
      </c>
      <c r="CP247" s="601" t="s">
        <v>152</v>
      </c>
      <c r="CQ247" s="601" t="s">
        <v>107</v>
      </c>
      <c r="CR247" s="601" t="s">
        <v>153</v>
      </c>
      <c r="CS247" s="601" t="s">
        <v>154</v>
      </c>
      <c r="CT247" s="601" t="s">
        <v>155</v>
      </c>
      <c r="CU247" s="601" t="s">
        <v>156</v>
      </c>
      <c r="CV247" s="601" t="s">
        <v>157</v>
      </c>
      <c r="CW247" s="601" t="s">
        <v>158</v>
      </c>
      <c r="CX247" s="601" t="s">
        <v>159</v>
      </c>
      <c r="CY247" s="601" t="s">
        <v>160</v>
      </c>
      <c r="CZ247" s="601" t="s">
        <v>161</v>
      </c>
      <c r="DB247" s="601" t="s">
        <v>151</v>
      </c>
      <c r="DC247" s="601" t="s">
        <v>152</v>
      </c>
      <c r="DD247" s="601" t="s">
        <v>107</v>
      </c>
      <c r="DE247" s="601" t="s">
        <v>153</v>
      </c>
      <c r="DF247" s="601" t="s">
        <v>154</v>
      </c>
      <c r="DG247" s="601" t="s">
        <v>155</v>
      </c>
      <c r="DH247" s="601" t="s">
        <v>156</v>
      </c>
      <c r="DI247" s="601" t="s">
        <v>157</v>
      </c>
      <c r="DJ247" s="601" t="s">
        <v>158</v>
      </c>
      <c r="DK247" s="601" t="s">
        <v>159</v>
      </c>
      <c r="DL247" s="601" t="s">
        <v>160</v>
      </c>
      <c r="DM247" s="601" t="s">
        <v>161</v>
      </c>
      <c r="DO247" s="601" t="s">
        <v>151</v>
      </c>
      <c r="DP247" s="601" t="s">
        <v>152</v>
      </c>
      <c r="DQ247" s="601" t="s">
        <v>107</v>
      </c>
      <c r="DR247" s="601" t="s">
        <v>153</v>
      </c>
      <c r="DS247" s="601" t="s">
        <v>154</v>
      </c>
      <c r="DT247" s="601" t="s">
        <v>155</v>
      </c>
      <c r="DU247" s="601" t="s">
        <v>156</v>
      </c>
      <c r="DV247" s="601" t="s">
        <v>157</v>
      </c>
      <c r="DW247" s="601" t="s">
        <v>158</v>
      </c>
      <c r="DX247" s="601" t="s">
        <v>159</v>
      </c>
      <c r="DY247" s="601" t="s">
        <v>160</v>
      </c>
      <c r="DZ247" s="601" t="s">
        <v>161</v>
      </c>
      <c r="EB247" s="601" t="s">
        <v>151</v>
      </c>
      <c r="EC247" s="601" t="s">
        <v>152</v>
      </c>
      <c r="ED247" s="601" t="s">
        <v>107</v>
      </c>
      <c r="EE247" s="601" t="s">
        <v>153</v>
      </c>
      <c r="EF247" s="601" t="s">
        <v>154</v>
      </c>
      <c r="EG247" s="601" t="s">
        <v>155</v>
      </c>
      <c r="EH247" s="601" t="s">
        <v>156</v>
      </c>
      <c r="EI247" s="601" t="s">
        <v>157</v>
      </c>
      <c r="EJ247" s="601" t="s">
        <v>158</v>
      </c>
      <c r="EK247" s="601" t="s">
        <v>159</v>
      </c>
      <c r="EL247" s="601" t="s">
        <v>160</v>
      </c>
      <c r="EM247" s="601" t="s">
        <v>161</v>
      </c>
      <c r="EO247" s="531" t="s">
        <v>151</v>
      </c>
      <c r="EP247" s="531" t="s">
        <v>152</v>
      </c>
      <c r="EQ247" s="531" t="s">
        <v>107</v>
      </c>
      <c r="ER247" s="531" t="s">
        <v>153</v>
      </c>
      <c r="ES247" s="531" t="s">
        <v>154</v>
      </c>
      <c r="ET247" s="531" t="s">
        <v>155</v>
      </c>
      <c r="EU247" s="531" t="s">
        <v>156</v>
      </c>
      <c r="EV247" s="531" t="s">
        <v>157</v>
      </c>
      <c r="EW247" s="531" t="s">
        <v>158</v>
      </c>
      <c r="EX247" s="531" t="s">
        <v>159</v>
      </c>
      <c r="EY247" s="531" t="s">
        <v>160</v>
      </c>
      <c r="EZ247" s="531" t="s">
        <v>161</v>
      </c>
    </row>
    <row r="248" spans="1:156" ht="37.5" customHeight="1">
      <c r="B248" s="1" t="s">
        <v>190</v>
      </c>
      <c r="C248" s="1" t="s">
        <v>298</v>
      </c>
      <c r="D248" s="509" t="s">
        <v>395</v>
      </c>
      <c r="E248" s="1" t="s">
        <v>174</v>
      </c>
      <c r="F248" s="1" t="s">
        <v>162</v>
      </c>
      <c r="G248" s="1" t="s">
        <v>162</v>
      </c>
      <c r="H248" s="1" t="s">
        <v>162</v>
      </c>
      <c r="I248" s="1" t="s">
        <v>162</v>
      </c>
      <c r="J248" s="1" t="s">
        <v>162</v>
      </c>
      <c r="K248" s="1" t="s">
        <v>162</v>
      </c>
      <c r="L248" s="1" t="s">
        <v>162</v>
      </c>
      <c r="M248" s="1" t="s">
        <v>162</v>
      </c>
      <c r="N248" s="1" t="s">
        <v>162</v>
      </c>
      <c r="O248" s="1" t="s">
        <v>162</v>
      </c>
      <c r="T248" s="522" t="s">
        <v>396</v>
      </c>
      <c r="U248" s="267">
        <v>202300000000311</v>
      </c>
      <c r="V248" s="289" t="s">
        <v>396</v>
      </c>
      <c r="W248" s="360">
        <f>+SUMIFS('[1]SIIF Cierre 31 de Abril de 2024'!$P$4:$P$749,'[1]SIIF Cierre 31 de Abril de 2024'!$A$4:$A$749,$B248,'[1]SIIF Cierre 31 de Abril de 2024'!$B$4:$B$749,$C248,'[1]SIIF Cierre 31 de Abril de 2024'!$C$4:$C$749,$D248)/1000000</f>
        <v>250370.67303999999</v>
      </c>
      <c r="X248" s="246">
        <v>0</v>
      </c>
      <c r="Y248" s="360">
        <f>+SUMIFS('[1]SIIF Cierre 31 de Abril de 2024'!$R$4:$R$749,'[1]SIIF Cierre 31 de Abril de 2024'!$A$4:$A$749,$B248,'[1]SIIF Cierre 31 de Abril de 2024'!$B$4:$B$749,$C248,'[1]SIIF Cierre 31 de Abril de 2024'!$C$4:$C$749,$D248)/1000000</f>
        <v>0</v>
      </c>
      <c r="Z248" s="246"/>
      <c r="AA248" s="360">
        <f>+SUMIFS('[1]SIIF Cierre 31 de Abril de 2024'!$Q$4:$Q$749,'[1]SIIF Cierre 31 de Abril de 2024'!$A$4:$A$749,$B248,'[1]SIIF Cierre 31 de Abril de 2024'!$B$4:$B$749,$C248,'[1]SIIF Cierre 31 de Abril de 2024'!$C$4:$C$749,$D248)/1000000</f>
        <v>0</v>
      </c>
      <c r="AB248" s="246"/>
      <c r="AC248" s="246">
        <f>+AA248+AB248</f>
        <v>0</v>
      </c>
      <c r="AD248" s="433">
        <f>W248-Y248+AA248</f>
        <v>250370.67303999999</v>
      </c>
      <c r="AE248" s="360">
        <f>+SUMIFS('[1]SIIF Cierre 31 de Abril de 2024'!$T$4:$T$749,'[1]SIIF Cierre 31 de Abril de 2024'!$A$4:$A$749,$B248,'[1]SIIF Cierre 31 de Abril de 2024'!$B$4:$B$749,$C248,'[1]SIIF Cierre 31 de Abril de 2024'!$C$4:$C$749,$D248)/1000000</f>
        <v>0</v>
      </c>
      <c r="AF248" s="360">
        <f>AD248-AE248</f>
        <v>250370.67303999999</v>
      </c>
      <c r="AG248" s="437">
        <f>+SUMIFS('[1]SIIF Cierre 31 de Abril de 2024'!$W$4:$W$749,'[1]SIIF Cierre 31 de Abril de 2024'!$A$4:$A$749,$B248,'[1]SIIF Cierre 31 de Abril de 2024'!$B$4:$B$749,$C248,'[1]SIIF Cierre 31 de Abril de 2024'!$C$4:$C$749,$D248,'[1]SIIF Cierre 31 de Abril de 2024'!$D$4:$D$749,$E248,'[1]SIIF Cierre 31 de Abril de 2024'!$E$4:$E$749,$F248,'[1]SIIF Cierre 31 de Abril de 2024'!$F$4:$F$749,$G248,'[1]SIIF Cierre 31 de Abril de 2024'!$G$4:$G$749,$H248,'[1]SIIF Cierre 31 de Abril de 2024'!$H$4:$H$749,$I248,'[1]SIIF Cierre 31 de Abril de 2024'!$I$4:$I$749,$J248,'[1]SIIF Cierre 31 de Abril de 2024'!$J$4:$J$749,$K248,'[1]SIIF Cierre 31 de Abril de 2024'!$K$4:$K$749,$L248,'[1]SIIF Cierre 31 de Abril de 2024'!$L$4:$L$749,$M248,'[1]SIIF Cierre 31 de Abril de 2024'!$M$4:$M$749,$N248,'[1]SIIF Cierre 31 de Abril de 2024'!$N$4:$N$749,$O248)/1000000</f>
        <v>9007.89730633</v>
      </c>
      <c r="AH248" s="247">
        <f>+AG248/AD248</f>
        <v>3.5978244564174137E-2</v>
      </c>
      <c r="AI248" s="248"/>
      <c r="AJ248" s="246">
        <f t="shared" ref="AJ248:AJ251" si="685">INDEX(CB248:CM248,MATCH($W$1,$CB$86:$CM$86,0))</f>
        <v>9687.0011956666658</v>
      </c>
      <c r="AK248" s="246">
        <f>+AG248-AJ248</f>
        <v>-679.10388933666582</v>
      </c>
      <c r="AL248" s="170">
        <f t="shared" ref="AL248:AL251" si="686">INDEX(BB248:BM248,MATCH($W$1,$BB$86:$BM$86,0))</f>
        <v>3.8690638476319532E-2</v>
      </c>
      <c r="AM248" s="438">
        <f>+SUMIFS('[1]SIIF Cierre 31 de Abril de 2024'!$X$4:$X$749,'[1]SIIF Cierre 31 de Abril de 2024'!$A$4:$A$749,$B248,'[1]SIIF Cierre 31 de Abril de 2024'!$B$4:$B$749,$C248,'[1]SIIF Cierre 31 de Abril de 2024'!$C$4:$C$749,$D248,'[1]SIIF Cierre 31 de Abril de 2024'!$D$4:$D$749,$E248,'[1]SIIF Cierre 31 de Abril de 2024'!$E$4:$E$749,$F248,'[1]SIIF Cierre 31 de Abril de 2024'!$F$4:$F$749,$G248,'[1]SIIF Cierre 31 de Abril de 2024'!$G$4:$G$749,$H248,'[1]SIIF Cierre 31 de Abril de 2024'!$H$4:$H$749,$I248,'[1]SIIF Cierre 31 de Abril de 2024'!$I$4:$I$749,$J248,'[1]SIIF Cierre 31 de Abril de 2024'!$J$4:$J$749,$K248,'[1]SIIF Cierre 31 de Abril de 2024'!$K$4:$K$749,$L248,'[1]SIIF Cierre 31 de Abril de 2024'!$L$4:$L$749,$M248,'[1]SIIF Cierre 31 de Abril de 2024'!$M$4:$M$749,$N248,'[1]SIIF Cierre 31 de Abril de 2024'!$N$4:$N$749,$O248)/1000000</f>
        <v>1884.0520801800001</v>
      </c>
      <c r="AN248" s="247">
        <f>+AM248/AD248</f>
        <v>7.5250509866185405E-3</v>
      </c>
      <c r="AO248" s="248"/>
      <c r="AP248" s="246">
        <f t="shared" ref="AP248:AP251" si="687">INDEX(CO248:CZ248,MATCH($W$1,$CO$86:$CZ$86,0))</f>
        <v>2673.7520450000002</v>
      </c>
      <c r="AQ248" s="246">
        <f>+AM248-AP248</f>
        <v>-789.6999648200001</v>
      </c>
      <c r="AR248" s="170">
        <f t="shared" ref="AR248:AR252" si="688">INDEX(BO248:BZ248,MATCH($W$1,$BO$86:$BZ$86,0))</f>
        <v>1.0679174252061194E-2</v>
      </c>
      <c r="AS248" s="438">
        <f>+SUMIFS('[1]SIIF Cierre 31 de Abril de 2024'!$Z$4:$Z$749,'[1]SIIF Cierre 31 de Abril de 2024'!$A$4:$A$749,$B248,'[1]SIIF Cierre 31 de Abril de 2024'!$B$4:$B$749,$C248,'[1]SIIF Cierre 31 de Abril de 2024'!$C$4:$C$749,$D248,'[1]SIIF Cierre 31 de Abril de 2024'!$D$4:$D$749,$E248,'[1]SIIF Cierre 31 de Abril de 2024'!$E$4:$E$749,$F248,'[1]SIIF Cierre 31 de Abril de 2024'!$F$4:$F$749,$G248,'[1]SIIF Cierre 31 de Abril de 2024'!$G$4:$G$749,$H248,'[1]SIIF Cierre 31 de Abril de 2024'!$H$4:$H$749,$I248,'[1]SIIF Cierre 31 de Abril de 2024'!$I$4:$I$749,$J248,'[1]SIIF Cierre 31 de Abril de 2024'!$J$4:$J$749,$K248,'[1]SIIF Cierre 31 de Abril de 2024'!$K$4:$K$749,$L248,'[1]SIIF Cierre 31 de Abril de 2024'!$L$4:$L$749,$M248,'[1]SIIF Cierre 31 de Abril de 2024'!$M$4:$M$749,$N248,'[1]SIIF Cierre 31 de Abril de 2024'!$N$4:$N$749,$O248)/1000000</f>
        <v>1875.7420801800001</v>
      </c>
      <c r="AT248" s="247">
        <f t="shared" ref="AT248:AT252" si="689">+AS248/AD248</f>
        <v>7.491860198340106E-3</v>
      </c>
      <c r="AU248" s="433">
        <f>+AD248-AG248</f>
        <v>241362.77573366999</v>
      </c>
      <c r="AV248" s="361">
        <f>+AG248-AM248</f>
        <v>7123.8452261499997</v>
      </c>
      <c r="AW248" s="382">
        <f>+AD248-AM248</f>
        <v>248486.62095981999</v>
      </c>
      <c r="AX248" s="386"/>
      <c r="AY248" s="190">
        <f>AD248*AR248</f>
        <v>2673.7520449999997</v>
      </c>
      <c r="AZ248" s="172">
        <f>IF(AND(AY248=0,AM248&gt;AY248),1,IFERROR(AM248/AY248,1))</f>
        <v>0.70464727037917996</v>
      </c>
      <c r="BB248" s="259">
        <v>1.6366207448521686E-2</v>
      </c>
      <c r="BC248" s="252">
        <v>2.4875357386617371E-2</v>
      </c>
      <c r="BD248" s="252">
        <v>3.1267971072421387E-2</v>
      </c>
      <c r="BE248" s="252">
        <v>3.8690638476319532E-2</v>
      </c>
      <c r="BF248" s="252">
        <v>8.6238340717631159E-2</v>
      </c>
      <c r="BG248" s="252">
        <v>0.34787870267237408</v>
      </c>
      <c r="BH248" s="252">
        <v>0.52901666415694215</v>
      </c>
      <c r="BI248" s="252">
        <v>0.81648037274060481</v>
      </c>
      <c r="BJ248" s="252">
        <v>0.99895467282640527</v>
      </c>
      <c r="BK248" s="252">
        <v>0.99937786566170606</v>
      </c>
      <c r="BL248" s="252">
        <v>0.99978568717594407</v>
      </c>
      <c r="BM248" s="252">
        <v>1</v>
      </c>
      <c r="BO248" s="252">
        <v>1.0384613614808694E-4</v>
      </c>
      <c r="BP248" s="252">
        <v>7.0339389538591945E-4</v>
      </c>
      <c r="BQ248" s="252">
        <v>6.212479487369916E-3</v>
      </c>
      <c r="BR248" s="252">
        <v>1.0679174252061194E-2</v>
      </c>
      <c r="BS248" s="252">
        <v>1.9067268931842147E-2</v>
      </c>
      <c r="BT248" s="309">
        <v>0.11961364412123242</v>
      </c>
      <c r="BU248" s="252">
        <v>0.26954317341759221</v>
      </c>
      <c r="BV248" s="252">
        <v>0.34654662061454033</v>
      </c>
      <c r="BW248" s="309">
        <v>0.56349009492921076</v>
      </c>
      <c r="BX248" s="252">
        <v>0.71216652772193223</v>
      </c>
      <c r="BY248" s="309">
        <v>0.86822445006596682</v>
      </c>
      <c r="BZ248" s="252">
        <v>1</v>
      </c>
      <c r="CB248" s="537">
        <f t="shared" ref="CB248:CM251" si="690">DB248/EB248</f>
        <v>4097.6183739999997</v>
      </c>
      <c r="CC248" s="537">
        <f t="shared" si="690"/>
        <v>6228.0599709999997</v>
      </c>
      <c r="CD248" s="537">
        <f t="shared" si="690"/>
        <v>7828.5829620000004</v>
      </c>
      <c r="CE248" s="537">
        <f t="shared" si="690"/>
        <v>9687.0011956666658</v>
      </c>
      <c r="CF248" s="537">
        <f t="shared" si="690"/>
        <v>21591.551407333336</v>
      </c>
      <c r="CG248" s="537">
        <f t="shared" si="690"/>
        <v>87098.624924393342</v>
      </c>
      <c r="CH248" s="537">
        <f t="shared" si="690"/>
        <v>132450.25825439335</v>
      </c>
      <c r="CI248" s="537">
        <f t="shared" si="690"/>
        <v>204422.74044708334</v>
      </c>
      <c r="CJ248" s="537">
        <f t="shared" si="690"/>
        <v>250108.95377208333</v>
      </c>
      <c r="CK248" s="537">
        <f t="shared" si="690"/>
        <v>250214.90884708334</v>
      </c>
      <c r="CL248" s="537">
        <f t="shared" si="690"/>
        <v>250317.01539408334</v>
      </c>
      <c r="CM248" s="537">
        <f t="shared" si="690"/>
        <v>250370.67304008335</v>
      </c>
      <c r="CO248" s="538">
        <f t="shared" ref="CO248:CZ251" si="691">DO248/EO248</f>
        <v>26.000026999999999</v>
      </c>
      <c r="CP248" s="538">
        <f t="shared" si="691"/>
        <v>176.10920300000001</v>
      </c>
      <c r="CQ248" s="538">
        <f t="shared" si="691"/>
        <v>1555.4226705000001</v>
      </c>
      <c r="CR248" s="538">
        <f t="shared" si="691"/>
        <v>2673.7520450000002</v>
      </c>
      <c r="CS248" s="538">
        <f t="shared" si="691"/>
        <v>4773.8849554999997</v>
      </c>
      <c r="CT248" s="538">
        <f t="shared" si="691"/>
        <v>29947.7485834</v>
      </c>
      <c r="CU248" s="538">
        <f t="shared" si="691"/>
        <v>67485.705741900005</v>
      </c>
      <c r="CV248" s="538">
        <f t="shared" si="691"/>
        <v>86765.110643000007</v>
      </c>
      <c r="CW248" s="538">
        <f t="shared" si="691"/>
        <v>141081.39431879998</v>
      </c>
      <c r="CX248" s="538">
        <f t="shared" si="691"/>
        <v>178305.61286229998</v>
      </c>
      <c r="CY248" s="538">
        <f t="shared" si="691"/>
        <v>217377.93991279998</v>
      </c>
      <c r="CZ248" s="538">
        <f t="shared" si="691"/>
        <v>250370.67303999999</v>
      </c>
      <c r="DB248" s="537">
        <v>4097618374</v>
      </c>
      <c r="DC248" s="538">
        <v>6228059971</v>
      </c>
      <c r="DD248" s="538">
        <v>7828582962</v>
      </c>
      <c r="DE248" s="538">
        <v>9687001195.666666</v>
      </c>
      <c r="DF248" s="538">
        <v>21591551407.333336</v>
      </c>
      <c r="DG248" s="538">
        <v>87098624924.393341</v>
      </c>
      <c r="DH248" s="538">
        <v>132450258254.39334</v>
      </c>
      <c r="DI248" s="538">
        <v>204422740447.08334</v>
      </c>
      <c r="DJ248" s="538">
        <v>250108953772.08334</v>
      </c>
      <c r="DK248" s="538">
        <v>250214908847.08334</v>
      </c>
      <c r="DL248" s="538">
        <v>250317015394.08334</v>
      </c>
      <c r="DM248" s="538">
        <v>250370673040.08334</v>
      </c>
      <c r="DO248" s="538">
        <v>26000027</v>
      </c>
      <c r="DP248" s="538">
        <v>176109203</v>
      </c>
      <c r="DQ248" s="538">
        <v>1555422670.5</v>
      </c>
      <c r="DR248" s="538">
        <v>2673752045</v>
      </c>
      <c r="DS248" s="538">
        <v>4773884955.5</v>
      </c>
      <c r="DT248" s="554">
        <v>29947748583.400002</v>
      </c>
      <c r="DU248" s="538">
        <v>67485705741.900002</v>
      </c>
      <c r="DV248" s="538">
        <v>86765110643</v>
      </c>
      <c r="DW248" s="554">
        <v>141081394318.79999</v>
      </c>
      <c r="DX248" s="538">
        <v>178305612862.29999</v>
      </c>
      <c r="DY248" s="554">
        <v>217377939912.79999</v>
      </c>
      <c r="DZ248" s="538">
        <v>250370673040</v>
      </c>
      <c r="EB248" s="537">
        <v>1000000</v>
      </c>
      <c r="EC248" s="538">
        <v>1000000</v>
      </c>
      <c r="ED248" s="538">
        <v>1000000</v>
      </c>
      <c r="EE248" s="538">
        <v>1000000</v>
      </c>
      <c r="EF248" s="538">
        <v>1000000</v>
      </c>
      <c r="EG248" s="538">
        <v>1000000</v>
      </c>
      <c r="EH248" s="538">
        <v>1000000</v>
      </c>
      <c r="EI248" s="538">
        <v>1000000</v>
      </c>
      <c r="EJ248" s="538">
        <v>1000000</v>
      </c>
      <c r="EK248" s="538">
        <v>1000000</v>
      </c>
      <c r="EL248" s="538">
        <v>1000000</v>
      </c>
      <c r="EM248" s="538">
        <v>1000000</v>
      </c>
      <c r="EO248" s="538">
        <v>1000000</v>
      </c>
      <c r="EP248" s="538">
        <v>1000000</v>
      </c>
      <c r="EQ248" s="538">
        <v>1000000</v>
      </c>
      <c r="ER248" s="538">
        <v>1000000</v>
      </c>
      <c r="ES248" s="538">
        <v>1000000</v>
      </c>
      <c r="ET248" s="554">
        <v>1000000</v>
      </c>
      <c r="EU248" s="538">
        <v>1000000</v>
      </c>
      <c r="EV248" s="538">
        <v>1000000</v>
      </c>
      <c r="EW248" s="554">
        <v>1000000</v>
      </c>
      <c r="EX248" s="538">
        <v>1000000</v>
      </c>
      <c r="EY248" s="554">
        <v>1000000</v>
      </c>
      <c r="EZ248" s="538">
        <v>1000000</v>
      </c>
    </row>
    <row r="249" spans="1:156" ht="90" customHeight="1">
      <c r="B249" s="1" t="s">
        <v>190</v>
      </c>
      <c r="C249" s="1" t="s">
        <v>298</v>
      </c>
      <c r="D249" s="509" t="s">
        <v>397</v>
      </c>
      <c r="E249" s="1" t="s">
        <v>174</v>
      </c>
      <c r="F249" s="1" t="s">
        <v>162</v>
      </c>
      <c r="G249" s="1" t="s">
        <v>162</v>
      </c>
      <c r="H249" s="1" t="s">
        <v>162</v>
      </c>
      <c r="I249" s="1" t="s">
        <v>162</v>
      </c>
      <c r="J249" s="1" t="s">
        <v>162</v>
      </c>
      <c r="K249" s="1" t="s">
        <v>162</v>
      </c>
      <c r="L249" s="1" t="s">
        <v>162</v>
      </c>
      <c r="M249" s="1" t="s">
        <v>162</v>
      </c>
      <c r="N249" s="1" t="s">
        <v>162</v>
      </c>
      <c r="O249" s="1" t="s">
        <v>162</v>
      </c>
      <c r="T249" s="523" t="s">
        <v>398</v>
      </c>
      <c r="U249" s="267">
        <v>202300000000325</v>
      </c>
      <c r="V249" s="264" t="s">
        <v>398</v>
      </c>
      <c r="W249" s="368">
        <f>+SUMIFS('[1]SIIF Cierre 31 de Abril de 2024'!$P$4:$P$749,'[1]SIIF Cierre 31 de Abril de 2024'!$A$4:$A$749,$B249,'[1]SIIF Cierre 31 de Abril de 2024'!$B$4:$B$749,$C249,'[1]SIIF Cierre 31 de Abril de 2024'!$C$4:$C$749,$D249)/1000000</f>
        <v>1250</v>
      </c>
      <c r="X249" s="246">
        <v>0</v>
      </c>
      <c r="Y249" s="360">
        <f>+SUMIFS('[1]SIIF Cierre 31 de Abril de 2024'!$R$4:$R$749,'[1]SIIF Cierre 31 de Abril de 2024'!$A$4:$A$749,$B249,'[1]SIIF Cierre 31 de Abril de 2024'!$B$4:$B$749,$C249,'[1]SIIF Cierre 31 de Abril de 2024'!$C$4:$C$749,$D249)/1000000</f>
        <v>0</v>
      </c>
      <c r="Z249" s="246"/>
      <c r="AA249" s="360">
        <f>+SUMIFS('[1]SIIF Cierre 31 de Abril de 2024'!$Q$4:$Q$749,'[1]SIIF Cierre 31 de Abril de 2024'!$A$4:$A$749,$B249,'[1]SIIF Cierre 31 de Abril de 2024'!$B$4:$B$749,$C249,'[1]SIIF Cierre 31 de Abril de 2024'!$C$4:$C$749,$D249)/1000000</f>
        <v>0</v>
      </c>
      <c r="AB249" s="246"/>
      <c r="AC249" s="246">
        <f t="shared" ref="AC249" si="692">+AA249+AB249</f>
        <v>0</v>
      </c>
      <c r="AD249" s="433">
        <f t="shared" ref="AD249" si="693">W249-Y249+AA249</f>
        <v>1250</v>
      </c>
      <c r="AE249" s="368">
        <f>+SUMIFS('[1]SIIF Cierre 31 de Abril de 2024'!$T$4:$T$749,'[1]SIIF Cierre 31 de Abril de 2024'!$A$4:$A$749,$B249,'[1]SIIF Cierre 31 de Abril de 2024'!$B$4:$B$749,$C249,'[1]SIIF Cierre 31 de Abril de 2024'!$C$4:$C$749,$D249)/1000000</f>
        <v>0</v>
      </c>
      <c r="AF249" s="368">
        <f t="shared" ref="AF249" si="694">AD249-AE249</f>
        <v>1250</v>
      </c>
      <c r="AG249" s="439">
        <f>+SUMIFS('[1]SIIF Cierre 31 de Abril de 2024'!$W$4:$W$749,'[1]SIIF Cierre 31 de Abril de 2024'!$A$4:$A$749,$B249,'[1]SIIF Cierre 31 de Abril de 2024'!$B$4:$B$749,$C249,'[1]SIIF Cierre 31 de Abril de 2024'!$C$4:$C$749,$D249,'[1]SIIF Cierre 31 de Abril de 2024'!$D$4:$D$749,$E249,'[1]SIIF Cierre 31 de Abril de 2024'!$E$4:$E$749,$F249,'[1]SIIF Cierre 31 de Abril de 2024'!$F$4:$F$749,$G249,'[1]SIIF Cierre 31 de Abril de 2024'!$G$4:$G$749,$H249,'[1]SIIF Cierre 31 de Abril de 2024'!$H$4:$H$749,$I249,'[1]SIIF Cierre 31 de Abril de 2024'!$I$4:$I$749,$J249,'[1]SIIF Cierre 31 de Abril de 2024'!$J$4:$J$749,$K249,'[1]SIIF Cierre 31 de Abril de 2024'!$K$4:$K$749,$L249,'[1]SIIF Cierre 31 de Abril de 2024'!$L$4:$L$749,$M249,'[1]SIIF Cierre 31 de Abril de 2024'!$M$4:$M$749,$N249,'[1]SIIF Cierre 31 de Abril de 2024'!$N$4:$N$749,$O249)/1000000</f>
        <v>683.74153200000001</v>
      </c>
      <c r="AH249" s="277">
        <f t="shared" ref="AH249:AH252" si="695">+AG249/AD249</f>
        <v>0.54699322559999997</v>
      </c>
      <c r="AI249" s="278"/>
      <c r="AJ249" s="246">
        <f t="shared" si="685"/>
        <v>1549.0596</v>
      </c>
      <c r="AK249" s="246">
        <f t="shared" ref="AK249" si="696">+AG249-AJ249</f>
        <v>-865.31806800000004</v>
      </c>
      <c r="AL249" s="170">
        <f t="shared" si="686"/>
        <v>0.60061469971632675</v>
      </c>
      <c r="AM249" s="440">
        <f>+SUMIFS('[1]SIIF Cierre 31 de Abril de 2024'!$X$4:$X$749,'[1]SIIF Cierre 31 de Abril de 2024'!$A$4:$A$749,$B249,'[1]SIIF Cierre 31 de Abril de 2024'!$B$4:$B$749,$C249,'[1]SIIF Cierre 31 de Abril de 2024'!$C$4:$C$749,$D249,'[1]SIIF Cierre 31 de Abril de 2024'!$D$4:$D$749,$E249,'[1]SIIF Cierre 31 de Abril de 2024'!$E$4:$E$749,$F249,'[1]SIIF Cierre 31 de Abril de 2024'!$F$4:$F$749,$G249,'[1]SIIF Cierre 31 de Abril de 2024'!$G$4:$G$749,$H249,'[1]SIIF Cierre 31 de Abril de 2024'!$H$4:$H$749,$I249,'[1]SIIF Cierre 31 de Abril de 2024'!$I$4:$I$749,$J249,'[1]SIIF Cierre 31 de Abril de 2024'!$J$4:$J$749,$K249,'[1]SIIF Cierre 31 de Abril de 2024'!$K$4:$K$749,$L249,'[1]SIIF Cierre 31 de Abril de 2024'!$L$4:$L$749,$M249,'[1]SIIF Cierre 31 de Abril de 2024'!$M$4:$M$749,$N249,'[1]SIIF Cierre 31 de Abril de 2024'!$N$4:$N$749,$O249)/1000000</f>
        <v>141.49284533000002</v>
      </c>
      <c r="AN249" s="277">
        <f t="shared" ref="AN249:AN252" si="697">+AM249/AD249</f>
        <v>0.11319427626400001</v>
      </c>
      <c r="AO249" s="278"/>
      <c r="AP249" s="246">
        <f t="shared" si="687"/>
        <v>171.45320000000001</v>
      </c>
      <c r="AQ249" s="246">
        <f t="shared" ref="AQ249" si="698">+AM249-AP249</f>
        <v>-29.960354669999987</v>
      </c>
      <c r="AR249" s="170">
        <f t="shared" si="688"/>
        <v>6.6477308060582899E-2</v>
      </c>
      <c r="AS249" s="440">
        <f>+SUMIFS('[1]SIIF Cierre 31 de Abril de 2024'!$Z$4:$Z$749,'[1]SIIF Cierre 31 de Abril de 2024'!$A$4:$A$749,$B249,'[1]SIIF Cierre 31 de Abril de 2024'!$B$4:$B$749,$C249,'[1]SIIF Cierre 31 de Abril de 2024'!$C$4:$C$749,$D249,'[1]SIIF Cierre 31 de Abril de 2024'!$D$4:$D$749,$E249,'[1]SIIF Cierre 31 de Abril de 2024'!$E$4:$E$749,$F249,'[1]SIIF Cierre 31 de Abril de 2024'!$F$4:$F$749,$G249,'[1]SIIF Cierre 31 de Abril de 2024'!$G$4:$G$749,$H249,'[1]SIIF Cierre 31 de Abril de 2024'!$H$4:$H$749,$I249,'[1]SIIF Cierre 31 de Abril de 2024'!$I$4:$I$749,$J249,'[1]SIIF Cierre 31 de Abril de 2024'!$J$4:$J$749,$K249,'[1]SIIF Cierre 31 de Abril de 2024'!$K$4:$K$749,$L249,'[1]SIIF Cierre 31 de Abril de 2024'!$L$4:$L$749,$M249,'[1]SIIF Cierre 31 de Abril de 2024'!$M$4:$M$749,$N249,'[1]SIIF Cierre 31 de Abril de 2024'!$N$4:$N$749,$O249)/1000000</f>
        <v>141.49284533000002</v>
      </c>
      <c r="AT249" s="277">
        <f t="shared" si="689"/>
        <v>0.11319427626400001</v>
      </c>
      <c r="AU249" s="433">
        <f t="shared" ref="AU249" si="699">+AD249-AG249</f>
        <v>566.25846799999999</v>
      </c>
      <c r="AV249" s="369">
        <f t="shared" ref="AV249" si="700">+AG249-AM249</f>
        <v>542.24868666999998</v>
      </c>
      <c r="AW249" s="380">
        <f t="shared" ref="AW249" si="701">+AD249-AM249</f>
        <v>1108.5071546700001</v>
      </c>
      <c r="AX249" s="387"/>
      <c r="AY249" s="190">
        <f t="shared" ref="AY249" si="702">AD249*AR249</f>
        <v>83.096635075728628</v>
      </c>
      <c r="AZ249" s="172">
        <f t="shared" ref="AZ249:AZ252" si="703">IF(AND(AY249=0,AM249&gt;AY249),1,IFERROR(AM249/AY249,1))</f>
        <v>1.7027506011651743</v>
      </c>
      <c r="BB249" s="259">
        <v>8.2004442401133706E-2</v>
      </c>
      <c r="BC249" s="252">
        <v>8.2004442401133706E-2</v>
      </c>
      <c r="BD249" s="252">
        <v>0.2374933015475087</v>
      </c>
      <c r="BE249" s="252">
        <v>0.60061469971632675</v>
      </c>
      <c r="BF249" s="252">
        <v>0.85263828539089503</v>
      </c>
      <c r="BG249" s="252">
        <v>0.85263828539089503</v>
      </c>
      <c r="BH249" s="252">
        <v>0.85263828539089503</v>
      </c>
      <c r="BI249" s="252">
        <v>0.85263828539089503</v>
      </c>
      <c r="BJ249" s="252">
        <v>0.85263828539089503</v>
      </c>
      <c r="BK249" s="252">
        <v>0.85263828539089503</v>
      </c>
      <c r="BL249" s="252">
        <v>0.92631914269544746</v>
      </c>
      <c r="BM249" s="252">
        <v>1</v>
      </c>
      <c r="BO249" s="252">
        <v>0</v>
      </c>
      <c r="BP249" s="252">
        <v>7.0831422618134075E-3</v>
      </c>
      <c r="BQ249" s="252">
        <v>3.8867814067059268E-2</v>
      </c>
      <c r="BR249" s="252">
        <v>6.6477308060582899E-2</v>
      </c>
      <c r="BS249" s="252">
        <v>9.4086802054106522E-2</v>
      </c>
      <c r="BT249" s="309">
        <v>0.45126560039129632</v>
      </c>
      <c r="BU249" s="252">
        <v>0.47887509438481995</v>
      </c>
      <c r="BV249" s="252">
        <v>0.50503060615329798</v>
      </c>
      <c r="BW249" s="309">
        <v>0.78175572137129867</v>
      </c>
      <c r="BX249" s="252">
        <v>0.80645725091473119</v>
      </c>
      <c r="BY249" s="309">
        <v>0.90482721319380666</v>
      </c>
      <c r="BZ249" s="252">
        <v>1</v>
      </c>
      <c r="CB249" s="537">
        <f t="shared" si="690"/>
        <v>211.49959999999999</v>
      </c>
      <c r="CC249" s="537">
        <f t="shared" si="690"/>
        <v>211.49959999999999</v>
      </c>
      <c r="CD249" s="537">
        <f t="shared" si="690"/>
        <v>612.52459999999996</v>
      </c>
      <c r="CE249" s="537">
        <f t="shared" si="690"/>
        <v>1549.0596</v>
      </c>
      <c r="CF249" s="537">
        <f t="shared" si="690"/>
        <v>2199.0596</v>
      </c>
      <c r="CG249" s="537">
        <f t="shared" si="690"/>
        <v>2199.0596</v>
      </c>
      <c r="CH249" s="537">
        <f t="shared" si="690"/>
        <v>2199.0596</v>
      </c>
      <c r="CI249" s="537">
        <f t="shared" si="690"/>
        <v>2199.0596</v>
      </c>
      <c r="CJ249" s="537">
        <f t="shared" si="690"/>
        <v>2199.0596</v>
      </c>
      <c r="CK249" s="537">
        <f t="shared" si="690"/>
        <v>2199.0596</v>
      </c>
      <c r="CL249" s="537">
        <f t="shared" si="690"/>
        <v>2389.0916444999998</v>
      </c>
      <c r="CM249" s="537">
        <f t="shared" si="690"/>
        <v>2579.123689</v>
      </c>
      <c r="CO249" s="538">
        <f t="shared" si="691"/>
        <v>0</v>
      </c>
      <c r="CP249" s="538">
        <f t="shared" si="691"/>
        <v>18.2683</v>
      </c>
      <c r="CQ249" s="538">
        <f t="shared" si="691"/>
        <v>100.2449</v>
      </c>
      <c r="CR249" s="538">
        <f t="shared" si="691"/>
        <v>171.45320000000001</v>
      </c>
      <c r="CS249" s="538">
        <f t="shared" si="691"/>
        <v>242.66149999999999</v>
      </c>
      <c r="CT249" s="538">
        <f t="shared" si="691"/>
        <v>1163.8697999999999</v>
      </c>
      <c r="CU249" s="538">
        <f t="shared" si="691"/>
        <v>1235.0780999999999</v>
      </c>
      <c r="CV249" s="538">
        <f t="shared" si="691"/>
        <v>1302.5364</v>
      </c>
      <c r="CW249" s="538">
        <f t="shared" si="691"/>
        <v>2016.2447</v>
      </c>
      <c r="CX249" s="538">
        <f t="shared" si="691"/>
        <v>2079.953</v>
      </c>
      <c r="CY249" s="538">
        <f t="shared" si="691"/>
        <v>2333.6613000000002</v>
      </c>
      <c r="CZ249" s="538">
        <f t="shared" si="691"/>
        <v>2579.123689</v>
      </c>
      <c r="DB249" s="537">
        <v>211499600</v>
      </c>
      <c r="DC249" s="538">
        <v>211499600</v>
      </c>
      <c r="DD249" s="538">
        <v>612524600</v>
      </c>
      <c r="DE249" s="538">
        <v>1549059600</v>
      </c>
      <c r="DF249" s="538">
        <v>2199059600</v>
      </c>
      <c r="DG249" s="538">
        <v>2199059600</v>
      </c>
      <c r="DH249" s="538">
        <v>2199059600</v>
      </c>
      <c r="DI249" s="538">
        <v>2199059600</v>
      </c>
      <c r="DJ249" s="538">
        <v>2199059600</v>
      </c>
      <c r="DK249" s="538">
        <v>2199059600</v>
      </c>
      <c r="DL249" s="538">
        <v>2389091644.5</v>
      </c>
      <c r="DM249" s="538">
        <v>2579123689</v>
      </c>
      <c r="DO249" s="538">
        <v>0</v>
      </c>
      <c r="DP249" s="538">
        <v>18268300</v>
      </c>
      <c r="DQ249" s="538">
        <v>100244900</v>
      </c>
      <c r="DR249" s="538">
        <v>171453200</v>
      </c>
      <c r="DS249" s="538">
        <v>242661500</v>
      </c>
      <c r="DT249" s="554">
        <v>1163869800</v>
      </c>
      <c r="DU249" s="538">
        <v>1235078100</v>
      </c>
      <c r="DV249" s="538">
        <v>1302536400</v>
      </c>
      <c r="DW249" s="554">
        <v>2016244700</v>
      </c>
      <c r="DX249" s="538">
        <v>2079953000</v>
      </c>
      <c r="DY249" s="554">
        <v>2333661300</v>
      </c>
      <c r="DZ249" s="538">
        <v>2579123689</v>
      </c>
      <c r="EB249" s="537">
        <v>1000000</v>
      </c>
      <c r="EC249" s="538">
        <v>1000000</v>
      </c>
      <c r="ED249" s="538">
        <v>1000000</v>
      </c>
      <c r="EE249" s="538">
        <v>1000000</v>
      </c>
      <c r="EF249" s="538">
        <v>1000000</v>
      </c>
      <c r="EG249" s="538">
        <v>1000000</v>
      </c>
      <c r="EH249" s="538">
        <v>1000000</v>
      </c>
      <c r="EI249" s="538">
        <v>1000000</v>
      </c>
      <c r="EJ249" s="538">
        <v>1000000</v>
      </c>
      <c r="EK249" s="538">
        <v>1000000</v>
      </c>
      <c r="EL249" s="538">
        <v>1000000</v>
      </c>
      <c r="EM249" s="538">
        <v>1000000</v>
      </c>
      <c r="EO249" s="538">
        <v>1000000</v>
      </c>
      <c r="EP249" s="538">
        <v>1000000</v>
      </c>
      <c r="EQ249" s="538">
        <v>1000000</v>
      </c>
      <c r="ER249" s="538">
        <v>1000000</v>
      </c>
      <c r="ES249" s="538">
        <v>1000000</v>
      </c>
      <c r="ET249" s="554">
        <v>1000000</v>
      </c>
      <c r="EU249" s="538">
        <v>1000000</v>
      </c>
      <c r="EV249" s="538">
        <v>1000000</v>
      </c>
      <c r="EW249" s="554">
        <v>1000000</v>
      </c>
      <c r="EX249" s="538">
        <v>1000000</v>
      </c>
      <c r="EY249" s="554">
        <v>1000000</v>
      </c>
      <c r="EZ249" s="538">
        <v>1000000</v>
      </c>
    </row>
    <row r="250" spans="1:156" ht="35">
      <c r="B250" s="1" t="s">
        <v>190</v>
      </c>
      <c r="C250" s="1" t="s">
        <v>298</v>
      </c>
      <c r="D250" s="509" t="s">
        <v>386</v>
      </c>
      <c r="E250" s="1" t="s">
        <v>174</v>
      </c>
      <c r="F250" s="1" t="s">
        <v>162</v>
      </c>
      <c r="G250" s="1" t="s">
        <v>162</v>
      </c>
      <c r="H250" s="1" t="s">
        <v>162</v>
      </c>
      <c r="I250" s="1" t="s">
        <v>162</v>
      </c>
      <c r="J250" s="1" t="s">
        <v>162</v>
      </c>
      <c r="K250" s="1" t="s">
        <v>162</v>
      </c>
      <c r="L250" s="1" t="s">
        <v>162</v>
      </c>
      <c r="M250" s="1" t="s">
        <v>162</v>
      </c>
      <c r="N250" s="1" t="s">
        <v>162</v>
      </c>
      <c r="O250" s="1" t="s">
        <v>162</v>
      </c>
      <c r="T250" s="524" t="s">
        <v>399</v>
      </c>
      <c r="U250" s="291">
        <v>202300000000314</v>
      </c>
      <c r="V250" s="265" t="s">
        <v>399</v>
      </c>
      <c r="W250" s="375">
        <f>+SUMIFS('[1]SIIF Cierre 31 de Abril de 2024'!$P$4:$P$749,'[1]SIIF Cierre 31 de Abril de 2024'!$A$4:$A$749,$B250,'[1]SIIF Cierre 31 de Abril de 2024'!$B$4:$B$749,$C250,'[1]SIIF Cierre 31 de Abril de 2024'!$C$4:$C$749,$D250)/1000000</f>
        <v>2579.123689</v>
      </c>
      <c r="X250" s="246">
        <v>0</v>
      </c>
      <c r="Y250" s="360">
        <f>+SUMIFS('[1]SIIF Cierre 31 de Abril de 2024'!$R$4:$R$749,'[1]SIIF Cierre 31 de Abril de 2024'!$A$4:$A$749,$B250,'[1]SIIF Cierre 31 de Abril de 2024'!$B$4:$B$749,$C250,'[1]SIIF Cierre 31 de Abril de 2024'!$C$4:$C$749,$D250)/1000000</f>
        <v>0</v>
      </c>
      <c r="Z250" s="246"/>
      <c r="AA250" s="360">
        <f>+SUMIFS('[1]SIIF Cierre 31 de Abril de 2024'!$Q$4:$Q$749,'[1]SIIF Cierre 31 de Abril de 2024'!$A$4:$A$749,$B250,'[1]SIIF Cierre 31 de Abril de 2024'!$B$4:$B$749,$C250,'[1]SIIF Cierre 31 de Abril de 2024'!$C$4:$C$749,$D250)/1000000</f>
        <v>0</v>
      </c>
      <c r="AB250" s="246"/>
      <c r="AC250" s="246"/>
      <c r="AD250" s="433">
        <f>W250-Y250+AA250</f>
        <v>2579.123689</v>
      </c>
      <c r="AE250" s="375">
        <f>+SUMIFS('[1]SIIF Cierre 31 de Abril de 2024'!$T$4:$T$749,'[1]SIIF Cierre 31 de Abril de 2024'!$A$4:$A$749,$B250,'[1]SIIF Cierre 31 de Abril de 2024'!$B$4:$B$749,$C250,'[1]SIIF Cierre 31 de Abril de 2024'!$C$4:$C$749,$D250)/1000000</f>
        <v>0</v>
      </c>
      <c r="AF250" s="375">
        <f>AD250-AE250</f>
        <v>2579.123689</v>
      </c>
      <c r="AG250" s="437">
        <f>+SUMIFS('[1]SIIF Cierre 31 de Abril de 2024'!$W$4:$W$749,'[1]SIIF Cierre 31 de Abril de 2024'!$A$4:$A$749,$B250,'[1]SIIF Cierre 31 de Abril de 2024'!$B$4:$B$749,$C250,'[1]SIIF Cierre 31 de Abril de 2024'!$C$4:$C$749,$D250,'[1]SIIF Cierre 31 de Abril de 2024'!$D$4:$D$749,$E250,'[1]SIIF Cierre 31 de Abril de 2024'!$E$4:$E$749,$F250,'[1]SIIF Cierre 31 de Abril de 2024'!$F$4:$F$749,$G250,'[1]SIIF Cierre 31 de Abril de 2024'!$G$4:$G$749,$H250,'[1]SIIF Cierre 31 de Abril de 2024'!$H$4:$H$749,$I250,'[1]SIIF Cierre 31 de Abril de 2024'!$I$4:$I$749,$J250,'[1]SIIF Cierre 31 de Abril de 2024'!$J$4:$J$749,$K250,'[1]SIIF Cierre 31 de Abril de 2024'!$K$4:$K$749,$L250,'[1]SIIF Cierre 31 de Abril de 2024'!$L$4:$L$749,$M250,'[1]SIIF Cierre 31 de Abril de 2024'!$M$4:$M$749,$N250,'[1]SIIF Cierre 31 de Abril de 2024'!$N$4:$N$749,$O250)/1000000</f>
        <v>211.49959999999999</v>
      </c>
      <c r="AH250" s="286">
        <f>+AG250/AD250</f>
        <v>8.2004442401133706E-2</v>
      </c>
      <c r="AI250" s="287"/>
      <c r="AJ250" s="246">
        <f t="shared" si="685"/>
        <v>1017.911387</v>
      </c>
      <c r="AK250" s="246">
        <f>+AG250-AJ250</f>
        <v>-806.411787</v>
      </c>
      <c r="AL250" s="170">
        <f t="shared" si="686"/>
        <v>0.81432910960000005</v>
      </c>
      <c r="AM250" s="444">
        <f>+SUMIFS('[1]SIIF Cierre 31 de Abril de 2024'!$X$4:$X$749,'[1]SIIF Cierre 31 de Abril de 2024'!$A$4:$A$749,$B250,'[1]SIIF Cierre 31 de Abril de 2024'!$B$4:$B$749,$C250,'[1]SIIF Cierre 31 de Abril de 2024'!$C$4:$C$749,$D250,'[1]SIIF Cierre 31 de Abril de 2024'!$D$4:$D$749,$E250,'[1]SIIF Cierre 31 de Abril de 2024'!$E$4:$E$749,$F250,'[1]SIIF Cierre 31 de Abril de 2024'!$F$4:$F$749,$G250,'[1]SIIF Cierre 31 de Abril de 2024'!$G$4:$G$749,$H250,'[1]SIIF Cierre 31 de Abril de 2024'!$H$4:$H$749,$I250,'[1]SIIF Cierre 31 de Abril de 2024'!$I$4:$I$749,$J250,'[1]SIIF Cierre 31 de Abril de 2024'!$J$4:$J$749,$K250,'[1]SIIF Cierre 31 de Abril de 2024'!$K$4:$K$749,$L250,'[1]SIIF Cierre 31 de Abril de 2024'!$L$4:$L$749,$M250,'[1]SIIF Cierre 31 de Abril de 2024'!$M$4:$M$749,$N250,'[1]SIIF Cierre 31 de Abril de 2024'!$N$4:$N$749,$O250)/1000000</f>
        <v>54.804900000000004</v>
      </c>
      <c r="AN250" s="286">
        <f>+AM250/AD250</f>
        <v>2.1249426785440225E-2</v>
      </c>
      <c r="AO250" s="287"/>
      <c r="AP250" s="246">
        <f t="shared" si="687"/>
        <v>135.47290811000002</v>
      </c>
      <c r="AQ250" s="246">
        <f>+AM250-AP250</f>
        <v>-80.668008110000017</v>
      </c>
      <c r="AR250" s="170">
        <f t="shared" si="688"/>
        <v>0.10837832649146811</v>
      </c>
      <c r="AS250" s="444">
        <f>+SUMIFS('[1]SIIF Cierre 31 de Abril de 2024'!$Z$4:$Z$749,'[1]SIIF Cierre 31 de Abril de 2024'!$A$4:$A$749,$B250,'[1]SIIF Cierre 31 de Abril de 2024'!$B$4:$B$749,$C250,'[1]SIIF Cierre 31 de Abril de 2024'!$C$4:$C$749,$D250,'[1]SIIF Cierre 31 de Abril de 2024'!$D$4:$D$749,$E250,'[1]SIIF Cierre 31 de Abril de 2024'!$E$4:$E$749,$F250,'[1]SIIF Cierre 31 de Abril de 2024'!$F$4:$F$749,$G250,'[1]SIIF Cierre 31 de Abril de 2024'!$G$4:$G$749,$H250,'[1]SIIF Cierre 31 de Abril de 2024'!$H$4:$H$749,$I250,'[1]SIIF Cierre 31 de Abril de 2024'!$I$4:$I$749,$J250,'[1]SIIF Cierre 31 de Abril de 2024'!$J$4:$J$749,$K250,'[1]SIIF Cierre 31 de Abril de 2024'!$K$4:$K$749,$L250,'[1]SIIF Cierre 31 de Abril de 2024'!$L$4:$L$749,$M250,'[1]SIIF Cierre 31 de Abril de 2024'!$M$4:$M$749,$N250,'[1]SIIF Cierre 31 de Abril de 2024'!$N$4:$N$749,$O250)/1000000</f>
        <v>54.804900000000004</v>
      </c>
      <c r="AT250" s="286">
        <f t="shared" si="689"/>
        <v>2.1249426785440225E-2</v>
      </c>
      <c r="AU250" s="433">
        <f>+AD250-AG250</f>
        <v>2367.6240889999999</v>
      </c>
      <c r="AV250" s="376">
        <f>+AG250-AM250</f>
        <v>156.69469999999998</v>
      </c>
      <c r="AW250" s="390">
        <f>+AD250-AM250</f>
        <v>2524.3187889999999</v>
      </c>
      <c r="AX250" s="385"/>
      <c r="AY250" s="190">
        <f>AD250*AR250</f>
        <v>279.52110922832168</v>
      </c>
      <c r="AZ250" s="172">
        <f>IF(AND(AY250=0,AM250&gt;AY250),1,IFERROR(AM250/AY250,1))</f>
        <v>0.19606712405836094</v>
      </c>
      <c r="BB250" s="259">
        <v>0.305127072</v>
      </c>
      <c r="BC250" s="252">
        <v>0.55432910960000004</v>
      </c>
      <c r="BD250" s="252">
        <v>0.55432910960000004</v>
      </c>
      <c r="BE250" s="252">
        <v>0.81432910960000005</v>
      </c>
      <c r="BF250" s="252">
        <v>0.81432910960000005</v>
      </c>
      <c r="BG250" s="252">
        <v>0.81432910960000005</v>
      </c>
      <c r="BH250" s="252">
        <v>1</v>
      </c>
      <c r="BI250" s="252">
        <v>1</v>
      </c>
      <c r="BJ250" s="252">
        <v>1</v>
      </c>
      <c r="BK250" s="252">
        <v>1</v>
      </c>
      <c r="BL250" s="252">
        <v>1</v>
      </c>
      <c r="BM250" s="252">
        <v>1</v>
      </c>
      <c r="BO250" s="252">
        <v>0</v>
      </c>
      <c r="BP250" s="252">
        <v>1.6051778664513655E-2</v>
      </c>
      <c r="BQ250" s="252">
        <v>5.9052385689889672E-2</v>
      </c>
      <c r="BR250" s="252">
        <v>0.10837832649146811</v>
      </c>
      <c r="BS250" s="252">
        <v>0.1721779692535097</v>
      </c>
      <c r="BT250" s="309">
        <v>0.21865270961499686</v>
      </c>
      <c r="BU250" s="252">
        <v>0.26352744997643285</v>
      </c>
      <c r="BV250" s="252">
        <v>0.322875892738332</v>
      </c>
      <c r="BW250" s="309">
        <v>0.36775063309976797</v>
      </c>
      <c r="BX250" s="252">
        <v>0.42795683586169458</v>
      </c>
      <c r="BY250" s="309">
        <v>0.50911187162429161</v>
      </c>
      <c r="BZ250" s="252">
        <v>1</v>
      </c>
      <c r="CB250" s="537">
        <f t="shared" si="690"/>
        <v>381.40884</v>
      </c>
      <c r="CC250" s="537">
        <f t="shared" si="690"/>
        <v>692.91138699999999</v>
      </c>
      <c r="CD250" s="537">
        <f t="shared" si="690"/>
        <v>692.91138699999999</v>
      </c>
      <c r="CE250" s="537">
        <f t="shared" si="690"/>
        <v>1017.911387</v>
      </c>
      <c r="CF250" s="537">
        <f t="shared" si="690"/>
        <v>1017.911387</v>
      </c>
      <c r="CG250" s="537">
        <f t="shared" si="690"/>
        <v>1017.911387</v>
      </c>
      <c r="CH250" s="537">
        <f t="shared" si="690"/>
        <v>1250</v>
      </c>
      <c r="CI250" s="537">
        <f t="shared" si="690"/>
        <v>1250</v>
      </c>
      <c r="CJ250" s="537">
        <f t="shared" si="690"/>
        <v>1250</v>
      </c>
      <c r="CK250" s="537">
        <f t="shared" si="690"/>
        <v>1250</v>
      </c>
      <c r="CL250" s="537">
        <f t="shared" si="690"/>
        <v>1250</v>
      </c>
      <c r="CM250" s="537">
        <f t="shared" si="690"/>
        <v>1250</v>
      </c>
      <c r="CO250" s="538">
        <f t="shared" si="691"/>
        <v>0</v>
      </c>
      <c r="CP250" s="538">
        <f t="shared" si="691"/>
        <v>20.06472333</v>
      </c>
      <c r="CQ250" s="538">
        <f t="shared" si="691"/>
        <v>73.815482110000005</v>
      </c>
      <c r="CR250" s="538">
        <f t="shared" si="691"/>
        <v>135.47290811000002</v>
      </c>
      <c r="CS250" s="538">
        <f t="shared" si="691"/>
        <v>215.22246156</v>
      </c>
      <c r="CT250" s="538">
        <f t="shared" si="691"/>
        <v>273.31588700999998</v>
      </c>
      <c r="CU250" s="538">
        <f t="shared" si="691"/>
        <v>329.40931245999997</v>
      </c>
      <c r="CV250" s="538">
        <f t="shared" si="691"/>
        <v>403.59486590999995</v>
      </c>
      <c r="CW250" s="538">
        <f t="shared" si="691"/>
        <v>459.68829135999994</v>
      </c>
      <c r="CX250" s="538">
        <f t="shared" si="691"/>
        <v>534.94604480999999</v>
      </c>
      <c r="CY250" s="538">
        <f t="shared" si="691"/>
        <v>636.38983951</v>
      </c>
      <c r="CZ250" s="538">
        <f t="shared" si="691"/>
        <v>1249.99999996</v>
      </c>
      <c r="DB250" s="537">
        <v>381408840</v>
      </c>
      <c r="DC250" s="538">
        <v>692911387</v>
      </c>
      <c r="DD250" s="538">
        <v>692911387</v>
      </c>
      <c r="DE250" s="538">
        <v>1017911387</v>
      </c>
      <c r="DF250" s="538">
        <v>1017911387</v>
      </c>
      <c r="DG250" s="538">
        <v>1017911387</v>
      </c>
      <c r="DH250" s="538">
        <v>1250000000</v>
      </c>
      <c r="DI250" s="538">
        <v>1250000000</v>
      </c>
      <c r="DJ250" s="538">
        <v>1250000000</v>
      </c>
      <c r="DK250" s="538">
        <v>1250000000</v>
      </c>
      <c r="DL250" s="538">
        <v>1250000000</v>
      </c>
      <c r="DM250" s="538">
        <v>1250000000</v>
      </c>
      <c r="DO250" s="538">
        <v>0</v>
      </c>
      <c r="DP250" s="538">
        <v>20064723.329999998</v>
      </c>
      <c r="DQ250" s="538">
        <v>73815482.109999999</v>
      </c>
      <c r="DR250" s="538">
        <v>135472908.11000001</v>
      </c>
      <c r="DS250" s="538">
        <v>215222461.56</v>
      </c>
      <c r="DT250" s="554">
        <v>273315887.00999999</v>
      </c>
      <c r="DU250" s="538">
        <v>329409312.45999998</v>
      </c>
      <c r="DV250" s="538">
        <v>403594865.90999997</v>
      </c>
      <c r="DW250" s="554">
        <v>459688291.35999995</v>
      </c>
      <c r="DX250" s="538">
        <v>534946044.80999994</v>
      </c>
      <c r="DY250" s="554">
        <v>636389839.50999999</v>
      </c>
      <c r="DZ250" s="538">
        <v>1249999999.96</v>
      </c>
      <c r="EB250" s="537">
        <v>1000000</v>
      </c>
      <c r="EC250" s="538">
        <v>1000000</v>
      </c>
      <c r="ED250" s="538">
        <v>1000000</v>
      </c>
      <c r="EE250" s="538">
        <v>1000000</v>
      </c>
      <c r="EF250" s="538">
        <v>1000000</v>
      </c>
      <c r="EG250" s="538">
        <v>1000000</v>
      </c>
      <c r="EH250" s="538">
        <v>1000000</v>
      </c>
      <c r="EI250" s="538">
        <v>1000000</v>
      </c>
      <c r="EJ250" s="538">
        <v>1000000</v>
      </c>
      <c r="EK250" s="538">
        <v>1000000</v>
      </c>
      <c r="EL250" s="538">
        <v>1000000</v>
      </c>
      <c r="EM250" s="538">
        <v>1000000</v>
      </c>
      <c r="EO250" s="538">
        <v>1000000</v>
      </c>
      <c r="EP250" s="538">
        <v>1000000</v>
      </c>
      <c r="EQ250" s="538">
        <v>1000000</v>
      </c>
      <c r="ER250" s="538">
        <v>1000000</v>
      </c>
      <c r="ES250" s="538">
        <v>1000000</v>
      </c>
      <c r="ET250" s="554">
        <v>1000000</v>
      </c>
      <c r="EU250" s="538">
        <v>1000000</v>
      </c>
      <c r="EV250" s="538">
        <v>1000000</v>
      </c>
      <c r="EW250" s="554">
        <v>1000000</v>
      </c>
      <c r="EX250" s="538">
        <v>1000000</v>
      </c>
      <c r="EY250" s="554">
        <v>1000000</v>
      </c>
      <c r="EZ250" s="538">
        <v>1000000</v>
      </c>
    </row>
    <row r="251" spans="1:156" ht="23.5" thickBot="1">
      <c r="B251" s="1" t="s">
        <v>190</v>
      </c>
      <c r="C251" s="1" t="s">
        <v>298</v>
      </c>
      <c r="D251" s="519" t="s">
        <v>392</v>
      </c>
      <c r="E251" s="1" t="s">
        <v>174</v>
      </c>
      <c r="F251" s="1" t="s">
        <v>162</v>
      </c>
      <c r="G251" s="1" t="s">
        <v>162</v>
      </c>
      <c r="H251" s="1" t="s">
        <v>162</v>
      </c>
      <c r="I251" s="1" t="s">
        <v>162</v>
      </c>
      <c r="J251" s="1" t="s">
        <v>162</v>
      </c>
      <c r="K251" s="1" t="s">
        <v>162</v>
      </c>
      <c r="L251" s="1" t="s">
        <v>162</v>
      </c>
      <c r="M251" s="1" t="s">
        <v>162</v>
      </c>
      <c r="N251" s="1" t="s">
        <v>162</v>
      </c>
      <c r="O251" s="1" t="s">
        <v>162</v>
      </c>
      <c r="T251" s="524" t="s">
        <v>273</v>
      </c>
      <c r="U251" s="267" t="s">
        <v>274</v>
      </c>
      <c r="V251" s="265" t="s">
        <v>438</v>
      </c>
      <c r="W251" s="375">
        <f>+SUMIFS('[1]SIIF Cierre 31 de Abril de 2024'!$P$4:$P$749,'[1]SIIF Cierre 31 de Abril de 2024'!$A$4:$A$749,$B251,'[1]SIIF Cierre 31 de Abril de 2024'!$B$4:$B$749,$C251,'[1]SIIF Cierre 31 de Abril de 2024'!$C$4:$C$749,$D251)/1000000</f>
        <v>2436.3210210000002</v>
      </c>
      <c r="X251" s="246"/>
      <c r="Y251" s="360">
        <f>+SUMIFS('[1]SIIF Cierre 31 de Abril de 2024'!$R$4:$R$749,'[1]SIIF Cierre 31 de Abril de 2024'!$A$4:$A$749,$B251,'[1]SIIF Cierre 31 de Abril de 2024'!$B$4:$B$749,$C251,'[1]SIIF Cierre 31 de Abril de 2024'!$C$4:$C$749,$D251)/1000000</f>
        <v>0</v>
      </c>
      <c r="Z251" s="246"/>
      <c r="AA251" s="360">
        <f>+SUMIFS('[1]SIIF Cierre 31 de Abril de 2024'!$Q$4:$Q$749,'[1]SIIF Cierre 31 de Abril de 2024'!$A$4:$A$749,$B251,'[1]SIIF Cierre 31 de Abril de 2024'!$B$4:$B$749,$C251,'[1]SIIF Cierre 31 de Abril de 2024'!$C$4:$C$749,$D251)/1000000</f>
        <v>0</v>
      </c>
      <c r="AB251" s="246"/>
      <c r="AC251" s="246">
        <f>+AA251+AB251</f>
        <v>0</v>
      </c>
      <c r="AD251" s="433">
        <f>W251-Y251+AA251</f>
        <v>2436.3210210000002</v>
      </c>
      <c r="AE251" s="375">
        <f>+SUMIFS('[1]SIIF Cierre 31 de Abril de 2024'!$T$4:$T$749,'[1]SIIF Cierre 31 de Abril de 2024'!$A$4:$A$749,$B251,'[1]SIIF Cierre 31 de Abril de 2024'!$B$4:$B$749,$C251,'[1]SIIF Cierre 31 de Abril de 2024'!$C$4:$C$749,$D251)/1000000</f>
        <v>0</v>
      </c>
      <c r="AF251" s="375">
        <f>AD251-AE251</f>
        <v>2436.3210210000002</v>
      </c>
      <c r="AG251" s="437">
        <f>+SUMIFS('[1]SIIF Cierre 31 de Abril de 2024'!$W$4:$W$749,'[1]SIIF Cierre 31 de Abril de 2024'!$A$4:$A$749,$B251,'[1]SIIF Cierre 31 de Abril de 2024'!$B$4:$B$749,$C251,'[1]SIIF Cierre 31 de Abril de 2024'!$C$4:$C$749,$D251,'[1]SIIF Cierre 31 de Abril de 2024'!$D$4:$D$749,$E251,'[1]SIIF Cierre 31 de Abril de 2024'!$E$4:$E$749,$F251,'[1]SIIF Cierre 31 de Abril de 2024'!$F$4:$F$749,$G251,'[1]SIIF Cierre 31 de Abril de 2024'!$G$4:$G$749,$H251,'[1]SIIF Cierre 31 de Abril de 2024'!$H$4:$H$749,$I251,'[1]SIIF Cierre 31 de Abril de 2024'!$I$4:$I$749,$J251,'[1]SIIF Cierre 31 de Abril de 2024'!$J$4:$J$749,$K251,'[1]SIIF Cierre 31 de Abril de 2024'!$K$4:$K$749,$L251,'[1]SIIF Cierre 31 de Abril de 2024'!$L$4:$L$749,$M251,'[1]SIIF Cierre 31 de Abril de 2024'!$M$4:$M$749,$N251,'[1]SIIF Cierre 31 de Abril de 2024'!$N$4:$N$749,$O251)/1000000</f>
        <v>505.65</v>
      </c>
      <c r="AH251" s="286">
        <f>+AG251/AD251</f>
        <v>0.20754654072329656</v>
      </c>
      <c r="AI251" s="287"/>
      <c r="AJ251" s="246">
        <f t="shared" si="685"/>
        <v>778.09680800000001</v>
      </c>
      <c r="AK251" s="246">
        <f>+AG251-AJ251</f>
        <v>-272.44680800000003</v>
      </c>
      <c r="AL251" s="170">
        <f t="shared" si="686"/>
        <v>0.31937367912239512</v>
      </c>
      <c r="AM251" s="444">
        <f>+SUMIFS('[1]SIIF Cierre 31 de Abril de 2024'!$X$4:$X$749,'[1]SIIF Cierre 31 de Abril de 2024'!$A$4:$A$749,$B251,'[1]SIIF Cierre 31 de Abril de 2024'!$B$4:$B$749,$C251,'[1]SIIF Cierre 31 de Abril de 2024'!$C$4:$C$749,$D251,'[1]SIIF Cierre 31 de Abril de 2024'!$D$4:$D$749,$E251,'[1]SIIF Cierre 31 de Abril de 2024'!$E$4:$E$749,$F251,'[1]SIIF Cierre 31 de Abril de 2024'!$F$4:$F$749,$G251,'[1]SIIF Cierre 31 de Abril de 2024'!$G$4:$G$749,$H251,'[1]SIIF Cierre 31 de Abril de 2024'!$H$4:$H$749,$I251,'[1]SIIF Cierre 31 de Abril de 2024'!$I$4:$I$749,$J251,'[1]SIIF Cierre 31 de Abril de 2024'!$J$4:$J$749,$K251,'[1]SIIF Cierre 31 de Abril de 2024'!$K$4:$K$749,$L251,'[1]SIIF Cierre 31 de Abril de 2024'!$L$4:$L$749,$M251,'[1]SIIF Cierre 31 de Abril de 2024'!$M$4:$M$749,$N251,'[1]SIIF Cierre 31 de Abril de 2024'!$N$4:$N$749,$O251)/1000000</f>
        <v>103.70979220000001</v>
      </c>
      <c r="AN251" s="286">
        <f>+AM251/AD251</f>
        <v>4.25681965989161E-2</v>
      </c>
      <c r="AO251" s="287"/>
      <c r="AP251" s="246">
        <f t="shared" si="687"/>
        <v>120.225000545</v>
      </c>
      <c r="AQ251" s="246">
        <f>+AM251-AP251</f>
        <v>-16.515208344999991</v>
      </c>
      <c r="AR251" s="170">
        <f t="shared" si="688"/>
        <v>4.9346945466033375E-2</v>
      </c>
      <c r="AS251" s="444">
        <f>+SUMIFS('[1]SIIF Cierre 31 de Abril de 2024'!$Z$4:$Z$749,'[1]SIIF Cierre 31 de Abril de 2024'!$A$4:$A$749,$B251,'[1]SIIF Cierre 31 de Abril de 2024'!$B$4:$B$749,$C251,'[1]SIIF Cierre 31 de Abril de 2024'!$C$4:$C$749,$D251,'[1]SIIF Cierre 31 de Abril de 2024'!$D$4:$D$749,$E251,'[1]SIIF Cierre 31 de Abril de 2024'!$E$4:$E$749,$F251,'[1]SIIF Cierre 31 de Abril de 2024'!$F$4:$F$749,$G251,'[1]SIIF Cierre 31 de Abril de 2024'!$G$4:$G$749,$H251,'[1]SIIF Cierre 31 de Abril de 2024'!$H$4:$H$749,$I251,'[1]SIIF Cierre 31 de Abril de 2024'!$I$4:$I$749,$J251,'[1]SIIF Cierre 31 de Abril de 2024'!$J$4:$J$749,$K251,'[1]SIIF Cierre 31 de Abril de 2024'!$K$4:$K$749,$L251,'[1]SIIF Cierre 31 de Abril de 2024'!$L$4:$L$749,$M251,'[1]SIIF Cierre 31 de Abril de 2024'!$M$4:$M$749,$N251,'[1]SIIF Cierre 31 de Abril de 2024'!$N$4:$N$749,$O251)/1000000</f>
        <v>103.70979220000001</v>
      </c>
      <c r="AT251" s="286">
        <f t="shared" si="689"/>
        <v>4.25681965989161E-2</v>
      </c>
      <c r="AU251" s="433">
        <f>+AD251-AG251</f>
        <v>1930.6710210000001</v>
      </c>
      <c r="AV251" s="376">
        <f>+AG251-AM251</f>
        <v>401.94020779999994</v>
      </c>
      <c r="AW251" s="390">
        <f>+AD251-AM251</f>
        <v>2332.6112288000004</v>
      </c>
      <c r="AX251" s="385"/>
      <c r="AY251" s="190">
        <f>AD251*AR251</f>
        <v>120.22500056103776</v>
      </c>
      <c r="AZ251" s="172">
        <f>IF(AND(AY251=0,AM251&gt;AY251),1,IFERROR(AM251/AY251,1))</f>
        <v>0.86263083149121678</v>
      </c>
      <c r="BB251" s="259">
        <v>0.15048304260393278</v>
      </c>
      <c r="BC251" s="252">
        <v>0.21861856274645672</v>
      </c>
      <c r="BD251" s="252">
        <v>0.29760930589614609</v>
      </c>
      <c r="BE251" s="252">
        <v>0.31937367912239512</v>
      </c>
      <c r="BF251" s="252">
        <v>0.31937367912239512</v>
      </c>
      <c r="BG251" s="252">
        <v>0.31937367912239512</v>
      </c>
      <c r="BH251" s="252">
        <v>0.96594250130225345</v>
      </c>
      <c r="BI251" s="252">
        <v>1</v>
      </c>
      <c r="BJ251" s="252">
        <v>1</v>
      </c>
      <c r="BK251" s="252">
        <v>1</v>
      </c>
      <c r="BL251" s="252">
        <v>1</v>
      </c>
      <c r="BM251" s="252">
        <v>1</v>
      </c>
      <c r="BO251" s="252">
        <v>0</v>
      </c>
      <c r="BP251" s="252">
        <v>1.9188768476433198E-3</v>
      </c>
      <c r="BQ251" s="252">
        <v>2.8300868159359765E-2</v>
      </c>
      <c r="BR251" s="252">
        <v>4.9346945466033375E-2</v>
      </c>
      <c r="BS251" s="252">
        <v>0.11532948766216063</v>
      </c>
      <c r="BT251" s="309">
        <v>0.14181665827817461</v>
      </c>
      <c r="BU251" s="252">
        <v>0.16830382889418855</v>
      </c>
      <c r="BV251" s="252">
        <v>0.4069492016862003</v>
      </c>
      <c r="BW251" s="309">
        <v>0.47600502525061195</v>
      </c>
      <c r="BX251" s="252">
        <v>0.71772367959561278</v>
      </c>
      <c r="BY251" s="309">
        <v>0.74728413157991114</v>
      </c>
      <c r="BZ251" s="252">
        <v>1</v>
      </c>
      <c r="CB251" s="537">
        <f t="shared" si="690"/>
        <v>366.625</v>
      </c>
      <c r="CC251" s="537">
        <f t="shared" si="690"/>
        <v>532.625</v>
      </c>
      <c r="CD251" s="537">
        <f t="shared" si="690"/>
        <v>725.07180800000003</v>
      </c>
      <c r="CE251" s="537">
        <f t="shared" si="690"/>
        <v>778.09680800000001</v>
      </c>
      <c r="CF251" s="537">
        <f t="shared" si="690"/>
        <v>778.09680800000001</v>
      </c>
      <c r="CG251" s="537">
        <f t="shared" si="690"/>
        <v>778.09680800000001</v>
      </c>
      <c r="CH251" s="537">
        <f t="shared" si="690"/>
        <v>2353.3460209999998</v>
      </c>
      <c r="CI251" s="537">
        <f t="shared" si="690"/>
        <v>2436.3210210000002</v>
      </c>
      <c r="CJ251" s="537">
        <f t="shared" si="690"/>
        <v>2436.3210210000002</v>
      </c>
      <c r="CK251" s="537">
        <f t="shared" si="690"/>
        <v>2436.3210210000002</v>
      </c>
      <c r="CL251" s="537">
        <f t="shared" si="690"/>
        <v>2436.3210210000002</v>
      </c>
      <c r="CM251" s="537">
        <f t="shared" si="690"/>
        <v>2436.3210210000002</v>
      </c>
      <c r="CO251" s="538">
        <f t="shared" si="691"/>
        <v>0</v>
      </c>
      <c r="CP251" s="538">
        <f t="shared" si="691"/>
        <v>4.6749999999999998</v>
      </c>
      <c r="CQ251" s="538">
        <f t="shared" si="691"/>
        <v>68.95</v>
      </c>
      <c r="CR251" s="538">
        <f t="shared" si="691"/>
        <v>120.225000545</v>
      </c>
      <c r="CS251" s="538">
        <f t="shared" si="691"/>
        <v>280.97965509500006</v>
      </c>
      <c r="CT251" s="538">
        <f t="shared" si="691"/>
        <v>345.51090564500004</v>
      </c>
      <c r="CU251" s="538">
        <f t="shared" si="691"/>
        <v>410.04215619500008</v>
      </c>
      <c r="CV251" s="538">
        <f t="shared" si="691"/>
        <v>991.45889441500003</v>
      </c>
      <c r="CW251" s="538">
        <f t="shared" si="691"/>
        <v>1159.7010489650002</v>
      </c>
      <c r="CX251" s="538">
        <f t="shared" si="691"/>
        <v>1748.6052876350002</v>
      </c>
      <c r="CY251" s="538">
        <f t="shared" si="691"/>
        <v>1820.6240381850002</v>
      </c>
      <c r="CZ251" s="538">
        <f t="shared" si="691"/>
        <v>2436.321020675</v>
      </c>
      <c r="DB251" s="537">
        <v>366625000</v>
      </c>
      <c r="DC251" s="538">
        <v>532625000</v>
      </c>
      <c r="DD251" s="538">
        <v>725071808</v>
      </c>
      <c r="DE251" s="538">
        <v>778096808</v>
      </c>
      <c r="DF251" s="538">
        <v>778096808</v>
      </c>
      <c r="DG251" s="538">
        <v>778096808</v>
      </c>
      <c r="DH251" s="538">
        <v>2353346021</v>
      </c>
      <c r="DI251" s="538">
        <v>2436321021</v>
      </c>
      <c r="DJ251" s="538">
        <v>2436321021</v>
      </c>
      <c r="DK251" s="538">
        <v>2436321021</v>
      </c>
      <c r="DL251" s="538">
        <v>2436321021</v>
      </c>
      <c r="DM251" s="538">
        <v>2436321021</v>
      </c>
      <c r="DO251" s="538">
        <v>0</v>
      </c>
      <c r="DP251" s="538">
        <v>4675000</v>
      </c>
      <c r="DQ251" s="538">
        <v>68950000</v>
      </c>
      <c r="DR251" s="538">
        <v>120225000.545</v>
      </c>
      <c r="DS251" s="538">
        <v>280979655.09500003</v>
      </c>
      <c r="DT251" s="554">
        <v>345510905.64500004</v>
      </c>
      <c r="DU251" s="538">
        <v>410042156.19500005</v>
      </c>
      <c r="DV251" s="538">
        <v>991458894.41500008</v>
      </c>
      <c r="DW251" s="554">
        <v>1159701048.9650002</v>
      </c>
      <c r="DX251" s="538">
        <v>1748605287.6350002</v>
      </c>
      <c r="DY251" s="554">
        <v>1820624038.1850002</v>
      </c>
      <c r="DZ251" s="538">
        <v>2436321020.6750002</v>
      </c>
      <c r="EB251" s="537">
        <v>1000000</v>
      </c>
      <c r="EC251" s="538">
        <v>1000000</v>
      </c>
      <c r="ED251" s="538">
        <v>1000000</v>
      </c>
      <c r="EE251" s="538">
        <v>1000000</v>
      </c>
      <c r="EF251" s="538">
        <v>1000000</v>
      </c>
      <c r="EG251" s="538">
        <v>1000000</v>
      </c>
      <c r="EH251" s="538">
        <v>1000000</v>
      </c>
      <c r="EI251" s="538">
        <v>1000000</v>
      </c>
      <c r="EJ251" s="538">
        <v>1000000</v>
      </c>
      <c r="EK251" s="538">
        <v>1000000</v>
      </c>
      <c r="EL251" s="538">
        <v>1000000</v>
      </c>
      <c r="EM251" s="538">
        <v>1000000</v>
      </c>
      <c r="EO251" s="538">
        <v>1000000</v>
      </c>
      <c r="EP251" s="538">
        <v>1000000</v>
      </c>
      <c r="EQ251" s="538">
        <v>1000000</v>
      </c>
      <c r="ER251" s="538">
        <v>1000000</v>
      </c>
      <c r="ES251" s="538">
        <v>1000000</v>
      </c>
      <c r="ET251" s="554">
        <v>1000000</v>
      </c>
      <c r="EU251" s="538">
        <v>1000000</v>
      </c>
      <c r="EV251" s="538">
        <v>1000000</v>
      </c>
      <c r="EW251" s="554">
        <v>1000000</v>
      </c>
      <c r="EX251" s="538">
        <v>1000000</v>
      </c>
      <c r="EY251" s="554">
        <v>1000000</v>
      </c>
      <c r="EZ251" s="538">
        <v>1000000</v>
      </c>
    </row>
    <row r="252" spans="1:156" ht="24.75" customHeight="1" thickBot="1">
      <c r="T252" s="156" t="s">
        <v>76</v>
      </c>
      <c r="U252" s="407"/>
      <c r="V252" s="156" t="s">
        <v>76</v>
      </c>
      <c r="W252" s="353">
        <f t="shared" ref="W252:AG252" si="704">+SUM(W248:W251)</f>
        <v>256636.11775</v>
      </c>
      <c r="X252" s="353">
        <f t="shared" si="704"/>
        <v>0</v>
      </c>
      <c r="Y252" s="353">
        <f t="shared" si="704"/>
        <v>0</v>
      </c>
      <c r="Z252" s="353">
        <f t="shared" si="704"/>
        <v>0</v>
      </c>
      <c r="AA252" s="353">
        <f t="shared" si="704"/>
        <v>0</v>
      </c>
      <c r="AB252" s="353">
        <f t="shared" si="704"/>
        <v>0</v>
      </c>
      <c r="AC252" s="353">
        <f t="shared" si="704"/>
        <v>0</v>
      </c>
      <c r="AD252" s="423">
        <f t="shared" si="704"/>
        <v>256636.11775</v>
      </c>
      <c r="AE252" s="353">
        <f t="shared" si="704"/>
        <v>0</v>
      </c>
      <c r="AF252" s="353">
        <f t="shared" si="704"/>
        <v>256636.11775</v>
      </c>
      <c r="AG252" s="423">
        <f t="shared" si="704"/>
        <v>10408.788438329999</v>
      </c>
      <c r="AH252" s="167">
        <f t="shared" si="695"/>
        <v>4.0558548537854816E-2</v>
      </c>
      <c r="AI252" s="270"/>
      <c r="AJ252" s="271">
        <f>+SUM(AJ248:AJ251)</f>
        <v>13032.068990666667</v>
      </c>
      <c r="AK252" s="185">
        <f>+SUM(AK249:AK251)</f>
        <v>-1944.1766630000002</v>
      </c>
      <c r="AL252" s="170">
        <f>INDEX(BB252:BM252,MATCH($W$1,$BB$86:$BM$86,0))</f>
        <v>5.0780338733777727E-2</v>
      </c>
      <c r="AM252" s="423">
        <f>+SUM(AM248:AM251)</f>
        <v>2184.0596177100001</v>
      </c>
      <c r="AN252" s="183">
        <f t="shared" si="697"/>
        <v>8.5103361010065784E-3</v>
      </c>
      <c r="AO252" s="272"/>
      <c r="AP252" s="271">
        <f>+SUM(AP248:AP251)</f>
        <v>3100.9031536550001</v>
      </c>
      <c r="AQ252" s="185">
        <f>+SUM(AQ248:AQ251)</f>
        <v>-916.84353594500021</v>
      </c>
      <c r="AR252" s="170">
        <f t="shared" si="688"/>
        <v>1.2082878983837029E-2</v>
      </c>
      <c r="AS252" s="423">
        <f>+SUM(AS248:AS251)</f>
        <v>2175.7496177100002</v>
      </c>
      <c r="AT252" s="183">
        <f t="shared" si="689"/>
        <v>8.4779556236487686E-3</v>
      </c>
      <c r="AU252" s="423">
        <f>+SUM(AU248:AU251)</f>
        <v>246227.32931166995</v>
      </c>
      <c r="AV252" s="353">
        <f>+SUM(AV248:AV251)</f>
        <v>8224.7288206199992</v>
      </c>
      <c r="AW252" s="353">
        <f>+SUM(AW248:AW251)</f>
        <v>254452.05813229</v>
      </c>
      <c r="AX252" s="384"/>
      <c r="AY252" s="187">
        <f>+SUM(AY249:AY251)</f>
        <v>482.84274486508804</v>
      </c>
      <c r="AZ252" s="172">
        <f t="shared" si="703"/>
        <v>4.5233352699961396</v>
      </c>
      <c r="BB252" s="619">
        <f>CB252/$AD$252</f>
        <v>1.9705534272952116E-2</v>
      </c>
      <c r="BC252" s="595">
        <f t="shared" ref="BC252:BM252" si="705">CC252/$AD$252</f>
        <v>2.9867565115939337E-2</v>
      </c>
      <c r="BD252" s="595">
        <f t="shared" si="705"/>
        <v>3.8416614323180165E-2</v>
      </c>
      <c r="BE252" s="595">
        <f t="shared" si="705"/>
        <v>5.0780338733777727E-2</v>
      </c>
      <c r="BF252" s="595">
        <f t="shared" si="705"/>
        <v>9.969999323033063E-2</v>
      </c>
      <c r="BG252" s="595">
        <f t="shared" si="705"/>
        <v>0.35495273821174117</v>
      </c>
      <c r="BH252" s="595">
        <f t="shared" si="705"/>
        <v>0.53871086068279395</v>
      </c>
      <c r="BI252" s="595">
        <f t="shared" si="705"/>
        <v>0.81947982580126666</v>
      </c>
      <c r="BJ252" s="595">
        <f t="shared" si="705"/>
        <v>0.99749924771874143</v>
      </c>
      <c r="BK252" s="595">
        <f t="shared" si="705"/>
        <v>0.99791210883871528</v>
      </c>
      <c r="BL252" s="595">
        <f t="shared" si="705"/>
        <v>0.99905044663022047</v>
      </c>
      <c r="BM252" s="595">
        <f t="shared" si="705"/>
        <v>1.0000000000003249</v>
      </c>
      <c r="BO252" s="595">
        <f>CO252/$AD$252</f>
        <v>1.0131086469024487E-4</v>
      </c>
      <c r="BP252" s="595">
        <f t="shared" ref="BP252:BZ252" si="706">CP252/$AD$252</f>
        <v>8.5380510058779527E-4</v>
      </c>
      <c r="BQ252" s="595">
        <f t="shared" si="706"/>
        <v>7.007716093811585E-3</v>
      </c>
      <c r="BR252" s="595">
        <f t="shared" si="706"/>
        <v>1.2082878983837029E-2</v>
      </c>
      <c r="BS252" s="595">
        <f t="shared" si="706"/>
        <v>2.1480797872438201E-2</v>
      </c>
      <c r="BT252" s="595">
        <f t="shared" si="706"/>
        <v>0.12363982690450825</v>
      </c>
      <c r="BU252" s="595">
        <f t="shared" si="706"/>
        <v>0.27065650742978875</v>
      </c>
      <c r="BV252" s="595">
        <f t="shared" si="706"/>
        <v>0.34859746783761109</v>
      </c>
      <c r="BW252" s="595">
        <f t="shared" si="706"/>
        <v>0.56389969435284215</v>
      </c>
      <c r="BX252" s="595">
        <f t="shared" si="706"/>
        <v>0.71178257681052759</v>
      </c>
      <c r="BY252" s="595">
        <f t="shared" si="706"/>
        <v>0.86569504338792536</v>
      </c>
      <c r="BZ252" s="595">
        <f t="shared" si="706"/>
        <v>0.9999999999985778</v>
      </c>
      <c r="CB252" s="620">
        <f>+SUM(CB248:CB251)</f>
        <v>5057.1518139999998</v>
      </c>
      <c r="CC252" s="620">
        <f t="shared" ref="CC252:CM252" si="707">+SUM(CC248:CC251)</f>
        <v>7665.0959579999999</v>
      </c>
      <c r="CD252" s="620">
        <f t="shared" si="707"/>
        <v>9859.0907570000018</v>
      </c>
      <c r="CE252" s="620">
        <f t="shared" si="707"/>
        <v>13032.068990666667</v>
      </c>
      <c r="CF252" s="620">
        <f t="shared" si="707"/>
        <v>25586.619202333335</v>
      </c>
      <c r="CG252" s="620">
        <f t="shared" si="707"/>
        <v>91093.692719393337</v>
      </c>
      <c r="CH252" s="620">
        <f t="shared" si="707"/>
        <v>138252.66387539337</v>
      </c>
      <c r="CI252" s="620">
        <f t="shared" si="707"/>
        <v>210308.12106808336</v>
      </c>
      <c r="CJ252" s="620">
        <f t="shared" si="707"/>
        <v>255994.33439308335</v>
      </c>
      <c r="CK252" s="620">
        <f t="shared" si="707"/>
        <v>256100.28946808336</v>
      </c>
      <c r="CL252" s="620">
        <f t="shared" si="707"/>
        <v>256392.42805958336</v>
      </c>
      <c r="CM252" s="620">
        <f t="shared" si="707"/>
        <v>256636.11775008336</v>
      </c>
      <c r="CO252" s="620">
        <f>+SUM(CO248:CO251)</f>
        <v>26.000026999999999</v>
      </c>
      <c r="CP252" s="620">
        <f t="shared" ref="CP252:CZ252" si="708">+SUM(CP248:CP251)</f>
        <v>219.11722633000002</v>
      </c>
      <c r="CQ252" s="620">
        <f t="shared" si="708"/>
        <v>1798.43305261</v>
      </c>
      <c r="CR252" s="620">
        <f t="shared" si="708"/>
        <v>3100.9031536550001</v>
      </c>
      <c r="CS252" s="620">
        <f t="shared" si="708"/>
        <v>5512.7485721550001</v>
      </c>
      <c r="CT252" s="620">
        <f t="shared" si="708"/>
        <v>31730.445176055</v>
      </c>
      <c r="CU252" s="620">
        <f t="shared" si="708"/>
        <v>69460.235310555014</v>
      </c>
      <c r="CV252" s="620">
        <f t="shared" si="708"/>
        <v>89462.700803325002</v>
      </c>
      <c r="CW252" s="620">
        <f t="shared" si="708"/>
        <v>144717.02835912502</v>
      </c>
      <c r="CX252" s="620">
        <f t="shared" si="708"/>
        <v>182669.11719474499</v>
      </c>
      <c r="CY252" s="620">
        <f t="shared" si="708"/>
        <v>222168.61509049498</v>
      </c>
      <c r="CZ252" s="620">
        <f t="shared" si="708"/>
        <v>256636.11774963501</v>
      </c>
      <c r="DB252" s="620">
        <f>+SUM(DB248:DB251)</f>
        <v>5057151814</v>
      </c>
      <c r="DC252" s="620">
        <f t="shared" ref="DC252:DL252" si="709">+SUM(DC248:DC251)</f>
        <v>7665095958</v>
      </c>
      <c r="DD252" s="620">
        <f t="shared" si="709"/>
        <v>9859090757</v>
      </c>
      <c r="DE252" s="620">
        <f t="shared" si="709"/>
        <v>13032068990.666666</v>
      </c>
      <c r="DF252" s="620">
        <f t="shared" si="709"/>
        <v>25586619202.333336</v>
      </c>
      <c r="DG252" s="620">
        <f t="shared" si="709"/>
        <v>91093692719.393341</v>
      </c>
      <c r="DH252" s="620">
        <f t="shared" si="709"/>
        <v>138252663875.39334</v>
      </c>
      <c r="DI252" s="620">
        <f t="shared" si="709"/>
        <v>210308121068.08334</v>
      </c>
      <c r="DJ252" s="620">
        <f t="shared" si="709"/>
        <v>255994334393.08334</v>
      </c>
      <c r="DK252" s="620">
        <f t="shared" si="709"/>
        <v>256100289468.08334</v>
      </c>
      <c r="DL252" s="620">
        <f t="shared" si="709"/>
        <v>256392428059.58334</v>
      </c>
      <c r="DM252" s="620">
        <f>+SUM(DM248:DM251)</f>
        <v>256636117750.08334</v>
      </c>
      <c r="DO252" s="620">
        <f>+SUM(DO248:DO251)</f>
        <v>26000027</v>
      </c>
      <c r="DP252" s="620">
        <f>+SUM(DP248:DP251)</f>
        <v>219117226.32999998</v>
      </c>
      <c r="DQ252" s="620">
        <f t="shared" ref="DQ252:DZ252" si="710">+SUM(DQ248:DQ251)</f>
        <v>1798433052.6099999</v>
      </c>
      <c r="DR252" s="620">
        <f t="shared" si="710"/>
        <v>3100903153.6550002</v>
      </c>
      <c r="DS252" s="620">
        <f t="shared" si="710"/>
        <v>5512748572.1550007</v>
      </c>
      <c r="DT252" s="620">
        <f t="shared" si="710"/>
        <v>31730445176.055</v>
      </c>
      <c r="DU252" s="620">
        <f t="shared" si="710"/>
        <v>69460235310.555008</v>
      </c>
      <c r="DV252" s="620">
        <f t="shared" si="710"/>
        <v>89462700803.324997</v>
      </c>
      <c r="DW252" s="620">
        <f t="shared" si="710"/>
        <v>144717028359.12497</v>
      </c>
      <c r="DX252" s="620">
        <f t="shared" si="710"/>
        <v>182669117194.745</v>
      </c>
      <c r="DY252" s="620">
        <f t="shared" si="710"/>
        <v>222168615090.495</v>
      </c>
      <c r="DZ252" s="620">
        <f t="shared" si="710"/>
        <v>256636117749.63498</v>
      </c>
      <c r="EB252" s="565">
        <v>1000000</v>
      </c>
      <c r="EC252" s="564">
        <v>1000000</v>
      </c>
      <c r="ED252" s="564">
        <v>1000000</v>
      </c>
      <c r="EE252" s="564">
        <v>1000000</v>
      </c>
      <c r="EF252" s="564">
        <v>1000000</v>
      </c>
      <c r="EG252" s="564">
        <v>1000000</v>
      </c>
      <c r="EH252" s="564">
        <v>1000000</v>
      </c>
      <c r="EI252" s="564">
        <v>1000000</v>
      </c>
      <c r="EJ252" s="564">
        <v>1000000</v>
      </c>
      <c r="EK252" s="564">
        <v>1000000</v>
      </c>
      <c r="EL252" s="564">
        <v>1000000</v>
      </c>
      <c r="EM252" s="564">
        <v>1000000</v>
      </c>
      <c r="EO252" s="564">
        <v>1000000</v>
      </c>
      <c r="EP252" s="564">
        <v>1000000</v>
      </c>
      <c r="EQ252" s="564">
        <v>1000000</v>
      </c>
      <c r="ER252" s="564">
        <v>1000000</v>
      </c>
      <c r="ES252" s="564">
        <v>1000000</v>
      </c>
      <c r="ET252" s="564">
        <v>1000000</v>
      </c>
      <c r="EU252" s="564">
        <v>1000000</v>
      </c>
      <c r="EV252" s="564">
        <v>1000000</v>
      </c>
      <c r="EW252" s="564">
        <v>1000000</v>
      </c>
      <c r="EX252" s="564">
        <v>1000000</v>
      </c>
      <c r="EY252" s="564">
        <v>1000000</v>
      </c>
      <c r="EZ252" s="564">
        <v>1000000</v>
      </c>
    </row>
    <row r="253" spans="1:156" ht="9.75" customHeight="1" thickBot="1">
      <c r="B253" s="192"/>
      <c r="C253" s="193"/>
      <c r="D253" s="193"/>
      <c r="E253" s="193"/>
      <c r="F253" s="193"/>
      <c r="G253" s="193"/>
      <c r="H253" s="193"/>
      <c r="I253" s="193"/>
      <c r="J253" s="193"/>
      <c r="K253" s="193"/>
      <c r="L253" s="193"/>
      <c r="M253" s="193"/>
      <c r="T253" s="141"/>
      <c r="U253" s="397"/>
      <c r="V253" s="142"/>
      <c r="W253" s="334"/>
      <c r="X253" s="334"/>
      <c r="Y253" s="334"/>
      <c r="Z253" s="334"/>
      <c r="AA253" s="334"/>
      <c r="AB253" s="334"/>
      <c r="AC253" s="334"/>
      <c r="AD253" s="391"/>
      <c r="AE253" s="334"/>
      <c r="AF253" s="334"/>
      <c r="AG253" s="391"/>
      <c r="AH253" s="143"/>
      <c r="AI253" s="144"/>
      <c r="AJ253" s="144"/>
      <c r="AK253" s="144"/>
      <c r="AL253" s="138"/>
      <c r="AM253" s="391"/>
      <c r="AN253" s="143"/>
      <c r="AO253" s="144"/>
      <c r="AP253" s="144"/>
      <c r="AQ253" s="144"/>
      <c r="AR253" s="138"/>
      <c r="AS253" s="391"/>
      <c r="AT253" s="143"/>
      <c r="AU253" s="391"/>
      <c r="AV253" s="346"/>
      <c r="AW253" s="346"/>
      <c r="AX253" s="346"/>
      <c r="AY253" s="144"/>
      <c r="AZ253" s="144"/>
      <c r="BB253" s="317"/>
      <c r="BC253" s="317"/>
      <c r="BD253" s="317"/>
      <c r="BE253" s="317"/>
      <c r="BF253" s="317"/>
      <c r="BG253" s="317"/>
      <c r="BH253" s="317"/>
      <c r="BI253" s="317"/>
      <c r="BJ253" s="317"/>
      <c r="BK253" s="317"/>
      <c r="BL253" s="317"/>
      <c r="BM253" s="317"/>
      <c r="BN253" s="599"/>
      <c r="BO253" s="317"/>
      <c r="BP253" s="317"/>
      <c r="BQ253" s="317"/>
      <c r="BR253" s="317"/>
      <c r="BS253" s="317"/>
      <c r="BT253" s="317"/>
      <c r="BU253" s="317"/>
      <c r="BV253" s="317"/>
      <c r="BW253" s="317"/>
      <c r="BX253" s="317"/>
      <c r="BY253" s="317"/>
      <c r="BZ253" s="317"/>
      <c r="CB253" s="558"/>
      <c r="CC253" s="558"/>
      <c r="CD253" s="558"/>
      <c r="CE253" s="558"/>
      <c r="CF253" s="558"/>
      <c r="CG253" s="558"/>
      <c r="CH253" s="558"/>
      <c r="CI253" s="558"/>
      <c r="CJ253" s="558"/>
      <c r="CK253" s="558"/>
      <c r="CL253" s="558"/>
      <c r="CM253" s="558"/>
      <c r="CN253" s="600"/>
      <c r="CO253" s="558"/>
      <c r="CP253" s="558"/>
      <c r="CQ253" s="558"/>
      <c r="CR253" s="558"/>
      <c r="CS253" s="558"/>
      <c r="CT253" s="558"/>
      <c r="CU253" s="558"/>
      <c r="CV253" s="558"/>
      <c r="CW253" s="558"/>
      <c r="CX253" s="558"/>
      <c r="CY253" s="558"/>
      <c r="CZ253" s="558"/>
      <c r="DB253" s="558"/>
      <c r="DC253" s="558"/>
      <c r="DD253" s="558"/>
      <c r="DE253" s="558"/>
      <c r="DF253" s="558"/>
      <c r="DG253" s="558"/>
      <c r="DH253" s="558"/>
      <c r="DI253" s="558"/>
      <c r="DJ253" s="558"/>
      <c r="DK253" s="558"/>
      <c r="DL253" s="558"/>
      <c r="DM253" s="558"/>
      <c r="DN253" s="600"/>
      <c r="DO253" s="558"/>
      <c r="DP253" s="558"/>
      <c r="DQ253" s="558"/>
      <c r="DR253" s="558"/>
      <c r="DS253" s="558"/>
      <c r="DT253" s="558"/>
      <c r="DU253" s="558"/>
      <c r="DV253" s="558"/>
      <c r="DW253" s="558"/>
      <c r="DX253" s="558"/>
      <c r="DY253" s="558"/>
      <c r="DZ253" s="558"/>
      <c r="EB253" s="558"/>
      <c r="EC253" s="558"/>
      <c r="ED253" s="558"/>
      <c r="EE253" s="558"/>
      <c r="EF253" s="558"/>
      <c r="EG253" s="558"/>
      <c r="EH253" s="558"/>
      <c r="EI253" s="558"/>
      <c r="EJ253" s="558"/>
      <c r="EK253" s="558"/>
      <c r="EL253" s="558"/>
      <c r="EM253" s="558"/>
      <c r="EN253" s="600"/>
      <c r="EO253" s="558"/>
      <c r="EP253" s="558"/>
      <c r="EQ253" s="558"/>
      <c r="ER253" s="558"/>
      <c r="ES253" s="558"/>
      <c r="ET253" s="558"/>
      <c r="EU253" s="558"/>
      <c r="EV253" s="558"/>
      <c r="EW253" s="558"/>
      <c r="EX253" s="558"/>
      <c r="EY253" s="558"/>
      <c r="EZ253" s="558"/>
    </row>
    <row r="254" spans="1:156" ht="21" customHeight="1">
      <c r="T254" s="487" t="s">
        <v>275</v>
      </c>
      <c r="U254" s="487"/>
      <c r="V254" s="487"/>
      <c r="W254" s="487"/>
      <c r="X254" s="487"/>
      <c r="Y254" s="487"/>
      <c r="Z254" s="487"/>
      <c r="AA254" s="487"/>
      <c r="AB254" s="487"/>
      <c r="AC254" s="487"/>
      <c r="AD254" s="487"/>
      <c r="AE254" s="487"/>
      <c r="AF254" s="487"/>
      <c r="AG254" s="487"/>
      <c r="AH254" s="487"/>
      <c r="AI254" s="487"/>
      <c r="AJ254" s="487"/>
      <c r="AK254" s="487"/>
      <c r="AL254" s="487"/>
      <c r="AM254" s="487"/>
      <c r="AN254" s="487"/>
      <c r="AO254" s="487"/>
      <c r="AP254" s="487"/>
      <c r="AQ254" s="487"/>
      <c r="AR254" s="487"/>
      <c r="AS254" s="223"/>
      <c r="AT254" s="223"/>
      <c r="AU254" s="391"/>
      <c r="AV254" s="346"/>
      <c r="AW254" s="346"/>
      <c r="AX254" s="346"/>
      <c r="AY254" s="144"/>
      <c r="AZ254" s="144"/>
      <c r="BB254" s="317"/>
      <c r="BC254" s="317"/>
      <c r="BD254" s="317"/>
      <c r="BE254" s="317"/>
      <c r="BF254" s="317"/>
      <c r="BG254" s="317"/>
      <c r="BH254" s="317"/>
      <c r="BI254" s="317"/>
      <c r="BJ254" s="317"/>
      <c r="BK254" s="317"/>
      <c r="BL254" s="317"/>
      <c r="BM254" s="317"/>
      <c r="BN254" s="599"/>
      <c r="BO254" s="317"/>
      <c r="BP254" s="317"/>
      <c r="BQ254" s="317"/>
      <c r="BR254" s="317"/>
      <c r="BS254" s="317"/>
      <c r="BT254" s="317"/>
      <c r="BU254" s="317"/>
      <c r="BV254" s="317"/>
      <c r="BW254" s="317"/>
      <c r="BX254" s="317"/>
      <c r="BY254" s="317"/>
      <c r="BZ254" s="317"/>
      <c r="CB254" s="558"/>
      <c r="CC254" s="558"/>
      <c r="CD254" s="558"/>
      <c r="CE254" s="558"/>
      <c r="CF254" s="558"/>
      <c r="CG254" s="558"/>
      <c r="CH254" s="558"/>
      <c r="CI254" s="558"/>
      <c r="CJ254" s="558"/>
      <c r="CK254" s="558"/>
      <c r="CL254" s="558"/>
      <c r="CM254" s="558"/>
      <c r="CN254" s="600"/>
      <c r="CO254" s="558"/>
      <c r="CP254" s="558"/>
      <c r="CQ254" s="558"/>
      <c r="CR254" s="558"/>
      <c r="CS254" s="558"/>
      <c r="CT254" s="558"/>
      <c r="CU254" s="558"/>
      <c r="CV254" s="558"/>
      <c r="CW254" s="558"/>
      <c r="CX254" s="558"/>
      <c r="CY254" s="558"/>
      <c r="CZ254" s="558"/>
      <c r="DB254" s="558"/>
      <c r="DC254" s="558"/>
      <c r="DD254" s="558"/>
      <c r="DE254" s="558"/>
      <c r="DF254" s="558"/>
      <c r="DG254" s="558"/>
      <c r="DH254" s="558"/>
      <c r="DI254" s="558"/>
      <c r="DJ254" s="558"/>
      <c r="DK254" s="558"/>
      <c r="DL254" s="558"/>
      <c r="DM254" s="558"/>
      <c r="DN254" s="600"/>
      <c r="DO254" s="558"/>
      <c r="DP254" s="558"/>
      <c r="DQ254" s="558"/>
      <c r="DR254" s="558"/>
      <c r="DS254" s="558"/>
      <c r="DT254" s="558"/>
      <c r="DU254" s="558"/>
      <c r="DV254" s="558"/>
      <c r="DW254" s="558"/>
      <c r="DX254" s="558"/>
      <c r="DY254" s="558"/>
      <c r="DZ254" s="558"/>
      <c r="EB254" s="558"/>
      <c r="EC254" s="558"/>
      <c r="ED254" s="558"/>
      <c r="EE254" s="558"/>
      <c r="EF254" s="558"/>
      <c r="EG254" s="558"/>
      <c r="EH254" s="558"/>
      <c r="EI254" s="558"/>
      <c r="EJ254" s="558"/>
      <c r="EK254" s="558"/>
      <c r="EL254" s="558"/>
      <c r="EM254" s="558"/>
      <c r="EN254" s="600"/>
      <c r="EO254" s="558"/>
      <c r="EP254" s="558"/>
      <c r="EQ254" s="558"/>
      <c r="ER254" s="558"/>
      <c r="ES254" s="558"/>
      <c r="ET254" s="558"/>
      <c r="EU254" s="558"/>
      <c r="EV254" s="558"/>
      <c r="EW254" s="558"/>
      <c r="EX254" s="558"/>
      <c r="EY254" s="558"/>
      <c r="EZ254" s="558"/>
    </row>
    <row r="255" spans="1:156" ht="9.75" customHeight="1" thickBot="1">
      <c r="T255" s="141"/>
      <c r="U255" s="397"/>
      <c r="V255" s="142"/>
      <c r="W255" s="141"/>
      <c r="X255" s="141"/>
      <c r="Y255" s="141"/>
      <c r="Z255" s="141"/>
      <c r="AA255" s="141"/>
      <c r="AB255" s="141"/>
      <c r="AC255" s="141"/>
      <c r="AD255" s="391"/>
      <c r="AE255" s="141"/>
      <c r="AF255" s="141"/>
      <c r="AG255" s="391"/>
      <c r="AH255" s="143"/>
      <c r="AI255" s="144"/>
      <c r="AJ255" s="144"/>
      <c r="AK255" s="144"/>
      <c r="AL255" s="138"/>
      <c r="AM255" s="391"/>
      <c r="AN255" s="143"/>
      <c r="AO255" s="144"/>
      <c r="AP255" s="144"/>
      <c r="AQ255" s="144"/>
      <c r="AR255" s="138"/>
      <c r="AS255" s="391"/>
      <c r="AT255" s="143"/>
      <c r="AU255" s="391"/>
      <c r="AV255" s="346"/>
      <c r="AW255" s="346"/>
      <c r="AX255" s="346"/>
      <c r="AY255" s="144"/>
      <c r="AZ255" s="144"/>
      <c r="BB255" s="317"/>
      <c r="BC255" s="317"/>
      <c r="BD255" s="317"/>
      <c r="BE255" s="317"/>
      <c r="BF255" s="317"/>
      <c r="BG255" s="317"/>
      <c r="BH255" s="317"/>
      <c r="BI255" s="317"/>
      <c r="BJ255" s="317"/>
      <c r="BK255" s="317"/>
      <c r="BL255" s="317"/>
      <c r="BM255" s="317"/>
      <c r="BN255" s="599"/>
      <c r="BO255" s="317"/>
      <c r="BP255" s="317"/>
      <c r="BQ255" s="317"/>
      <c r="BR255" s="317"/>
      <c r="BS255" s="317"/>
      <c r="BT255" s="317"/>
      <c r="BU255" s="317"/>
      <c r="BV255" s="317"/>
      <c r="BW255" s="317"/>
      <c r="BX255" s="317"/>
      <c r="BY255" s="317"/>
      <c r="BZ255" s="317"/>
      <c r="CB255" s="558"/>
      <c r="CC255" s="558"/>
      <c r="CD255" s="558"/>
      <c r="CE255" s="558"/>
      <c r="CF255" s="558"/>
      <c r="CG255" s="558"/>
      <c r="CH255" s="558"/>
      <c r="CI255" s="558"/>
      <c r="CJ255" s="558"/>
      <c r="CK255" s="558"/>
      <c r="CL255" s="558"/>
      <c r="CM255" s="558"/>
      <c r="CN255" s="600"/>
      <c r="CO255" s="558"/>
      <c r="CP255" s="558"/>
      <c r="CQ255" s="558"/>
      <c r="CR255" s="558"/>
      <c r="CS255" s="558"/>
      <c r="CT255" s="558"/>
      <c r="CU255" s="558"/>
      <c r="CV255" s="558"/>
      <c r="CW255" s="558"/>
      <c r="CX255" s="558"/>
      <c r="CY255" s="558"/>
      <c r="CZ255" s="558"/>
      <c r="DB255" s="558"/>
      <c r="DC255" s="558"/>
      <c r="DD255" s="558"/>
      <c r="DE255" s="558"/>
      <c r="DF255" s="558"/>
      <c r="DG255" s="558"/>
      <c r="DH255" s="558"/>
      <c r="DI255" s="558"/>
      <c r="DJ255" s="558"/>
      <c r="DK255" s="558"/>
      <c r="DL255" s="558"/>
      <c r="DM255" s="558"/>
      <c r="DN255" s="600"/>
      <c r="DO255" s="558"/>
      <c r="DP255" s="558"/>
      <c r="DQ255" s="558"/>
      <c r="DR255" s="558"/>
      <c r="DS255" s="558"/>
      <c r="DT255" s="558"/>
      <c r="DU255" s="558"/>
      <c r="DV255" s="558"/>
      <c r="DW255" s="558"/>
      <c r="DX255" s="558"/>
      <c r="DY255" s="558"/>
      <c r="DZ255" s="558"/>
      <c r="EB255" s="558"/>
      <c r="EC255" s="558"/>
      <c r="ED255" s="558"/>
      <c r="EE255" s="558"/>
      <c r="EF255" s="558"/>
      <c r="EG255" s="558"/>
      <c r="EH255" s="558"/>
      <c r="EI255" s="558"/>
      <c r="EJ255" s="558"/>
      <c r="EK255" s="558"/>
      <c r="EL255" s="558"/>
      <c r="EM255" s="558"/>
      <c r="EN255" s="600"/>
      <c r="EO255" s="558"/>
      <c r="EP255" s="558"/>
      <c r="EQ255" s="558"/>
      <c r="ER255" s="558"/>
      <c r="ES255" s="558"/>
      <c r="ET255" s="558"/>
      <c r="EU255" s="558"/>
      <c r="EV255" s="558"/>
      <c r="EW255" s="558"/>
      <c r="EX255" s="558"/>
      <c r="EY255" s="558"/>
      <c r="EZ255" s="558"/>
    </row>
    <row r="256" spans="1:156" ht="51" customHeight="1" thickBot="1">
      <c r="B256" s="150"/>
      <c r="C256" s="222"/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155" t="s">
        <v>125</v>
      </c>
      <c r="U256" s="406"/>
      <c r="V256" s="155" t="s">
        <v>125</v>
      </c>
      <c r="W256" s="156" t="s">
        <v>430</v>
      </c>
      <c r="X256" s="156" t="s">
        <v>127</v>
      </c>
      <c r="Y256" s="156" t="s">
        <v>128</v>
      </c>
      <c r="Z256" s="156" t="s">
        <v>129</v>
      </c>
      <c r="AA256" s="156" t="s">
        <v>130</v>
      </c>
      <c r="AB256" s="156" t="s">
        <v>131</v>
      </c>
      <c r="AC256" s="155" t="s">
        <v>132</v>
      </c>
      <c r="AD256" s="419" t="s">
        <v>431</v>
      </c>
      <c r="AE256" s="155" t="s">
        <v>432</v>
      </c>
      <c r="AF256" s="155" t="s">
        <v>135</v>
      </c>
      <c r="AG256" s="419" t="s">
        <v>0</v>
      </c>
      <c r="AH256" s="157" t="s">
        <v>136</v>
      </c>
      <c r="AI256" s="158" t="s">
        <v>137</v>
      </c>
      <c r="AJ256" s="158" t="s">
        <v>433</v>
      </c>
      <c r="AK256" s="158" t="s">
        <v>138</v>
      </c>
      <c r="AL256" s="159" t="s">
        <v>139</v>
      </c>
      <c r="AM256" s="419" t="s">
        <v>140</v>
      </c>
      <c r="AN256" s="157" t="s">
        <v>141</v>
      </c>
      <c r="AO256" s="158"/>
      <c r="AP256" s="238" t="s">
        <v>434</v>
      </c>
      <c r="AQ256" s="238" t="s">
        <v>143</v>
      </c>
      <c r="AR256" s="266" t="s">
        <v>144</v>
      </c>
      <c r="AS256" s="419" t="s">
        <v>293</v>
      </c>
      <c r="AT256" s="157" t="s">
        <v>294</v>
      </c>
      <c r="AU256" s="419" t="s">
        <v>145</v>
      </c>
      <c r="AV256" s="347" t="s">
        <v>146</v>
      </c>
      <c r="AW256" s="347" t="s">
        <v>147</v>
      </c>
      <c r="AX256" s="388"/>
      <c r="AY256" s="160" t="s">
        <v>149</v>
      </c>
      <c r="AZ256" s="161" t="s">
        <v>150</v>
      </c>
      <c r="BB256" s="321" t="s">
        <v>151</v>
      </c>
      <c r="BC256" s="321" t="s">
        <v>152</v>
      </c>
      <c r="BD256" s="321" t="s">
        <v>107</v>
      </c>
      <c r="BE256" s="321" t="s">
        <v>153</v>
      </c>
      <c r="BF256" s="321" t="s">
        <v>154</v>
      </c>
      <c r="BG256" s="321" t="s">
        <v>155</v>
      </c>
      <c r="BH256" s="321" t="s">
        <v>156</v>
      </c>
      <c r="BI256" s="321" t="s">
        <v>157</v>
      </c>
      <c r="BJ256" s="321" t="s">
        <v>158</v>
      </c>
      <c r="BK256" s="321" t="s">
        <v>159</v>
      </c>
      <c r="BL256" s="321" t="s">
        <v>160</v>
      </c>
      <c r="BM256" s="321" t="s">
        <v>161</v>
      </c>
      <c r="BO256" s="321" t="s">
        <v>151</v>
      </c>
      <c r="BP256" s="321" t="s">
        <v>152</v>
      </c>
      <c r="BQ256" s="321" t="s">
        <v>107</v>
      </c>
      <c r="BR256" s="321" t="s">
        <v>153</v>
      </c>
      <c r="BS256" s="321" t="s">
        <v>154</v>
      </c>
      <c r="BT256" s="321" t="s">
        <v>155</v>
      </c>
      <c r="BU256" s="321" t="s">
        <v>156</v>
      </c>
      <c r="BV256" s="321" t="s">
        <v>157</v>
      </c>
      <c r="BW256" s="321" t="s">
        <v>158</v>
      </c>
      <c r="BX256" s="321" t="s">
        <v>159</v>
      </c>
      <c r="BY256" s="321" t="s">
        <v>160</v>
      </c>
      <c r="BZ256" s="321" t="s">
        <v>161</v>
      </c>
      <c r="CB256" s="601" t="s">
        <v>151</v>
      </c>
      <c r="CC256" s="601" t="s">
        <v>152</v>
      </c>
      <c r="CD256" s="601" t="s">
        <v>107</v>
      </c>
      <c r="CE256" s="601" t="s">
        <v>153</v>
      </c>
      <c r="CF256" s="601" t="s">
        <v>154</v>
      </c>
      <c r="CG256" s="601" t="s">
        <v>155</v>
      </c>
      <c r="CH256" s="601" t="s">
        <v>156</v>
      </c>
      <c r="CI256" s="601" t="s">
        <v>157</v>
      </c>
      <c r="CJ256" s="601" t="s">
        <v>158</v>
      </c>
      <c r="CK256" s="601" t="s">
        <v>159</v>
      </c>
      <c r="CL256" s="601" t="s">
        <v>160</v>
      </c>
      <c r="CM256" s="601" t="s">
        <v>161</v>
      </c>
      <c r="CO256" s="601" t="s">
        <v>151</v>
      </c>
      <c r="CP256" s="601" t="s">
        <v>152</v>
      </c>
      <c r="CQ256" s="601" t="s">
        <v>107</v>
      </c>
      <c r="CR256" s="601" t="s">
        <v>153</v>
      </c>
      <c r="CS256" s="601" t="s">
        <v>154</v>
      </c>
      <c r="CT256" s="601" t="s">
        <v>155</v>
      </c>
      <c r="CU256" s="601" t="s">
        <v>156</v>
      </c>
      <c r="CV256" s="601" t="s">
        <v>157</v>
      </c>
      <c r="CW256" s="601" t="s">
        <v>158</v>
      </c>
      <c r="CX256" s="601" t="s">
        <v>159</v>
      </c>
      <c r="CY256" s="601" t="s">
        <v>160</v>
      </c>
      <c r="CZ256" s="601" t="s">
        <v>161</v>
      </c>
      <c r="DB256" s="601" t="s">
        <v>151</v>
      </c>
      <c r="DC256" s="601" t="s">
        <v>152</v>
      </c>
      <c r="DD256" s="601" t="s">
        <v>107</v>
      </c>
      <c r="DE256" s="601" t="s">
        <v>153</v>
      </c>
      <c r="DF256" s="601" t="s">
        <v>154</v>
      </c>
      <c r="DG256" s="601" t="s">
        <v>155</v>
      </c>
      <c r="DH256" s="601" t="s">
        <v>156</v>
      </c>
      <c r="DI256" s="601" t="s">
        <v>157</v>
      </c>
      <c r="DJ256" s="601" t="s">
        <v>158</v>
      </c>
      <c r="DK256" s="601" t="s">
        <v>159</v>
      </c>
      <c r="DL256" s="601" t="s">
        <v>160</v>
      </c>
      <c r="DM256" s="601" t="s">
        <v>161</v>
      </c>
      <c r="DO256" s="601" t="s">
        <v>151</v>
      </c>
      <c r="DP256" s="601" t="s">
        <v>152</v>
      </c>
      <c r="DQ256" s="601" t="s">
        <v>107</v>
      </c>
      <c r="DR256" s="601" t="s">
        <v>153</v>
      </c>
      <c r="DS256" s="601" t="s">
        <v>154</v>
      </c>
      <c r="DT256" s="601" t="s">
        <v>155</v>
      </c>
      <c r="DU256" s="601" t="s">
        <v>156</v>
      </c>
      <c r="DV256" s="601" t="s">
        <v>157</v>
      </c>
      <c r="DW256" s="601" t="s">
        <v>158</v>
      </c>
      <c r="DX256" s="601" t="s">
        <v>159</v>
      </c>
      <c r="DY256" s="601" t="s">
        <v>160</v>
      </c>
      <c r="DZ256" s="601" t="s">
        <v>161</v>
      </c>
      <c r="EB256" s="601" t="s">
        <v>151</v>
      </c>
      <c r="EC256" s="601" t="s">
        <v>152</v>
      </c>
      <c r="ED256" s="601" t="s">
        <v>107</v>
      </c>
      <c r="EE256" s="601" t="s">
        <v>153</v>
      </c>
      <c r="EF256" s="601" t="s">
        <v>154</v>
      </c>
      <c r="EG256" s="601" t="s">
        <v>155</v>
      </c>
      <c r="EH256" s="601" t="s">
        <v>156</v>
      </c>
      <c r="EI256" s="601" t="s">
        <v>157</v>
      </c>
      <c r="EJ256" s="601" t="s">
        <v>158</v>
      </c>
      <c r="EK256" s="601" t="s">
        <v>159</v>
      </c>
      <c r="EL256" s="601" t="s">
        <v>160</v>
      </c>
      <c r="EM256" s="601" t="s">
        <v>161</v>
      </c>
      <c r="EO256" s="601" t="s">
        <v>151</v>
      </c>
      <c r="EP256" s="601" t="s">
        <v>152</v>
      </c>
      <c r="EQ256" s="601" t="s">
        <v>107</v>
      </c>
      <c r="ER256" s="601" t="s">
        <v>153</v>
      </c>
      <c r="ES256" s="601" t="s">
        <v>154</v>
      </c>
      <c r="ET256" s="601" t="s">
        <v>155</v>
      </c>
      <c r="EU256" s="601" t="s">
        <v>156</v>
      </c>
      <c r="EV256" s="601" t="s">
        <v>157</v>
      </c>
      <c r="EW256" s="601" t="s">
        <v>158</v>
      </c>
      <c r="EX256" s="601" t="s">
        <v>159</v>
      </c>
      <c r="EY256" s="601" t="s">
        <v>160</v>
      </c>
      <c r="EZ256" s="601" t="s">
        <v>161</v>
      </c>
    </row>
    <row r="257" spans="1:156" ht="22.5" customHeight="1" thickBot="1">
      <c r="B257" s="165" t="s">
        <v>192</v>
      </c>
      <c r="C257" s="1" t="s">
        <v>299</v>
      </c>
      <c r="D257" s="1" t="s">
        <v>162</v>
      </c>
      <c r="E257" s="1" t="s">
        <v>163</v>
      </c>
      <c r="F257" s="1" t="s">
        <v>162</v>
      </c>
      <c r="G257" s="1" t="s">
        <v>162</v>
      </c>
      <c r="H257" s="1" t="s">
        <v>162</v>
      </c>
      <c r="I257" s="1" t="s">
        <v>162</v>
      </c>
      <c r="J257" s="1" t="s">
        <v>162</v>
      </c>
      <c r="K257" s="1" t="s">
        <v>162</v>
      </c>
      <c r="L257" s="1" t="s">
        <v>162</v>
      </c>
      <c r="M257" s="1" t="s">
        <v>162</v>
      </c>
      <c r="N257" s="1" t="s">
        <v>162</v>
      </c>
      <c r="O257" s="1" t="s">
        <v>162</v>
      </c>
      <c r="T257" s="156" t="s">
        <v>164</v>
      </c>
      <c r="U257" s="407"/>
      <c r="V257" s="156" t="s">
        <v>164</v>
      </c>
      <c r="W257" s="353">
        <f>SUM(W258:W262)</f>
        <v>74509.646000000008</v>
      </c>
      <c r="X257" s="185">
        <f>SUM(X258:X262)</f>
        <v>0</v>
      </c>
      <c r="Y257" s="185">
        <f>SUM(Y258:Y262)</f>
        <v>0</v>
      </c>
      <c r="Z257" s="185"/>
      <c r="AA257" s="185">
        <f t="shared" ref="AA257:AG257" si="711">SUM(AA258:AA262)</f>
        <v>0</v>
      </c>
      <c r="AB257" s="185">
        <f t="shared" si="711"/>
        <v>0</v>
      </c>
      <c r="AC257" s="185">
        <f t="shared" si="711"/>
        <v>0</v>
      </c>
      <c r="AD257" s="423">
        <f t="shared" si="711"/>
        <v>74509.646000000008</v>
      </c>
      <c r="AE257" s="353">
        <f t="shared" si="711"/>
        <v>0</v>
      </c>
      <c r="AF257" s="353">
        <f t="shared" si="711"/>
        <v>74509.646000000008</v>
      </c>
      <c r="AG257" s="353">
        <f t="shared" si="711"/>
        <v>33771.400606760006</v>
      </c>
      <c r="AH257" s="167">
        <f t="shared" ref="AH257:AH267" si="712">+AG257/AD257</f>
        <v>0.45324870563416719</v>
      </c>
      <c r="AI257" s="226"/>
      <c r="AJ257" s="353">
        <f>SUM(AJ258:AJ262)</f>
        <v>41353.102625443331</v>
      </c>
      <c r="AK257" s="353">
        <f>SUM(AK258:AK262)</f>
        <v>-7581.7020186833342</v>
      </c>
      <c r="AL257" s="170">
        <f t="shared" ref="AL257:AL267" si="713">INDEX(BB257:BM257,MATCH($W$1,$BB$86:$BM$86,0))</f>
        <v>0.55500334313014088</v>
      </c>
      <c r="AM257" s="441">
        <f>SUM(AM258:AM262)</f>
        <v>18894.884449919999</v>
      </c>
      <c r="AN257" s="310">
        <f t="shared" ref="AN257:AN267" si="714">+AM257/AD257</f>
        <v>0.25358977614683603</v>
      </c>
      <c r="AO257" s="217"/>
      <c r="AP257" s="353">
        <f>SUM(AP258:AP262)</f>
        <v>18361.170975919998</v>
      </c>
      <c r="AQ257" s="353">
        <f>SUM(AQ258:AQ262)</f>
        <v>533.71347400000172</v>
      </c>
      <c r="AR257" s="170">
        <f t="shared" ref="AR257:AR267" si="715">INDEX(BO257:BZ257,MATCH($W$1,$BO$86:$BZ$86,0))</f>
        <v>0.24642676434028415</v>
      </c>
      <c r="AS257" s="441">
        <f>SUM(AS258:AS262)</f>
        <v>18365.625194749999</v>
      </c>
      <c r="AT257" s="310">
        <f t="shared" ref="AT257:AT267" si="716">+AS257/AD257</f>
        <v>0.24648654477233722</v>
      </c>
      <c r="AU257" s="423">
        <f>SUM(AU258:AU262)</f>
        <v>40738.245393240002</v>
      </c>
      <c r="AV257" s="353">
        <f>SUM(AV258:AV262)</f>
        <v>14876.51615684</v>
      </c>
      <c r="AW257" s="355">
        <f>SUM(AW258:AW262)</f>
        <v>55614.761550080002</v>
      </c>
      <c r="AX257" s="384"/>
      <c r="AY257" s="187">
        <f>SUM(AY258:AY261)</f>
        <v>20179.971264613334</v>
      </c>
      <c r="AZ257" s="172">
        <f t="shared" ref="AZ257:AZ267" si="717">IF(AND(AY257=0,AM257&gt;AY257),1,IFERROR(AM257/AY257,1))</f>
        <v>0.93631869947472102</v>
      </c>
      <c r="BB257" s="551">
        <f>CB257/$AD$257</f>
        <v>0.28547753581104557</v>
      </c>
      <c r="BC257" s="551">
        <f t="shared" ref="BC257:BM257" si="718">CC257/$AD$257</f>
        <v>0.42948207755109541</v>
      </c>
      <c r="BD257" s="551">
        <f t="shared" si="718"/>
        <v>0.49456320126671927</v>
      </c>
      <c r="BE257" s="551">
        <f t="shared" si="718"/>
        <v>0.55500334313014088</v>
      </c>
      <c r="BF257" s="551">
        <f t="shared" si="718"/>
        <v>0.60013042417053841</v>
      </c>
      <c r="BG257" s="551">
        <f t="shared" si="718"/>
        <v>0.65002198899334451</v>
      </c>
      <c r="BH257" s="551">
        <f t="shared" si="718"/>
        <v>0.69655828354684868</v>
      </c>
      <c r="BI257" s="551">
        <f t="shared" si="718"/>
        <v>0.74698669161274311</v>
      </c>
      <c r="BJ257" s="551">
        <f t="shared" si="718"/>
        <v>0.82897191129736392</v>
      </c>
      <c r="BK257" s="551">
        <f t="shared" si="718"/>
        <v>0.88181657094496624</v>
      </c>
      <c r="BL257" s="551">
        <f t="shared" si="718"/>
        <v>0.93209003229429732</v>
      </c>
      <c r="BM257" s="551">
        <f t="shared" si="718"/>
        <v>0.9999999999944974</v>
      </c>
      <c r="BO257" s="551">
        <f>CO257/$AD$257</f>
        <v>2.4271361616722754E-2</v>
      </c>
      <c r="BP257" s="551">
        <f t="shared" ref="BP257:BZ257" si="719">CP257/$AD$257</f>
        <v>0.12032391300047243</v>
      </c>
      <c r="BQ257" s="551">
        <f t="shared" si="719"/>
        <v>0.18337533867037834</v>
      </c>
      <c r="BR257" s="551">
        <f t="shared" si="719"/>
        <v>0.24642676434028415</v>
      </c>
      <c r="BS257" s="551">
        <f t="shared" si="719"/>
        <v>0.31363088717425919</v>
      </c>
      <c r="BT257" s="551">
        <f t="shared" si="719"/>
        <v>0.39329310152728408</v>
      </c>
      <c r="BU257" s="551">
        <f t="shared" si="719"/>
        <v>0.48126071022186839</v>
      </c>
      <c r="BV257" s="551">
        <f t="shared" si="719"/>
        <v>0.56922831891645276</v>
      </c>
      <c r="BW257" s="551">
        <f t="shared" si="719"/>
        <v>0.66550132196601752</v>
      </c>
      <c r="BX257" s="551">
        <f t="shared" si="719"/>
        <v>0.77423241652121122</v>
      </c>
      <c r="BY257" s="551">
        <f t="shared" si="719"/>
        <v>0.88296351107640481</v>
      </c>
      <c r="BZ257" s="551">
        <f t="shared" si="719"/>
        <v>1</v>
      </c>
      <c r="CB257" s="353">
        <f t="shared" ref="CB257:CM257" si="720">SUM(CB258:CB262)</f>
        <v>21270.830134233333</v>
      </c>
      <c r="CC257" s="353">
        <f t="shared" si="720"/>
        <v>32000.557561676669</v>
      </c>
      <c r="CD257" s="353">
        <f t="shared" si="720"/>
        <v>36849.729051010007</v>
      </c>
      <c r="CE257" s="353">
        <f t="shared" si="720"/>
        <v>41353.102625443331</v>
      </c>
      <c r="CF257" s="353">
        <f t="shared" si="720"/>
        <v>44715.505458776664</v>
      </c>
      <c r="CG257" s="353">
        <f t="shared" si="720"/>
        <v>48432.908292109998</v>
      </c>
      <c r="CH257" s="353">
        <f t="shared" si="720"/>
        <v>51900.311125443324</v>
      </c>
      <c r="CI257" s="353">
        <f t="shared" si="720"/>
        <v>55657.713958776665</v>
      </c>
      <c r="CJ257" s="353">
        <f t="shared" si="720"/>
        <v>61766.403654709997</v>
      </c>
      <c r="CK257" s="353">
        <f t="shared" si="720"/>
        <v>65703.840538043325</v>
      </c>
      <c r="CL257" s="353">
        <f t="shared" si="720"/>
        <v>69449.698346376666</v>
      </c>
      <c r="CM257" s="353">
        <f t="shared" si="720"/>
        <v>74509.645999590008</v>
      </c>
      <c r="CO257" s="353">
        <f t="shared" ref="CO257:CZ257" si="721">SUM(CO258:CO262)</f>
        <v>1808.4505620000002</v>
      </c>
      <c r="CP257" s="353">
        <f t="shared" si="721"/>
        <v>8965.2921630000001</v>
      </c>
      <c r="CQ257" s="353">
        <f t="shared" si="721"/>
        <v>13663.231569460002</v>
      </c>
      <c r="CR257" s="353">
        <f t="shared" si="721"/>
        <v>18361.170975919998</v>
      </c>
      <c r="CS257" s="353">
        <f t="shared" si="721"/>
        <v>23368.526378019997</v>
      </c>
      <c r="CT257" s="353">
        <f t="shared" si="721"/>
        <v>29304.129769039999</v>
      </c>
      <c r="CU257" s="353">
        <f t="shared" si="721"/>
        <v>35858.565152340001</v>
      </c>
      <c r="CV257" s="353">
        <f t="shared" si="721"/>
        <v>42413.000535640007</v>
      </c>
      <c r="CW257" s="353">
        <f t="shared" si="721"/>
        <v>49586.267912219999</v>
      </c>
      <c r="CX257" s="353">
        <f t="shared" si="721"/>
        <v>57687.783276720009</v>
      </c>
      <c r="CY257" s="353">
        <f t="shared" si="721"/>
        <v>65789.298641220012</v>
      </c>
      <c r="CZ257" s="353">
        <f t="shared" si="721"/>
        <v>74509.646000000008</v>
      </c>
      <c r="DB257" s="353">
        <f t="shared" ref="DB257:DM257" si="722">SUM(DB258:DB262)</f>
        <v>21270830134.233334</v>
      </c>
      <c r="DC257" s="353">
        <f t="shared" si="722"/>
        <v>32000557561.676666</v>
      </c>
      <c r="DD257" s="353">
        <f t="shared" si="722"/>
        <v>36849729051.010002</v>
      </c>
      <c r="DE257" s="353">
        <f t="shared" si="722"/>
        <v>41353102625.443329</v>
      </c>
      <c r="DF257" s="353">
        <f t="shared" si="722"/>
        <v>44715505458.776665</v>
      </c>
      <c r="DG257" s="353">
        <f t="shared" si="722"/>
        <v>48432908292.109993</v>
      </c>
      <c r="DH257" s="353">
        <f t="shared" si="722"/>
        <v>51900311125.443329</v>
      </c>
      <c r="DI257" s="353">
        <f t="shared" si="722"/>
        <v>55657713958.776665</v>
      </c>
      <c r="DJ257" s="353">
        <f t="shared" si="722"/>
        <v>61766403654.709991</v>
      </c>
      <c r="DK257" s="353">
        <f t="shared" si="722"/>
        <v>65703840538.043327</v>
      </c>
      <c r="DL257" s="353">
        <f t="shared" si="722"/>
        <v>69449698346.376663</v>
      </c>
      <c r="DM257" s="353">
        <f t="shared" si="722"/>
        <v>74509645999.589996</v>
      </c>
      <c r="DO257" s="353">
        <f t="shared" ref="DO257:DZ257" si="723">SUM(DO258:DO262)</f>
        <v>1808450562</v>
      </c>
      <c r="DP257" s="353">
        <f t="shared" si="723"/>
        <v>8965292163</v>
      </c>
      <c r="DQ257" s="353">
        <f t="shared" si="723"/>
        <v>13663231569.459999</v>
      </c>
      <c r="DR257" s="353">
        <f t="shared" si="723"/>
        <v>18361170975.919998</v>
      </c>
      <c r="DS257" s="353">
        <f t="shared" si="723"/>
        <v>23368526378.019997</v>
      </c>
      <c r="DT257" s="353">
        <f t="shared" si="723"/>
        <v>29304129769.040001</v>
      </c>
      <c r="DU257" s="353">
        <f t="shared" si="723"/>
        <v>35858565152.339996</v>
      </c>
      <c r="DV257" s="353">
        <f t="shared" si="723"/>
        <v>42413000535.639999</v>
      </c>
      <c r="DW257" s="353">
        <f t="shared" si="723"/>
        <v>49586267912.220001</v>
      </c>
      <c r="DX257" s="353">
        <f t="shared" si="723"/>
        <v>57687783276.720001</v>
      </c>
      <c r="DY257" s="353">
        <f t="shared" si="723"/>
        <v>65789298641.220016</v>
      </c>
      <c r="DZ257" s="353">
        <f t="shared" si="723"/>
        <v>74509646000</v>
      </c>
      <c r="EB257" s="557">
        <v>1000000</v>
      </c>
      <c r="EC257" s="557">
        <v>1000000</v>
      </c>
      <c r="ED257" s="557">
        <v>1000000</v>
      </c>
      <c r="EE257" s="557">
        <v>1000000</v>
      </c>
      <c r="EF257" s="557">
        <v>1000000</v>
      </c>
      <c r="EG257" s="557">
        <v>1000000</v>
      </c>
      <c r="EH257" s="557">
        <v>1000000</v>
      </c>
      <c r="EI257" s="557">
        <v>1000000</v>
      </c>
      <c r="EJ257" s="557">
        <v>1000000</v>
      </c>
      <c r="EK257" s="557">
        <v>1000000</v>
      </c>
      <c r="EL257" s="557">
        <v>1000000</v>
      </c>
      <c r="EM257" s="557">
        <v>1000000</v>
      </c>
      <c r="EO257" s="557">
        <v>1000000</v>
      </c>
      <c r="EP257" s="557">
        <v>1000000</v>
      </c>
      <c r="EQ257" s="557">
        <v>1000000</v>
      </c>
      <c r="ER257" s="557">
        <v>1000000</v>
      </c>
      <c r="ES257" s="557">
        <v>1000000</v>
      </c>
      <c r="ET257" s="557">
        <v>1000000</v>
      </c>
      <c r="EU257" s="557">
        <v>1000000</v>
      </c>
      <c r="EV257" s="557">
        <v>1000000</v>
      </c>
      <c r="EW257" s="557">
        <v>1000000</v>
      </c>
      <c r="EX257" s="557">
        <v>1000000</v>
      </c>
      <c r="EY257" s="557">
        <v>1000000</v>
      </c>
      <c r="EZ257" s="557">
        <v>1000000</v>
      </c>
    </row>
    <row r="258" spans="1:156" ht="22.5" customHeight="1">
      <c r="B258" s="165" t="s">
        <v>192</v>
      </c>
      <c r="C258" s="1" t="s">
        <v>299</v>
      </c>
      <c r="D258" s="1" t="s">
        <v>162</v>
      </c>
      <c r="E258" s="1" t="s">
        <v>163</v>
      </c>
      <c r="F258" s="1">
        <v>1</v>
      </c>
      <c r="G258" s="1" t="s">
        <v>162</v>
      </c>
      <c r="H258" s="1" t="s">
        <v>162</v>
      </c>
      <c r="I258" s="1" t="s">
        <v>162</v>
      </c>
      <c r="J258" s="1" t="s">
        <v>162</v>
      </c>
      <c r="K258" s="1" t="s">
        <v>162</v>
      </c>
      <c r="L258" s="1" t="s">
        <v>162</v>
      </c>
      <c r="M258" s="1" t="s">
        <v>162</v>
      </c>
      <c r="N258" s="1" t="s">
        <v>162</v>
      </c>
      <c r="O258" s="1" t="s">
        <v>162</v>
      </c>
      <c r="T258" s="302" t="s">
        <v>201</v>
      </c>
      <c r="U258" s="413"/>
      <c r="V258" s="174" t="s">
        <v>201</v>
      </c>
      <c r="W258" s="352">
        <f>(+SUMIFS('[1]SIIF Cierre 31 de Abril de 2024'!$P$4:$P$749,'[1]SIIF Cierre 31 de Abril de 2024'!$A$4:$A$749,$B258,'[1]SIIF Cierre 31 de Abril de 2024'!$B$4:$B$749,$C258,'[1]SIIF Cierre 31 de Abril de 2024'!$C$4:$C$749,$D258,'[1]SIIF Cierre 31 de Abril de 2024'!$D$4:$D$749,$E258,'[1]SIIF Cierre 31 de Abril de 2024'!$E$4:$E$749,$F258,'[1]SIIF Cierre 31 de Abril de 2024'!$F$4:$F$749,$G258,'[1]SIIF Cierre 31 de Abril de 2024'!$G$4:$G$749,$H258,'[1]SIIF Cierre 31 de Abril de 2024'!$H$4:$H$749,$I258,'[1]SIIF Cierre 31 de Abril de 2024'!$I$4:$I$749,$J258,'[1]SIIF Cierre 31 de Abril de 2024'!$J$4:$J$749,$K258,'[1]SIIF Cierre 31 de Abril de 2024'!$K$4:$K$749,$L258,'[1]SIIF Cierre 31 de Abril de 2024'!$L$4:$L$749,$M258,'[1]SIIF Cierre 31 de Abril de 2024'!$M$4:$M$749,$N258,'[1]SIIF Cierre 31 de Abril de 2024'!$N$4:$N$749,$O258)/1000000)</f>
        <v>38608.834000000003</v>
      </c>
      <c r="X258" s="301">
        <v>0</v>
      </c>
      <c r="Y258" s="352">
        <f>(+SUMIFS('[1]SIIF Cierre 31 de Abril de 2024'!$R$4:$R$749,'[1]SIIF Cierre 31 de Abril de 2024'!$A$4:$A$749,$B258,'[1]SIIF Cierre 31 de Abril de 2024'!$B$4:$B$749,$C258,'[1]SIIF Cierre 31 de Abril de 2024'!$C$4:$C$749,$D258,'[1]SIIF Cierre 31 de Abril de 2024'!$D$4:$D$749,$E258,'[1]SIIF Cierre 31 de Abril de 2024'!$E$4:$E$749,$F258,'[1]SIIF Cierre 31 de Abril de 2024'!$F$4:$F$749,$G258,'[1]SIIF Cierre 31 de Abril de 2024'!$G$4:$G$749,$H258,'[1]SIIF Cierre 31 de Abril de 2024'!$H$4:$H$749,$I258,'[1]SIIF Cierre 31 de Abril de 2024'!$I$4:$I$749,$J258,'[1]SIIF Cierre 31 de Abril de 2024'!$J$4:$J$749,$K258,'[1]SIIF Cierre 31 de Abril de 2024'!$K$4:$K$749,$L258,'[1]SIIF Cierre 31 de Abril de 2024'!$L$4:$L$749,$M258,'[1]SIIF Cierre 31 de Abril de 2024'!$M$4:$M$749,$N258,'[1]SIIF Cierre 31 de Abril de 2024'!$N$4:$N$749,$O258)/1000000)</f>
        <v>0</v>
      </c>
      <c r="Z258" s="301"/>
      <c r="AA258" s="352">
        <f>(+SUMIFS('[1]SIIF Cierre 31 de Abril de 2024'!$Q$4:$Q$749,'[1]SIIF Cierre 31 de Abril de 2024'!$A$4:$A$749,$B258,'[1]SIIF Cierre 31 de Abril de 2024'!$B$4:$B$749,$C258,'[1]SIIF Cierre 31 de Abril de 2024'!$C$4:$C$749,$D258,'[1]SIIF Cierre 31 de Abril de 2024'!$D$4:$D$749,$E258,'[1]SIIF Cierre 31 de Abril de 2024'!$E$4:$E$749,$F258,'[1]SIIF Cierre 31 de Abril de 2024'!$F$4:$F$749,$G258,'[1]SIIF Cierre 31 de Abril de 2024'!$G$4:$G$749,$H258,'[1]SIIF Cierre 31 de Abril de 2024'!$H$4:$H$749,$I258,'[1]SIIF Cierre 31 de Abril de 2024'!$I$4:$I$749,$J258,'[1]SIIF Cierre 31 de Abril de 2024'!$J$4:$J$749,$K258,'[1]SIIF Cierre 31 de Abril de 2024'!$K$4:$K$749,$L258,'[1]SIIF Cierre 31 de Abril de 2024'!$L$4:$L$749,$M258,'[1]SIIF Cierre 31 de Abril de 2024'!$M$4:$M$749,$N258,'[1]SIIF Cierre 31 de Abril de 2024'!$N$4:$N$749,$O258)/1000000)</f>
        <v>0</v>
      </c>
      <c r="AB258" s="301"/>
      <c r="AC258" s="301"/>
      <c r="AD258" s="422">
        <f>W258-Y258+AA258</f>
        <v>38608.834000000003</v>
      </c>
      <c r="AE258" s="352">
        <f>(+SUMIFS('[1]SIIF Cierre 31 de Abril de 2024'!$T$4:$T$749,'[1]SIIF Cierre 31 de Abril de 2024'!$A$4:$A$749,$B258,'[1]SIIF Cierre 31 de Abril de 2024'!$B$4:$B$749,$C258,'[1]SIIF Cierre 31 de Abril de 2024'!$C$4:$C$749,$D258,'[1]SIIF Cierre 31 de Abril de 2024'!$D$4:$D$749,$E258,'[1]SIIF Cierre 31 de Abril de 2024'!$E$4:$E$749,$F258,'[1]SIIF Cierre 31 de Abril de 2024'!$F$4:$F$749,$G258,'[1]SIIF Cierre 31 de Abril de 2024'!$G$4:$G$749,$H258,'[1]SIIF Cierre 31 de Abril de 2024'!$H$4:$H$749,$I258,'[1]SIIF Cierre 31 de Abril de 2024'!$I$4:$I$749,$J258,'[1]SIIF Cierre 31 de Abril de 2024'!$J$4:$J$749,$K258,'[1]SIIF Cierre 31 de Abril de 2024'!$K$4:$K$749,$L258,'[1]SIIF Cierre 31 de Abril de 2024'!$L$4:$L$749,$M258,'[1]SIIF Cierre 31 de Abril de 2024'!$M$4:$M$749,$N258,'[1]SIIF Cierre 31 de Abril de 2024'!$N$4:$N$749,$O258)/1000000)</f>
        <v>0</v>
      </c>
      <c r="AF258" s="352">
        <f>AD258-AE258</f>
        <v>38608.834000000003</v>
      </c>
      <c r="AG258" s="422">
        <f>+SUMIFS('[1]SIIF Cierre 31 de Abril de 2024'!$W$4:$W$749,'[1]SIIF Cierre 31 de Abril de 2024'!$A$4:$A$749,$B258,'[1]SIIF Cierre 31 de Abril de 2024'!$B$4:$B$749,$C258,'[1]SIIF Cierre 31 de Abril de 2024'!$C$4:$C$749,$D258,'[1]SIIF Cierre 31 de Abril de 2024'!$D$4:$D$749,$E258,'[1]SIIF Cierre 31 de Abril de 2024'!$E$4:$E$749,$F258,'[1]SIIF Cierre 31 de Abril de 2024'!$F$4:$F$749,$G258,'[1]SIIF Cierre 31 de Abril de 2024'!$G$4:$G$749,$H258,'[1]SIIF Cierre 31 de Abril de 2024'!$H$4:$H$749,$I258,'[1]SIIF Cierre 31 de Abril de 2024'!$I$4:$I$749,$J258,'[1]SIIF Cierre 31 de Abril de 2024'!$J$4:$J$749,$K258,'[1]SIIF Cierre 31 de Abril de 2024'!$K$4:$K$749,$L258,'[1]SIIF Cierre 31 de Abril de 2024'!$L$4:$L$749,$M258,'[1]SIIF Cierre 31 de Abril de 2024'!$M$4:$M$749,$N258,'[1]SIIF Cierre 31 de Abril de 2024'!$N$4:$N$749,$O258)/1000000</f>
        <v>9589.1069229999994</v>
      </c>
      <c r="AH258" s="177">
        <f t="shared" si="712"/>
        <v>0.24836561816396732</v>
      </c>
      <c r="AI258" s="217"/>
      <c r="AJ258" s="246">
        <f t="shared" ref="AJ258:AJ262" si="724">INDEX(CB258:CM258,MATCH($W$1,$CB$86:$CM$86,0))</f>
        <v>12869.611333333334</v>
      </c>
      <c r="AK258" s="176">
        <f>+AG258-AJ258</f>
        <v>-3280.5044103333348</v>
      </c>
      <c r="AL258" s="170">
        <f t="shared" si="713"/>
        <v>0.33333333333333337</v>
      </c>
      <c r="AM258" s="422">
        <f>+SUMIFS('[1]SIIF Cierre 31 de Abril de 2024'!$X$4:$X$749,'[1]SIIF Cierre 31 de Abril de 2024'!$A$4:$A$749,$B258,'[1]SIIF Cierre 31 de Abril de 2024'!$B$4:$B$749,$C258,'[1]SIIF Cierre 31 de Abril de 2024'!$C$4:$C$749,$D258,'[1]SIIF Cierre 31 de Abril de 2024'!$D$4:$D$749,$E258,'[1]SIIF Cierre 31 de Abril de 2024'!$E$4:$E$749,$F258,'[1]SIIF Cierre 31 de Abril de 2024'!$F$4:$F$749,$G258,'[1]SIIF Cierre 31 de Abril de 2024'!$G$4:$G$749,$H258,'[1]SIIF Cierre 31 de Abril de 2024'!$H$4:$H$749,$I258,'[1]SIIF Cierre 31 de Abril de 2024'!$I$4:$I$749,$J258,'[1]SIIF Cierre 31 de Abril de 2024'!$J$4:$J$749,$K258,'[1]SIIF Cierre 31 de Abril de 2024'!$K$4:$K$749,$L258,'[1]SIIF Cierre 31 de Abril de 2024'!$L$4:$L$749,$M258,'[1]SIIF Cierre 31 de Abril de 2024'!$M$4:$M$749,$N258,'[1]SIIF Cierre 31 de Abril de 2024'!$N$4:$N$749,$O258)/1000000</f>
        <v>9579.352492</v>
      </c>
      <c r="AN258" s="177">
        <f t="shared" si="714"/>
        <v>0.24811297051861239</v>
      </c>
      <c r="AO258" s="217"/>
      <c r="AP258" s="246">
        <f>INDEX(CO258:CZ258,MATCH($W$1,$CO$86:$CZ$86,0))</f>
        <v>10926.630632799999</v>
      </c>
      <c r="AQ258" s="176">
        <f>+AM258-AP258</f>
        <v>-1347.2781407999992</v>
      </c>
      <c r="AR258" s="170">
        <f t="shared" si="715"/>
        <v>0.33333333333333331</v>
      </c>
      <c r="AS258" s="422">
        <f>+SUMIFS('[1]SIIF Cierre 31 de Abril de 2024'!$Z$4:$Z$749,'[1]SIIF Cierre 31 de Abril de 2024'!$A$4:$A$749,$B258,'[1]SIIF Cierre 31 de Abril de 2024'!$B$4:$B$749,$C258,'[1]SIIF Cierre 31 de Abril de 2024'!$C$4:$C$749,$D258,'[1]SIIF Cierre 31 de Abril de 2024'!$D$4:$D$749,$E258,'[1]SIIF Cierre 31 de Abril de 2024'!$E$4:$E$749,$F258,'[1]SIIF Cierre 31 de Abril de 2024'!$F$4:$F$749,$G258,'[1]SIIF Cierre 31 de Abril de 2024'!$G$4:$G$749,$H258,'[1]SIIF Cierre 31 de Abril de 2024'!$H$4:$H$749,$I258,'[1]SIIF Cierre 31 de Abril de 2024'!$I$4:$I$749,$J258,'[1]SIIF Cierre 31 de Abril de 2024'!$J$4:$J$749,$K258,'[1]SIIF Cierre 31 de Abril de 2024'!$K$4:$K$749,$L258,'[1]SIIF Cierre 31 de Abril de 2024'!$L$4:$L$749,$M258,'[1]SIIF Cierre 31 de Abril de 2024'!$M$4:$M$749,$N258,'[1]SIIF Cierre 31 de Abril de 2024'!$N$4:$N$749,$O258)/1000000</f>
        <v>9559.2983719999993</v>
      </c>
      <c r="AT258" s="177">
        <f t="shared" si="716"/>
        <v>0.24759355260508512</v>
      </c>
      <c r="AU258" s="422">
        <f>+AD258-AG258</f>
        <v>29019.727077000003</v>
      </c>
      <c r="AV258" s="350">
        <f>+AG258-AM258</f>
        <v>9.7544309999993857</v>
      </c>
      <c r="AW258" s="351">
        <f t="shared" ref="AW258:AW265" si="725">+AD258-AM258</f>
        <v>29029.481508000004</v>
      </c>
      <c r="AX258" s="389"/>
      <c r="AY258" s="190">
        <f>AD258*AR258</f>
        <v>12869.611333333334</v>
      </c>
      <c r="AZ258" s="172">
        <f t="shared" si="717"/>
        <v>0.74433891155583709</v>
      </c>
      <c r="BB258" s="259">
        <v>8.3333333333333343E-2</v>
      </c>
      <c r="BC258" s="252">
        <v>0.16666666666666669</v>
      </c>
      <c r="BD258" s="252">
        <v>0.25</v>
      </c>
      <c r="BE258" s="252">
        <v>0.33333333333333337</v>
      </c>
      <c r="BF258" s="252">
        <v>0.41666666666666669</v>
      </c>
      <c r="BG258" s="252">
        <v>0.5</v>
      </c>
      <c r="BH258" s="252">
        <v>0.58333333333333326</v>
      </c>
      <c r="BI258" s="252">
        <v>0.66666666666666663</v>
      </c>
      <c r="BJ258" s="252">
        <v>0.74999999999999989</v>
      </c>
      <c r="BK258" s="252">
        <v>0.83333333333333315</v>
      </c>
      <c r="BL258" s="252">
        <v>0.91666666666666663</v>
      </c>
      <c r="BM258" s="252">
        <v>1</v>
      </c>
      <c r="BO258" s="252">
        <v>8.3333333333333329E-2</v>
      </c>
      <c r="BP258" s="252">
        <v>0.16666666666666666</v>
      </c>
      <c r="BQ258" s="252">
        <v>0.25</v>
      </c>
      <c r="BR258" s="252">
        <v>0.33333333333333331</v>
      </c>
      <c r="BS258" s="252">
        <v>0.41666666666666669</v>
      </c>
      <c r="BT258" s="252">
        <v>0.5</v>
      </c>
      <c r="BU258" s="252">
        <v>0.58333333333333337</v>
      </c>
      <c r="BV258" s="252">
        <v>0.66666666666666663</v>
      </c>
      <c r="BW258" s="252">
        <v>0.75</v>
      </c>
      <c r="BX258" s="252">
        <v>0.83333333333333337</v>
      </c>
      <c r="BY258" s="252">
        <v>0.91666666666666663</v>
      </c>
      <c r="BZ258" s="252">
        <v>1</v>
      </c>
      <c r="CB258" s="537">
        <f t="shared" ref="CB258:CM265" si="726">DB258/EB258</f>
        <v>3217.4028333333335</v>
      </c>
      <c r="CC258" s="537">
        <f t="shared" si="726"/>
        <v>6434.8056666666671</v>
      </c>
      <c r="CD258" s="537">
        <f t="shared" si="726"/>
        <v>9652.2085000000006</v>
      </c>
      <c r="CE258" s="537">
        <f t="shared" si="726"/>
        <v>12869.611333333334</v>
      </c>
      <c r="CF258" s="537">
        <f t="shared" si="726"/>
        <v>16087.014166666668</v>
      </c>
      <c r="CG258" s="537">
        <f t="shared" si="726"/>
        <v>19304.417000000001</v>
      </c>
      <c r="CH258" s="537">
        <f t="shared" si="726"/>
        <v>22521.819833333331</v>
      </c>
      <c r="CI258" s="537">
        <f t="shared" si="726"/>
        <v>25739.222666666665</v>
      </c>
      <c r="CJ258" s="537">
        <f t="shared" si="726"/>
        <v>28956.625499999995</v>
      </c>
      <c r="CK258" s="537">
        <f t="shared" si="726"/>
        <v>32174.028333333328</v>
      </c>
      <c r="CL258" s="537">
        <f t="shared" si="726"/>
        <v>35391.431166666662</v>
      </c>
      <c r="CM258" s="537">
        <f t="shared" si="726"/>
        <v>38608.834000000003</v>
      </c>
      <c r="CO258" s="538">
        <f t="shared" ref="CO258:CZ265" si="727">DO258/EO258</f>
        <v>1532.1770140000001</v>
      </c>
      <c r="CP258" s="538">
        <f t="shared" si="727"/>
        <v>4006.0797910000001</v>
      </c>
      <c r="CQ258" s="538">
        <f t="shared" si="727"/>
        <v>7466.3552118999996</v>
      </c>
      <c r="CR258" s="538">
        <f t="shared" si="727"/>
        <v>10926.630632799999</v>
      </c>
      <c r="CS258" s="538">
        <f t="shared" si="727"/>
        <v>14386.906053699999</v>
      </c>
      <c r="CT258" s="538">
        <f t="shared" si="727"/>
        <v>17847.181474599998</v>
      </c>
      <c r="CU258" s="538">
        <f t="shared" si="727"/>
        <v>21307.4568955</v>
      </c>
      <c r="CV258" s="538">
        <f t="shared" si="727"/>
        <v>24767.732316400001</v>
      </c>
      <c r="CW258" s="538">
        <f t="shared" si="727"/>
        <v>28228.007737300002</v>
      </c>
      <c r="CX258" s="538">
        <f t="shared" si="727"/>
        <v>31688.283158200004</v>
      </c>
      <c r="CY258" s="538">
        <f t="shared" si="727"/>
        <v>35148.558579100005</v>
      </c>
      <c r="CZ258" s="538">
        <f t="shared" si="727"/>
        <v>38608.83400000001</v>
      </c>
      <c r="DB258" s="537">
        <v>3217402833.3333335</v>
      </c>
      <c r="DC258" s="538">
        <v>6434805666.666667</v>
      </c>
      <c r="DD258" s="538">
        <v>9652208500</v>
      </c>
      <c r="DE258" s="538">
        <v>12869611333.333334</v>
      </c>
      <c r="DF258" s="538">
        <v>16087014166.666668</v>
      </c>
      <c r="DG258" s="538">
        <v>19304417000</v>
      </c>
      <c r="DH258" s="538">
        <v>22521819833.333332</v>
      </c>
      <c r="DI258" s="538">
        <v>25739222666.666664</v>
      </c>
      <c r="DJ258" s="538">
        <v>28956625499.999996</v>
      </c>
      <c r="DK258" s="538">
        <v>32174028333.333328</v>
      </c>
      <c r="DL258" s="538">
        <v>35391431166.666664</v>
      </c>
      <c r="DM258" s="538">
        <v>38608834000</v>
      </c>
      <c r="DO258" s="538">
        <v>1532177014</v>
      </c>
      <c r="DP258" s="538">
        <v>4006079791</v>
      </c>
      <c r="DQ258" s="538">
        <v>7466355211.8999996</v>
      </c>
      <c r="DR258" s="538">
        <v>10926630632.799999</v>
      </c>
      <c r="DS258" s="538">
        <v>14386906053.699999</v>
      </c>
      <c r="DT258" s="538">
        <v>17847181474.599998</v>
      </c>
      <c r="DU258" s="538">
        <v>21307456895.5</v>
      </c>
      <c r="DV258" s="538">
        <v>24767732316.400002</v>
      </c>
      <c r="DW258" s="538">
        <v>28228007737.300003</v>
      </c>
      <c r="DX258" s="538">
        <v>31688283158.200005</v>
      </c>
      <c r="DY258" s="538">
        <v>35148558579.100006</v>
      </c>
      <c r="DZ258" s="538">
        <v>38608834000.000008</v>
      </c>
      <c r="EB258" s="537">
        <v>1000000</v>
      </c>
      <c r="EC258" s="538">
        <v>1000000</v>
      </c>
      <c r="ED258" s="538">
        <v>1000000</v>
      </c>
      <c r="EE258" s="538">
        <v>1000000</v>
      </c>
      <c r="EF258" s="538">
        <v>1000000</v>
      </c>
      <c r="EG258" s="538">
        <v>1000000</v>
      </c>
      <c r="EH258" s="538">
        <v>1000000</v>
      </c>
      <c r="EI258" s="538">
        <v>1000000</v>
      </c>
      <c r="EJ258" s="538">
        <v>1000000</v>
      </c>
      <c r="EK258" s="538">
        <v>1000000</v>
      </c>
      <c r="EL258" s="538">
        <v>1000000</v>
      </c>
      <c r="EM258" s="538">
        <v>1000000</v>
      </c>
      <c r="EO258" s="538">
        <v>1000000</v>
      </c>
      <c r="EP258" s="538">
        <v>1000000</v>
      </c>
      <c r="EQ258" s="538">
        <v>1000000</v>
      </c>
      <c r="ER258" s="538">
        <v>1000000</v>
      </c>
      <c r="ES258" s="538">
        <v>1000000</v>
      </c>
      <c r="ET258" s="538">
        <v>1000000</v>
      </c>
      <c r="EU258" s="538">
        <v>1000000</v>
      </c>
      <c r="EV258" s="538">
        <v>1000000</v>
      </c>
      <c r="EW258" s="538">
        <v>1000000</v>
      </c>
      <c r="EX258" s="538">
        <v>1000000</v>
      </c>
      <c r="EY258" s="538">
        <v>1000000</v>
      </c>
      <c r="EZ258" s="538">
        <v>1000000</v>
      </c>
    </row>
    <row r="259" spans="1:156" ht="22.5" customHeight="1">
      <c r="B259" s="165" t="s">
        <v>192</v>
      </c>
      <c r="C259" s="1" t="s">
        <v>299</v>
      </c>
      <c r="D259" s="1" t="s">
        <v>162</v>
      </c>
      <c r="E259" s="1" t="s">
        <v>163</v>
      </c>
      <c r="F259" s="1">
        <v>2</v>
      </c>
      <c r="G259" s="1" t="s">
        <v>162</v>
      </c>
      <c r="H259" s="1" t="s">
        <v>162</v>
      </c>
      <c r="I259" s="1" t="s">
        <v>162</v>
      </c>
      <c r="J259" s="1" t="s">
        <v>162</v>
      </c>
      <c r="K259" s="1" t="s">
        <v>162</v>
      </c>
      <c r="L259" s="1" t="s">
        <v>162</v>
      </c>
      <c r="M259" s="1" t="s">
        <v>162</v>
      </c>
      <c r="N259" s="1" t="s">
        <v>162</v>
      </c>
      <c r="O259" s="1" t="s">
        <v>162</v>
      </c>
      <c r="T259" s="302" t="s">
        <v>166</v>
      </c>
      <c r="U259" s="413"/>
      <c r="V259" s="174" t="s">
        <v>166</v>
      </c>
      <c r="W259" s="352">
        <f>(+SUMIFS('[1]SIIF Cierre 31 de Abril de 2024'!$P$4:$P$749,'[1]SIIF Cierre 31 de Abril de 2024'!$A$4:$A$749,$B259,'[1]SIIF Cierre 31 de Abril de 2024'!$B$4:$B$749,$C259,'[1]SIIF Cierre 31 de Abril de 2024'!$C$4:$C$749,$D259,'[1]SIIF Cierre 31 de Abril de 2024'!$D$4:$D$749,$E259,'[1]SIIF Cierre 31 de Abril de 2024'!$E$4:$E$749,$F259,'[1]SIIF Cierre 31 de Abril de 2024'!$F$4:$F$749,$G259,'[1]SIIF Cierre 31 de Abril de 2024'!$G$4:$G$749,$H259,'[1]SIIF Cierre 31 de Abril de 2024'!$H$4:$H$749,$I259,'[1]SIIF Cierre 31 de Abril de 2024'!$I$4:$I$749,$J259,'[1]SIIF Cierre 31 de Abril de 2024'!$J$4:$J$749,$K259,'[1]SIIF Cierre 31 de Abril de 2024'!$K$4:$K$749,$L259,'[1]SIIF Cierre 31 de Abril de 2024'!$L$4:$L$749,$M259,'[1]SIIF Cierre 31 de Abril de 2024'!$M$4:$M$749,$N259,'[1]SIIF Cierre 31 de Abril de 2024'!$N$4:$N$749,$O259)/1000000)</f>
        <v>18139.913</v>
      </c>
      <c r="X259" s="301">
        <v>0</v>
      </c>
      <c r="Y259" s="352">
        <f>(+SUMIFS('[1]SIIF Cierre 31 de Abril de 2024'!$R$4:$R$749,'[1]SIIF Cierre 31 de Abril de 2024'!$A$4:$A$749,$B259,'[1]SIIF Cierre 31 de Abril de 2024'!$B$4:$B$749,$C259,'[1]SIIF Cierre 31 de Abril de 2024'!$C$4:$C$749,$D259,'[1]SIIF Cierre 31 de Abril de 2024'!$D$4:$D$749,$E259,'[1]SIIF Cierre 31 de Abril de 2024'!$E$4:$E$749,$F259,'[1]SIIF Cierre 31 de Abril de 2024'!$F$4:$F$749,$G259,'[1]SIIF Cierre 31 de Abril de 2024'!$G$4:$G$749,$H259,'[1]SIIF Cierre 31 de Abril de 2024'!$H$4:$H$749,$I259,'[1]SIIF Cierre 31 de Abril de 2024'!$I$4:$I$749,$J259,'[1]SIIF Cierre 31 de Abril de 2024'!$J$4:$J$749,$K259,'[1]SIIF Cierre 31 de Abril de 2024'!$K$4:$K$749,$L259,'[1]SIIF Cierre 31 de Abril de 2024'!$L$4:$L$749,$M259,'[1]SIIF Cierre 31 de Abril de 2024'!$M$4:$M$749,$N259,'[1]SIIF Cierre 31 de Abril de 2024'!$N$4:$N$749,$O259)/1000000)</f>
        <v>0</v>
      </c>
      <c r="Z259" s="301"/>
      <c r="AA259" s="352">
        <f>(+SUMIFS('[1]SIIF Cierre 31 de Abril de 2024'!$Q$4:$Q$749,'[1]SIIF Cierre 31 de Abril de 2024'!$A$4:$A$749,$B259,'[1]SIIF Cierre 31 de Abril de 2024'!$B$4:$B$749,$C259,'[1]SIIF Cierre 31 de Abril de 2024'!$C$4:$C$749,$D259,'[1]SIIF Cierre 31 de Abril de 2024'!$D$4:$D$749,$E259,'[1]SIIF Cierre 31 de Abril de 2024'!$E$4:$E$749,$F259,'[1]SIIF Cierre 31 de Abril de 2024'!$F$4:$F$749,$G259,'[1]SIIF Cierre 31 de Abril de 2024'!$G$4:$G$749,$H259,'[1]SIIF Cierre 31 de Abril de 2024'!$H$4:$H$749,$I259,'[1]SIIF Cierre 31 de Abril de 2024'!$I$4:$I$749,$J259,'[1]SIIF Cierre 31 de Abril de 2024'!$J$4:$J$749,$K259,'[1]SIIF Cierre 31 de Abril de 2024'!$K$4:$K$749,$L259,'[1]SIIF Cierre 31 de Abril de 2024'!$L$4:$L$749,$M259,'[1]SIIF Cierre 31 de Abril de 2024'!$M$4:$M$749,$N259,'[1]SIIF Cierre 31 de Abril de 2024'!$N$4:$N$749,$O259)/1000000)</f>
        <v>0</v>
      </c>
      <c r="AB259" s="301"/>
      <c r="AC259" s="301"/>
      <c r="AD259" s="422">
        <f>W259-Y259+AA259</f>
        <v>18139.913</v>
      </c>
      <c r="AE259" s="352">
        <f>(+SUMIFS('[1]SIIF Cierre 31 de Abril de 2024'!$T$4:$T$749,'[1]SIIF Cierre 31 de Abril de 2024'!$A$4:$A$749,$B259,'[1]SIIF Cierre 31 de Abril de 2024'!$B$4:$B$749,$C259,'[1]SIIF Cierre 31 de Abril de 2024'!$C$4:$C$749,$D259,'[1]SIIF Cierre 31 de Abril de 2024'!$D$4:$D$749,$E259,'[1]SIIF Cierre 31 de Abril de 2024'!$E$4:$E$749,$F259,'[1]SIIF Cierre 31 de Abril de 2024'!$F$4:$F$749,$G259,'[1]SIIF Cierre 31 de Abril de 2024'!$G$4:$G$749,$H259,'[1]SIIF Cierre 31 de Abril de 2024'!$H$4:$H$749,$I259,'[1]SIIF Cierre 31 de Abril de 2024'!$I$4:$I$749,$J259,'[1]SIIF Cierre 31 de Abril de 2024'!$J$4:$J$749,$K259,'[1]SIIF Cierre 31 de Abril de 2024'!$K$4:$K$749,$L259,'[1]SIIF Cierre 31 de Abril de 2024'!$L$4:$L$749,$M259,'[1]SIIF Cierre 31 de Abril de 2024'!$M$4:$M$749,$N259,'[1]SIIF Cierre 31 de Abril de 2024'!$N$4:$N$749,$O259)/1000000)</f>
        <v>0</v>
      </c>
      <c r="AF259" s="352">
        <f>AD259-AE259</f>
        <v>18139.913</v>
      </c>
      <c r="AG259" s="422">
        <f>+SUMIFS('[1]SIIF Cierre 31 de Abril de 2024'!$W$4:$W$749,'[1]SIIF Cierre 31 de Abril de 2024'!$A$4:$A$749,$B259,'[1]SIIF Cierre 31 de Abril de 2024'!$B$4:$B$749,$C259,'[1]SIIF Cierre 31 de Abril de 2024'!$C$4:$C$749,$D259,'[1]SIIF Cierre 31 de Abril de 2024'!$D$4:$D$749,$E259,'[1]SIIF Cierre 31 de Abril de 2024'!$E$4:$E$749,$F259,'[1]SIIF Cierre 31 de Abril de 2024'!$F$4:$F$749,$G259,'[1]SIIF Cierre 31 de Abril de 2024'!$G$4:$G$749,$H259,'[1]SIIF Cierre 31 de Abril de 2024'!$H$4:$H$749,$I259,'[1]SIIF Cierre 31 de Abril de 2024'!$I$4:$I$749,$J259,'[1]SIIF Cierre 31 de Abril de 2024'!$J$4:$J$749,$K259,'[1]SIIF Cierre 31 de Abril de 2024'!$K$4:$K$749,$L259,'[1]SIIF Cierre 31 de Abril de 2024'!$L$4:$L$749,$M259,'[1]SIIF Cierre 31 de Abril de 2024'!$M$4:$M$749,$N259,'[1]SIIF Cierre 31 de Abril de 2024'!$N$4:$N$749,$O259)/1000000</f>
        <v>13200.164735940001</v>
      </c>
      <c r="AH259" s="177">
        <f t="shared" si="712"/>
        <v>0.72768622076302136</v>
      </c>
      <c r="AI259" s="217"/>
      <c r="AJ259" s="246">
        <f t="shared" si="724"/>
        <v>17429.293592009999</v>
      </c>
      <c r="AK259" s="176">
        <f>+AG259-AJ259</f>
        <v>-4229.1288560699977</v>
      </c>
      <c r="AL259" s="170">
        <f t="shared" si="713"/>
        <v>0.96082564411438665</v>
      </c>
      <c r="AM259" s="422">
        <f>+SUMIFS('[1]SIIF Cierre 31 de Abril de 2024'!$X$4:$X$749,'[1]SIIF Cierre 31 de Abril de 2024'!$A$4:$A$749,$B259,'[1]SIIF Cierre 31 de Abril de 2024'!$B$4:$B$749,$C259,'[1]SIIF Cierre 31 de Abril de 2024'!$C$4:$C$749,$D259,'[1]SIIF Cierre 31 de Abril de 2024'!$D$4:$D$749,$E259,'[1]SIIF Cierre 31 de Abril de 2024'!$E$4:$E$749,$F259,'[1]SIIF Cierre 31 de Abril de 2024'!$F$4:$F$749,$G259,'[1]SIIF Cierre 31 de Abril de 2024'!$G$4:$G$749,$H259,'[1]SIIF Cierre 31 de Abril de 2024'!$H$4:$H$749,$I259,'[1]SIIF Cierre 31 de Abril de 2024'!$I$4:$I$749,$J259,'[1]SIIF Cierre 31 de Abril de 2024'!$J$4:$J$749,$K259,'[1]SIIF Cierre 31 de Abril de 2024'!$K$4:$K$749,$L259,'[1]SIIF Cierre 31 de Abril de 2024'!$L$4:$L$749,$M259,'[1]SIIF Cierre 31 de Abril de 2024'!$M$4:$M$749,$N259,'[1]SIIF Cierre 31 de Abril de 2024'!$N$4:$N$749,$O259)/1000000</f>
        <v>6435.9445912000001</v>
      </c>
      <c r="AN259" s="177">
        <f t="shared" si="714"/>
        <v>0.35479467796786013</v>
      </c>
      <c r="AO259" s="217"/>
      <c r="AP259" s="246">
        <f t="shared" ref="AP259:AP262" si="728">INDEX(CO259:CZ259,MATCH($W$1,$CO$86:$CZ$86,0))</f>
        <v>5615.7925859999996</v>
      </c>
      <c r="AQ259" s="176">
        <f>+AM259-AP259</f>
        <v>820.15200520000053</v>
      </c>
      <c r="AR259" s="170">
        <f t="shared" si="715"/>
        <v>0.30958211243901779</v>
      </c>
      <c r="AS259" s="422">
        <f>+SUMIFS('[1]SIIF Cierre 31 de Abril de 2024'!$Z$4:$Z$749,'[1]SIIF Cierre 31 de Abril de 2024'!$A$4:$A$749,$B259,'[1]SIIF Cierre 31 de Abril de 2024'!$B$4:$B$749,$C259,'[1]SIIF Cierre 31 de Abril de 2024'!$C$4:$C$749,$D259,'[1]SIIF Cierre 31 de Abril de 2024'!$D$4:$D$749,$E259,'[1]SIIF Cierre 31 de Abril de 2024'!$E$4:$E$749,$F259,'[1]SIIF Cierre 31 de Abril de 2024'!$F$4:$F$749,$G259,'[1]SIIF Cierre 31 de Abril de 2024'!$G$4:$G$749,$H259,'[1]SIIF Cierre 31 de Abril de 2024'!$H$4:$H$749,$I259,'[1]SIIF Cierre 31 de Abril de 2024'!$I$4:$I$749,$J259,'[1]SIIF Cierre 31 de Abril de 2024'!$J$4:$J$749,$K259,'[1]SIIF Cierre 31 de Abril de 2024'!$K$4:$K$749,$L259,'[1]SIIF Cierre 31 de Abril de 2024'!$L$4:$L$749,$M259,'[1]SIIF Cierre 31 de Abril de 2024'!$M$4:$M$749,$N259,'[1]SIIF Cierre 31 de Abril de 2024'!$N$4:$N$749,$O259)/1000000</f>
        <v>6394.8198710299994</v>
      </c>
      <c r="AT259" s="177">
        <f t="shared" si="716"/>
        <v>0.3525275932155793</v>
      </c>
      <c r="AU259" s="422">
        <f>+AD259-AG259</f>
        <v>4939.7482640599992</v>
      </c>
      <c r="AV259" s="350">
        <f>+AG259-AM259</f>
        <v>6764.2201447400012</v>
      </c>
      <c r="AW259" s="351">
        <f t="shared" si="725"/>
        <v>11703.968408799999</v>
      </c>
      <c r="AX259" s="389"/>
      <c r="AY259" s="190">
        <f>AD259*AR259</f>
        <v>5615.7925860000005</v>
      </c>
      <c r="AZ259" s="172">
        <f t="shared" si="717"/>
        <v>1.146043856257194</v>
      </c>
      <c r="BB259" s="259">
        <v>0.82452158922912433</v>
      </c>
      <c r="BC259" s="252">
        <v>0.87781513088127294</v>
      </c>
      <c r="BD259" s="252">
        <v>0.91520921248548637</v>
      </c>
      <c r="BE259" s="252">
        <v>0.96082564411438665</v>
      </c>
      <c r="BF259" s="252">
        <v>0.96881906723627698</v>
      </c>
      <c r="BG259" s="252">
        <v>0.96881906723627698</v>
      </c>
      <c r="BH259" s="252">
        <v>0.96881906723627698</v>
      </c>
      <c r="BI259" s="252">
        <v>0.96881906723627698</v>
      </c>
      <c r="BJ259" s="252">
        <v>0.98415148105250017</v>
      </c>
      <c r="BK259" s="252">
        <v>0.98415148105250017</v>
      </c>
      <c r="BL259" s="252">
        <v>0.99517689225510741</v>
      </c>
      <c r="BM259" s="252">
        <v>1</v>
      </c>
      <c r="BO259" s="252">
        <v>1.2805400279483148E-2</v>
      </c>
      <c r="BP259" s="252">
        <v>0.24954577433750647</v>
      </c>
      <c r="BQ259" s="252">
        <v>0.27956394338826213</v>
      </c>
      <c r="BR259" s="252">
        <v>0.30958211243901779</v>
      </c>
      <c r="BS259" s="252">
        <v>0.34710482371111701</v>
      </c>
      <c r="BT259" s="252">
        <v>0.40714116175750126</v>
      </c>
      <c r="BU259" s="252">
        <v>0.48218658430169981</v>
      </c>
      <c r="BV259" s="252">
        <v>0.55723200684589835</v>
      </c>
      <c r="BW259" s="252">
        <v>0.64728651394303816</v>
      </c>
      <c r="BX259" s="252">
        <v>0.75985464775933598</v>
      </c>
      <c r="BY259" s="252">
        <v>0.8724227815756338</v>
      </c>
      <c r="BZ259" s="252">
        <v>1</v>
      </c>
      <c r="CB259" s="537">
        <f t="shared" si="726"/>
        <v>14956.7498949</v>
      </c>
      <c r="CC259" s="537">
        <f t="shared" si="726"/>
        <v>15923.49010391</v>
      </c>
      <c r="CD259" s="537">
        <f t="shared" si="726"/>
        <v>16601.815490910001</v>
      </c>
      <c r="CE259" s="537">
        <f t="shared" si="726"/>
        <v>17429.293592009999</v>
      </c>
      <c r="CF259" s="537">
        <f t="shared" si="726"/>
        <v>17574.293592009999</v>
      </c>
      <c r="CG259" s="537">
        <f t="shared" si="726"/>
        <v>17574.293592009999</v>
      </c>
      <c r="CH259" s="537">
        <f t="shared" si="726"/>
        <v>17574.293592009999</v>
      </c>
      <c r="CI259" s="537">
        <f t="shared" si="726"/>
        <v>17574.293592009999</v>
      </c>
      <c r="CJ259" s="537">
        <f t="shared" si="726"/>
        <v>17852.42224471</v>
      </c>
      <c r="CK259" s="537">
        <f t="shared" si="726"/>
        <v>17852.42224471</v>
      </c>
      <c r="CL259" s="537">
        <f t="shared" si="726"/>
        <v>18052.42224471</v>
      </c>
      <c r="CM259" s="537">
        <f t="shared" si="726"/>
        <v>18139.91299959</v>
      </c>
      <c r="CO259" s="538">
        <f t="shared" si="727"/>
        <v>232.288847</v>
      </c>
      <c r="CP259" s="538">
        <f t="shared" si="727"/>
        <v>4526.738636</v>
      </c>
      <c r="CQ259" s="538">
        <f t="shared" si="727"/>
        <v>5071.2656109999998</v>
      </c>
      <c r="CR259" s="538">
        <f t="shared" si="727"/>
        <v>5615.7925859999996</v>
      </c>
      <c r="CS259" s="538">
        <f t="shared" si="727"/>
        <v>6296.4513040000002</v>
      </c>
      <c r="CT259" s="538">
        <f t="shared" si="727"/>
        <v>7385.5052530000003</v>
      </c>
      <c r="CU259" s="538">
        <f t="shared" si="727"/>
        <v>8746.8226890000005</v>
      </c>
      <c r="CV259" s="538">
        <f t="shared" si="727"/>
        <v>10108.140125</v>
      </c>
      <c r="CW259" s="538">
        <f t="shared" si="727"/>
        <v>11741.721049</v>
      </c>
      <c r="CX259" s="538">
        <f t="shared" si="727"/>
        <v>13783.697203</v>
      </c>
      <c r="CY259" s="538">
        <f t="shared" si="727"/>
        <v>15825.673357</v>
      </c>
      <c r="CZ259" s="538">
        <f t="shared" si="727"/>
        <v>18139.913</v>
      </c>
      <c r="DB259" s="537">
        <v>14956749894.9</v>
      </c>
      <c r="DC259" s="538">
        <v>15923490103.91</v>
      </c>
      <c r="DD259" s="538">
        <v>16601815490.91</v>
      </c>
      <c r="DE259" s="538">
        <v>17429293592.009998</v>
      </c>
      <c r="DF259" s="538">
        <v>17574293592.009998</v>
      </c>
      <c r="DG259" s="538">
        <v>17574293592.009998</v>
      </c>
      <c r="DH259" s="538">
        <v>17574293592.009998</v>
      </c>
      <c r="DI259" s="538">
        <v>17574293592.009998</v>
      </c>
      <c r="DJ259" s="538">
        <v>17852422244.709999</v>
      </c>
      <c r="DK259" s="538">
        <v>17852422244.709999</v>
      </c>
      <c r="DL259" s="538">
        <v>18052422244.709999</v>
      </c>
      <c r="DM259" s="538">
        <v>18139912999.59</v>
      </c>
      <c r="DO259" s="538">
        <v>232288847</v>
      </c>
      <c r="DP259" s="538">
        <v>4526738636</v>
      </c>
      <c r="DQ259" s="538">
        <v>5071265611</v>
      </c>
      <c r="DR259" s="538">
        <v>5615792586</v>
      </c>
      <c r="DS259" s="538">
        <v>6296451304</v>
      </c>
      <c r="DT259" s="538">
        <v>7385505253</v>
      </c>
      <c r="DU259" s="538">
        <v>8746822689</v>
      </c>
      <c r="DV259" s="538">
        <v>10108140125</v>
      </c>
      <c r="DW259" s="538">
        <v>11741721049</v>
      </c>
      <c r="DX259" s="538">
        <v>13783697203</v>
      </c>
      <c r="DY259" s="538">
        <v>15825673357</v>
      </c>
      <c r="DZ259" s="538">
        <v>18139913000</v>
      </c>
      <c r="EB259" s="537">
        <v>1000000</v>
      </c>
      <c r="EC259" s="538">
        <v>1000000</v>
      </c>
      <c r="ED259" s="538">
        <v>1000000</v>
      </c>
      <c r="EE259" s="538">
        <v>1000000</v>
      </c>
      <c r="EF259" s="538">
        <v>1000000</v>
      </c>
      <c r="EG259" s="538">
        <v>1000000</v>
      </c>
      <c r="EH259" s="538">
        <v>1000000</v>
      </c>
      <c r="EI259" s="538">
        <v>1000000</v>
      </c>
      <c r="EJ259" s="538">
        <v>1000000</v>
      </c>
      <c r="EK259" s="538">
        <v>1000000</v>
      </c>
      <c r="EL259" s="538">
        <v>1000000</v>
      </c>
      <c r="EM259" s="538">
        <v>1000000</v>
      </c>
      <c r="EO259" s="538">
        <v>1000000</v>
      </c>
      <c r="EP259" s="538">
        <v>1000000</v>
      </c>
      <c r="EQ259" s="538">
        <v>1000000</v>
      </c>
      <c r="ER259" s="538">
        <v>1000000</v>
      </c>
      <c r="ES259" s="538">
        <v>1000000</v>
      </c>
      <c r="ET259" s="538">
        <v>1000000</v>
      </c>
      <c r="EU259" s="538">
        <v>1000000</v>
      </c>
      <c r="EV259" s="538">
        <v>1000000</v>
      </c>
      <c r="EW259" s="538">
        <v>1000000</v>
      </c>
      <c r="EX259" s="538">
        <v>1000000</v>
      </c>
      <c r="EY259" s="538">
        <v>1000000</v>
      </c>
      <c r="EZ259" s="538">
        <v>1000000</v>
      </c>
    </row>
    <row r="260" spans="1:156" ht="21" customHeight="1">
      <c r="B260" s="165" t="s">
        <v>192</v>
      </c>
      <c r="C260" s="1" t="s">
        <v>299</v>
      </c>
      <c r="D260" s="1" t="s">
        <v>162</v>
      </c>
      <c r="E260" s="1" t="s">
        <v>163</v>
      </c>
      <c r="F260" s="1">
        <v>3</v>
      </c>
      <c r="G260" s="1" t="s">
        <v>162</v>
      </c>
      <c r="H260" s="1" t="s">
        <v>162</v>
      </c>
      <c r="I260" s="1" t="s">
        <v>162</v>
      </c>
      <c r="J260" s="1" t="s">
        <v>162</v>
      </c>
      <c r="K260" s="1" t="s">
        <v>162</v>
      </c>
      <c r="L260" s="1" t="s">
        <v>162</v>
      </c>
      <c r="M260" s="1" t="s">
        <v>162</v>
      </c>
      <c r="N260" s="1" t="s">
        <v>162</v>
      </c>
      <c r="O260" s="1" t="s">
        <v>162</v>
      </c>
      <c r="T260" s="302" t="s">
        <v>167</v>
      </c>
      <c r="U260" s="413"/>
      <c r="V260" s="174" t="s">
        <v>167</v>
      </c>
      <c r="W260" s="352">
        <f>(+SUMIFS('[1]SIIF Cierre 31 de Abril de 2024'!$P$4:$P$749,'[1]SIIF Cierre 31 de Abril de 2024'!$A$4:$A$749,$B260,'[1]SIIF Cierre 31 de Abril de 2024'!$B$4:$B$749,$C260,'[1]SIIF Cierre 31 de Abril de 2024'!$C$4:$C$749,$D260,'[1]SIIF Cierre 31 de Abril de 2024'!$D$4:$D$749,$E260,'[1]SIIF Cierre 31 de Abril de 2024'!$E$4:$E$749,$F260,'[1]SIIF Cierre 31 de Abril de 2024'!$F$4:$F$749,$G260,'[1]SIIF Cierre 31 de Abril de 2024'!$G$4:$G$749,$H260,'[1]SIIF Cierre 31 de Abril de 2024'!$H$4:$H$749,$I260,'[1]SIIF Cierre 31 de Abril de 2024'!$I$4:$I$749,$J260,'[1]SIIF Cierre 31 de Abril de 2024'!$J$4:$J$749,$K260,'[1]SIIF Cierre 31 de Abril de 2024'!$K$4:$K$749,$L260,'[1]SIIF Cierre 31 de Abril de 2024'!$L$4:$L$749,$M260,'[1]SIIF Cierre 31 de Abril de 2024'!$M$4:$M$749,$N260,'[1]SIIF Cierre 31 de Abril de 2024'!$N$4:$N$749,$O260)/1000000)</f>
        <v>171.97800000000001</v>
      </c>
      <c r="X260" s="301">
        <v>0</v>
      </c>
      <c r="Y260" s="352">
        <f>(+SUMIFS('[1]SIIF Cierre 31 de Abril de 2024'!$R$4:$R$749,'[1]SIIF Cierre 31 de Abril de 2024'!$A$4:$A$749,$B260,'[1]SIIF Cierre 31 de Abril de 2024'!$B$4:$B$749,$C260,'[1]SIIF Cierre 31 de Abril de 2024'!$C$4:$C$749,$D260,'[1]SIIF Cierre 31 de Abril de 2024'!$D$4:$D$749,$E260,'[1]SIIF Cierre 31 de Abril de 2024'!$E$4:$E$749,$F260,'[1]SIIF Cierre 31 de Abril de 2024'!$F$4:$F$749,$G260,'[1]SIIF Cierre 31 de Abril de 2024'!$G$4:$G$749,$H260,'[1]SIIF Cierre 31 de Abril de 2024'!$H$4:$H$749,$I260,'[1]SIIF Cierre 31 de Abril de 2024'!$I$4:$I$749,$J260,'[1]SIIF Cierre 31 de Abril de 2024'!$J$4:$J$749,$K260,'[1]SIIF Cierre 31 de Abril de 2024'!$K$4:$K$749,$L260,'[1]SIIF Cierre 31 de Abril de 2024'!$L$4:$L$749,$M260,'[1]SIIF Cierre 31 de Abril de 2024'!$M$4:$M$749,$N260,'[1]SIIF Cierre 31 de Abril de 2024'!$N$4:$N$749,$O260)/1000000)</f>
        <v>0</v>
      </c>
      <c r="Z260" s="301"/>
      <c r="AA260" s="352">
        <f>(+SUMIFS('[1]SIIF Cierre 31 de Abril de 2024'!$Q$4:$Q$749,'[1]SIIF Cierre 31 de Abril de 2024'!$A$4:$A$749,$B260,'[1]SIIF Cierre 31 de Abril de 2024'!$B$4:$B$749,$C260,'[1]SIIF Cierre 31 de Abril de 2024'!$C$4:$C$749,$D260,'[1]SIIF Cierre 31 de Abril de 2024'!$D$4:$D$749,$E260,'[1]SIIF Cierre 31 de Abril de 2024'!$E$4:$E$749,$F260,'[1]SIIF Cierre 31 de Abril de 2024'!$F$4:$F$749,$G260,'[1]SIIF Cierre 31 de Abril de 2024'!$G$4:$G$749,$H260,'[1]SIIF Cierre 31 de Abril de 2024'!$H$4:$H$749,$I260,'[1]SIIF Cierre 31 de Abril de 2024'!$I$4:$I$749,$J260,'[1]SIIF Cierre 31 de Abril de 2024'!$J$4:$J$749,$K260,'[1]SIIF Cierre 31 de Abril de 2024'!$K$4:$K$749,$L260,'[1]SIIF Cierre 31 de Abril de 2024'!$L$4:$L$749,$M260,'[1]SIIF Cierre 31 de Abril de 2024'!$M$4:$M$749,$N260,'[1]SIIF Cierre 31 de Abril de 2024'!$N$4:$N$749,$O260)/1000000)</f>
        <v>0</v>
      </c>
      <c r="AB260" s="301"/>
      <c r="AC260" s="301"/>
      <c r="AD260" s="422">
        <f>W260-Y260+AA260</f>
        <v>171.97800000000001</v>
      </c>
      <c r="AE260" s="352">
        <f>(+SUMIFS('[1]SIIF Cierre 31 de Abril de 2024'!$T$4:$T$749,'[1]SIIF Cierre 31 de Abril de 2024'!$A$4:$A$749,$B260,'[1]SIIF Cierre 31 de Abril de 2024'!$B$4:$B$749,$C260,'[1]SIIF Cierre 31 de Abril de 2024'!$C$4:$C$749,$D260,'[1]SIIF Cierre 31 de Abril de 2024'!$D$4:$D$749,$E260,'[1]SIIF Cierre 31 de Abril de 2024'!$E$4:$E$749,$F260,'[1]SIIF Cierre 31 de Abril de 2024'!$F$4:$F$749,$G260,'[1]SIIF Cierre 31 de Abril de 2024'!$G$4:$G$749,$H260,'[1]SIIF Cierre 31 de Abril de 2024'!$H$4:$H$749,$I260,'[1]SIIF Cierre 31 de Abril de 2024'!$I$4:$I$749,$J260,'[1]SIIF Cierre 31 de Abril de 2024'!$J$4:$J$749,$K260,'[1]SIIF Cierre 31 de Abril de 2024'!$K$4:$K$749,$L260,'[1]SIIF Cierre 31 de Abril de 2024'!$L$4:$L$749,$M260,'[1]SIIF Cierre 31 de Abril de 2024'!$M$4:$M$749,$N260,'[1]SIIF Cierre 31 de Abril de 2024'!$N$4:$N$749,$O260)/1000000)</f>
        <v>0</v>
      </c>
      <c r="AF260" s="352">
        <f>AD260-AE260</f>
        <v>171.97800000000001</v>
      </c>
      <c r="AG260" s="422">
        <f>+SUMIFS('[1]SIIF Cierre 31 de Abril de 2024'!$W$4:$W$749,'[1]SIIF Cierre 31 de Abril de 2024'!$A$4:$A$749,$B260,'[1]SIIF Cierre 31 de Abril de 2024'!$B$4:$B$749,$C260,'[1]SIIF Cierre 31 de Abril de 2024'!$C$4:$C$749,$D260,'[1]SIIF Cierre 31 de Abril de 2024'!$D$4:$D$749,$E260,'[1]SIIF Cierre 31 de Abril de 2024'!$E$4:$E$749,$F260,'[1]SIIF Cierre 31 de Abril de 2024'!$F$4:$F$749,$G260,'[1]SIIF Cierre 31 de Abril de 2024'!$G$4:$G$749,$H260,'[1]SIIF Cierre 31 de Abril de 2024'!$H$4:$H$749,$I260,'[1]SIIF Cierre 31 de Abril de 2024'!$I$4:$I$749,$J260,'[1]SIIF Cierre 31 de Abril de 2024'!$J$4:$J$749,$K260,'[1]SIIF Cierre 31 de Abril de 2024'!$K$4:$K$749,$L260,'[1]SIIF Cierre 31 de Abril de 2024'!$L$4:$L$749,$M260,'[1]SIIF Cierre 31 de Abril de 2024'!$M$4:$M$749,$N260,'[1]SIIF Cierre 31 de Abril de 2024'!$N$4:$N$749,$O260)/1000000</f>
        <v>43.614137999999997</v>
      </c>
      <c r="AH260" s="177">
        <f t="shared" si="712"/>
        <v>0.25360300736140667</v>
      </c>
      <c r="AI260" s="217"/>
      <c r="AJ260" s="246">
        <f t="shared" si="724"/>
        <v>145</v>
      </c>
      <c r="AK260" s="176">
        <f>+AG260-AJ260</f>
        <v>-101.385862</v>
      </c>
      <c r="AL260" s="170">
        <f t="shared" si="713"/>
        <v>0.84313109816371856</v>
      </c>
      <c r="AM260" s="422">
        <f>+SUMIFS('[1]SIIF Cierre 31 de Abril de 2024'!$X$4:$X$749,'[1]SIIF Cierre 31 de Abril de 2024'!$A$4:$A$749,$B260,'[1]SIIF Cierre 31 de Abril de 2024'!$B$4:$B$749,$C260,'[1]SIIF Cierre 31 de Abril de 2024'!$C$4:$C$749,$D260,'[1]SIIF Cierre 31 de Abril de 2024'!$D$4:$D$749,$E260,'[1]SIIF Cierre 31 de Abril de 2024'!$E$4:$E$749,$F260,'[1]SIIF Cierre 31 de Abril de 2024'!$F$4:$F$749,$G260,'[1]SIIF Cierre 31 de Abril de 2024'!$G$4:$G$749,$H260,'[1]SIIF Cierre 31 de Abril de 2024'!$H$4:$H$749,$I260,'[1]SIIF Cierre 31 de Abril de 2024'!$I$4:$I$749,$J260,'[1]SIIF Cierre 31 de Abril de 2024'!$J$4:$J$749,$K260,'[1]SIIF Cierre 31 de Abril de 2024'!$K$4:$K$749,$L260,'[1]SIIF Cierre 31 de Abril de 2024'!$L$4:$L$749,$M260,'[1]SIIF Cierre 31 de Abril de 2024'!$M$4:$M$749,$N260,'[1]SIIF Cierre 31 de Abril de 2024'!$N$4:$N$749,$O260)/1000000</f>
        <v>38.969797</v>
      </c>
      <c r="AN260" s="177">
        <f t="shared" si="714"/>
        <v>0.22659757061949784</v>
      </c>
      <c r="AO260" s="217"/>
      <c r="AP260" s="246">
        <f t="shared" si="728"/>
        <v>33.57154216</v>
      </c>
      <c r="AQ260" s="176">
        <f>+AM260-AP260</f>
        <v>5.3982548399999999</v>
      </c>
      <c r="AR260" s="170">
        <f t="shared" si="715"/>
        <v>0.19520835316145085</v>
      </c>
      <c r="AS260" s="422">
        <f>+SUMIFS('[1]SIIF Cierre 31 de Abril de 2024'!$Z$4:$Z$749,'[1]SIIF Cierre 31 de Abril de 2024'!$A$4:$A$749,$B260,'[1]SIIF Cierre 31 de Abril de 2024'!$B$4:$B$749,$C260,'[1]SIIF Cierre 31 de Abril de 2024'!$C$4:$C$749,$D260,'[1]SIIF Cierre 31 de Abril de 2024'!$D$4:$D$749,$E260,'[1]SIIF Cierre 31 de Abril de 2024'!$E$4:$E$749,$F260,'[1]SIIF Cierre 31 de Abril de 2024'!$F$4:$F$749,$G260,'[1]SIIF Cierre 31 de Abril de 2024'!$G$4:$G$749,$H260,'[1]SIIF Cierre 31 de Abril de 2024'!$H$4:$H$749,$I260,'[1]SIIF Cierre 31 de Abril de 2024'!$I$4:$I$749,$J260,'[1]SIIF Cierre 31 de Abril de 2024'!$J$4:$J$749,$K260,'[1]SIIF Cierre 31 de Abril de 2024'!$K$4:$K$749,$L260,'[1]SIIF Cierre 31 de Abril de 2024'!$L$4:$L$749,$M260,'[1]SIIF Cierre 31 de Abril de 2024'!$M$4:$M$749,$N260,'[1]SIIF Cierre 31 de Abril de 2024'!$N$4:$N$749,$O260)/1000000</f>
        <v>38.969797</v>
      </c>
      <c r="AT260" s="177">
        <f t="shared" si="716"/>
        <v>0.22659757061949784</v>
      </c>
      <c r="AU260" s="422">
        <f>+AD260-AG260</f>
        <v>128.36386200000001</v>
      </c>
      <c r="AV260" s="350">
        <f>+AG260-AM260</f>
        <v>4.6443409999999972</v>
      </c>
      <c r="AW260" s="351">
        <f t="shared" si="725"/>
        <v>133.00820300000001</v>
      </c>
      <c r="AX260" s="389"/>
      <c r="AY260" s="190">
        <f>AD260*AR260</f>
        <v>33.57154216</v>
      </c>
      <c r="AZ260" s="172">
        <f t="shared" si="717"/>
        <v>1.1607985362802886</v>
      </c>
      <c r="BB260" s="259">
        <v>0.84313109816371856</v>
      </c>
      <c r="BC260" s="252">
        <v>0.84313109816371856</v>
      </c>
      <c r="BD260" s="252">
        <v>0.84313109816371856</v>
      </c>
      <c r="BE260" s="252">
        <v>0.84313109816371856</v>
      </c>
      <c r="BF260" s="252">
        <v>0.84313109816371856</v>
      </c>
      <c r="BG260" s="252">
        <v>0.84313109816371856</v>
      </c>
      <c r="BH260" s="252">
        <v>0.84313109816371856</v>
      </c>
      <c r="BI260" s="252">
        <v>0.84313109816371856</v>
      </c>
      <c r="BJ260" s="252">
        <v>0.84313109816371856</v>
      </c>
      <c r="BK260" s="252">
        <v>0.91290746490830221</v>
      </c>
      <c r="BL260" s="252">
        <v>1</v>
      </c>
      <c r="BM260" s="252">
        <v>1</v>
      </c>
      <c r="BO260" s="252">
        <v>6.9164265196711205E-2</v>
      </c>
      <c r="BP260" s="252">
        <v>0.125226470827664</v>
      </c>
      <c r="BQ260" s="252">
        <v>0.16021741199455744</v>
      </c>
      <c r="BR260" s="252">
        <v>0.19520835316145085</v>
      </c>
      <c r="BS260" s="252">
        <v>0.23894702962006767</v>
      </c>
      <c r="BT260" s="252">
        <v>0.30892891195385458</v>
      </c>
      <c r="BU260" s="252">
        <v>0.39640626487108821</v>
      </c>
      <c r="BV260" s="252">
        <v>0.48388361778832178</v>
      </c>
      <c r="BW260" s="252">
        <v>0.58885644128900205</v>
      </c>
      <c r="BX260" s="252">
        <v>0.72007247066485247</v>
      </c>
      <c r="BY260" s="252">
        <v>0.85128850004070289</v>
      </c>
      <c r="BZ260" s="252">
        <v>1</v>
      </c>
      <c r="CB260" s="537">
        <f t="shared" si="726"/>
        <v>145</v>
      </c>
      <c r="CC260" s="537">
        <f t="shared" si="726"/>
        <v>145</v>
      </c>
      <c r="CD260" s="537">
        <f t="shared" si="726"/>
        <v>145</v>
      </c>
      <c r="CE260" s="537">
        <f t="shared" si="726"/>
        <v>145</v>
      </c>
      <c r="CF260" s="537">
        <f t="shared" si="726"/>
        <v>145</v>
      </c>
      <c r="CG260" s="537">
        <f t="shared" si="726"/>
        <v>145</v>
      </c>
      <c r="CH260" s="537">
        <f t="shared" si="726"/>
        <v>145</v>
      </c>
      <c r="CI260" s="537">
        <f t="shared" si="726"/>
        <v>145</v>
      </c>
      <c r="CJ260" s="537">
        <f t="shared" si="726"/>
        <v>145</v>
      </c>
      <c r="CK260" s="537">
        <f t="shared" si="726"/>
        <v>157</v>
      </c>
      <c r="CL260" s="537">
        <f t="shared" si="726"/>
        <v>171.97800000000001</v>
      </c>
      <c r="CM260" s="537">
        <f t="shared" si="726"/>
        <v>171.97800000000001</v>
      </c>
      <c r="CO260" s="538">
        <f t="shared" si="727"/>
        <v>11.894731999999999</v>
      </c>
      <c r="CP260" s="538">
        <f t="shared" si="727"/>
        <v>21.536197999999999</v>
      </c>
      <c r="CQ260" s="538">
        <f t="shared" si="727"/>
        <v>27.553870079999999</v>
      </c>
      <c r="CR260" s="538">
        <f t="shared" si="727"/>
        <v>33.57154216</v>
      </c>
      <c r="CS260" s="538">
        <f t="shared" si="727"/>
        <v>41.09363226</v>
      </c>
      <c r="CT260" s="538">
        <f t="shared" si="727"/>
        <v>53.128976420000001</v>
      </c>
      <c r="CU260" s="538">
        <f t="shared" si="727"/>
        <v>68.17315662</v>
      </c>
      <c r="CV260" s="538">
        <f t="shared" si="727"/>
        <v>83.217336820000014</v>
      </c>
      <c r="CW260" s="538">
        <f t="shared" si="727"/>
        <v>101.27035306000001</v>
      </c>
      <c r="CX260" s="538">
        <f t="shared" si="727"/>
        <v>123.83662336</v>
      </c>
      <c r="CY260" s="538">
        <f t="shared" si="727"/>
        <v>146.40289365999999</v>
      </c>
      <c r="CZ260" s="538">
        <f t="shared" si="727"/>
        <v>171.97800000000001</v>
      </c>
      <c r="DB260" s="537">
        <v>145000000</v>
      </c>
      <c r="DC260" s="538">
        <v>145000000</v>
      </c>
      <c r="DD260" s="538">
        <v>145000000</v>
      </c>
      <c r="DE260" s="538">
        <v>145000000</v>
      </c>
      <c r="DF260" s="538">
        <v>145000000</v>
      </c>
      <c r="DG260" s="538">
        <v>145000000</v>
      </c>
      <c r="DH260" s="538">
        <v>145000000</v>
      </c>
      <c r="DI260" s="538">
        <v>145000000</v>
      </c>
      <c r="DJ260" s="538">
        <v>145000000</v>
      </c>
      <c r="DK260" s="538">
        <v>157000000</v>
      </c>
      <c r="DL260" s="538">
        <v>171978000</v>
      </c>
      <c r="DM260" s="538">
        <v>171978000</v>
      </c>
      <c r="DO260" s="538">
        <v>11894732</v>
      </c>
      <c r="DP260" s="538">
        <v>21536198</v>
      </c>
      <c r="DQ260" s="538">
        <v>27553870.079999998</v>
      </c>
      <c r="DR260" s="538">
        <v>33571542.159999996</v>
      </c>
      <c r="DS260" s="538">
        <v>41093632.259999998</v>
      </c>
      <c r="DT260" s="538">
        <v>53128976.420000002</v>
      </c>
      <c r="DU260" s="538">
        <v>68173156.620000005</v>
      </c>
      <c r="DV260" s="538">
        <v>83217336.820000008</v>
      </c>
      <c r="DW260" s="538">
        <v>101270353.06</v>
      </c>
      <c r="DX260" s="538">
        <v>123836623.36</v>
      </c>
      <c r="DY260" s="538">
        <v>146402893.66</v>
      </c>
      <c r="DZ260" s="538">
        <v>171978000</v>
      </c>
      <c r="EB260" s="537">
        <v>1000000</v>
      </c>
      <c r="EC260" s="538">
        <v>1000000</v>
      </c>
      <c r="ED260" s="538">
        <v>1000000</v>
      </c>
      <c r="EE260" s="538">
        <v>1000000</v>
      </c>
      <c r="EF260" s="538">
        <v>1000000</v>
      </c>
      <c r="EG260" s="538">
        <v>1000000</v>
      </c>
      <c r="EH260" s="538">
        <v>1000000</v>
      </c>
      <c r="EI260" s="538">
        <v>1000000</v>
      </c>
      <c r="EJ260" s="538">
        <v>1000000</v>
      </c>
      <c r="EK260" s="538">
        <v>1000000</v>
      </c>
      <c r="EL260" s="538">
        <v>1000000</v>
      </c>
      <c r="EM260" s="538">
        <v>1000000</v>
      </c>
      <c r="EO260" s="538">
        <v>1000000</v>
      </c>
      <c r="EP260" s="538">
        <v>1000000</v>
      </c>
      <c r="EQ260" s="538">
        <v>1000000</v>
      </c>
      <c r="ER260" s="538">
        <v>1000000</v>
      </c>
      <c r="ES260" s="538">
        <v>1000000</v>
      </c>
      <c r="ET260" s="538">
        <v>1000000</v>
      </c>
      <c r="EU260" s="538">
        <v>1000000</v>
      </c>
      <c r="EV260" s="538">
        <v>1000000</v>
      </c>
      <c r="EW260" s="538">
        <v>1000000</v>
      </c>
      <c r="EX260" s="538">
        <v>1000000</v>
      </c>
      <c r="EY260" s="538">
        <v>1000000</v>
      </c>
      <c r="EZ260" s="538">
        <v>1000000</v>
      </c>
    </row>
    <row r="261" spans="1:156" ht="22.5" customHeight="1">
      <c r="B261" s="165" t="s">
        <v>192</v>
      </c>
      <c r="C261" s="1" t="s">
        <v>299</v>
      </c>
      <c r="D261" s="1" t="s">
        <v>162</v>
      </c>
      <c r="E261" s="1" t="s">
        <v>163</v>
      </c>
      <c r="F261" s="1">
        <v>5</v>
      </c>
      <c r="G261" s="1" t="s">
        <v>162</v>
      </c>
      <c r="H261" s="1" t="s">
        <v>162</v>
      </c>
      <c r="I261" s="1" t="s">
        <v>162</v>
      </c>
      <c r="J261" s="1" t="s">
        <v>162</v>
      </c>
      <c r="K261" s="1" t="s">
        <v>162</v>
      </c>
      <c r="L261" s="1" t="s">
        <v>162</v>
      </c>
      <c r="M261" s="1" t="s">
        <v>162</v>
      </c>
      <c r="N261" s="1" t="s">
        <v>162</v>
      </c>
      <c r="O261" s="1" t="s">
        <v>162</v>
      </c>
      <c r="T261" s="302" t="s">
        <v>168</v>
      </c>
      <c r="U261" s="413"/>
      <c r="V261" s="174" t="s">
        <v>168</v>
      </c>
      <c r="W261" s="352">
        <f>(+SUMIFS('[1]SIIF Cierre 31 de Abril de 2024'!$P$4:$P$749,'[1]SIIF Cierre 31 de Abril de 2024'!$A$4:$A$749,$B261,'[1]SIIF Cierre 31 de Abril de 2024'!$B$4:$B$749,$C261,'[1]SIIF Cierre 31 de Abril de 2024'!$C$4:$C$749,$D261,'[1]SIIF Cierre 31 de Abril de 2024'!$D$4:$D$749,$E261,'[1]SIIF Cierre 31 de Abril de 2024'!$E$4:$E$749,$F261,'[1]SIIF Cierre 31 de Abril de 2024'!$F$4:$F$749,$G261,'[1]SIIF Cierre 31 de Abril de 2024'!$G$4:$G$749,$H261,'[1]SIIF Cierre 31 de Abril de 2024'!$H$4:$H$749,$I261,'[1]SIIF Cierre 31 de Abril de 2024'!$I$4:$I$749,$J261,'[1]SIIF Cierre 31 de Abril de 2024'!$J$4:$J$749,$K261,'[1]SIIF Cierre 31 de Abril de 2024'!$K$4:$K$749,$L261,'[1]SIIF Cierre 31 de Abril de 2024'!$L$4:$L$749,$M261,'[1]SIIF Cierre 31 de Abril de 2024'!$M$4:$M$749,$N261,'[1]SIIF Cierre 31 de Abril de 2024'!$N$4:$N$749,$O261)/1000000)</f>
        <v>16464.692999999999</v>
      </c>
      <c r="X261" s="301">
        <v>0</v>
      </c>
      <c r="Y261" s="352">
        <f>(+SUMIFS('[1]SIIF Cierre 31 de Abril de 2024'!$R$4:$R$749,'[1]SIIF Cierre 31 de Abril de 2024'!$A$4:$A$749,$B261,'[1]SIIF Cierre 31 de Abril de 2024'!$B$4:$B$749,$C261,'[1]SIIF Cierre 31 de Abril de 2024'!$C$4:$C$749,$D261,'[1]SIIF Cierre 31 de Abril de 2024'!$D$4:$D$749,$E261,'[1]SIIF Cierre 31 de Abril de 2024'!$E$4:$E$749,$F261,'[1]SIIF Cierre 31 de Abril de 2024'!$F$4:$F$749,$G261,'[1]SIIF Cierre 31 de Abril de 2024'!$G$4:$G$749,$H261,'[1]SIIF Cierre 31 de Abril de 2024'!$H$4:$H$749,$I261,'[1]SIIF Cierre 31 de Abril de 2024'!$I$4:$I$749,$J261,'[1]SIIF Cierre 31 de Abril de 2024'!$J$4:$J$749,$K261,'[1]SIIF Cierre 31 de Abril de 2024'!$K$4:$K$749,$L261,'[1]SIIF Cierre 31 de Abril de 2024'!$L$4:$L$749,$M261,'[1]SIIF Cierre 31 de Abril de 2024'!$M$4:$M$749,$N261,'[1]SIIF Cierre 31 de Abril de 2024'!$N$4:$N$749,$O261)/1000000)</f>
        <v>0</v>
      </c>
      <c r="Z261" s="301"/>
      <c r="AA261" s="352">
        <f>(+SUMIFS('[1]SIIF Cierre 31 de Abril de 2024'!$Q$4:$Q$749,'[1]SIIF Cierre 31 de Abril de 2024'!$A$4:$A$749,$B261,'[1]SIIF Cierre 31 de Abril de 2024'!$B$4:$B$749,$C261,'[1]SIIF Cierre 31 de Abril de 2024'!$C$4:$C$749,$D261,'[1]SIIF Cierre 31 de Abril de 2024'!$D$4:$D$749,$E261,'[1]SIIF Cierre 31 de Abril de 2024'!$E$4:$E$749,$F261,'[1]SIIF Cierre 31 de Abril de 2024'!$F$4:$F$749,$G261,'[1]SIIF Cierre 31 de Abril de 2024'!$G$4:$G$749,$H261,'[1]SIIF Cierre 31 de Abril de 2024'!$H$4:$H$749,$I261,'[1]SIIF Cierre 31 de Abril de 2024'!$I$4:$I$749,$J261,'[1]SIIF Cierre 31 de Abril de 2024'!$J$4:$J$749,$K261,'[1]SIIF Cierre 31 de Abril de 2024'!$K$4:$K$749,$L261,'[1]SIIF Cierre 31 de Abril de 2024'!$L$4:$L$749,$M261,'[1]SIIF Cierre 31 de Abril de 2024'!$M$4:$M$749,$N261,'[1]SIIF Cierre 31 de Abril de 2024'!$N$4:$N$749,$O261)/1000000)</f>
        <v>0</v>
      </c>
      <c r="AB261" s="301"/>
      <c r="AC261" s="301"/>
      <c r="AD261" s="422">
        <f>W261-Y261+AA261</f>
        <v>16464.692999999999</v>
      </c>
      <c r="AE261" s="352">
        <f>(+SUMIFS('[1]SIIF Cierre 31 de Abril de 2024'!$T$4:$T$749,'[1]SIIF Cierre 31 de Abril de 2024'!$A$4:$A$749,$B261,'[1]SIIF Cierre 31 de Abril de 2024'!$B$4:$B$749,$C261,'[1]SIIF Cierre 31 de Abril de 2024'!$C$4:$C$749,$D261,'[1]SIIF Cierre 31 de Abril de 2024'!$D$4:$D$749,$E261,'[1]SIIF Cierre 31 de Abril de 2024'!$E$4:$E$749,$F261,'[1]SIIF Cierre 31 de Abril de 2024'!$F$4:$F$749,$G261,'[1]SIIF Cierre 31 de Abril de 2024'!$G$4:$G$749,$H261,'[1]SIIF Cierre 31 de Abril de 2024'!$H$4:$H$749,$I261,'[1]SIIF Cierre 31 de Abril de 2024'!$I$4:$I$749,$J261,'[1]SIIF Cierre 31 de Abril de 2024'!$J$4:$J$749,$K261,'[1]SIIF Cierre 31 de Abril de 2024'!$K$4:$K$749,$L261,'[1]SIIF Cierre 31 de Abril de 2024'!$L$4:$L$749,$M261,'[1]SIIF Cierre 31 de Abril de 2024'!$M$4:$M$749,$N261,'[1]SIIF Cierre 31 de Abril de 2024'!$N$4:$N$749,$O261)/1000000)</f>
        <v>0</v>
      </c>
      <c r="AF261" s="352">
        <f>AD261-AE261</f>
        <v>16464.692999999999</v>
      </c>
      <c r="AG261" s="422">
        <f>+SUMIFS('[1]SIIF Cierre 31 de Abril de 2024'!$W$4:$W$749,'[1]SIIF Cierre 31 de Abril de 2024'!$A$4:$A$749,$B261,'[1]SIIF Cierre 31 de Abril de 2024'!$B$4:$B$749,$C261,'[1]SIIF Cierre 31 de Abril de 2024'!$C$4:$C$749,$D261,'[1]SIIF Cierre 31 de Abril de 2024'!$D$4:$D$749,$E261,'[1]SIIF Cierre 31 de Abril de 2024'!$E$4:$E$749,$F261,'[1]SIIF Cierre 31 de Abril de 2024'!$F$4:$F$749,$G261,'[1]SIIF Cierre 31 de Abril de 2024'!$G$4:$G$749,$H261,'[1]SIIF Cierre 31 de Abril de 2024'!$H$4:$H$749,$I261,'[1]SIIF Cierre 31 de Abril de 2024'!$I$4:$I$749,$J261,'[1]SIIF Cierre 31 de Abril de 2024'!$J$4:$J$749,$K261,'[1]SIIF Cierre 31 de Abril de 2024'!$K$4:$K$749,$L261,'[1]SIIF Cierre 31 de Abril de 2024'!$L$4:$L$749,$M261,'[1]SIIF Cierre 31 de Abril de 2024'!$M$4:$M$749,$N261,'[1]SIIF Cierre 31 de Abril de 2024'!$N$4:$N$749,$O261)/1000000</f>
        <v>10571.033347819999</v>
      </c>
      <c r="AH261" s="177">
        <f t="shared" si="712"/>
        <v>0.64204254205164957</v>
      </c>
      <c r="AI261" s="217"/>
      <c r="AJ261" s="246">
        <f t="shared" si="724"/>
        <v>10403.078700100001</v>
      </c>
      <c r="AK261" s="176">
        <f>+AG261-AJ261</f>
        <v>167.95464771999832</v>
      </c>
      <c r="AL261" s="170">
        <f t="shared" si="713"/>
        <v>0.63184164442665292</v>
      </c>
      <c r="AM261" s="422">
        <f>+SUMIFS('[1]SIIF Cierre 31 de Abril de 2024'!$X$4:$X$749,'[1]SIIF Cierre 31 de Abril de 2024'!$A$4:$A$749,$B261,'[1]SIIF Cierre 31 de Abril de 2024'!$B$4:$B$749,$C261,'[1]SIIF Cierre 31 de Abril de 2024'!$C$4:$C$749,$D261,'[1]SIIF Cierre 31 de Abril de 2024'!$D$4:$D$749,$E261,'[1]SIIF Cierre 31 de Abril de 2024'!$E$4:$E$749,$F261,'[1]SIIF Cierre 31 de Abril de 2024'!$F$4:$F$749,$G261,'[1]SIIF Cierre 31 de Abril de 2024'!$G$4:$G$749,$H261,'[1]SIIF Cierre 31 de Abril de 2024'!$H$4:$H$749,$I261,'[1]SIIF Cierre 31 de Abril de 2024'!$I$4:$I$749,$J261,'[1]SIIF Cierre 31 de Abril de 2024'!$J$4:$J$749,$K261,'[1]SIIF Cierre 31 de Abril de 2024'!$K$4:$K$749,$L261,'[1]SIIF Cierre 31 de Abril de 2024'!$L$4:$L$749,$M261,'[1]SIIF Cierre 31 de Abril de 2024'!$M$4:$M$749,$N261,'[1]SIIF Cierre 31 de Abril de 2024'!$N$4:$N$749,$O261)/1000000</f>
        <v>2473.1361077200004</v>
      </c>
      <c r="AN261" s="177">
        <f t="shared" si="714"/>
        <v>0.15020845561590493</v>
      </c>
      <c r="AO261" s="217"/>
      <c r="AP261" s="246">
        <f t="shared" si="728"/>
        <v>1660.9958031200001</v>
      </c>
      <c r="AQ261" s="176">
        <f>+AM261-AP261</f>
        <v>812.14030460000026</v>
      </c>
      <c r="AR261" s="170">
        <f t="shared" si="715"/>
        <v>0.10088228205166049</v>
      </c>
      <c r="AS261" s="422">
        <f>+SUMIFS('[1]SIIF Cierre 31 de Abril de 2024'!$Z$4:$Z$749,'[1]SIIF Cierre 31 de Abril de 2024'!$A$4:$A$749,$B261,'[1]SIIF Cierre 31 de Abril de 2024'!$B$4:$B$749,$C261,'[1]SIIF Cierre 31 de Abril de 2024'!$C$4:$C$749,$D261,'[1]SIIF Cierre 31 de Abril de 2024'!$D$4:$D$749,$E261,'[1]SIIF Cierre 31 de Abril de 2024'!$E$4:$E$749,$F261,'[1]SIIF Cierre 31 de Abril de 2024'!$F$4:$F$749,$G261,'[1]SIIF Cierre 31 de Abril de 2024'!$G$4:$G$749,$H261,'[1]SIIF Cierre 31 de Abril de 2024'!$H$4:$H$749,$I261,'[1]SIIF Cierre 31 de Abril de 2024'!$I$4:$I$749,$J261,'[1]SIIF Cierre 31 de Abril de 2024'!$J$4:$J$749,$K261,'[1]SIIF Cierre 31 de Abril de 2024'!$K$4:$K$749,$L261,'[1]SIIF Cierre 31 de Abril de 2024'!$L$4:$L$749,$M261,'[1]SIIF Cierre 31 de Abril de 2024'!$M$4:$M$749,$N261,'[1]SIIF Cierre 31 de Abril de 2024'!$N$4:$N$749,$O261)/1000000</f>
        <v>2005.05569272</v>
      </c>
      <c r="AT261" s="177">
        <f t="shared" si="716"/>
        <v>0.12177911198951599</v>
      </c>
      <c r="AU261" s="422">
        <f>+AD261-AG261</f>
        <v>5893.6596521800002</v>
      </c>
      <c r="AV261" s="350">
        <f>+AG261-AM261</f>
        <v>8097.8972400999992</v>
      </c>
      <c r="AW261" s="351">
        <f t="shared" si="725"/>
        <v>13991.556892279999</v>
      </c>
      <c r="AX261" s="389"/>
      <c r="AY261" s="190">
        <f>AD261*AR261</f>
        <v>1660.9958031199999</v>
      </c>
      <c r="AZ261" s="172">
        <f t="shared" si="717"/>
        <v>1.4889478366378068</v>
      </c>
      <c r="BB261" s="259">
        <v>0.17824725951464748</v>
      </c>
      <c r="BC261" s="252">
        <v>0.57306691300590906</v>
      </c>
      <c r="BD261" s="252">
        <v>0.63097526689990513</v>
      </c>
      <c r="BE261" s="252">
        <v>0.63184164442665292</v>
      </c>
      <c r="BF261" s="252">
        <v>0.63184164442665292</v>
      </c>
      <c r="BG261" s="252">
        <v>0.66099493626148997</v>
      </c>
      <c r="BH261" s="252">
        <v>0.67617894242546761</v>
      </c>
      <c r="BI261" s="252">
        <v>0.70897639573965943</v>
      </c>
      <c r="BJ261" s="252">
        <v>0.86768923720594127</v>
      </c>
      <c r="BK261" s="252">
        <v>0.91069241072396556</v>
      </c>
      <c r="BL261" s="252">
        <v>0.92954292770597058</v>
      </c>
      <c r="BM261" s="252">
        <v>1</v>
      </c>
      <c r="BO261" s="252">
        <v>1.8877344995135955E-3</v>
      </c>
      <c r="BP261" s="252">
        <v>2.2698132664848353E-2</v>
      </c>
      <c r="BQ261" s="252">
        <v>6.1790207358254419E-2</v>
      </c>
      <c r="BR261" s="252">
        <v>0.10088228205166049</v>
      </c>
      <c r="BS261" s="252">
        <v>0.14974737541841807</v>
      </c>
      <c r="BT261" s="252">
        <v>0.22793152480523024</v>
      </c>
      <c r="BU261" s="252">
        <v>0.32566171153874535</v>
      </c>
      <c r="BV261" s="252">
        <v>0.42339189827226054</v>
      </c>
      <c r="BW261" s="252">
        <v>0.54066812235247874</v>
      </c>
      <c r="BX261" s="252">
        <v>0.68726340245275153</v>
      </c>
      <c r="BY261" s="252">
        <v>0.83385868255302431</v>
      </c>
      <c r="BZ261" s="252">
        <v>1</v>
      </c>
      <c r="CB261" s="537">
        <f t="shared" si="726"/>
        <v>2934.7864060000002</v>
      </c>
      <c r="CC261" s="537">
        <f t="shared" si="726"/>
        <v>9435.3707911000001</v>
      </c>
      <c r="CD261" s="537">
        <f t="shared" si="726"/>
        <v>10388.8140601</v>
      </c>
      <c r="CE261" s="537">
        <f t="shared" si="726"/>
        <v>10403.078700100001</v>
      </c>
      <c r="CF261" s="537">
        <f t="shared" si="726"/>
        <v>10403.078700100001</v>
      </c>
      <c r="CG261" s="537">
        <f t="shared" si="726"/>
        <v>10883.078700100001</v>
      </c>
      <c r="CH261" s="537">
        <f t="shared" si="726"/>
        <v>11133.078700100001</v>
      </c>
      <c r="CI261" s="537">
        <f t="shared" si="726"/>
        <v>11673.078700100001</v>
      </c>
      <c r="CJ261" s="537">
        <f t="shared" si="726"/>
        <v>14286.23691</v>
      </c>
      <c r="CK261" s="537">
        <f t="shared" si="726"/>
        <v>14994.27096</v>
      </c>
      <c r="CL261" s="537">
        <f t="shared" si="726"/>
        <v>15304.638935000001</v>
      </c>
      <c r="CM261" s="537">
        <f t="shared" si="726"/>
        <v>16464.692999999999</v>
      </c>
      <c r="CO261" s="538">
        <f t="shared" si="727"/>
        <v>31.080969</v>
      </c>
      <c r="CP261" s="538">
        <f t="shared" si="727"/>
        <v>373.71778599999999</v>
      </c>
      <c r="CQ261" s="538">
        <f t="shared" si="727"/>
        <v>1017.35679456</v>
      </c>
      <c r="CR261" s="538">
        <f t="shared" si="727"/>
        <v>1660.9958031200001</v>
      </c>
      <c r="CS261" s="538">
        <f t="shared" si="727"/>
        <v>2465.5445638200003</v>
      </c>
      <c r="CT261" s="538">
        <f t="shared" si="727"/>
        <v>3752.8225809400005</v>
      </c>
      <c r="CU261" s="538">
        <f t="shared" si="727"/>
        <v>5361.9201023400001</v>
      </c>
      <c r="CV261" s="538">
        <f t="shared" si="727"/>
        <v>6971.0176237400001</v>
      </c>
      <c r="CW261" s="538">
        <f t="shared" si="727"/>
        <v>8901.9346494199999</v>
      </c>
      <c r="CX261" s="538">
        <f t="shared" si="727"/>
        <v>11315.58093152</v>
      </c>
      <c r="CY261" s="538">
        <f t="shared" si="727"/>
        <v>13729.227213620001</v>
      </c>
      <c r="CZ261" s="538">
        <f t="shared" si="727"/>
        <v>16464.692999999999</v>
      </c>
      <c r="DB261" s="537">
        <v>2934786406</v>
      </c>
      <c r="DC261" s="538">
        <v>9435370791.1000004</v>
      </c>
      <c r="DD261" s="538">
        <v>10388814060.1</v>
      </c>
      <c r="DE261" s="538">
        <v>10403078700.1</v>
      </c>
      <c r="DF261" s="538">
        <v>10403078700.1</v>
      </c>
      <c r="DG261" s="538">
        <v>10883078700.1</v>
      </c>
      <c r="DH261" s="538">
        <v>11133078700.1</v>
      </c>
      <c r="DI261" s="538">
        <v>11673078700.1</v>
      </c>
      <c r="DJ261" s="538">
        <v>14286236910</v>
      </c>
      <c r="DK261" s="538">
        <v>14994270960</v>
      </c>
      <c r="DL261" s="538">
        <v>15304638935</v>
      </c>
      <c r="DM261" s="538">
        <v>16464693000</v>
      </c>
      <c r="DO261" s="538">
        <v>31080969</v>
      </c>
      <c r="DP261" s="538">
        <v>373717786</v>
      </c>
      <c r="DQ261" s="538">
        <v>1017356794.5600001</v>
      </c>
      <c r="DR261" s="538">
        <v>1660995803.1200001</v>
      </c>
      <c r="DS261" s="538">
        <v>2465544563.8200002</v>
      </c>
      <c r="DT261" s="538">
        <v>3752822580.9400005</v>
      </c>
      <c r="DU261" s="538">
        <v>5361920102.3400002</v>
      </c>
      <c r="DV261" s="538">
        <v>6971017623.7399998</v>
      </c>
      <c r="DW261" s="538">
        <v>8901934649.4200001</v>
      </c>
      <c r="DX261" s="538">
        <v>11315580931.52</v>
      </c>
      <c r="DY261" s="538">
        <v>13729227213.620001</v>
      </c>
      <c r="DZ261" s="538">
        <v>16464693000</v>
      </c>
      <c r="EB261" s="537">
        <v>1000000</v>
      </c>
      <c r="EC261" s="538">
        <v>1000000</v>
      </c>
      <c r="ED261" s="538">
        <v>1000000</v>
      </c>
      <c r="EE261" s="538">
        <v>1000000</v>
      </c>
      <c r="EF261" s="538">
        <v>1000000</v>
      </c>
      <c r="EG261" s="538">
        <v>1000000</v>
      </c>
      <c r="EH261" s="538">
        <v>1000000</v>
      </c>
      <c r="EI261" s="538">
        <v>1000000</v>
      </c>
      <c r="EJ261" s="538">
        <v>1000000</v>
      </c>
      <c r="EK261" s="538">
        <v>1000000</v>
      </c>
      <c r="EL261" s="538">
        <v>1000000</v>
      </c>
      <c r="EM261" s="538">
        <v>1000000</v>
      </c>
      <c r="EO261" s="538">
        <v>1000000</v>
      </c>
      <c r="EP261" s="538">
        <v>1000000</v>
      </c>
      <c r="EQ261" s="538">
        <v>1000000</v>
      </c>
      <c r="ER261" s="538">
        <v>1000000</v>
      </c>
      <c r="ES261" s="538">
        <v>1000000</v>
      </c>
      <c r="ET261" s="538">
        <v>1000000</v>
      </c>
      <c r="EU261" s="538">
        <v>1000000</v>
      </c>
      <c r="EV261" s="538">
        <v>1000000</v>
      </c>
      <c r="EW261" s="538">
        <v>1000000</v>
      </c>
      <c r="EX261" s="538">
        <v>1000000</v>
      </c>
      <c r="EY261" s="538">
        <v>1000000</v>
      </c>
      <c r="EZ261" s="538">
        <v>1000000</v>
      </c>
    </row>
    <row r="262" spans="1:156" ht="39.75" customHeight="1" thickBot="1">
      <c r="B262" s="165" t="s">
        <v>192</v>
      </c>
      <c r="C262" s="1" t="s">
        <v>299</v>
      </c>
      <c r="D262" s="1" t="s">
        <v>162</v>
      </c>
      <c r="E262" s="1" t="s">
        <v>163</v>
      </c>
      <c r="F262" s="1">
        <v>8</v>
      </c>
      <c r="G262" s="1" t="s">
        <v>162</v>
      </c>
      <c r="H262" s="1" t="s">
        <v>162</v>
      </c>
      <c r="I262" s="1" t="s">
        <v>162</v>
      </c>
      <c r="J262" s="1" t="s">
        <v>162</v>
      </c>
      <c r="K262" s="1" t="s">
        <v>162</v>
      </c>
      <c r="L262" s="1" t="s">
        <v>162</v>
      </c>
      <c r="M262" s="1" t="s">
        <v>162</v>
      </c>
      <c r="N262" s="1" t="s">
        <v>162</v>
      </c>
      <c r="O262" s="1" t="s">
        <v>162</v>
      </c>
      <c r="T262" s="174" t="s">
        <v>169</v>
      </c>
      <c r="U262" s="414"/>
      <c r="V262" s="174" t="s">
        <v>169</v>
      </c>
      <c r="W262" s="352">
        <f>(+SUMIFS('[1]SIIF Cierre 31 de Abril de 2024'!$P$4:$P$749,'[1]SIIF Cierre 31 de Abril de 2024'!$A$4:$A$749,$B262,'[1]SIIF Cierre 31 de Abril de 2024'!$B$4:$B$749,$C262,'[1]SIIF Cierre 31 de Abril de 2024'!$C$4:$C$749,$D262,'[1]SIIF Cierre 31 de Abril de 2024'!$D$4:$D$749,$E262,'[1]SIIF Cierre 31 de Abril de 2024'!$E$4:$E$749,$F262,'[1]SIIF Cierre 31 de Abril de 2024'!$F$4:$F$749,$G262,'[1]SIIF Cierre 31 de Abril de 2024'!$G$4:$G$749,$H262,'[1]SIIF Cierre 31 de Abril de 2024'!$H$4:$H$749,$I262,'[1]SIIF Cierre 31 de Abril de 2024'!$I$4:$I$749,$J262,'[1]SIIF Cierre 31 de Abril de 2024'!$J$4:$J$749,$K262,'[1]SIIF Cierre 31 de Abril de 2024'!$K$4:$K$749,$L262,'[1]SIIF Cierre 31 de Abril de 2024'!$L$4:$L$749,$M262,'[1]SIIF Cierre 31 de Abril de 2024'!$M$4:$M$749,$N262,'[1]SIIF Cierre 31 de Abril de 2024'!$N$4:$N$749,$O262)/1000000)</f>
        <v>1124.2280000000001</v>
      </c>
      <c r="X262" s="301">
        <v>0</v>
      </c>
      <c r="Y262" s="352">
        <f>(+SUMIFS('[1]SIIF Cierre 31 de Abril de 2024'!$R$4:$R$749,'[1]SIIF Cierre 31 de Abril de 2024'!$A$4:$A$749,$B262,'[1]SIIF Cierre 31 de Abril de 2024'!$B$4:$B$749,$C262,'[1]SIIF Cierre 31 de Abril de 2024'!$C$4:$C$749,$D262,'[1]SIIF Cierre 31 de Abril de 2024'!$D$4:$D$749,$E262,'[1]SIIF Cierre 31 de Abril de 2024'!$E$4:$E$749,$F262,'[1]SIIF Cierre 31 de Abril de 2024'!$F$4:$F$749,$G262,'[1]SIIF Cierre 31 de Abril de 2024'!$G$4:$G$749,$H262,'[1]SIIF Cierre 31 de Abril de 2024'!$H$4:$H$749,$I262,'[1]SIIF Cierre 31 de Abril de 2024'!$I$4:$I$749,$J262,'[1]SIIF Cierre 31 de Abril de 2024'!$J$4:$J$749,$K262,'[1]SIIF Cierre 31 de Abril de 2024'!$K$4:$K$749,$L262,'[1]SIIF Cierre 31 de Abril de 2024'!$L$4:$L$749,$M262,'[1]SIIF Cierre 31 de Abril de 2024'!$M$4:$M$749,$N262,'[1]SIIF Cierre 31 de Abril de 2024'!$N$4:$N$749,$O262)/1000000)</f>
        <v>0</v>
      </c>
      <c r="Z262" s="301"/>
      <c r="AA262" s="352">
        <f>(+SUMIFS('[1]SIIF Cierre 31 de Abril de 2024'!$Q$4:$Q$749,'[1]SIIF Cierre 31 de Abril de 2024'!$A$4:$A$749,$B262,'[1]SIIF Cierre 31 de Abril de 2024'!$B$4:$B$749,$C262,'[1]SIIF Cierre 31 de Abril de 2024'!$C$4:$C$749,$D262,'[1]SIIF Cierre 31 de Abril de 2024'!$D$4:$D$749,$E262,'[1]SIIF Cierre 31 de Abril de 2024'!$E$4:$E$749,$F262,'[1]SIIF Cierre 31 de Abril de 2024'!$F$4:$F$749,$G262,'[1]SIIF Cierre 31 de Abril de 2024'!$G$4:$G$749,$H262,'[1]SIIF Cierre 31 de Abril de 2024'!$H$4:$H$749,$I262,'[1]SIIF Cierre 31 de Abril de 2024'!$I$4:$I$749,$J262,'[1]SIIF Cierre 31 de Abril de 2024'!$J$4:$J$749,$K262,'[1]SIIF Cierre 31 de Abril de 2024'!$K$4:$K$749,$L262,'[1]SIIF Cierre 31 de Abril de 2024'!$L$4:$L$749,$M262,'[1]SIIF Cierre 31 de Abril de 2024'!$M$4:$M$749,$N262,'[1]SIIF Cierre 31 de Abril de 2024'!$N$4:$N$749,$O262)/1000000)</f>
        <v>0</v>
      </c>
      <c r="AB262" s="301"/>
      <c r="AC262" s="301"/>
      <c r="AD262" s="422">
        <f>W262-Y262+AA262</f>
        <v>1124.2280000000001</v>
      </c>
      <c r="AE262" s="352">
        <f>(+SUMIFS('[1]SIIF Cierre 31 de Abril de 2024'!$T$4:$T$749,'[1]SIIF Cierre 31 de Abril de 2024'!$A$4:$A$749,$B262,'[1]SIIF Cierre 31 de Abril de 2024'!$B$4:$B$749,$C262,'[1]SIIF Cierre 31 de Abril de 2024'!$C$4:$C$749,$D262,'[1]SIIF Cierre 31 de Abril de 2024'!$D$4:$D$749,$E262,'[1]SIIF Cierre 31 de Abril de 2024'!$E$4:$E$749,$F262,'[1]SIIF Cierre 31 de Abril de 2024'!$F$4:$F$749,$G262,'[1]SIIF Cierre 31 de Abril de 2024'!$G$4:$G$749,$H262,'[1]SIIF Cierre 31 de Abril de 2024'!$H$4:$H$749,$I262,'[1]SIIF Cierre 31 de Abril de 2024'!$I$4:$I$749,$J262,'[1]SIIF Cierre 31 de Abril de 2024'!$J$4:$J$749,$K262,'[1]SIIF Cierre 31 de Abril de 2024'!$K$4:$K$749,$L262,'[1]SIIF Cierre 31 de Abril de 2024'!$L$4:$L$749,$M262,'[1]SIIF Cierre 31 de Abril de 2024'!$M$4:$M$749,$N262,'[1]SIIF Cierre 31 de Abril de 2024'!$N$4:$N$749,$O262)/1000000)</f>
        <v>0</v>
      </c>
      <c r="AF262" s="352">
        <f>AD262-AE262</f>
        <v>1124.2280000000001</v>
      </c>
      <c r="AG262" s="422">
        <f>+SUMIFS('[1]SIIF Cierre 31 de Abril de 2024'!$W$4:$W$749,'[1]SIIF Cierre 31 de Abril de 2024'!$A$4:$A$749,$B262,'[1]SIIF Cierre 31 de Abril de 2024'!$B$4:$B$749,$C262,'[1]SIIF Cierre 31 de Abril de 2024'!$C$4:$C$749,$D262,'[1]SIIF Cierre 31 de Abril de 2024'!$D$4:$D$749,$E262,'[1]SIIF Cierre 31 de Abril de 2024'!$E$4:$E$749,$F262,'[1]SIIF Cierre 31 de Abril de 2024'!$F$4:$F$749,$G262,'[1]SIIF Cierre 31 de Abril de 2024'!$G$4:$G$749,$H262,'[1]SIIF Cierre 31 de Abril de 2024'!$H$4:$H$749,$I262,'[1]SIIF Cierre 31 de Abril de 2024'!$I$4:$I$749,$J262,'[1]SIIF Cierre 31 de Abril de 2024'!$J$4:$J$749,$K262,'[1]SIIF Cierre 31 de Abril de 2024'!$K$4:$K$749,$L262,'[1]SIIF Cierre 31 de Abril de 2024'!$L$4:$L$749,$M262,'[1]SIIF Cierre 31 de Abril de 2024'!$M$4:$M$749,$N262,'[1]SIIF Cierre 31 de Abril de 2024'!$N$4:$N$749,$O262)/1000000</f>
        <v>367.48146200000002</v>
      </c>
      <c r="AH262" s="177">
        <f t="shared" si="712"/>
        <v>0.32687449698815541</v>
      </c>
      <c r="AI262" s="217"/>
      <c r="AJ262" s="246">
        <f t="shared" si="724"/>
        <v>506.11900000000003</v>
      </c>
      <c r="AK262" s="176">
        <f>+AG262-AJ262</f>
        <v>-138.63753800000001</v>
      </c>
      <c r="AL262" s="170">
        <f t="shared" si="713"/>
        <v>0.45019248764485498</v>
      </c>
      <c r="AM262" s="422">
        <f>+SUMIFS('[1]SIIF Cierre 31 de Abril de 2024'!$X$4:$X$749,'[1]SIIF Cierre 31 de Abril de 2024'!$A$4:$A$749,$B262,'[1]SIIF Cierre 31 de Abril de 2024'!$B$4:$B$749,$C262,'[1]SIIF Cierre 31 de Abril de 2024'!$C$4:$C$749,$D262,'[1]SIIF Cierre 31 de Abril de 2024'!$D$4:$D$749,$E262,'[1]SIIF Cierre 31 de Abril de 2024'!$E$4:$E$749,$F262,'[1]SIIF Cierre 31 de Abril de 2024'!$F$4:$F$749,$G262,'[1]SIIF Cierre 31 de Abril de 2024'!$G$4:$G$749,$H262,'[1]SIIF Cierre 31 de Abril de 2024'!$H$4:$H$749,$I262,'[1]SIIF Cierre 31 de Abril de 2024'!$I$4:$I$749,$J262,'[1]SIIF Cierre 31 de Abril de 2024'!$J$4:$J$749,$K262,'[1]SIIF Cierre 31 de Abril de 2024'!$K$4:$K$749,$L262,'[1]SIIF Cierre 31 de Abril de 2024'!$L$4:$L$749,$M262,'[1]SIIF Cierre 31 de Abril de 2024'!$M$4:$M$749,$N262,'[1]SIIF Cierre 31 de Abril de 2024'!$N$4:$N$749,$O262)/1000000</f>
        <v>367.48146200000002</v>
      </c>
      <c r="AN262" s="177">
        <f t="shared" si="714"/>
        <v>0.32687449698815541</v>
      </c>
      <c r="AO262" s="217"/>
      <c r="AP262" s="246">
        <f t="shared" si="728"/>
        <v>124.18041184</v>
      </c>
      <c r="AQ262" s="176">
        <f>+AM262-AP262</f>
        <v>243.30105016000002</v>
      </c>
      <c r="AR262" s="170">
        <f t="shared" si="715"/>
        <v>0.11045838730221981</v>
      </c>
      <c r="AS262" s="422">
        <f>+SUMIFS('[1]SIIF Cierre 31 de Abril de 2024'!$Z$4:$Z$749,'[1]SIIF Cierre 31 de Abril de 2024'!$A$4:$A$749,$B262,'[1]SIIF Cierre 31 de Abril de 2024'!$B$4:$B$749,$C262,'[1]SIIF Cierre 31 de Abril de 2024'!$C$4:$C$749,$D262,'[1]SIIF Cierre 31 de Abril de 2024'!$D$4:$D$749,$E262,'[1]SIIF Cierre 31 de Abril de 2024'!$E$4:$E$749,$F262,'[1]SIIF Cierre 31 de Abril de 2024'!$F$4:$F$749,$G262,'[1]SIIF Cierre 31 de Abril de 2024'!$G$4:$G$749,$H262,'[1]SIIF Cierre 31 de Abril de 2024'!$H$4:$H$749,$I262,'[1]SIIF Cierre 31 de Abril de 2024'!$I$4:$I$749,$J262,'[1]SIIF Cierre 31 de Abril de 2024'!$J$4:$J$749,$K262,'[1]SIIF Cierre 31 de Abril de 2024'!$K$4:$K$749,$L262,'[1]SIIF Cierre 31 de Abril de 2024'!$L$4:$L$749,$M262,'[1]SIIF Cierre 31 de Abril de 2024'!$M$4:$M$749,$N262,'[1]SIIF Cierre 31 de Abril de 2024'!$N$4:$N$749,$O262)/1000000</f>
        <v>367.48146200000002</v>
      </c>
      <c r="AT262" s="177">
        <f t="shared" si="716"/>
        <v>0.32687449698815541</v>
      </c>
      <c r="AU262" s="422">
        <f>+AD262-AG262</f>
        <v>756.7465380000001</v>
      </c>
      <c r="AV262" s="350">
        <f>+AG262-AM262</f>
        <v>0</v>
      </c>
      <c r="AW262" s="351">
        <f t="shared" si="725"/>
        <v>756.7465380000001</v>
      </c>
      <c r="AX262" s="389"/>
      <c r="AY262" s="190">
        <f>AD262*AR262</f>
        <v>124.18041183999998</v>
      </c>
      <c r="AZ262" s="172">
        <f t="shared" si="717"/>
        <v>2.9592546566320044</v>
      </c>
      <c r="BB262" s="259">
        <v>1.5024532390226893E-2</v>
      </c>
      <c r="BC262" s="252">
        <v>5.5052000128087898E-2</v>
      </c>
      <c r="BD262" s="252">
        <v>5.5052000128087898E-2</v>
      </c>
      <c r="BE262" s="252">
        <v>0.45019248764485498</v>
      </c>
      <c r="BF262" s="252">
        <v>0.45019248764485498</v>
      </c>
      <c r="BG262" s="252">
        <v>0.46798247330612652</v>
      </c>
      <c r="BH262" s="252">
        <v>0.46798247330612652</v>
      </c>
      <c r="BI262" s="252">
        <v>0.46798247330612652</v>
      </c>
      <c r="BJ262" s="252">
        <v>0.46798247330612652</v>
      </c>
      <c r="BK262" s="252">
        <v>0.46798247330612652</v>
      </c>
      <c r="BL262" s="252">
        <v>0.47074792657717118</v>
      </c>
      <c r="BM262" s="252">
        <v>1</v>
      </c>
      <c r="BO262" s="252">
        <v>8.9750477661114988E-4</v>
      </c>
      <c r="BP262" s="252">
        <v>3.3106942719804161E-2</v>
      </c>
      <c r="BQ262" s="252">
        <v>7.1782665011011992E-2</v>
      </c>
      <c r="BR262" s="252">
        <v>0.11045838730221981</v>
      </c>
      <c r="BS262" s="252">
        <v>0.15880304016622959</v>
      </c>
      <c r="BT262" s="252">
        <v>0.23615448474864525</v>
      </c>
      <c r="BU262" s="252">
        <v>0.33284379047666479</v>
      </c>
      <c r="BV262" s="252">
        <v>0.42953309620468438</v>
      </c>
      <c r="BW262" s="252">
        <v>0.54556026307830785</v>
      </c>
      <c r="BX262" s="252">
        <v>0.69059422167033724</v>
      </c>
      <c r="BY262" s="252">
        <v>0.83562818026236663</v>
      </c>
      <c r="BZ262" s="252">
        <v>1</v>
      </c>
      <c r="CB262" s="537">
        <f t="shared" si="726"/>
        <v>16.890999999999998</v>
      </c>
      <c r="CC262" s="537">
        <f t="shared" si="726"/>
        <v>61.890999999999998</v>
      </c>
      <c r="CD262" s="537">
        <f t="shared" si="726"/>
        <v>61.890999999999998</v>
      </c>
      <c r="CE262" s="537">
        <f t="shared" si="726"/>
        <v>506.11900000000003</v>
      </c>
      <c r="CF262" s="537">
        <f t="shared" si="726"/>
        <v>506.11900000000003</v>
      </c>
      <c r="CG262" s="537">
        <f t="shared" si="726"/>
        <v>526.11900000000003</v>
      </c>
      <c r="CH262" s="537">
        <f t="shared" si="726"/>
        <v>526.11900000000003</v>
      </c>
      <c r="CI262" s="537">
        <f t="shared" si="726"/>
        <v>526.11900000000003</v>
      </c>
      <c r="CJ262" s="537">
        <f t="shared" si="726"/>
        <v>526.11900000000003</v>
      </c>
      <c r="CK262" s="537">
        <f t="shared" si="726"/>
        <v>526.11900000000003</v>
      </c>
      <c r="CL262" s="537">
        <f t="shared" si="726"/>
        <v>529.22799999999995</v>
      </c>
      <c r="CM262" s="537">
        <f t="shared" si="726"/>
        <v>1124.2280000000001</v>
      </c>
      <c r="CO262" s="538">
        <f t="shared" si="727"/>
        <v>1.0089999999999999</v>
      </c>
      <c r="CP262" s="538">
        <f t="shared" si="727"/>
        <v>37.219752</v>
      </c>
      <c r="CQ262" s="538">
        <f t="shared" si="727"/>
        <v>80.700081920000002</v>
      </c>
      <c r="CR262" s="538">
        <f t="shared" si="727"/>
        <v>124.18041184</v>
      </c>
      <c r="CS262" s="538">
        <f t="shared" si="727"/>
        <v>178.53082424000002</v>
      </c>
      <c r="CT262" s="538">
        <f t="shared" si="727"/>
        <v>265.49148408000002</v>
      </c>
      <c r="CU262" s="538">
        <f t="shared" si="727"/>
        <v>374.19230887999998</v>
      </c>
      <c r="CV262" s="538">
        <f t="shared" si="727"/>
        <v>482.89313368000001</v>
      </c>
      <c r="CW262" s="538">
        <f t="shared" si="727"/>
        <v>613.3341234400001</v>
      </c>
      <c r="CX262" s="538">
        <f t="shared" si="727"/>
        <v>776.38536064000016</v>
      </c>
      <c r="CY262" s="538">
        <f t="shared" si="727"/>
        <v>939.4365978400001</v>
      </c>
      <c r="CZ262" s="538">
        <f t="shared" si="727"/>
        <v>1124.2280000000003</v>
      </c>
      <c r="DB262" s="537">
        <v>16891000</v>
      </c>
      <c r="DC262" s="538">
        <v>61891000</v>
      </c>
      <c r="DD262" s="538">
        <v>61891000</v>
      </c>
      <c r="DE262" s="538">
        <v>506119000</v>
      </c>
      <c r="DF262" s="538">
        <v>506119000</v>
      </c>
      <c r="DG262" s="538">
        <v>526119000</v>
      </c>
      <c r="DH262" s="538">
        <v>526119000</v>
      </c>
      <c r="DI262" s="538">
        <v>526119000</v>
      </c>
      <c r="DJ262" s="538">
        <v>526119000</v>
      </c>
      <c r="DK262" s="538">
        <v>526119000</v>
      </c>
      <c r="DL262" s="538">
        <v>529228000</v>
      </c>
      <c r="DM262" s="538">
        <v>1124228000</v>
      </c>
      <c r="DO262" s="538">
        <v>1009000</v>
      </c>
      <c r="DP262" s="538">
        <v>37219752</v>
      </c>
      <c r="DQ262" s="538">
        <v>80700081.920000002</v>
      </c>
      <c r="DR262" s="538">
        <v>124180411.84</v>
      </c>
      <c r="DS262" s="538">
        <v>178530824.24000001</v>
      </c>
      <c r="DT262" s="538">
        <v>265491484.08000001</v>
      </c>
      <c r="DU262" s="538">
        <v>374192308.88</v>
      </c>
      <c r="DV262" s="538">
        <v>482893133.68000001</v>
      </c>
      <c r="DW262" s="538">
        <v>613334123.44000006</v>
      </c>
      <c r="DX262" s="538">
        <v>776385360.6400001</v>
      </c>
      <c r="DY262" s="538">
        <v>939436597.84000015</v>
      </c>
      <c r="DZ262" s="538">
        <v>1124228000.0000002</v>
      </c>
      <c r="EB262" s="537">
        <v>1000000</v>
      </c>
      <c r="EC262" s="538">
        <v>1000000</v>
      </c>
      <c r="ED262" s="538">
        <v>1000000</v>
      </c>
      <c r="EE262" s="538">
        <v>1000000</v>
      </c>
      <c r="EF262" s="538">
        <v>1000000</v>
      </c>
      <c r="EG262" s="538">
        <v>1000000</v>
      </c>
      <c r="EH262" s="538">
        <v>1000000</v>
      </c>
      <c r="EI262" s="538">
        <v>1000000</v>
      </c>
      <c r="EJ262" s="538">
        <v>1000000</v>
      </c>
      <c r="EK262" s="538">
        <v>1000000</v>
      </c>
      <c r="EL262" s="538">
        <v>1000000</v>
      </c>
      <c r="EM262" s="538">
        <v>1000000</v>
      </c>
      <c r="EO262" s="538">
        <v>1000000</v>
      </c>
      <c r="EP262" s="538">
        <v>1000000</v>
      </c>
      <c r="EQ262" s="538">
        <v>1000000</v>
      </c>
      <c r="ER262" s="538">
        <v>1000000</v>
      </c>
      <c r="ES262" s="538">
        <v>1000000</v>
      </c>
      <c r="ET262" s="538">
        <v>1000000</v>
      </c>
      <c r="EU262" s="538">
        <v>1000000</v>
      </c>
      <c r="EV262" s="538">
        <v>1000000</v>
      </c>
      <c r="EW262" s="538">
        <v>1000000</v>
      </c>
      <c r="EX262" s="538">
        <v>1000000</v>
      </c>
      <c r="EY262" s="538">
        <v>1000000</v>
      </c>
      <c r="EZ262" s="538">
        <v>1000000</v>
      </c>
    </row>
    <row r="263" spans="1:156" ht="27.75" customHeight="1" thickBot="1">
      <c r="A263" s="181"/>
      <c r="B263" s="165" t="s">
        <v>192</v>
      </c>
      <c r="C263" s="1" t="s">
        <v>299</v>
      </c>
      <c r="D263" s="181" t="s">
        <v>162</v>
      </c>
      <c r="E263" s="181" t="s">
        <v>170</v>
      </c>
      <c r="F263" s="181" t="s">
        <v>162</v>
      </c>
      <c r="G263" s="181" t="s">
        <v>162</v>
      </c>
      <c r="H263" s="181" t="s">
        <v>162</v>
      </c>
      <c r="I263" s="181" t="s">
        <v>162</v>
      </c>
      <c r="J263" s="181" t="s">
        <v>162</v>
      </c>
      <c r="K263" s="181" t="s">
        <v>162</v>
      </c>
      <c r="L263" s="181" t="s">
        <v>162</v>
      </c>
      <c r="M263" s="181" t="s">
        <v>162</v>
      </c>
      <c r="N263" s="181" t="s">
        <v>162</v>
      </c>
      <c r="O263" s="181" t="s">
        <v>162</v>
      </c>
      <c r="P263" s="181"/>
      <c r="Q263" s="181"/>
      <c r="R263" s="181"/>
      <c r="S263" s="181"/>
      <c r="T263" s="182" t="s">
        <v>171</v>
      </c>
      <c r="U263" s="182"/>
      <c r="V263" s="182" t="s">
        <v>171</v>
      </c>
      <c r="W263" s="353">
        <f>SUM(W264:W265)</f>
        <v>0</v>
      </c>
      <c r="X263" s="353">
        <f>SUM(X264:X265)</f>
        <v>0</v>
      </c>
      <c r="Y263" s="353">
        <f>SUM(Y264:Y265)</f>
        <v>0</v>
      </c>
      <c r="Z263" s="353"/>
      <c r="AA263" s="353">
        <f>SUM(AA264:AA265)</f>
        <v>0</v>
      </c>
      <c r="AB263" s="353">
        <f>SUM(AB264:AB265)</f>
        <v>0</v>
      </c>
      <c r="AC263" s="353"/>
      <c r="AD263" s="423">
        <f>SUM(AD264:AD265)</f>
        <v>0</v>
      </c>
      <c r="AE263" s="353">
        <f>SUM(AE264:AE265)</f>
        <v>0</v>
      </c>
      <c r="AF263" s="353">
        <f>SUM(AF264:AF265)</f>
        <v>0</v>
      </c>
      <c r="AG263" s="423">
        <f>SUM(AG264:AG265)</f>
        <v>0</v>
      </c>
      <c r="AH263" s="183">
        <f>IFERROR(AG263/AD263,0)</f>
        <v>0</v>
      </c>
      <c r="AI263" s="184" t="e">
        <f>+AG263/AF263</f>
        <v>#DIV/0!</v>
      </c>
      <c r="AJ263" s="185">
        <f>SUM(AJ264:AJ265)</f>
        <v>0</v>
      </c>
      <c r="AK263" s="185">
        <f>SUM(AK264:AK265)</f>
        <v>0</v>
      </c>
      <c r="AL263" s="170">
        <f t="shared" si="713"/>
        <v>0</v>
      </c>
      <c r="AM263" s="423">
        <f>SUM(AM264:AM265)</f>
        <v>0</v>
      </c>
      <c r="AN263" s="183">
        <f>IFERROR(AM263/AD263,0)</f>
        <v>0</v>
      </c>
      <c r="AO263" s="186" t="e">
        <f>+AM263/AF263</f>
        <v>#DIV/0!</v>
      </c>
      <c r="AP263" s="185">
        <f>SUM(AP264:AP265)</f>
        <v>0</v>
      </c>
      <c r="AQ263" s="185">
        <f>SUM(AQ264:AQ265)</f>
        <v>0</v>
      </c>
      <c r="AR263" s="170">
        <f t="shared" si="715"/>
        <v>0</v>
      </c>
      <c r="AS263" s="423">
        <f>SUM(AS264:AS265)</f>
        <v>0</v>
      </c>
      <c r="AT263" s="183">
        <f>IFERROR(AS263/AD263,0)</f>
        <v>0</v>
      </c>
      <c r="AU263" s="423">
        <f>SUM(AU264:AU265)</f>
        <v>0</v>
      </c>
      <c r="AV263" s="353">
        <f>SUM(AV264:AV265)</f>
        <v>0</v>
      </c>
      <c r="AW263" s="353">
        <f t="shared" si="725"/>
        <v>0</v>
      </c>
      <c r="AX263" s="353">
        <f>+AF263-AG263</f>
        <v>0</v>
      </c>
      <c r="AY263" s="187">
        <f>AY350</f>
        <v>0</v>
      </c>
      <c r="AZ263" s="172">
        <f>IF(AND(AY263=0,AM263&gt;AY263),1,IFERROR(AM263/AY263,1))</f>
        <v>1</v>
      </c>
      <c r="BB263" s="604">
        <v>0</v>
      </c>
      <c r="BC263" s="604">
        <v>0</v>
      </c>
      <c r="BD263" s="604">
        <v>0</v>
      </c>
      <c r="BE263" s="604">
        <v>0</v>
      </c>
      <c r="BF263" s="604">
        <v>0</v>
      </c>
      <c r="BG263" s="604">
        <v>0</v>
      </c>
      <c r="BH263" s="604">
        <v>0</v>
      </c>
      <c r="BI263" s="604">
        <v>0</v>
      </c>
      <c r="BJ263" s="604">
        <v>0</v>
      </c>
      <c r="BK263" s="604">
        <v>0</v>
      </c>
      <c r="BL263" s="604">
        <v>0</v>
      </c>
      <c r="BM263" s="604">
        <v>0</v>
      </c>
      <c r="BO263" s="604">
        <v>0</v>
      </c>
      <c r="BP263" s="604">
        <v>0</v>
      </c>
      <c r="BQ263" s="604">
        <v>0</v>
      </c>
      <c r="BR263" s="604">
        <v>0</v>
      </c>
      <c r="BS263" s="604">
        <v>0</v>
      </c>
      <c r="BT263" s="604">
        <v>0</v>
      </c>
      <c r="BU263" s="604">
        <v>0</v>
      </c>
      <c r="BV263" s="604">
        <v>0</v>
      </c>
      <c r="BW263" s="604">
        <v>0</v>
      </c>
      <c r="BX263" s="604">
        <v>0</v>
      </c>
      <c r="BY263" s="604">
        <v>0</v>
      </c>
      <c r="BZ263" s="604">
        <v>0</v>
      </c>
      <c r="CB263" s="185">
        <f t="shared" ref="CB263:CM263" si="729">SUM(CB264:CB265)</f>
        <v>0</v>
      </c>
      <c r="CC263" s="185">
        <f t="shared" si="729"/>
        <v>0</v>
      </c>
      <c r="CD263" s="185">
        <f t="shared" si="729"/>
        <v>0</v>
      </c>
      <c r="CE263" s="185">
        <f t="shared" si="729"/>
        <v>0</v>
      </c>
      <c r="CF263" s="185">
        <f t="shared" si="729"/>
        <v>0</v>
      </c>
      <c r="CG263" s="185">
        <f t="shared" si="729"/>
        <v>0</v>
      </c>
      <c r="CH263" s="185">
        <f t="shared" si="729"/>
        <v>0</v>
      </c>
      <c r="CI263" s="185">
        <f t="shared" si="729"/>
        <v>0</v>
      </c>
      <c r="CJ263" s="185">
        <f t="shared" si="729"/>
        <v>0</v>
      </c>
      <c r="CK263" s="185">
        <f t="shared" si="729"/>
        <v>0</v>
      </c>
      <c r="CL263" s="185">
        <f t="shared" si="729"/>
        <v>0</v>
      </c>
      <c r="CM263" s="185">
        <f t="shared" si="729"/>
        <v>0</v>
      </c>
      <c r="CO263" s="185">
        <f t="shared" ref="CO263:CZ263" si="730">SUM(CO264:CO265)</f>
        <v>0</v>
      </c>
      <c r="CP263" s="185">
        <f t="shared" si="730"/>
        <v>0</v>
      </c>
      <c r="CQ263" s="185">
        <f t="shared" si="730"/>
        <v>0</v>
      </c>
      <c r="CR263" s="185">
        <f t="shared" si="730"/>
        <v>0</v>
      </c>
      <c r="CS263" s="185">
        <f t="shared" si="730"/>
        <v>0</v>
      </c>
      <c r="CT263" s="185">
        <f t="shared" si="730"/>
        <v>0</v>
      </c>
      <c r="CU263" s="185">
        <f t="shared" si="730"/>
        <v>0</v>
      </c>
      <c r="CV263" s="185">
        <f t="shared" si="730"/>
        <v>0</v>
      </c>
      <c r="CW263" s="185">
        <f t="shared" si="730"/>
        <v>0</v>
      </c>
      <c r="CX263" s="185">
        <f t="shared" si="730"/>
        <v>0</v>
      </c>
      <c r="CY263" s="185">
        <f t="shared" si="730"/>
        <v>0</v>
      </c>
      <c r="CZ263" s="185">
        <f t="shared" si="730"/>
        <v>0</v>
      </c>
      <c r="DB263" s="185">
        <f t="shared" ref="DB263:DM263" si="731">SUM(DB264:DB265)</f>
        <v>0</v>
      </c>
      <c r="DC263" s="185">
        <f t="shared" si="731"/>
        <v>0</v>
      </c>
      <c r="DD263" s="185">
        <f t="shared" si="731"/>
        <v>0</v>
      </c>
      <c r="DE263" s="185">
        <f t="shared" si="731"/>
        <v>0</v>
      </c>
      <c r="DF263" s="185">
        <f t="shared" si="731"/>
        <v>0</v>
      </c>
      <c r="DG263" s="185">
        <f t="shared" si="731"/>
        <v>0</v>
      </c>
      <c r="DH263" s="185">
        <f t="shared" si="731"/>
        <v>0</v>
      </c>
      <c r="DI263" s="185">
        <f t="shared" si="731"/>
        <v>0</v>
      </c>
      <c r="DJ263" s="185">
        <f t="shared" si="731"/>
        <v>0</v>
      </c>
      <c r="DK263" s="185">
        <f t="shared" si="731"/>
        <v>0</v>
      </c>
      <c r="DL263" s="185">
        <f t="shared" si="731"/>
        <v>0</v>
      </c>
      <c r="DM263" s="185">
        <f t="shared" si="731"/>
        <v>0</v>
      </c>
      <c r="DO263" s="185">
        <f t="shared" ref="DO263:DZ263" si="732">SUM(DO264:DO265)</f>
        <v>0</v>
      </c>
      <c r="DP263" s="185">
        <f t="shared" si="732"/>
        <v>0</v>
      </c>
      <c r="DQ263" s="185">
        <f t="shared" si="732"/>
        <v>0</v>
      </c>
      <c r="DR263" s="185">
        <f t="shared" si="732"/>
        <v>0</v>
      </c>
      <c r="DS263" s="185">
        <f t="shared" si="732"/>
        <v>0</v>
      </c>
      <c r="DT263" s="185">
        <f t="shared" si="732"/>
        <v>0</v>
      </c>
      <c r="DU263" s="185">
        <f t="shared" si="732"/>
        <v>0</v>
      </c>
      <c r="DV263" s="185">
        <f t="shared" si="732"/>
        <v>0</v>
      </c>
      <c r="DW263" s="185">
        <f t="shared" si="732"/>
        <v>0</v>
      </c>
      <c r="DX263" s="185">
        <f t="shared" si="732"/>
        <v>0</v>
      </c>
      <c r="DY263" s="185">
        <f t="shared" si="732"/>
        <v>0</v>
      </c>
      <c r="DZ263" s="185">
        <f t="shared" si="732"/>
        <v>0</v>
      </c>
      <c r="EB263" s="557">
        <v>1000000</v>
      </c>
      <c r="EC263" s="557">
        <v>1000000</v>
      </c>
      <c r="ED263" s="557">
        <v>1000000</v>
      </c>
      <c r="EE263" s="557">
        <v>1000000</v>
      </c>
      <c r="EF263" s="557">
        <v>1000000</v>
      </c>
      <c r="EG263" s="557">
        <v>1000000</v>
      </c>
      <c r="EH263" s="557">
        <v>1000000</v>
      </c>
      <c r="EI263" s="557">
        <v>1000000</v>
      </c>
      <c r="EJ263" s="557">
        <v>1000000</v>
      </c>
      <c r="EK263" s="557">
        <v>1000000</v>
      </c>
      <c r="EL263" s="557">
        <v>1000000</v>
      </c>
      <c r="EM263" s="557">
        <v>1000000</v>
      </c>
      <c r="EO263" s="557">
        <v>1000000</v>
      </c>
      <c r="EP263" s="557">
        <v>1000000</v>
      </c>
      <c r="EQ263" s="557">
        <v>1000000</v>
      </c>
      <c r="ER263" s="557">
        <v>1000000</v>
      </c>
      <c r="ES263" s="557">
        <v>1000000</v>
      </c>
      <c r="ET263" s="557">
        <v>1000000</v>
      </c>
      <c r="EU263" s="557">
        <v>1000000</v>
      </c>
      <c r="EV263" s="557">
        <v>1000000</v>
      </c>
      <c r="EW263" s="557">
        <v>1000000</v>
      </c>
      <c r="EX263" s="557">
        <v>1000000</v>
      </c>
      <c r="EY263" s="557">
        <v>1000000</v>
      </c>
      <c r="EZ263" s="557">
        <v>1000000</v>
      </c>
    </row>
    <row r="264" spans="1:156" ht="21.75" hidden="1" customHeight="1" thickBot="1">
      <c r="A264" s="181"/>
      <c r="B264" s="165" t="s">
        <v>192</v>
      </c>
      <c r="C264" s="1" t="s">
        <v>299</v>
      </c>
      <c r="D264" s="181" t="s">
        <v>202</v>
      </c>
      <c r="E264" s="181" t="s">
        <v>170</v>
      </c>
      <c r="F264" s="181" t="s">
        <v>162</v>
      </c>
      <c r="G264" s="181" t="s">
        <v>162</v>
      </c>
      <c r="H264" s="181" t="s">
        <v>162</v>
      </c>
      <c r="I264" s="181" t="s">
        <v>162</v>
      </c>
      <c r="J264" s="181" t="s">
        <v>162</v>
      </c>
      <c r="K264" s="181" t="s">
        <v>162</v>
      </c>
      <c r="L264" s="181" t="s">
        <v>162</v>
      </c>
      <c r="M264" s="181" t="s">
        <v>162</v>
      </c>
      <c r="N264" s="181" t="s">
        <v>162</v>
      </c>
      <c r="O264" s="181" t="s">
        <v>162</v>
      </c>
      <c r="P264" s="181"/>
      <c r="Q264" s="181"/>
      <c r="R264" s="181"/>
      <c r="S264" s="181"/>
      <c r="T264" s="188" t="s">
        <v>172</v>
      </c>
      <c r="U264" s="400"/>
      <c r="V264" s="188" t="s">
        <v>172</v>
      </c>
      <c r="W264" s="354">
        <f>(+SUMIFS('[1]SIIF Cierre 31 de Abril de 2024'!$P$4:$P$749,'[1]SIIF Cierre 31 de Abril de 2024'!$A$4:$A$749,$B264,'[1]SIIF Cierre 31 de Abril de 2024'!$B$4:$B$749,$C264,'[1]SIIF Cierre 31 de Abril de 2024'!$C$4:$C$749,$D264,'[1]SIIF Cierre 31 de Abril de 2024'!$D$4:$D$749,$E264,'[1]SIIF Cierre 31 de Abril de 2024'!$E$4:$E$749,$F264,'[1]SIIF Cierre 31 de Abril de 2024'!$F$4:$F$749,$G264,'[1]SIIF Cierre 31 de Abril de 2024'!$G$4:$G$749,$H264,'[1]SIIF Cierre 31 de Abril de 2024'!$H$4:$H$749,$I264,'[1]SIIF Cierre 31 de Abril de 2024'!$I$4:$I$749,$J264,'[1]SIIF Cierre 31 de Abril de 2024'!$J$4:$J$749,$K264,'[1]SIIF Cierre 31 de Abril de 2024'!$K$4:$K$749,$L264,'[1]SIIF Cierre 31 de Abril de 2024'!$L$4:$L$749,$M264,'[1]SIIF Cierre 31 de Abril de 2024'!$M$4:$M$749,$N264,'[1]SIIF Cierre 31 de Abril de 2024'!$N$4:$N$749,$O264)/1000000)</f>
        <v>0</v>
      </c>
      <c r="X264" s="354">
        <v>0</v>
      </c>
      <c r="Y264" s="352">
        <f>(+SUMIFS('[1]SIIF Cierre 31 de Abril de 2024'!$R$4:$R$749,'[1]SIIF Cierre 31 de Abril de 2024'!$A$4:$A$749,$B264,'[1]SIIF Cierre 31 de Abril de 2024'!$B$4:$B$749,$C264,'[1]SIIF Cierre 31 de Abril de 2024'!$C$4:$C$749,$D264,'[1]SIIF Cierre 31 de Abril de 2024'!$D$4:$D$749,$E264,'[1]SIIF Cierre 31 de Abril de 2024'!$E$4:$E$749,$F264,'[1]SIIF Cierre 31 de Abril de 2024'!$F$4:$F$749,$G264,'[1]SIIF Cierre 31 de Abril de 2024'!$G$4:$G$749,$H264,'[1]SIIF Cierre 31 de Abril de 2024'!$H$4:$H$749,$I264,'[1]SIIF Cierre 31 de Abril de 2024'!$I$4:$I$749,$J264,'[1]SIIF Cierre 31 de Abril de 2024'!$J$4:$J$749,$K264,'[1]SIIF Cierre 31 de Abril de 2024'!$K$4:$K$749,$L264,'[1]SIIF Cierre 31 de Abril de 2024'!$L$4:$L$749,$M264,'[1]SIIF Cierre 31 de Abril de 2024'!$M$4:$M$749,$N264,'[1]SIIF Cierre 31 de Abril de 2024'!$N$4:$N$749,$O264)/1000000)</f>
        <v>0</v>
      </c>
      <c r="Z264" s="350"/>
      <c r="AA264" s="352">
        <f>(+SUMIFS('[1]SIIF Cierre 31 de Abril de 2024'!$Q$4:$Q$749,'[1]SIIF Cierre 31 de Abril de 2024'!$A$4:$A$749,$B264,'[1]SIIF Cierre 31 de Abril de 2024'!$B$4:$B$749,$C264,'[1]SIIF Cierre 31 de Abril de 2024'!$C$4:$C$749,$D264,'[1]SIIF Cierre 31 de Abril de 2024'!$D$4:$D$749,$E264,'[1]SIIF Cierre 31 de Abril de 2024'!$E$4:$E$749,$F264,'[1]SIIF Cierre 31 de Abril de 2024'!$F$4:$F$749,$G264,'[1]SIIF Cierre 31 de Abril de 2024'!$G$4:$G$749,$H264,'[1]SIIF Cierre 31 de Abril de 2024'!$H$4:$H$749,$I264,'[1]SIIF Cierre 31 de Abril de 2024'!$I$4:$I$749,$J264,'[1]SIIF Cierre 31 de Abril de 2024'!$J$4:$J$749,$K264,'[1]SIIF Cierre 31 de Abril de 2024'!$K$4:$K$749,$L264,'[1]SIIF Cierre 31 de Abril de 2024'!$L$4:$L$749,$M264,'[1]SIIF Cierre 31 de Abril de 2024'!$M$4:$M$749,$N264,'[1]SIIF Cierre 31 de Abril de 2024'!$N$4:$N$749,$O264)/1000000)</f>
        <v>0</v>
      </c>
      <c r="AB264" s="352"/>
      <c r="AC264" s="350"/>
      <c r="AD264" s="422">
        <f>W264-Y264+AA264</f>
        <v>0</v>
      </c>
      <c r="AE264" s="354">
        <f>(+SUMIFS('[1]SIIF Cierre 31 de Abril de 2024'!$T$4:$T$749,'[1]SIIF Cierre 31 de Abril de 2024'!$A$4:$A$749,$B264,'[1]SIIF Cierre 31 de Abril de 2024'!$B$4:$B$749,$C264,'[1]SIIF Cierre 31 de Abril de 2024'!$C$4:$C$749,$D264,'[1]SIIF Cierre 31 de Abril de 2024'!$D$4:$D$749,$E264,'[1]SIIF Cierre 31 de Abril de 2024'!$E$4:$E$749,$F264,'[1]SIIF Cierre 31 de Abril de 2024'!$F$4:$F$749,$G264,'[1]SIIF Cierre 31 de Abril de 2024'!$G$4:$G$749,$H264,'[1]SIIF Cierre 31 de Abril de 2024'!$H$4:$H$749,$I264,'[1]SIIF Cierre 31 de Abril de 2024'!$I$4:$I$749,$J264,'[1]SIIF Cierre 31 de Abril de 2024'!$J$4:$J$749,$K264,'[1]SIIF Cierre 31 de Abril de 2024'!$K$4:$K$749,$L264,'[1]SIIF Cierre 31 de Abril de 2024'!$L$4:$L$749,$M264,'[1]SIIF Cierre 31 de Abril de 2024'!$M$4:$M$749,$N264,'[1]SIIF Cierre 31 de Abril de 2024'!$N$4:$N$749,$O264)/1000000)</f>
        <v>0</v>
      </c>
      <c r="AF264" s="352">
        <f>AD264-AE264</f>
        <v>0</v>
      </c>
      <c r="AG264" s="424">
        <f>+SUMIFS('[1]SIIF Cierre 31 de Abril de 2024'!$W$4:$W$749,'[1]SIIF Cierre 31 de Abril de 2024'!$A$4:$A$749,$B264,'[1]SIIF Cierre 31 de Abril de 2024'!$B$4:$B$749,$C264,'[1]SIIF Cierre 31 de Abril de 2024'!$C$4:$C$749,$D264,'[1]SIIF Cierre 31 de Abril de 2024'!$D$4:$D$749,$E264,'[1]SIIF Cierre 31 de Abril de 2024'!$E$4:$E$749,$F264,'[1]SIIF Cierre 31 de Abril de 2024'!$F$4:$F$749,$G264,'[1]SIIF Cierre 31 de Abril de 2024'!$G$4:$G$749,$H264,'[1]SIIF Cierre 31 de Abril de 2024'!$H$4:$H$749,$I264,'[1]SIIF Cierre 31 de Abril de 2024'!$I$4:$I$749,$J264,'[1]SIIF Cierre 31 de Abril de 2024'!$J$4:$J$749,$K264,'[1]SIIF Cierre 31 de Abril de 2024'!$K$4:$K$749,$L264,'[1]SIIF Cierre 31 de Abril de 2024'!$L$4:$L$749,$M264,'[1]SIIF Cierre 31 de Abril de 2024'!$M$4:$M$749,$N264,'[1]SIIF Cierre 31 de Abril de 2024'!$N$4:$N$749,$O264)/1000000</f>
        <v>0</v>
      </c>
      <c r="AH264" s="303" t="e">
        <f>+AG264/AD264</f>
        <v>#DIV/0!</v>
      </c>
      <c r="AI264" s="184" t="e">
        <f>+AG264/AF264</f>
        <v>#DIV/0!</v>
      </c>
      <c r="AJ264" s="189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K264" s="176">
        <f>+AG264-AJ264</f>
        <v>0</v>
      </c>
      <c r="AL264" s="170">
        <f t="shared" si="713"/>
        <v>0</v>
      </c>
      <c r="AM264" s="424">
        <f>+SUMIFS('[1]SIIF Cierre 31 de Abril de 2024'!$X$4:$X$749,'[1]SIIF Cierre 31 de Abril de 2024'!$A$4:$A$749,$B264,'[1]SIIF Cierre 31 de Abril de 2024'!$B$4:$B$749,$C264,'[1]SIIF Cierre 31 de Abril de 2024'!$C$4:$C$749,$D264,'[1]SIIF Cierre 31 de Abril de 2024'!$D$4:$D$749,$E264,'[1]SIIF Cierre 31 de Abril de 2024'!$E$4:$E$749,$F264,'[1]SIIF Cierre 31 de Abril de 2024'!$F$4:$F$749,$G264,'[1]SIIF Cierre 31 de Abril de 2024'!$G$4:$G$749,$H264,'[1]SIIF Cierre 31 de Abril de 2024'!$H$4:$H$749,$I264,'[1]SIIF Cierre 31 de Abril de 2024'!$I$4:$I$749,$J264,'[1]SIIF Cierre 31 de Abril de 2024'!$J$4:$J$749,$K264,'[1]SIIF Cierre 31 de Abril de 2024'!$K$4:$K$749,$L264,'[1]SIIF Cierre 31 de Abril de 2024'!$L$4:$L$749,$M264,'[1]SIIF Cierre 31 de Abril de 2024'!$M$4:$M$749,$N264,'[1]SIIF Cierre 31 de Abril de 2024'!$N$4:$N$749,$O264)/1000000</f>
        <v>0</v>
      </c>
      <c r="AN264" s="177" t="e">
        <f t="shared" si="714"/>
        <v>#DIV/0!</v>
      </c>
      <c r="AO264" s="186" t="e">
        <f>+AM264/AF264</f>
        <v>#DIV/0!</v>
      </c>
      <c r="AP264" s="189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Q264" s="176">
        <f>+AM264-AP264</f>
        <v>0</v>
      </c>
      <c r="AR264" s="170">
        <f t="shared" si="715"/>
        <v>0</v>
      </c>
      <c r="AS264" s="424">
        <f>+SUMIFS('[1]SIIF Cierre 31 de Abril de 2024'!$Z$4:$Z$749,'[1]SIIF Cierre 31 de Abril de 2024'!$A$4:$A$749,$B264,'[1]SIIF Cierre 31 de Abril de 2024'!$B$4:$B$749,$C264,'[1]SIIF Cierre 31 de Abril de 2024'!$C$4:$C$749,$D264,'[1]SIIF Cierre 31 de Abril de 2024'!$D$4:$D$749,$E264,'[1]SIIF Cierre 31 de Abril de 2024'!$E$4:$E$749,$F264,'[1]SIIF Cierre 31 de Abril de 2024'!$F$4:$F$749,$G264,'[1]SIIF Cierre 31 de Abril de 2024'!$G$4:$G$749,$H264,'[1]SIIF Cierre 31 de Abril de 2024'!$H$4:$H$749,$I264,'[1]SIIF Cierre 31 de Abril de 2024'!$I$4:$I$749,$J264,'[1]SIIF Cierre 31 de Abril de 2024'!$J$4:$J$749,$K264,'[1]SIIF Cierre 31 de Abril de 2024'!$K$4:$K$749,$L264,'[1]SIIF Cierre 31 de Abril de 2024'!$L$4:$L$749,$M264,'[1]SIIF Cierre 31 de Abril de 2024'!$M$4:$M$749,$N264,'[1]SIIF Cierre 31 de Abril de 2024'!$N$4:$N$749,$O264)/1000000</f>
        <v>0</v>
      </c>
      <c r="AT264" s="177" t="e">
        <f t="shared" si="716"/>
        <v>#DIV/0!</v>
      </c>
      <c r="AU264" s="422">
        <f>+AD264-AG264</f>
        <v>0</v>
      </c>
      <c r="AV264" s="350">
        <f>+AG264-AM264</f>
        <v>0</v>
      </c>
      <c r="AW264" s="351">
        <f t="shared" si="725"/>
        <v>0</v>
      </c>
      <c r="AX264" s="352">
        <f>+AF264-AG264</f>
        <v>0</v>
      </c>
      <c r="AY264" s="190">
        <f>AD264*AR264</f>
        <v>0</v>
      </c>
      <c r="AZ264" s="172">
        <f>IF(AND(AY264=0,AM264&gt;AY264),1,IFERROR(AM264/AY264,1))</f>
        <v>1</v>
      </c>
      <c r="BB264" s="320"/>
      <c r="BC264" s="320"/>
      <c r="BD264" s="320"/>
      <c r="BE264" s="320"/>
      <c r="BF264" s="320"/>
      <c r="BG264" s="320"/>
      <c r="BH264" s="320"/>
      <c r="BI264" s="320"/>
      <c r="BJ264" s="320"/>
      <c r="BK264" s="320"/>
      <c r="BL264" s="320"/>
      <c r="BM264" s="320"/>
      <c r="BO264" s="320"/>
      <c r="BP264" s="320"/>
      <c r="BQ264" s="320"/>
      <c r="BR264" s="320"/>
      <c r="BS264" s="320"/>
      <c r="BT264" s="320"/>
      <c r="BU264" s="320"/>
      <c r="BV264" s="320"/>
      <c r="BW264" s="320"/>
      <c r="BX264" s="320"/>
      <c r="BY264" s="320"/>
      <c r="BZ264" s="320"/>
      <c r="CB264" s="537">
        <f t="shared" si="726"/>
        <v>0</v>
      </c>
      <c r="CC264" s="537">
        <f t="shared" si="726"/>
        <v>0</v>
      </c>
      <c r="CD264" s="537">
        <f t="shared" si="726"/>
        <v>0</v>
      </c>
      <c r="CE264" s="537">
        <f t="shared" si="726"/>
        <v>0</v>
      </c>
      <c r="CF264" s="537">
        <f t="shared" si="726"/>
        <v>0</v>
      </c>
      <c r="CG264" s="537">
        <f t="shared" si="726"/>
        <v>0</v>
      </c>
      <c r="CH264" s="537">
        <f t="shared" si="726"/>
        <v>0</v>
      </c>
      <c r="CI264" s="537">
        <f t="shared" si="726"/>
        <v>0</v>
      </c>
      <c r="CJ264" s="537">
        <f t="shared" si="726"/>
        <v>0</v>
      </c>
      <c r="CK264" s="537">
        <f t="shared" si="726"/>
        <v>0</v>
      </c>
      <c r="CL264" s="537">
        <f t="shared" si="726"/>
        <v>0</v>
      </c>
      <c r="CM264" s="537">
        <f t="shared" si="726"/>
        <v>0</v>
      </c>
      <c r="CO264" s="538">
        <f t="shared" si="727"/>
        <v>0</v>
      </c>
      <c r="CP264" s="538">
        <f t="shared" si="727"/>
        <v>0</v>
      </c>
      <c r="CQ264" s="538">
        <f t="shared" si="727"/>
        <v>0</v>
      </c>
      <c r="CR264" s="538">
        <f t="shared" si="727"/>
        <v>0</v>
      </c>
      <c r="CS264" s="538">
        <f t="shared" si="727"/>
        <v>0</v>
      </c>
      <c r="CT264" s="538">
        <f t="shared" si="727"/>
        <v>0</v>
      </c>
      <c r="CU264" s="538">
        <f t="shared" si="727"/>
        <v>0</v>
      </c>
      <c r="CV264" s="538">
        <f t="shared" si="727"/>
        <v>0</v>
      </c>
      <c r="CW264" s="538">
        <f t="shared" si="727"/>
        <v>0</v>
      </c>
      <c r="CX264" s="538">
        <f t="shared" si="727"/>
        <v>0</v>
      </c>
      <c r="CY264" s="538">
        <f t="shared" si="727"/>
        <v>0</v>
      </c>
      <c r="CZ264" s="538">
        <f t="shared" si="727"/>
        <v>0</v>
      </c>
      <c r="DB264" s="561"/>
      <c r="DC264" s="561"/>
      <c r="DD264" s="561"/>
      <c r="DE264" s="561"/>
      <c r="DF264" s="561"/>
      <c r="DG264" s="561"/>
      <c r="DH264" s="561"/>
      <c r="DI264" s="561"/>
      <c r="DJ264" s="561"/>
      <c r="DK264" s="561"/>
      <c r="DL264" s="561"/>
      <c r="DM264" s="561"/>
      <c r="DO264" s="561"/>
      <c r="DP264" s="561"/>
      <c r="DQ264" s="561"/>
      <c r="DR264" s="561"/>
      <c r="DS264" s="561"/>
      <c r="DT264" s="561"/>
      <c r="DU264" s="561"/>
      <c r="DV264" s="561"/>
      <c r="DW264" s="561"/>
      <c r="DX264" s="561"/>
      <c r="DY264" s="561"/>
      <c r="DZ264" s="561"/>
      <c r="EB264" s="561">
        <v>1000000</v>
      </c>
      <c r="EC264" s="561">
        <v>1000000</v>
      </c>
      <c r="ED264" s="561">
        <v>1000000</v>
      </c>
      <c r="EE264" s="561">
        <v>1000000</v>
      </c>
      <c r="EF264" s="561">
        <v>1000000</v>
      </c>
      <c r="EG264" s="561">
        <v>1000000</v>
      </c>
      <c r="EH264" s="561">
        <v>1000000</v>
      </c>
      <c r="EI264" s="561">
        <v>1000000</v>
      </c>
      <c r="EJ264" s="561">
        <v>1000000</v>
      </c>
      <c r="EK264" s="561">
        <v>1000000</v>
      </c>
      <c r="EL264" s="561">
        <v>1000000</v>
      </c>
      <c r="EM264" s="561">
        <v>1000000</v>
      </c>
      <c r="EO264" s="561">
        <v>1000000</v>
      </c>
      <c r="EP264" s="561">
        <v>1000000</v>
      </c>
      <c r="EQ264" s="561">
        <v>1000000</v>
      </c>
      <c r="ER264" s="561">
        <v>1000000</v>
      </c>
      <c r="ES264" s="561">
        <v>1000000</v>
      </c>
      <c r="ET264" s="561">
        <v>1000000</v>
      </c>
      <c r="EU264" s="561">
        <v>1000000</v>
      </c>
      <c r="EV264" s="561">
        <v>1000000</v>
      </c>
      <c r="EW264" s="561">
        <v>1000000</v>
      </c>
      <c r="EX264" s="561">
        <v>1000000</v>
      </c>
      <c r="EY264" s="561">
        <v>1000000</v>
      </c>
      <c r="EZ264" s="561">
        <v>1000000</v>
      </c>
    </row>
    <row r="265" spans="1:156" ht="21.75" customHeight="1" thickBot="1">
      <c r="A265" s="181"/>
      <c r="B265" s="165" t="s">
        <v>192</v>
      </c>
      <c r="C265" s="1" t="s">
        <v>299</v>
      </c>
      <c r="D265" s="181" t="s">
        <v>203</v>
      </c>
      <c r="E265" s="181" t="s">
        <v>170</v>
      </c>
      <c r="F265" s="181" t="s">
        <v>162</v>
      </c>
      <c r="G265" s="181" t="s">
        <v>162</v>
      </c>
      <c r="H265" s="181" t="s">
        <v>162</v>
      </c>
      <c r="I265" s="181" t="s">
        <v>162</v>
      </c>
      <c r="J265" s="181" t="s">
        <v>162</v>
      </c>
      <c r="K265" s="181" t="s">
        <v>162</v>
      </c>
      <c r="L265" s="181" t="s">
        <v>162</v>
      </c>
      <c r="M265" s="181" t="s">
        <v>162</v>
      </c>
      <c r="N265" s="181" t="s">
        <v>162</v>
      </c>
      <c r="O265" s="181" t="s">
        <v>162</v>
      </c>
      <c r="P265" s="181"/>
      <c r="Q265" s="181"/>
      <c r="R265" s="181"/>
      <c r="S265" s="181"/>
      <c r="T265" s="188" t="s">
        <v>173</v>
      </c>
      <c r="U265" s="400"/>
      <c r="V265" s="188" t="s">
        <v>173</v>
      </c>
      <c r="W265" s="354">
        <f>(+SUMIFS('[1]SIIF Cierre 31 de Abril de 2024'!$P$4:$P$749,'[1]SIIF Cierre 31 de Abril de 2024'!$A$4:$A$749,$B265,'[1]SIIF Cierre 31 de Abril de 2024'!$B$4:$B$749,$C265,'[1]SIIF Cierre 31 de Abril de 2024'!$C$4:$C$749,$D265,'[1]SIIF Cierre 31 de Abril de 2024'!$D$4:$D$749,$E265,'[1]SIIF Cierre 31 de Abril de 2024'!$E$4:$E$749,$F265,'[1]SIIF Cierre 31 de Abril de 2024'!$F$4:$F$749,$G265,'[1]SIIF Cierre 31 de Abril de 2024'!$G$4:$G$749,$H265,'[1]SIIF Cierre 31 de Abril de 2024'!$H$4:$H$749,$I265,'[1]SIIF Cierre 31 de Abril de 2024'!$I$4:$I$749,$J265,'[1]SIIF Cierre 31 de Abril de 2024'!$J$4:$J$749,$K265,'[1]SIIF Cierre 31 de Abril de 2024'!$K$4:$K$749,$L265,'[1]SIIF Cierre 31 de Abril de 2024'!$L$4:$L$749,$M265,'[1]SIIF Cierre 31 de Abril de 2024'!$M$4:$M$749,$N265,'[1]SIIF Cierre 31 de Abril de 2024'!$N$4:$N$749,$O265)/1000000)</f>
        <v>0</v>
      </c>
      <c r="X265" s="354">
        <v>0</v>
      </c>
      <c r="Y265" s="352">
        <f>(+SUMIFS('[1]SIIF Cierre 31 de Abril de 2024'!$R$4:$R$749,'[1]SIIF Cierre 31 de Abril de 2024'!$A$4:$A$749,$B265,'[1]SIIF Cierre 31 de Abril de 2024'!$B$4:$B$749,$C265,'[1]SIIF Cierre 31 de Abril de 2024'!$C$4:$C$749,$D265,'[1]SIIF Cierre 31 de Abril de 2024'!$D$4:$D$749,$E265,'[1]SIIF Cierre 31 de Abril de 2024'!$E$4:$E$749,$F265,'[1]SIIF Cierre 31 de Abril de 2024'!$F$4:$F$749,$G265,'[1]SIIF Cierre 31 de Abril de 2024'!$G$4:$G$749,$H265,'[1]SIIF Cierre 31 de Abril de 2024'!$H$4:$H$749,$I265,'[1]SIIF Cierre 31 de Abril de 2024'!$I$4:$I$749,$J265,'[1]SIIF Cierre 31 de Abril de 2024'!$J$4:$J$749,$K265,'[1]SIIF Cierre 31 de Abril de 2024'!$K$4:$K$749,$L265,'[1]SIIF Cierre 31 de Abril de 2024'!$L$4:$L$749,$M265,'[1]SIIF Cierre 31 de Abril de 2024'!$M$4:$M$749,$N265,'[1]SIIF Cierre 31 de Abril de 2024'!$N$4:$N$749,$O265)/1000000)</f>
        <v>0</v>
      </c>
      <c r="Z265" s="350"/>
      <c r="AA265" s="352">
        <f>(+SUMIFS('[1]SIIF Cierre 31 de Abril de 2024'!$Q$4:$Q$749,'[1]SIIF Cierre 31 de Abril de 2024'!$A$4:$A$749,$B265,'[1]SIIF Cierre 31 de Abril de 2024'!$B$4:$B$749,$C265,'[1]SIIF Cierre 31 de Abril de 2024'!$C$4:$C$749,$D265,'[1]SIIF Cierre 31 de Abril de 2024'!$D$4:$D$749,$E265,'[1]SIIF Cierre 31 de Abril de 2024'!$E$4:$E$749,$F265,'[1]SIIF Cierre 31 de Abril de 2024'!$F$4:$F$749,$G265,'[1]SIIF Cierre 31 de Abril de 2024'!$G$4:$G$749,$H265,'[1]SIIF Cierre 31 de Abril de 2024'!$H$4:$H$749,$I265,'[1]SIIF Cierre 31 de Abril de 2024'!$I$4:$I$749,$J265,'[1]SIIF Cierre 31 de Abril de 2024'!$J$4:$J$749,$K265,'[1]SIIF Cierre 31 de Abril de 2024'!$K$4:$K$749,$L265,'[1]SIIF Cierre 31 de Abril de 2024'!$L$4:$L$749,$M265,'[1]SIIF Cierre 31 de Abril de 2024'!$M$4:$M$749,$N265,'[1]SIIF Cierre 31 de Abril de 2024'!$N$4:$N$749,$O265)/1000000)</f>
        <v>0</v>
      </c>
      <c r="AB265" s="354"/>
      <c r="AC265" s="350"/>
      <c r="AD265" s="422">
        <f>W265-Y265+AA265</f>
        <v>0</v>
      </c>
      <c r="AE265" s="354">
        <f>(+SUMIFS('[1]SIIF Cierre 31 de Abril de 2024'!$T$4:$T$749,'[1]SIIF Cierre 31 de Abril de 2024'!$A$4:$A$749,$B265,'[1]SIIF Cierre 31 de Abril de 2024'!$B$4:$B$749,$C265,'[1]SIIF Cierre 31 de Abril de 2024'!$C$4:$C$749,$D265,'[1]SIIF Cierre 31 de Abril de 2024'!$D$4:$D$749,$E265,'[1]SIIF Cierre 31 de Abril de 2024'!$E$4:$E$749,$F265,'[1]SIIF Cierre 31 de Abril de 2024'!$F$4:$F$749,$G265,'[1]SIIF Cierre 31 de Abril de 2024'!$G$4:$G$749,$H265,'[1]SIIF Cierre 31 de Abril de 2024'!$H$4:$H$749,$I265,'[1]SIIF Cierre 31 de Abril de 2024'!$I$4:$I$749,$J265,'[1]SIIF Cierre 31 de Abril de 2024'!$J$4:$J$749,$K265,'[1]SIIF Cierre 31 de Abril de 2024'!$K$4:$K$749,$L265,'[1]SIIF Cierre 31 de Abril de 2024'!$L$4:$L$749,$M265,'[1]SIIF Cierre 31 de Abril de 2024'!$M$4:$M$749,$N265,'[1]SIIF Cierre 31 de Abril de 2024'!$N$4:$N$749,$O265)/1000000)</f>
        <v>0</v>
      </c>
      <c r="AF265" s="352">
        <f>AD265-AE265</f>
        <v>0</v>
      </c>
      <c r="AG265" s="424">
        <f>+SUMIFS('[1]SIIF Cierre 31 de Abril de 2024'!$W$4:$W$749,'[1]SIIF Cierre 31 de Abril de 2024'!$A$4:$A$749,$B265,'[1]SIIF Cierre 31 de Abril de 2024'!$B$4:$B$749,$C265,'[1]SIIF Cierre 31 de Abril de 2024'!$C$4:$C$749,$D265,'[1]SIIF Cierre 31 de Abril de 2024'!$D$4:$D$749,$E265,'[1]SIIF Cierre 31 de Abril de 2024'!$E$4:$E$749,$F265,'[1]SIIF Cierre 31 de Abril de 2024'!$F$4:$F$749,$G265,'[1]SIIF Cierre 31 de Abril de 2024'!$G$4:$G$749,$H265,'[1]SIIF Cierre 31 de Abril de 2024'!$H$4:$H$749,$I265,'[1]SIIF Cierre 31 de Abril de 2024'!$I$4:$I$749,$J265,'[1]SIIF Cierre 31 de Abril de 2024'!$J$4:$J$749,$K265,'[1]SIIF Cierre 31 de Abril de 2024'!$K$4:$K$749,$L265,'[1]SIIF Cierre 31 de Abril de 2024'!$L$4:$L$749,$M265,'[1]SIIF Cierre 31 de Abril de 2024'!$M$4:$M$749,$N265,'[1]SIIF Cierre 31 de Abril de 2024'!$N$4:$N$749,$O265)/1000000</f>
        <v>0</v>
      </c>
      <c r="AH265" s="175">
        <f>IFERROR(AG265/AD265,0)</f>
        <v>0</v>
      </c>
      <c r="AI265" s="184" t="e">
        <f>+AG265/AF265</f>
        <v>#DIV/0!</v>
      </c>
      <c r="AJ265" s="246">
        <f t="shared" ref="AJ265" si="733">INDEX(CB265:CM265,MATCH($W$1,$CB$86:$CM$86,0))</f>
        <v>0</v>
      </c>
      <c r="AK265" s="176">
        <f>+AG265-AJ265</f>
        <v>0</v>
      </c>
      <c r="AL265" s="170">
        <f t="shared" si="713"/>
        <v>0</v>
      </c>
      <c r="AM265" s="422">
        <f>+SUMIFS('[1]SIIF Cierre 31 de Abril de 2024'!$X$4:$X$749,'[1]SIIF Cierre 31 de Abril de 2024'!$A$4:$A$749,$B265,'[1]SIIF Cierre 31 de Abril de 2024'!$B$4:$B$749,$C265,'[1]SIIF Cierre 31 de Abril de 2024'!$C$4:$C$749,$D265,'[1]SIIF Cierre 31 de Abril de 2024'!$D$4:$D$749,$E265,'[1]SIIF Cierre 31 de Abril de 2024'!$E$4:$E$749,$F265,'[1]SIIF Cierre 31 de Abril de 2024'!$F$4:$F$749,$G265,'[1]SIIF Cierre 31 de Abril de 2024'!$G$4:$G$749,$H265,'[1]SIIF Cierre 31 de Abril de 2024'!$H$4:$H$749,$I265,'[1]SIIF Cierre 31 de Abril de 2024'!$I$4:$I$749,$J265,'[1]SIIF Cierre 31 de Abril de 2024'!$J$4:$J$749,$K265,'[1]SIIF Cierre 31 de Abril de 2024'!$K$4:$K$749,$L265,'[1]SIIF Cierre 31 de Abril de 2024'!$L$4:$L$749,$M265,'[1]SIIF Cierre 31 de Abril de 2024'!$M$4:$M$749,$N265,'[1]SIIF Cierre 31 de Abril de 2024'!$N$4:$N$749,$O265)/1000000</f>
        <v>0</v>
      </c>
      <c r="AN265" s="177">
        <f>IFERROR(AM265/AD265,0)</f>
        <v>0</v>
      </c>
      <c r="AO265" s="186" t="e">
        <f>+AM265/AF265</f>
        <v>#DIV/0!</v>
      </c>
      <c r="AP265" s="246">
        <f t="shared" ref="AP265" si="734">INDEX(CO265:CZ265,MATCH($W$1,$CO$86:$CZ$86,0))</f>
        <v>0</v>
      </c>
      <c r="AQ265" s="176">
        <f>+AM265-AP265</f>
        <v>0</v>
      </c>
      <c r="AR265" s="170">
        <f t="shared" si="715"/>
        <v>0</v>
      </c>
      <c r="AS265" s="422">
        <f>+SUMIFS('[1]SIIF Cierre 31 de Abril de 2024'!$Z$4:$Z$749,'[1]SIIF Cierre 31 de Abril de 2024'!$A$4:$A$749,$B265,'[1]SIIF Cierre 31 de Abril de 2024'!$B$4:$B$749,$C265,'[1]SIIF Cierre 31 de Abril de 2024'!$C$4:$C$749,$D265,'[1]SIIF Cierre 31 de Abril de 2024'!$D$4:$D$749,$E265,'[1]SIIF Cierre 31 de Abril de 2024'!$E$4:$E$749,$F265,'[1]SIIF Cierre 31 de Abril de 2024'!$F$4:$F$749,$G265,'[1]SIIF Cierre 31 de Abril de 2024'!$G$4:$G$749,$H265,'[1]SIIF Cierre 31 de Abril de 2024'!$H$4:$H$749,$I265,'[1]SIIF Cierre 31 de Abril de 2024'!$I$4:$I$749,$J265,'[1]SIIF Cierre 31 de Abril de 2024'!$J$4:$J$749,$K265,'[1]SIIF Cierre 31 de Abril de 2024'!$K$4:$K$749,$L265,'[1]SIIF Cierre 31 de Abril de 2024'!$L$4:$L$749,$M265,'[1]SIIF Cierre 31 de Abril de 2024'!$M$4:$M$749,$N265,'[1]SIIF Cierre 31 de Abril de 2024'!$N$4:$N$749,$O265)/1000000</f>
        <v>0</v>
      </c>
      <c r="AT265" s="177">
        <f>IFERROR(AS265/AD265,0)</f>
        <v>0</v>
      </c>
      <c r="AU265" s="422">
        <f>+AD265-AG265</f>
        <v>0</v>
      </c>
      <c r="AV265" s="350">
        <f>+AG265-AM265</f>
        <v>0</v>
      </c>
      <c r="AW265" s="351">
        <f t="shared" si="725"/>
        <v>0</v>
      </c>
      <c r="AX265" s="352">
        <f>+AF265-AG265</f>
        <v>0</v>
      </c>
      <c r="AY265" s="190">
        <f>AD265*AR265</f>
        <v>0</v>
      </c>
      <c r="AZ265" s="172">
        <f>IF(AND(AY265=0,AM265&gt;AY265),1,IFERROR(AM265/AY265,1))</f>
        <v>1</v>
      </c>
      <c r="BB265" s="320">
        <v>0</v>
      </c>
      <c r="BC265" s="320">
        <v>0</v>
      </c>
      <c r="BD265" s="320">
        <v>0</v>
      </c>
      <c r="BE265" s="320">
        <v>0</v>
      </c>
      <c r="BF265" s="320">
        <v>0</v>
      </c>
      <c r="BG265" s="320">
        <v>0</v>
      </c>
      <c r="BH265" s="320">
        <v>0</v>
      </c>
      <c r="BI265" s="320">
        <v>0</v>
      </c>
      <c r="BJ265" s="320">
        <v>0</v>
      </c>
      <c r="BK265" s="320">
        <v>0</v>
      </c>
      <c r="BL265" s="320">
        <v>0</v>
      </c>
      <c r="BM265" s="320">
        <v>0</v>
      </c>
      <c r="BO265" s="320">
        <v>0</v>
      </c>
      <c r="BP265" s="320">
        <v>0</v>
      </c>
      <c r="BQ265" s="320">
        <v>0</v>
      </c>
      <c r="BR265" s="320">
        <v>0</v>
      </c>
      <c r="BS265" s="320">
        <v>0</v>
      </c>
      <c r="BT265" s="320">
        <v>0</v>
      </c>
      <c r="BU265" s="320">
        <v>0</v>
      </c>
      <c r="BV265" s="320">
        <v>0</v>
      </c>
      <c r="BW265" s="320">
        <v>0</v>
      </c>
      <c r="BX265" s="320">
        <v>0</v>
      </c>
      <c r="BY265" s="320">
        <v>0</v>
      </c>
      <c r="BZ265" s="320">
        <v>0</v>
      </c>
      <c r="CB265" s="537">
        <f t="shared" si="726"/>
        <v>0</v>
      </c>
      <c r="CC265" s="537">
        <f t="shared" si="726"/>
        <v>0</v>
      </c>
      <c r="CD265" s="537">
        <f t="shared" si="726"/>
        <v>0</v>
      </c>
      <c r="CE265" s="537">
        <f t="shared" si="726"/>
        <v>0</v>
      </c>
      <c r="CF265" s="537">
        <f t="shared" si="726"/>
        <v>0</v>
      </c>
      <c r="CG265" s="537">
        <f t="shared" si="726"/>
        <v>0</v>
      </c>
      <c r="CH265" s="537">
        <f t="shared" si="726"/>
        <v>0</v>
      </c>
      <c r="CI265" s="537">
        <f t="shared" si="726"/>
        <v>0</v>
      </c>
      <c r="CJ265" s="537">
        <f t="shared" si="726"/>
        <v>0</v>
      </c>
      <c r="CK265" s="537">
        <f t="shared" si="726"/>
        <v>0</v>
      </c>
      <c r="CL265" s="537">
        <f t="shared" si="726"/>
        <v>0</v>
      </c>
      <c r="CM265" s="537">
        <f t="shared" si="726"/>
        <v>0</v>
      </c>
      <c r="CO265" s="538">
        <f t="shared" si="727"/>
        <v>0</v>
      </c>
      <c r="CP265" s="538">
        <f t="shared" si="727"/>
        <v>0</v>
      </c>
      <c r="CQ265" s="538">
        <f t="shared" si="727"/>
        <v>0</v>
      </c>
      <c r="CR265" s="538">
        <f t="shared" si="727"/>
        <v>0</v>
      </c>
      <c r="CS265" s="538">
        <f t="shared" si="727"/>
        <v>0</v>
      </c>
      <c r="CT265" s="538">
        <f t="shared" si="727"/>
        <v>0</v>
      </c>
      <c r="CU265" s="538">
        <f t="shared" si="727"/>
        <v>0</v>
      </c>
      <c r="CV265" s="538">
        <f t="shared" si="727"/>
        <v>0</v>
      </c>
      <c r="CW265" s="538">
        <f t="shared" si="727"/>
        <v>0</v>
      </c>
      <c r="CX265" s="538">
        <f t="shared" si="727"/>
        <v>0</v>
      </c>
      <c r="CY265" s="538">
        <f t="shared" si="727"/>
        <v>0</v>
      </c>
      <c r="CZ265" s="538">
        <f t="shared" si="727"/>
        <v>0</v>
      </c>
      <c r="DB265" s="561">
        <v>0</v>
      </c>
      <c r="DC265" s="561">
        <v>0</v>
      </c>
      <c r="DD265" s="561">
        <v>0</v>
      </c>
      <c r="DE265" s="561">
        <v>0</v>
      </c>
      <c r="DF265" s="561">
        <v>0</v>
      </c>
      <c r="DG265" s="561">
        <v>0</v>
      </c>
      <c r="DH265" s="561">
        <v>0</v>
      </c>
      <c r="DI265" s="561">
        <v>0</v>
      </c>
      <c r="DJ265" s="561">
        <v>0</v>
      </c>
      <c r="DK265" s="561">
        <v>0</v>
      </c>
      <c r="DL265" s="561">
        <v>0</v>
      </c>
      <c r="DM265" s="561">
        <v>0</v>
      </c>
      <c r="DO265" s="561">
        <v>0</v>
      </c>
      <c r="DP265" s="561">
        <v>0</v>
      </c>
      <c r="DQ265" s="561">
        <v>0</v>
      </c>
      <c r="DR265" s="561">
        <v>0</v>
      </c>
      <c r="DS265" s="561">
        <v>0</v>
      </c>
      <c r="DT265" s="561">
        <v>0</v>
      </c>
      <c r="DU265" s="561">
        <v>0</v>
      </c>
      <c r="DV265" s="561">
        <v>0</v>
      </c>
      <c r="DW265" s="561">
        <v>0</v>
      </c>
      <c r="DX265" s="561">
        <v>0</v>
      </c>
      <c r="DY265" s="561">
        <v>0</v>
      </c>
      <c r="DZ265" s="561">
        <v>0</v>
      </c>
      <c r="EB265" s="561">
        <v>1000000</v>
      </c>
      <c r="EC265" s="561">
        <v>1000000</v>
      </c>
      <c r="ED265" s="561">
        <v>1000000</v>
      </c>
      <c r="EE265" s="561">
        <v>1000000</v>
      </c>
      <c r="EF265" s="561">
        <v>1000000</v>
      </c>
      <c r="EG265" s="561">
        <v>1000000</v>
      </c>
      <c r="EH265" s="561">
        <v>1000000</v>
      </c>
      <c r="EI265" s="561">
        <v>1000000</v>
      </c>
      <c r="EJ265" s="561">
        <v>1000000</v>
      </c>
      <c r="EK265" s="561">
        <v>1000000</v>
      </c>
      <c r="EL265" s="561">
        <v>1000000</v>
      </c>
      <c r="EM265" s="561">
        <v>1000000</v>
      </c>
      <c r="EO265" s="561">
        <v>1000000</v>
      </c>
      <c r="EP265" s="561">
        <v>1000000</v>
      </c>
      <c r="EQ265" s="561">
        <v>1000000</v>
      </c>
      <c r="ER265" s="561">
        <v>1000000</v>
      </c>
      <c r="ES265" s="561">
        <v>1000000</v>
      </c>
      <c r="ET265" s="561">
        <v>1000000</v>
      </c>
      <c r="EU265" s="561">
        <v>1000000</v>
      </c>
      <c r="EV265" s="561">
        <v>1000000</v>
      </c>
      <c r="EW265" s="561">
        <v>1000000</v>
      </c>
      <c r="EX265" s="561">
        <v>1000000</v>
      </c>
      <c r="EY265" s="561">
        <v>1000000</v>
      </c>
      <c r="EZ265" s="561">
        <v>1000000</v>
      </c>
    </row>
    <row r="266" spans="1:156" ht="22.5" customHeight="1" thickBot="1">
      <c r="B266" s="165" t="s">
        <v>192</v>
      </c>
      <c r="C266" s="1" t="s">
        <v>299</v>
      </c>
      <c r="D266" s="1" t="s">
        <v>162</v>
      </c>
      <c r="E266" s="1" t="s">
        <v>174</v>
      </c>
      <c r="F266" s="1" t="s">
        <v>162</v>
      </c>
      <c r="G266" s="1" t="s">
        <v>162</v>
      </c>
      <c r="H266" s="1" t="s">
        <v>162</v>
      </c>
      <c r="I266" s="1" t="s">
        <v>162</v>
      </c>
      <c r="J266" s="1" t="s">
        <v>162</v>
      </c>
      <c r="K266" s="1" t="s">
        <v>162</v>
      </c>
      <c r="L266" s="1" t="s">
        <v>162</v>
      </c>
      <c r="M266" s="1" t="s">
        <v>162</v>
      </c>
      <c r="N266" s="1" t="s">
        <v>162</v>
      </c>
      <c r="O266" s="1" t="s">
        <v>162</v>
      </c>
      <c r="T266" s="156" t="s">
        <v>175</v>
      </c>
      <c r="U266" s="407"/>
      <c r="V266" s="156" t="s">
        <v>175</v>
      </c>
      <c r="W266" s="353">
        <f>W283</f>
        <v>61421.308034000001</v>
      </c>
      <c r="X266" s="185">
        <f>X283</f>
        <v>0</v>
      </c>
      <c r="Y266" s="185">
        <f>Y283</f>
        <v>0</v>
      </c>
      <c r="Z266" s="185"/>
      <c r="AA266" s="185">
        <f t="shared" ref="AA266:AF266" si="735">AA283</f>
        <v>0</v>
      </c>
      <c r="AB266" s="185">
        <f t="shared" si="735"/>
        <v>0</v>
      </c>
      <c r="AC266" s="185">
        <f t="shared" si="735"/>
        <v>0</v>
      </c>
      <c r="AD266" s="423">
        <f>AD283</f>
        <v>61421.308034000001</v>
      </c>
      <c r="AE266" s="353">
        <f t="shared" si="735"/>
        <v>1000</v>
      </c>
      <c r="AF266" s="353">
        <f t="shared" si="735"/>
        <v>60421.308034000001</v>
      </c>
      <c r="AG266" s="423">
        <f>AG283</f>
        <v>16753.035736000002</v>
      </c>
      <c r="AH266" s="167">
        <f t="shared" si="712"/>
        <v>0.27275608859919254</v>
      </c>
      <c r="AI266" s="226"/>
      <c r="AJ266" s="423">
        <f>AJ283</f>
        <v>14825.768838000002</v>
      </c>
      <c r="AK266" s="423">
        <f>AK283</f>
        <v>1927.2668979999994</v>
      </c>
      <c r="AL266" s="170">
        <f t="shared" si="713"/>
        <v>0.24137826615143299</v>
      </c>
      <c r="AM266" s="423">
        <f>AM283</f>
        <v>2043.2136074199998</v>
      </c>
      <c r="AN266" s="183">
        <f t="shared" si="714"/>
        <v>3.3265550227112896E-2</v>
      </c>
      <c r="AO266" s="217"/>
      <c r="AP266" s="353">
        <f>AP283</f>
        <v>1081.8608611200002</v>
      </c>
      <c r="AQ266" s="353">
        <f>AQ283</f>
        <v>961.35274629999981</v>
      </c>
      <c r="AR266" s="170">
        <f t="shared" si="715"/>
        <v>1.7613771112154303E-2</v>
      </c>
      <c r="AS266" s="423">
        <f>AS283</f>
        <v>2027.8226714199996</v>
      </c>
      <c r="AT266" s="183">
        <f t="shared" si="716"/>
        <v>3.301497047730554E-2</v>
      </c>
      <c r="AU266" s="423">
        <f>AU283</f>
        <v>44668.272298000004</v>
      </c>
      <c r="AV266" s="353">
        <f>AV283</f>
        <v>14709.822128580001</v>
      </c>
      <c r="AW266" s="355">
        <f>AW283</f>
        <v>59378.094426579992</v>
      </c>
      <c r="AX266" s="384"/>
      <c r="AY266" s="187">
        <f>AY283</f>
        <v>1081.8608611200002</v>
      </c>
      <c r="AZ266" s="172">
        <f t="shared" si="717"/>
        <v>1.888610338768292</v>
      </c>
      <c r="BB266" s="551">
        <f>CB266/$AD$266</f>
        <v>4.7743366168247755E-5</v>
      </c>
      <c r="BC266" s="551">
        <f t="shared" ref="BC266:BM266" si="736">CC266/$AD$266</f>
        <v>4.7694133742290208E-2</v>
      </c>
      <c r="BD266" s="551">
        <f t="shared" si="736"/>
        <v>0.10339207130666558</v>
      </c>
      <c r="BE266" s="551">
        <f t="shared" si="736"/>
        <v>0.24137826615143299</v>
      </c>
      <c r="BF266" s="551">
        <f t="shared" si="736"/>
        <v>0.25619855782441575</v>
      </c>
      <c r="BG266" s="551">
        <f t="shared" si="736"/>
        <v>0.41895782036675988</v>
      </c>
      <c r="BH266" s="551">
        <f t="shared" si="736"/>
        <v>0.57976395306150152</v>
      </c>
      <c r="BI266" s="551">
        <f t="shared" si="736"/>
        <v>0.72851703270842783</v>
      </c>
      <c r="BJ266" s="551">
        <f t="shared" si="736"/>
        <v>0.95056353117196457</v>
      </c>
      <c r="BK266" s="551">
        <f t="shared" si="736"/>
        <v>0.98524205021003075</v>
      </c>
      <c r="BL266" s="551">
        <f t="shared" si="736"/>
        <v>0.99579213487513263</v>
      </c>
      <c r="BM266" s="551">
        <f t="shared" si="736"/>
        <v>1</v>
      </c>
      <c r="BO266" s="551">
        <f>CO266/$AD$266</f>
        <v>0</v>
      </c>
      <c r="BP266" s="551">
        <f t="shared" ref="BP266:BZ266" si="737">CP266/$AD$266</f>
        <v>5.490511530840773E-5</v>
      </c>
      <c r="BQ266" s="551">
        <f t="shared" si="737"/>
        <v>7.2015055842696938E-3</v>
      </c>
      <c r="BR266" s="551">
        <f t="shared" si="737"/>
        <v>1.7613771112154303E-2</v>
      </c>
      <c r="BS266" s="551">
        <f t="shared" si="737"/>
        <v>5.6367216962939219E-2</v>
      </c>
      <c r="BT266" s="551">
        <f t="shared" si="737"/>
        <v>8.5777819982009409E-2</v>
      </c>
      <c r="BU266" s="551">
        <f t="shared" si="737"/>
        <v>0.14319645695482941</v>
      </c>
      <c r="BV266" s="551">
        <f t="shared" si="737"/>
        <v>0.26844639607305049</v>
      </c>
      <c r="BW266" s="551">
        <f t="shared" si="737"/>
        <v>0.39322121386979386</v>
      </c>
      <c r="BX266" s="551">
        <f t="shared" si="737"/>
        <v>0.55642894696600653</v>
      </c>
      <c r="BY266" s="551">
        <f t="shared" si="737"/>
        <v>0.75514553870607437</v>
      </c>
      <c r="BZ266" s="551">
        <f t="shared" si="737"/>
        <v>1</v>
      </c>
      <c r="CB266" s="353">
        <f>CB283</f>
        <v>2.9324599999999998</v>
      </c>
      <c r="CC266" s="353">
        <f t="shared" ref="CC266:CM266" si="738">CC283</f>
        <v>2929.4360799999999</v>
      </c>
      <c r="CD266" s="353">
        <f t="shared" si="738"/>
        <v>6350.4762599999995</v>
      </c>
      <c r="CE266" s="353">
        <f t="shared" si="738"/>
        <v>14825.768838000002</v>
      </c>
      <c r="CF266" s="353">
        <f t="shared" si="738"/>
        <v>15736.050538000001</v>
      </c>
      <c r="CG266" s="353">
        <f t="shared" si="738"/>
        <v>25732.937338</v>
      </c>
      <c r="CH266" s="353">
        <f t="shared" si="738"/>
        <v>35609.860348000002</v>
      </c>
      <c r="CI266" s="353">
        <f t="shared" si="738"/>
        <v>44746.469074000001</v>
      </c>
      <c r="CJ266" s="353">
        <f t="shared" si="738"/>
        <v>58384.855453999997</v>
      </c>
      <c r="CK266" s="353">
        <f t="shared" si="738"/>
        <v>60514.855453999997</v>
      </c>
      <c r="CL266" s="353">
        <f t="shared" si="738"/>
        <v>61162.855453999997</v>
      </c>
      <c r="CM266" s="353">
        <f t="shared" si="738"/>
        <v>61421.308034000001</v>
      </c>
      <c r="CO266" s="353">
        <f t="shared" ref="CO266:CY266" si="739">CO283</f>
        <v>0</v>
      </c>
      <c r="CP266" s="353">
        <f t="shared" si="739"/>
        <v>3.372344</v>
      </c>
      <c r="CQ266" s="353">
        <f t="shared" si="739"/>
        <v>442.32589280000002</v>
      </c>
      <c r="CR266" s="353">
        <f t="shared" si="739"/>
        <v>1081.8608611200002</v>
      </c>
      <c r="CS266" s="353">
        <f t="shared" si="739"/>
        <v>3462.1481961</v>
      </c>
      <c r="CT266" s="353">
        <f t="shared" si="739"/>
        <v>5268.5859036000002</v>
      </c>
      <c r="CU266" s="353">
        <f t="shared" si="739"/>
        <v>8795.3136919999997</v>
      </c>
      <c r="CV266" s="353">
        <f t="shared" si="739"/>
        <v>16488.328783820001</v>
      </c>
      <c r="CW266" s="353">
        <f t="shared" si="739"/>
        <v>24152.161302600001</v>
      </c>
      <c r="CX266" s="353">
        <f t="shared" si="739"/>
        <v>34176.593750633336</v>
      </c>
      <c r="CY266" s="353">
        <f t="shared" si="739"/>
        <v>46382.026743366667</v>
      </c>
      <c r="CZ266" s="353">
        <f>CZ283</f>
        <v>61421.308034000001</v>
      </c>
      <c r="DB266" s="353">
        <f t="shared" ref="DB266:DM266" si="740">DB283</f>
        <v>2932460</v>
      </c>
      <c r="DC266" s="353">
        <f t="shared" si="740"/>
        <v>2929436080</v>
      </c>
      <c r="DD266" s="353">
        <f t="shared" si="740"/>
        <v>6350476260</v>
      </c>
      <c r="DE266" s="353">
        <f t="shared" si="740"/>
        <v>14825768838</v>
      </c>
      <c r="DF266" s="353">
        <f t="shared" si="740"/>
        <v>15736050538</v>
      </c>
      <c r="DG266" s="353">
        <f t="shared" si="740"/>
        <v>25732937338</v>
      </c>
      <c r="DH266" s="353">
        <f t="shared" si="740"/>
        <v>35609860348</v>
      </c>
      <c r="DI266" s="353">
        <f t="shared" si="740"/>
        <v>44746469074</v>
      </c>
      <c r="DJ266" s="353">
        <f t="shared" si="740"/>
        <v>58384855454</v>
      </c>
      <c r="DK266" s="353">
        <f t="shared" si="740"/>
        <v>60514855454</v>
      </c>
      <c r="DL266" s="353">
        <f t="shared" si="740"/>
        <v>61162855454</v>
      </c>
      <c r="DM266" s="353">
        <f t="shared" si="740"/>
        <v>61421308034</v>
      </c>
      <c r="DO266" s="353">
        <f t="shared" ref="DO266:DZ266" si="741">DO283</f>
        <v>0</v>
      </c>
      <c r="DP266" s="353">
        <f t="shared" si="741"/>
        <v>3372344</v>
      </c>
      <c r="DQ266" s="353">
        <f t="shared" si="741"/>
        <v>442325892.80000001</v>
      </c>
      <c r="DR266" s="353">
        <f t="shared" si="741"/>
        <v>1081860861.1200001</v>
      </c>
      <c r="DS266" s="353">
        <f t="shared" si="741"/>
        <v>3462148196.1000004</v>
      </c>
      <c r="DT266" s="353">
        <f t="shared" si="741"/>
        <v>5268585903.6000004</v>
      </c>
      <c r="DU266" s="353">
        <f t="shared" si="741"/>
        <v>8795313692</v>
      </c>
      <c r="DV266" s="353">
        <f t="shared" si="741"/>
        <v>16488328783.82</v>
      </c>
      <c r="DW266" s="353">
        <f t="shared" si="741"/>
        <v>24152161302.599998</v>
      </c>
      <c r="DX266" s="353">
        <f t="shared" si="741"/>
        <v>34176593750.633335</v>
      </c>
      <c r="DY266" s="353">
        <f t="shared" si="741"/>
        <v>46382026743.366669</v>
      </c>
      <c r="DZ266" s="353">
        <f t="shared" si="741"/>
        <v>61421308034</v>
      </c>
      <c r="EB266" s="538">
        <v>1000000</v>
      </c>
      <c r="EC266" s="538">
        <v>1000000</v>
      </c>
      <c r="ED266" s="538">
        <v>1000000</v>
      </c>
      <c r="EE266" s="538">
        <v>1000000</v>
      </c>
      <c r="EF266" s="538">
        <v>1000000</v>
      </c>
      <c r="EG266" s="538">
        <v>1000000</v>
      </c>
      <c r="EH266" s="538">
        <v>1000000</v>
      </c>
      <c r="EI266" s="538">
        <v>1000000</v>
      </c>
      <c r="EJ266" s="538">
        <v>1000000</v>
      </c>
      <c r="EK266" s="538">
        <v>1000000</v>
      </c>
      <c r="EL266" s="538">
        <v>1000000</v>
      </c>
      <c r="EM266" s="538">
        <v>1000000</v>
      </c>
      <c r="EO266" s="557">
        <v>1000000</v>
      </c>
      <c r="EP266" s="557">
        <v>1000000</v>
      </c>
      <c r="EQ266" s="557">
        <v>1000000</v>
      </c>
      <c r="ER266" s="557">
        <v>1000000</v>
      </c>
      <c r="ES266" s="557">
        <v>1000000</v>
      </c>
      <c r="ET266" s="557">
        <v>1000000</v>
      </c>
      <c r="EU266" s="557">
        <v>1000000</v>
      </c>
      <c r="EV266" s="557">
        <v>1000000</v>
      </c>
      <c r="EW266" s="557">
        <v>1000000</v>
      </c>
      <c r="EX266" s="557">
        <v>1000000</v>
      </c>
      <c r="EY266" s="557">
        <v>1000000</v>
      </c>
      <c r="EZ266" s="557">
        <v>1000000</v>
      </c>
    </row>
    <row r="267" spans="1:156" ht="24.75" customHeight="1" thickBot="1">
      <c r="B267" s="192" t="s">
        <v>192</v>
      </c>
      <c r="C267" s="193" t="s">
        <v>299</v>
      </c>
      <c r="D267" s="193" t="s">
        <v>162</v>
      </c>
      <c r="E267" s="193" t="s">
        <v>162</v>
      </c>
      <c r="F267" s="193" t="s">
        <v>162</v>
      </c>
      <c r="G267" s="193" t="s">
        <v>162</v>
      </c>
      <c r="H267" s="193" t="s">
        <v>162</v>
      </c>
      <c r="I267" s="193" t="s">
        <v>162</v>
      </c>
      <c r="J267" s="193" t="s">
        <v>162</v>
      </c>
      <c r="K267" s="193" t="s">
        <v>162</v>
      </c>
      <c r="L267" s="193" t="s">
        <v>162</v>
      </c>
      <c r="M267" s="193" t="s">
        <v>162</v>
      </c>
      <c r="N267" s="193" t="s">
        <v>162</v>
      </c>
      <c r="O267" s="193" t="s">
        <v>162</v>
      </c>
      <c r="P267" s="193"/>
      <c r="Q267" s="193"/>
      <c r="R267" s="193"/>
      <c r="S267" s="193"/>
      <c r="T267" s="156" t="s">
        <v>204</v>
      </c>
      <c r="U267" s="407"/>
      <c r="V267" s="156" t="s">
        <v>204</v>
      </c>
      <c r="W267" s="353">
        <f>+W266+W257+W263</f>
        <v>135930.95403399999</v>
      </c>
      <c r="X267" s="353">
        <f t="shared" ref="X267:AC267" si="742">+X266+X257+X263</f>
        <v>0</v>
      </c>
      <c r="Y267" s="353">
        <f t="shared" si="742"/>
        <v>0</v>
      </c>
      <c r="Z267" s="353">
        <f t="shared" si="742"/>
        <v>0</v>
      </c>
      <c r="AA267" s="353">
        <f t="shared" si="742"/>
        <v>0</v>
      </c>
      <c r="AB267" s="353">
        <f t="shared" si="742"/>
        <v>0</v>
      </c>
      <c r="AC267" s="353">
        <f t="shared" si="742"/>
        <v>0</v>
      </c>
      <c r="AD267" s="423">
        <f>+AD266+AD257+AD263</f>
        <v>135930.95403399999</v>
      </c>
      <c r="AE267" s="353">
        <f>+AE266+AE257+AE263</f>
        <v>1000</v>
      </c>
      <c r="AF267" s="353">
        <f>+AF266+AF257+AF263</f>
        <v>134930.95403399999</v>
      </c>
      <c r="AG267" s="423">
        <f>+AG266+AG257+AG263</f>
        <v>50524.436342760004</v>
      </c>
      <c r="AH267" s="167">
        <f t="shared" si="712"/>
        <v>0.37169191301432697</v>
      </c>
      <c r="AI267" s="260"/>
      <c r="AJ267" s="353">
        <f>+AJ266+AJ257+AJ263</f>
        <v>56178.871463443335</v>
      </c>
      <c r="AK267" s="353">
        <f>+AK266+AK257+AK263</f>
        <v>-5654.4351206833344</v>
      </c>
      <c r="AL267" s="170">
        <f t="shared" si="713"/>
        <v>0.4132897606927079</v>
      </c>
      <c r="AM267" s="423">
        <f>+AM266+AM257+AM263</f>
        <v>20938.098057339997</v>
      </c>
      <c r="AN267" s="183">
        <f t="shared" si="714"/>
        <v>0.15403480543587456</v>
      </c>
      <c r="AO267" s="261"/>
      <c r="AP267" s="353">
        <f>+AP266+AP257+AP263</f>
        <v>19443.031837039998</v>
      </c>
      <c r="AQ267" s="353">
        <f>+AQ266+AQ257+AQ263</f>
        <v>1495.0662203000015</v>
      </c>
      <c r="AR267" s="170">
        <f t="shared" si="715"/>
        <v>0.1430360875137886</v>
      </c>
      <c r="AS267" s="423">
        <f>+AS266+AS257+AS263</f>
        <v>20393.447866169998</v>
      </c>
      <c r="AT267" s="183">
        <f t="shared" si="716"/>
        <v>0.15002799039480769</v>
      </c>
      <c r="AU267" s="423">
        <f>+AU266+AU257+AU263</f>
        <v>85406.517691240006</v>
      </c>
      <c r="AV267" s="353">
        <f>+AV266+AV257+AV263</f>
        <v>29586.338285420003</v>
      </c>
      <c r="AW267" s="355">
        <f>+AW266+AW257</f>
        <v>114992.85597665999</v>
      </c>
      <c r="AX267" s="384"/>
      <c r="AY267" s="187">
        <f>+AY266+AY257</f>
        <v>21261.832125733334</v>
      </c>
      <c r="AZ267" s="172">
        <f t="shared" si="717"/>
        <v>0.98477393356889886</v>
      </c>
      <c r="BB267" s="595">
        <f>CB267/$AD$267</f>
        <v>0.15650418071009928</v>
      </c>
      <c r="BC267" s="595">
        <f t="shared" ref="BC267:BM267" si="743">CC267/$AD$267</f>
        <v>0.25696864919332307</v>
      </c>
      <c r="BD267" s="595">
        <f t="shared" si="743"/>
        <v>0.31780991767485478</v>
      </c>
      <c r="BE267" s="595">
        <f t="shared" si="743"/>
        <v>0.4132897606927079</v>
      </c>
      <c r="BF267" s="595">
        <f t="shared" si="743"/>
        <v>0.44472251685702219</v>
      </c>
      <c r="BG267" s="595">
        <f t="shared" si="743"/>
        <v>0.54561410355112427</v>
      </c>
      <c r="BH267" s="595">
        <f t="shared" si="743"/>
        <v>0.64378398647562407</v>
      </c>
      <c r="BI267" s="595">
        <f t="shared" si="743"/>
        <v>0.73864105307215655</v>
      </c>
      <c r="BJ267" s="595">
        <f t="shared" si="743"/>
        <v>0.88391389556978261</v>
      </c>
      <c r="BK267" s="595">
        <f t="shared" si="743"/>
        <v>0.92855006344230195</v>
      </c>
      <c r="BL267" s="595">
        <f t="shared" si="743"/>
        <v>0.96087425214206135</v>
      </c>
      <c r="BM267" s="595">
        <f t="shared" si="743"/>
        <v>0.99999999999698386</v>
      </c>
      <c r="BO267" s="595">
        <f>CO267/$AD$267</f>
        <v>1.3304185016958374E-2</v>
      </c>
      <c r="BP267" s="595">
        <f t="shared" ref="BP267:BZ267" si="744">CP267/$AD$267</f>
        <v>6.5979559775301025E-2</v>
      </c>
      <c r="BQ267" s="595">
        <f t="shared" si="744"/>
        <v>0.10377001737758584</v>
      </c>
      <c r="BR267" s="595">
        <f t="shared" si="744"/>
        <v>0.1430360875137886</v>
      </c>
      <c r="BS267" s="595">
        <f t="shared" si="744"/>
        <v>0.19738458222995273</v>
      </c>
      <c r="BT267" s="595">
        <f t="shared" si="744"/>
        <v>0.25434027089953648</v>
      </c>
      <c r="BU267" s="595">
        <f t="shared" si="744"/>
        <v>0.32850412300623488</v>
      </c>
      <c r="BV267" s="595">
        <f t="shared" si="744"/>
        <v>0.43331800131945813</v>
      </c>
      <c r="BW267" s="595">
        <f t="shared" si="744"/>
        <v>0.54246973942650356</v>
      </c>
      <c r="BX267" s="595">
        <f t="shared" si="744"/>
        <v>0.67581646638318738</v>
      </c>
      <c r="BY267" s="595">
        <f t="shared" si="744"/>
        <v>0.82520810790844301</v>
      </c>
      <c r="BZ267" s="595">
        <f t="shared" si="744"/>
        <v>1</v>
      </c>
      <c r="CB267" s="611">
        <f>+CB266+CB257+CB263</f>
        <v>21273.762594233332</v>
      </c>
      <c r="CC267" s="611">
        <f t="shared" ref="CC267:CM267" si="745">+CC266+CC257+CC263</f>
        <v>34929.993641676672</v>
      </c>
      <c r="CD267" s="611">
        <f t="shared" si="745"/>
        <v>43200.20531101001</v>
      </c>
      <c r="CE267" s="611">
        <f t="shared" si="745"/>
        <v>56178.871463443335</v>
      </c>
      <c r="CF267" s="611">
        <f t="shared" si="745"/>
        <v>60451.555996776668</v>
      </c>
      <c r="CG267" s="611">
        <f t="shared" si="745"/>
        <v>74165.845630109994</v>
      </c>
      <c r="CH267" s="611">
        <f t="shared" si="745"/>
        <v>87510.171473443334</v>
      </c>
      <c r="CI267" s="611">
        <f t="shared" si="745"/>
        <v>100404.18303277667</v>
      </c>
      <c r="CJ267" s="611">
        <f t="shared" si="745"/>
        <v>120151.25910870999</v>
      </c>
      <c r="CK267" s="611">
        <f t="shared" si="745"/>
        <v>126218.69599204333</v>
      </c>
      <c r="CL267" s="611">
        <f t="shared" si="745"/>
        <v>130612.55380037666</v>
      </c>
      <c r="CM267" s="611">
        <f t="shared" si="745"/>
        <v>135930.95403359001</v>
      </c>
      <c r="CO267" s="611">
        <f t="shared" ref="CO267:CZ267" si="746">+CO266+CO257+CO263</f>
        <v>1808.4505620000002</v>
      </c>
      <c r="CP267" s="611">
        <f t="shared" si="746"/>
        <v>8968.6645069999995</v>
      </c>
      <c r="CQ267" s="611">
        <f t="shared" si="746"/>
        <v>14105.557462260002</v>
      </c>
      <c r="CR267" s="611">
        <f t="shared" si="746"/>
        <v>19443.031837039998</v>
      </c>
      <c r="CS267" s="611">
        <f t="shared" si="746"/>
        <v>26830.674574119996</v>
      </c>
      <c r="CT267" s="611">
        <f t="shared" si="746"/>
        <v>34572.715672639999</v>
      </c>
      <c r="CU267" s="611">
        <f t="shared" si="746"/>
        <v>44653.878844339997</v>
      </c>
      <c r="CV267" s="611">
        <f t="shared" si="746"/>
        <v>58901.329319460012</v>
      </c>
      <c r="CW267" s="611">
        <f t="shared" si="746"/>
        <v>73738.429214820004</v>
      </c>
      <c r="CX267" s="611">
        <f t="shared" si="746"/>
        <v>91864.377027353345</v>
      </c>
      <c r="CY267" s="611">
        <f t="shared" si="746"/>
        <v>112171.32538458667</v>
      </c>
      <c r="CZ267" s="611">
        <f t="shared" si="746"/>
        <v>135930.95403399999</v>
      </c>
      <c r="DB267" s="611">
        <f t="shared" ref="DB267:DM267" si="747">+DB266+DB257+DB263</f>
        <v>21273762594.233334</v>
      </c>
      <c r="DC267" s="611">
        <f t="shared" si="747"/>
        <v>34929993641.676666</v>
      </c>
      <c r="DD267" s="611">
        <f t="shared" si="747"/>
        <v>43200205311.010002</v>
      </c>
      <c r="DE267" s="611">
        <f t="shared" si="747"/>
        <v>56178871463.443329</v>
      </c>
      <c r="DF267" s="611">
        <f t="shared" si="747"/>
        <v>60451555996.776665</v>
      </c>
      <c r="DG267" s="611">
        <f t="shared" si="747"/>
        <v>74165845630.109985</v>
      </c>
      <c r="DH267" s="611">
        <f t="shared" si="747"/>
        <v>87510171473.443329</v>
      </c>
      <c r="DI267" s="611">
        <f t="shared" si="747"/>
        <v>100404183032.77667</v>
      </c>
      <c r="DJ267" s="611">
        <f t="shared" si="747"/>
        <v>120151259108.70999</v>
      </c>
      <c r="DK267" s="611">
        <f t="shared" si="747"/>
        <v>126218695992.04333</v>
      </c>
      <c r="DL267" s="611">
        <f t="shared" si="747"/>
        <v>130612553800.37666</v>
      </c>
      <c r="DM267" s="611">
        <f t="shared" si="747"/>
        <v>135930954033.59</v>
      </c>
      <c r="DO267" s="611">
        <f t="shared" ref="DO267:DZ267" si="748">+DO266+DO257+DO263</f>
        <v>1808450562</v>
      </c>
      <c r="DP267" s="611">
        <f t="shared" si="748"/>
        <v>8968664507</v>
      </c>
      <c r="DQ267" s="611">
        <f t="shared" si="748"/>
        <v>14105557462.259998</v>
      </c>
      <c r="DR267" s="611">
        <f t="shared" si="748"/>
        <v>19443031837.039997</v>
      </c>
      <c r="DS267" s="611">
        <f t="shared" si="748"/>
        <v>26830674574.119995</v>
      </c>
      <c r="DT267" s="611">
        <f t="shared" si="748"/>
        <v>34572715672.639999</v>
      </c>
      <c r="DU267" s="611">
        <f t="shared" si="748"/>
        <v>44653878844.339996</v>
      </c>
      <c r="DV267" s="611">
        <f t="shared" si="748"/>
        <v>58901329319.459999</v>
      </c>
      <c r="DW267" s="611">
        <f t="shared" si="748"/>
        <v>73738429214.820007</v>
      </c>
      <c r="DX267" s="611">
        <f t="shared" si="748"/>
        <v>91864377027.353333</v>
      </c>
      <c r="DY267" s="611">
        <f t="shared" si="748"/>
        <v>112171325384.58669</v>
      </c>
      <c r="DZ267" s="611">
        <f t="shared" si="748"/>
        <v>135930954034</v>
      </c>
      <c r="EB267" s="565">
        <v>1000000</v>
      </c>
      <c r="EC267" s="564">
        <v>1000000</v>
      </c>
      <c r="ED267" s="564">
        <v>1000000</v>
      </c>
      <c r="EE267" s="564">
        <v>1000000</v>
      </c>
      <c r="EF267" s="564">
        <v>1000000</v>
      </c>
      <c r="EG267" s="564">
        <v>1000000</v>
      </c>
      <c r="EH267" s="564">
        <v>1000000</v>
      </c>
      <c r="EI267" s="564">
        <v>1000000</v>
      </c>
      <c r="EJ267" s="564">
        <v>1000000</v>
      </c>
      <c r="EK267" s="564">
        <v>1000000</v>
      </c>
      <c r="EL267" s="564">
        <v>1000000</v>
      </c>
      <c r="EM267" s="564">
        <v>1000000</v>
      </c>
      <c r="EO267" s="564">
        <v>1000000</v>
      </c>
      <c r="EP267" s="564">
        <v>1000000</v>
      </c>
      <c r="EQ267" s="564">
        <v>1000000</v>
      </c>
      <c r="ER267" s="564">
        <v>1000000</v>
      </c>
      <c r="ES267" s="564">
        <v>1000000</v>
      </c>
      <c r="ET267" s="564">
        <v>1000000</v>
      </c>
      <c r="EU267" s="564">
        <v>1000000</v>
      </c>
      <c r="EV267" s="564">
        <v>1000000</v>
      </c>
      <c r="EW267" s="564">
        <v>1000000</v>
      </c>
      <c r="EX267" s="564">
        <v>1000000</v>
      </c>
      <c r="EY267" s="564">
        <v>1000000</v>
      </c>
      <c r="EZ267" s="564">
        <v>1000000</v>
      </c>
    </row>
    <row r="268" spans="1:156" ht="10.5" customHeight="1">
      <c r="T268" s="141"/>
      <c r="U268" s="397"/>
      <c r="V268" s="142"/>
      <c r="W268" s="197"/>
      <c r="X268" s="197"/>
      <c r="Y268" s="197"/>
      <c r="Z268" s="197"/>
      <c r="AA268" s="197"/>
      <c r="AB268" s="197"/>
      <c r="AC268" s="197"/>
      <c r="AD268" s="425"/>
      <c r="AE268" s="210"/>
      <c r="AF268" s="210"/>
      <c r="AG268" s="425"/>
      <c r="AH268" s="211"/>
      <c r="AI268" s="198"/>
      <c r="AJ268" s="198"/>
      <c r="AK268" s="198"/>
      <c r="AL268" s="199"/>
      <c r="AM268" s="425"/>
      <c r="AN268" s="211"/>
      <c r="AO268" s="198"/>
      <c r="AP268" s="198"/>
      <c r="AQ268" s="198"/>
      <c r="AR268" s="199"/>
      <c r="AS268" s="425"/>
      <c r="AT268" s="211"/>
      <c r="AU268" s="425"/>
      <c r="AV268" s="356"/>
      <c r="AW268" s="346"/>
      <c r="AX268" s="346"/>
      <c r="AY268" s="144"/>
      <c r="AZ268" s="144"/>
      <c r="BB268" s="317"/>
      <c r="BC268" s="317"/>
      <c r="BD268" s="317"/>
      <c r="BE268" s="317"/>
      <c r="BF268" s="317"/>
      <c r="BG268" s="317"/>
      <c r="BH268" s="317"/>
      <c r="BI268" s="317"/>
      <c r="BJ268" s="317"/>
      <c r="BK268" s="317"/>
      <c r="BL268" s="317"/>
      <c r="BM268" s="317"/>
      <c r="BN268" s="599"/>
      <c r="BO268" s="317"/>
      <c r="BP268" s="317"/>
      <c r="BQ268" s="317"/>
      <c r="BR268" s="317"/>
      <c r="BS268" s="317"/>
      <c r="BT268" s="317"/>
      <c r="BU268" s="317"/>
      <c r="BV268" s="317"/>
      <c r="BW268" s="317"/>
      <c r="BX268" s="317"/>
      <c r="BY268" s="317"/>
      <c r="BZ268" s="317"/>
      <c r="CB268" s="558"/>
      <c r="CC268" s="558"/>
      <c r="CD268" s="558"/>
      <c r="CE268" s="558"/>
      <c r="CF268" s="558"/>
      <c r="CG268" s="558"/>
      <c r="CH268" s="558"/>
      <c r="CI268" s="558"/>
      <c r="CJ268" s="558"/>
      <c r="CK268" s="558"/>
      <c r="CL268" s="558"/>
      <c r="CM268" s="558"/>
      <c r="CN268" s="600"/>
      <c r="CO268" s="558"/>
      <c r="CP268" s="558"/>
      <c r="CQ268" s="558"/>
      <c r="CR268" s="558"/>
      <c r="CS268" s="558"/>
      <c r="CT268" s="558"/>
      <c r="CU268" s="558"/>
      <c r="CV268" s="558"/>
      <c r="CW268" s="558"/>
      <c r="CX268" s="558"/>
      <c r="CY268" s="558"/>
      <c r="CZ268" s="558"/>
      <c r="DB268" s="558"/>
      <c r="DC268" s="558"/>
      <c r="DD268" s="558"/>
      <c r="DE268" s="558"/>
      <c r="DF268" s="558"/>
      <c r="DG268" s="558"/>
      <c r="DH268" s="558"/>
      <c r="DI268" s="558"/>
      <c r="DJ268" s="558"/>
      <c r="DK268" s="558"/>
      <c r="DL268" s="558"/>
      <c r="DM268" s="558"/>
      <c r="DN268" s="600"/>
      <c r="DO268" s="558"/>
      <c r="DP268" s="558"/>
      <c r="DQ268" s="558"/>
      <c r="DR268" s="558"/>
      <c r="DS268" s="558"/>
      <c r="DT268" s="558"/>
      <c r="DU268" s="558"/>
      <c r="DV268" s="558"/>
      <c r="DW268" s="558"/>
      <c r="DX268" s="558"/>
      <c r="DY268" s="558"/>
      <c r="DZ268" s="558"/>
      <c r="EB268" s="558"/>
      <c r="EC268" s="558"/>
      <c r="ED268" s="558"/>
      <c r="EE268" s="558"/>
      <c r="EF268" s="558"/>
      <c r="EG268" s="558"/>
      <c r="EH268" s="558"/>
      <c r="EI268" s="558"/>
      <c r="EJ268" s="558"/>
      <c r="EK268" s="558"/>
      <c r="EL268" s="558"/>
      <c r="EM268" s="558"/>
      <c r="EN268" s="600"/>
      <c r="EO268" s="558"/>
      <c r="EP268" s="558"/>
      <c r="EQ268" s="558"/>
      <c r="ER268" s="558"/>
      <c r="ES268" s="558"/>
      <c r="ET268" s="558"/>
      <c r="EU268" s="558"/>
      <c r="EV268" s="558"/>
      <c r="EW268" s="558"/>
      <c r="EX268" s="558"/>
      <c r="EY268" s="558"/>
      <c r="EZ268" s="558"/>
    </row>
    <row r="269" spans="1:156" ht="12.75" customHeight="1" thickBot="1">
      <c r="T269" s="141"/>
      <c r="U269" s="397"/>
      <c r="V269" s="142"/>
      <c r="W269" s="197"/>
      <c r="X269" s="197"/>
      <c r="Y269" s="197"/>
      <c r="Z269" s="197"/>
      <c r="AA269" s="197"/>
      <c r="AB269" s="197"/>
      <c r="AC269" s="197"/>
      <c r="AD269" s="425"/>
      <c r="AE269" s="197"/>
      <c r="AF269" s="197"/>
      <c r="AG269" s="425"/>
      <c r="AH269" s="211"/>
      <c r="AI269" s="198"/>
      <c r="AJ269" s="198"/>
      <c r="AK269" s="198"/>
      <c r="AL269" s="199"/>
      <c r="AM269" s="425"/>
      <c r="AN269" s="211"/>
      <c r="AO269" s="198"/>
      <c r="AP269" s="198"/>
      <c r="AQ269" s="198"/>
      <c r="AR269" s="199"/>
      <c r="AS269" s="425"/>
      <c r="AT269" s="211"/>
      <c r="AU269" s="425"/>
      <c r="AV269" s="356"/>
      <c r="AW269" s="346"/>
      <c r="AX269" s="346"/>
      <c r="AY269" s="144"/>
      <c r="AZ269" s="144"/>
      <c r="BB269" s="317"/>
      <c r="BC269" s="317"/>
      <c r="BD269" s="317"/>
      <c r="BE269" s="317"/>
      <c r="BF269" s="317"/>
      <c r="BG269" s="317"/>
      <c r="BH269" s="317"/>
      <c r="BI269" s="317"/>
      <c r="BJ269" s="317"/>
      <c r="BK269" s="317"/>
      <c r="BL269" s="317"/>
      <c r="BM269" s="317"/>
      <c r="BN269" s="599"/>
      <c r="BO269" s="317"/>
      <c r="BP269" s="317"/>
      <c r="BQ269" s="317"/>
      <c r="BR269" s="317"/>
      <c r="BS269" s="317"/>
      <c r="BT269" s="317"/>
      <c r="BU269" s="317"/>
      <c r="BV269" s="317"/>
      <c r="BW269" s="317"/>
      <c r="BX269" s="317"/>
      <c r="BY269" s="317"/>
      <c r="BZ269" s="317"/>
      <c r="CB269" s="558"/>
      <c r="CC269" s="558"/>
      <c r="CD269" s="558"/>
      <c r="CE269" s="558"/>
      <c r="CF269" s="558"/>
      <c r="CG269" s="558"/>
      <c r="CH269" s="558"/>
      <c r="CI269" s="558"/>
      <c r="CJ269" s="558"/>
      <c r="CK269" s="558"/>
      <c r="CL269" s="558"/>
      <c r="CM269" s="558"/>
      <c r="CN269" s="600"/>
      <c r="CO269" s="558"/>
      <c r="CP269" s="558"/>
      <c r="CQ269" s="558"/>
      <c r="CR269" s="558"/>
      <c r="CS269" s="558"/>
      <c r="CT269" s="558"/>
      <c r="CU269" s="558"/>
      <c r="CV269" s="558"/>
      <c r="CW269" s="558"/>
      <c r="CX269" s="558"/>
      <c r="CY269" s="558"/>
      <c r="CZ269" s="558"/>
      <c r="DB269" s="558"/>
      <c r="DC269" s="558"/>
      <c r="DD269" s="558"/>
      <c r="DE269" s="558"/>
      <c r="DF269" s="558"/>
      <c r="DG269" s="558"/>
      <c r="DH269" s="558"/>
      <c r="DI269" s="558"/>
      <c r="DJ269" s="558"/>
      <c r="DK269" s="558"/>
      <c r="DL269" s="558"/>
      <c r="DM269" s="558"/>
      <c r="DN269" s="600"/>
      <c r="DO269" s="558"/>
      <c r="DP269" s="558"/>
      <c r="DQ269" s="558"/>
      <c r="DR269" s="558"/>
      <c r="DS269" s="558"/>
      <c r="DT269" s="558"/>
      <c r="DU269" s="558"/>
      <c r="DV269" s="558"/>
      <c r="DW269" s="558"/>
      <c r="DX269" s="558"/>
      <c r="DY269" s="558"/>
      <c r="DZ269" s="558"/>
      <c r="EB269" s="558"/>
      <c r="EC269" s="558"/>
      <c r="ED269" s="558"/>
      <c r="EE269" s="558"/>
      <c r="EF269" s="558"/>
      <c r="EG269" s="558"/>
      <c r="EH269" s="558"/>
      <c r="EI269" s="558"/>
      <c r="EJ269" s="558"/>
      <c r="EK269" s="558"/>
      <c r="EL269" s="558"/>
      <c r="EM269" s="558"/>
      <c r="EN269" s="600"/>
      <c r="EO269" s="558"/>
      <c r="EP269" s="558"/>
      <c r="EQ269" s="558"/>
      <c r="ER269" s="558"/>
      <c r="ES269" s="558"/>
      <c r="ET269" s="558"/>
      <c r="EU269" s="558"/>
      <c r="EV269" s="558"/>
      <c r="EW269" s="558"/>
      <c r="EX269" s="558"/>
      <c r="EY269" s="558"/>
      <c r="EZ269" s="558"/>
    </row>
    <row r="270" spans="1:156" ht="51" customHeight="1" thickBot="1">
      <c r="A270" s="181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55" t="s">
        <v>125</v>
      </c>
      <c r="U270" s="406"/>
      <c r="V270" s="155" t="s">
        <v>125</v>
      </c>
      <c r="W270" s="156" t="s">
        <v>430</v>
      </c>
      <c r="X270" s="156" t="s">
        <v>127</v>
      </c>
      <c r="Y270" s="156" t="s">
        <v>128</v>
      </c>
      <c r="Z270" s="156" t="s">
        <v>129</v>
      </c>
      <c r="AA270" s="156" t="s">
        <v>130</v>
      </c>
      <c r="AB270" s="156" t="s">
        <v>131</v>
      </c>
      <c r="AC270" s="155" t="s">
        <v>132</v>
      </c>
      <c r="AD270" s="419" t="s">
        <v>431</v>
      </c>
      <c r="AE270" s="155" t="s">
        <v>432</v>
      </c>
      <c r="AF270" s="155" t="s">
        <v>135</v>
      </c>
      <c r="AG270" s="419" t="s">
        <v>0</v>
      </c>
      <c r="AH270" s="157" t="s">
        <v>136</v>
      </c>
      <c r="AI270" s="158" t="s">
        <v>137</v>
      </c>
      <c r="AJ270" s="158" t="s">
        <v>433</v>
      </c>
      <c r="AK270" s="158" t="s">
        <v>138</v>
      </c>
      <c r="AL270" s="159" t="s">
        <v>139</v>
      </c>
      <c r="AM270" s="419" t="s">
        <v>140</v>
      </c>
      <c r="AN270" s="157" t="s">
        <v>141</v>
      </c>
      <c r="AO270" s="158"/>
      <c r="AP270" s="238" t="s">
        <v>434</v>
      </c>
      <c r="AQ270" s="238" t="s">
        <v>143</v>
      </c>
      <c r="AR270" s="266" t="s">
        <v>144</v>
      </c>
      <c r="AS270" s="419" t="s">
        <v>293</v>
      </c>
      <c r="AT270" s="157" t="s">
        <v>294</v>
      </c>
      <c r="AU270" s="419" t="s">
        <v>145</v>
      </c>
      <c r="AV270" s="347" t="s">
        <v>146</v>
      </c>
      <c r="AW270" s="347" t="s">
        <v>147</v>
      </c>
      <c r="AX270" s="388"/>
      <c r="AY270" s="160" t="s">
        <v>149</v>
      </c>
      <c r="AZ270" s="161" t="s">
        <v>150</v>
      </c>
      <c r="BB270" s="321" t="s">
        <v>151</v>
      </c>
      <c r="BC270" s="321" t="s">
        <v>152</v>
      </c>
      <c r="BD270" s="321" t="s">
        <v>107</v>
      </c>
      <c r="BE270" s="321" t="s">
        <v>153</v>
      </c>
      <c r="BF270" s="321" t="s">
        <v>154</v>
      </c>
      <c r="BG270" s="321" t="s">
        <v>155</v>
      </c>
      <c r="BH270" s="321" t="s">
        <v>156</v>
      </c>
      <c r="BI270" s="321" t="s">
        <v>157</v>
      </c>
      <c r="BJ270" s="321" t="s">
        <v>158</v>
      </c>
      <c r="BK270" s="321" t="s">
        <v>159</v>
      </c>
      <c r="BL270" s="321" t="s">
        <v>160</v>
      </c>
      <c r="BM270" s="321" t="s">
        <v>161</v>
      </c>
      <c r="BO270" s="321" t="s">
        <v>151</v>
      </c>
      <c r="BP270" s="321" t="s">
        <v>152</v>
      </c>
      <c r="BQ270" s="321" t="s">
        <v>107</v>
      </c>
      <c r="BR270" s="321" t="s">
        <v>153</v>
      </c>
      <c r="BS270" s="321" t="s">
        <v>154</v>
      </c>
      <c r="BT270" s="321" t="s">
        <v>155</v>
      </c>
      <c r="BU270" s="321" t="s">
        <v>156</v>
      </c>
      <c r="BV270" s="321" t="s">
        <v>157</v>
      </c>
      <c r="BW270" s="321" t="s">
        <v>158</v>
      </c>
      <c r="BX270" s="321" t="s">
        <v>159</v>
      </c>
      <c r="BY270" s="321" t="s">
        <v>160</v>
      </c>
      <c r="BZ270" s="321" t="s">
        <v>161</v>
      </c>
      <c r="CB270" s="601" t="s">
        <v>151</v>
      </c>
      <c r="CC270" s="601" t="s">
        <v>152</v>
      </c>
      <c r="CD270" s="601" t="s">
        <v>107</v>
      </c>
      <c r="CE270" s="601" t="s">
        <v>153</v>
      </c>
      <c r="CF270" s="601" t="s">
        <v>154</v>
      </c>
      <c r="CG270" s="601" t="s">
        <v>155</v>
      </c>
      <c r="CH270" s="601" t="s">
        <v>156</v>
      </c>
      <c r="CI270" s="601" t="s">
        <v>157</v>
      </c>
      <c r="CJ270" s="601" t="s">
        <v>158</v>
      </c>
      <c r="CK270" s="601" t="s">
        <v>159</v>
      </c>
      <c r="CL270" s="601" t="s">
        <v>160</v>
      </c>
      <c r="CM270" s="601" t="s">
        <v>161</v>
      </c>
      <c r="CO270" s="601" t="s">
        <v>151</v>
      </c>
      <c r="CP270" s="601" t="s">
        <v>152</v>
      </c>
      <c r="CQ270" s="601" t="s">
        <v>107</v>
      </c>
      <c r="CR270" s="601" t="s">
        <v>153</v>
      </c>
      <c r="CS270" s="601" t="s">
        <v>154</v>
      </c>
      <c r="CT270" s="601" t="s">
        <v>155</v>
      </c>
      <c r="CU270" s="601" t="s">
        <v>156</v>
      </c>
      <c r="CV270" s="601" t="s">
        <v>157</v>
      </c>
      <c r="CW270" s="601" t="s">
        <v>158</v>
      </c>
      <c r="CX270" s="601" t="s">
        <v>159</v>
      </c>
      <c r="CY270" s="601" t="s">
        <v>160</v>
      </c>
      <c r="CZ270" s="601" t="s">
        <v>161</v>
      </c>
      <c r="DB270" s="601" t="s">
        <v>151</v>
      </c>
      <c r="DC270" s="601" t="s">
        <v>152</v>
      </c>
      <c r="DD270" s="601" t="s">
        <v>107</v>
      </c>
      <c r="DE270" s="601" t="s">
        <v>153</v>
      </c>
      <c r="DF270" s="601" t="s">
        <v>154</v>
      </c>
      <c r="DG270" s="601" t="s">
        <v>155</v>
      </c>
      <c r="DH270" s="601" t="s">
        <v>156</v>
      </c>
      <c r="DI270" s="601" t="s">
        <v>157</v>
      </c>
      <c r="DJ270" s="601" t="s">
        <v>158</v>
      </c>
      <c r="DK270" s="601" t="s">
        <v>159</v>
      </c>
      <c r="DL270" s="601" t="s">
        <v>160</v>
      </c>
      <c r="DM270" s="601" t="s">
        <v>161</v>
      </c>
      <c r="DO270" s="601" t="s">
        <v>151</v>
      </c>
      <c r="DP270" s="601" t="s">
        <v>152</v>
      </c>
      <c r="DQ270" s="601" t="s">
        <v>107</v>
      </c>
      <c r="DR270" s="601" t="s">
        <v>153</v>
      </c>
      <c r="DS270" s="601" t="s">
        <v>154</v>
      </c>
      <c r="DT270" s="601" t="s">
        <v>155</v>
      </c>
      <c r="DU270" s="601" t="s">
        <v>156</v>
      </c>
      <c r="DV270" s="601" t="s">
        <v>157</v>
      </c>
      <c r="DW270" s="601" t="s">
        <v>158</v>
      </c>
      <c r="DX270" s="601" t="s">
        <v>159</v>
      </c>
      <c r="DY270" s="601" t="s">
        <v>160</v>
      </c>
      <c r="DZ270" s="601" t="s">
        <v>161</v>
      </c>
      <c r="EB270" s="601" t="s">
        <v>151</v>
      </c>
      <c r="EC270" s="601" t="s">
        <v>152</v>
      </c>
      <c r="ED270" s="601" t="s">
        <v>107</v>
      </c>
      <c r="EE270" s="601" t="s">
        <v>153</v>
      </c>
      <c r="EF270" s="601" t="s">
        <v>154</v>
      </c>
      <c r="EG270" s="601" t="s">
        <v>155</v>
      </c>
      <c r="EH270" s="601" t="s">
        <v>156</v>
      </c>
      <c r="EI270" s="601" t="s">
        <v>157</v>
      </c>
      <c r="EJ270" s="601" t="s">
        <v>158</v>
      </c>
      <c r="EK270" s="601" t="s">
        <v>159</v>
      </c>
      <c r="EL270" s="601" t="s">
        <v>160</v>
      </c>
      <c r="EM270" s="601" t="s">
        <v>161</v>
      </c>
      <c r="EO270" s="601" t="s">
        <v>151</v>
      </c>
      <c r="EP270" s="601" t="s">
        <v>152</v>
      </c>
      <c r="EQ270" s="601" t="s">
        <v>107</v>
      </c>
      <c r="ER270" s="601" t="s">
        <v>153</v>
      </c>
      <c r="ES270" s="601" t="s">
        <v>154</v>
      </c>
      <c r="ET270" s="601" t="s">
        <v>155</v>
      </c>
      <c r="EU270" s="601" t="s">
        <v>156</v>
      </c>
      <c r="EV270" s="601" t="s">
        <v>157</v>
      </c>
      <c r="EW270" s="601" t="s">
        <v>158</v>
      </c>
      <c r="EX270" s="601" t="s">
        <v>159</v>
      </c>
      <c r="EY270" s="601" t="s">
        <v>160</v>
      </c>
      <c r="EZ270" s="601" t="s">
        <v>161</v>
      </c>
    </row>
    <row r="271" spans="1:156" ht="75" customHeight="1">
      <c r="A271" s="181"/>
      <c r="B271" s="181" t="s">
        <v>192</v>
      </c>
      <c r="C271" s="181" t="s">
        <v>299</v>
      </c>
      <c r="D271" s="519" t="s">
        <v>400</v>
      </c>
      <c r="E271" s="181" t="s">
        <v>174</v>
      </c>
      <c r="F271" s="181" t="s">
        <v>162</v>
      </c>
      <c r="G271" s="181" t="s">
        <v>162</v>
      </c>
      <c r="H271" s="181" t="s">
        <v>162</v>
      </c>
      <c r="I271" s="181" t="s">
        <v>162</v>
      </c>
      <c r="J271" s="181" t="s">
        <v>162</v>
      </c>
      <c r="K271" s="181" t="s">
        <v>162</v>
      </c>
      <c r="L271" s="181" t="s">
        <v>162</v>
      </c>
      <c r="M271" s="181" t="s">
        <v>162</v>
      </c>
      <c r="N271" s="181" t="s">
        <v>162</v>
      </c>
      <c r="O271" s="181" t="s">
        <v>162</v>
      </c>
      <c r="P271" s="181"/>
      <c r="Q271" s="181"/>
      <c r="R271" s="181"/>
      <c r="S271" s="181"/>
      <c r="T271" s="514" t="s">
        <v>276</v>
      </c>
      <c r="U271" s="291" t="s">
        <v>277</v>
      </c>
      <c r="V271" s="289" t="s">
        <v>276</v>
      </c>
      <c r="W271" s="360">
        <f>+SUMIFS('[1]SIIF Cierre 31 de Abril de 2024'!$P$4:$P$749,'[1]SIIF Cierre 31 de Abril de 2024'!$A$4:$A$749,$B271,'[1]SIIF Cierre 31 de Abril de 2024'!$B$4:$B$749,$C271,'[1]SIIF Cierre 31 de Abril de 2024'!$C$4:$C$749,$D271)/1000000</f>
        <v>1000</v>
      </c>
      <c r="X271" s="360">
        <v>0</v>
      </c>
      <c r="Y271" s="360">
        <f>+SUMIFS('[1]SIIF Cierre 31 de Abril de 2024'!$R$4:$R$749,'[1]SIIF Cierre 31 de Abril de 2024'!$A$4:$A$749,$B271,'[1]SIIF Cierre 31 de Abril de 2024'!$B$4:$B$749,$C271,'[1]SIIF Cierre 31 de Abril de 2024'!$C$4:$C$749,$D271)/1000000</f>
        <v>0</v>
      </c>
      <c r="Z271" s="360"/>
      <c r="AA271" s="360">
        <f>+SUMIFS('[1]SIIF Cierre 31 de Abril de 2024'!$Q$4:$Q$749,'[1]SIIF Cierre 31 de Abril de 2024'!$A$4:$A$749,$B271,'[1]SIIF Cierre 31 de Abril de 2024'!$B$4:$B$749,$C271,'[1]SIIF Cierre 31 de Abril de 2024'!$C$4:$C$749,$D271)/1000000</f>
        <v>0</v>
      </c>
      <c r="AB271" s="360"/>
      <c r="AC271" s="360"/>
      <c r="AD271" s="428">
        <f t="shared" ref="AD271:AD282" si="749">W271-Y271+AA271</f>
        <v>1000</v>
      </c>
      <c r="AE271" s="360">
        <f>+SUMIFS('[1]SIIF Cierre 31 de Abril de 2024'!$T$4:$T$749,'[1]SIIF Cierre 31 de Abril de 2024'!$A$4:$A$749,$B271,'[1]SIIF Cierre 31 de Abril de 2024'!$B$4:$B$749,$C271,'[1]SIIF Cierre 31 de Abril de 2024'!$C$4:$C$749,$D271)/1000000</f>
        <v>1000</v>
      </c>
      <c r="AF271" s="360">
        <f t="shared" ref="AF271:AF282" si="750">AD271-AE271</f>
        <v>0</v>
      </c>
      <c r="AG271" s="437">
        <f>+SUMIFS('[1]SIIF Cierre 31 de Abril de 2024'!$W$4:$W$749,'[1]SIIF Cierre 31 de Abril de 2024'!$A$4:$A$749,$B271,'[1]SIIF Cierre 31 de Abril de 2024'!$B$4:$B$749,$C271,'[1]SIIF Cierre 31 de Abril de 2024'!$C$4:$C$749,$D271,'[1]SIIF Cierre 31 de Abril de 2024'!$D$4:$D$749,$E271,'[1]SIIF Cierre 31 de Abril de 2024'!$E$4:$E$749,$F271,'[1]SIIF Cierre 31 de Abril de 2024'!$F$4:$F$749,$G271,'[1]SIIF Cierre 31 de Abril de 2024'!$G$4:$G$749,$H271,'[1]SIIF Cierre 31 de Abril de 2024'!$H$4:$H$749,$I271,'[1]SIIF Cierre 31 de Abril de 2024'!$I$4:$I$749,$J271,'[1]SIIF Cierre 31 de Abril de 2024'!$J$4:$J$749,$K271,'[1]SIIF Cierre 31 de Abril de 2024'!$K$4:$K$749,$L271,'[1]SIIF Cierre 31 de Abril de 2024'!$L$4:$L$749,$M271,'[1]SIIF Cierre 31 de Abril de 2024'!$M$4:$M$749,$N271,'[1]SIIF Cierre 31 de Abril de 2024'!$N$4:$N$749,$O271)/1000000</f>
        <v>0</v>
      </c>
      <c r="AH271" s="247">
        <f t="shared" ref="AH271:AH283" si="751">+AG271/AD271</f>
        <v>0</v>
      </c>
      <c r="AI271" s="248"/>
      <c r="AJ271" s="246">
        <f t="shared" ref="AJ271:AJ282" si="752">INDEX(CB271:CM271,MATCH($W$1,$CB$86:$CM$86,0))</f>
        <v>0</v>
      </c>
      <c r="AK271" s="246">
        <f>+AG271-AJ271</f>
        <v>0</v>
      </c>
      <c r="AL271" s="170">
        <f t="shared" ref="AL271:AL282" si="753">INDEX(BB271:BM271,MATCH($W$1,$BB$86:$BM$86,0))</f>
        <v>0</v>
      </c>
      <c r="AM271" s="438">
        <f>+SUMIFS('[1]SIIF Cierre 31 de Abril de 2024'!$X$4:$X$749,'[1]SIIF Cierre 31 de Abril de 2024'!$A$4:$A$749,$B271,'[1]SIIF Cierre 31 de Abril de 2024'!$B$4:$B$749,$C271,'[1]SIIF Cierre 31 de Abril de 2024'!$C$4:$C$749,$D271,'[1]SIIF Cierre 31 de Abril de 2024'!$D$4:$D$749,$E271,'[1]SIIF Cierre 31 de Abril de 2024'!$E$4:$E$749,$F271,'[1]SIIF Cierre 31 de Abril de 2024'!$F$4:$F$749,$G271,'[1]SIIF Cierre 31 de Abril de 2024'!$G$4:$G$749,$H271,'[1]SIIF Cierre 31 de Abril de 2024'!$H$4:$H$749,$I271,'[1]SIIF Cierre 31 de Abril de 2024'!$I$4:$I$749,$J271,'[1]SIIF Cierre 31 de Abril de 2024'!$J$4:$J$749,$K271,'[1]SIIF Cierre 31 de Abril de 2024'!$K$4:$K$749,$L271,'[1]SIIF Cierre 31 de Abril de 2024'!$L$4:$L$749,$M271,'[1]SIIF Cierre 31 de Abril de 2024'!$M$4:$M$749,$N271,'[1]SIIF Cierre 31 de Abril de 2024'!$N$4:$N$749,$O271)/1000000</f>
        <v>0</v>
      </c>
      <c r="AN271" s="247">
        <f t="shared" ref="AN271:AN283" si="754">+AM271/AD271</f>
        <v>0</v>
      </c>
      <c r="AO271" s="248"/>
      <c r="AP271" s="246">
        <f t="shared" ref="AP271:AP282" si="755">INDEX(CO271:CZ271,MATCH($W$1,$CO$86:$CZ$86,0))</f>
        <v>0</v>
      </c>
      <c r="AQ271" s="246">
        <f t="shared" ref="AQ271:AQ282" si="756">+AM271-AP271</f>
        <v>0</v>
      </c>
      <c r="AR271" s="170">
        <f t="shared" ref="AR271:AR282" si="757">INDEX(BO271:BZ271,MATCH($W$1,$BO$86:$BZ$86,0))</f>
        <v>0</v>
      </c>
      <c r="AS271" s="438">
        <f>+SUMIFS('[1]SIIF Cierre 31 de Abril de 2024'!$Z$4:$Z$749,'[1]SIIF Cierre 31 de Abril de 2024'!$A$4:$A$749,$B271,'[1]SIIF Cierre 31 de Abril de 2024'!$B$4:$B$749,$C271,'[1]SIIF Cierre 31 de Abril de 2024'!$C$4:$C$749,$D271,'[1]SIIF Cierre 31 de Abril de 2024'!$D$4:$D$749,$E271,'[1]SIIF Cierre 31 de Abril de 2024'!$E$4:$E$749,$F271,'[1]SIIF Cierre 31 de Abril de 2024'!$F$4:$F$749,$G271,'[1]SIIF Cierre 31 de Abril de 2024'!$G$4:$G$749,$H271,'[1]SIIF Cierre 31 de Abril de 2024'!$H$4:$H$749,$I271,'[1]SIIF Cierre 31 de Abril de 2024'!$I$4:$I$749,$J271,'[1]SIIF Cierre 31 de Abril de 2024'!$J$4:$J$749,$K271,'[1]SIIF Cierre 31 de Abril de 2024'!$K$4:$K$749,$L271,'[1]SIIF Cierre 31 de Abril de 2024'!$L$4:$L$749,$M271,'[1]SIIF Cierre 31 de Abril de 2024'!$M$4:$M$749,$N271,'[1]SIIF Cierre 31 de Abril de 2024'!$N$4:$N$749,$O271)/1000000</f>
        <v>0</v>
      </c>
      <c r="AT271" s="247">
        <f t="shared" ref="AT271:AT283" si="758">+AS271/AD271</f>
        <v>0</v>
      </c>
      <c r="AU271" s="428">
        <f t="shared" ref="AU271:AU282" si="759">+AD271-AG271</f>
        <v>1000</v>
      </c>
      <c r="AV271" s="361">
        <f t="shared" ref="AV271:AV282" si="760">+AG271-AM271</f>
        <v>0</v>
      </c>
      <c r="AW271" s="382">
        <f t="shared" ref="AW271:AW282" si="761">+AD271-AM271</f>
        <v>1000</v>
      </c>
      <c r="AX271" s="386"/>
      <c r="AY271" s="190">
        <f t="shared" ref="AY271:AY282" si="762">AD271*AR271</f>
        <v>0</v>
      </c>
      <c r="AZ271" s="172">
        <f t="shared" ref="AZ271:AZ283" si="763">IF(AND(AY271=0,AM271&gt;AY271),1,IFERROR(AM271/AY271,1))</f>
        <v>1</v>
      </c>
      <c r="BB271" s="259">
        <v>0</v>
      </c>
      <c r="BC271" s="252">
        <v>0</v>
      </c>
      <c r="BD271" s="252">
        <v>0</v>
      </c>
      <c r="BE271" s="252">
        <v>0</v>
      </c>
      <c r="BF271" s="252">
        <v>0</v>
      </c>
      <c r="BG271" s="252">
        <v>0</v>
      </c>
      <c r="BH271" s="252">
        <v>0</v>
      </c>
      <c r="BI271" s="252">
        <v>0</v>
      </c>
      <c r="BJ271" s="252">
        <v>0</v>
      </c>
      <c r="BK271" s="252">
        <v>1</v>
      </c>
      <c r="BL271" s="252">
        <v>1</v>
      </c>
      <c r="BM271" s="252">
        <v>1</v>
      </c>
      <c r="BO271" s="252">
        <v>0</v>
      </c>
      <c r="BP271" s="252">
        <v>0</v>
      </c>
      <c r="BQ271" s="252">
        <v>0</v>
      </c>
      <c r="BR271" s="252">
        <v>0</v>
      </c>
      <c r="BS271" s="252">
        <v>0</v>
      </c>
      <c r="BT271" s="309">
        <v>0</v>
      </c>
      <c r="BU271" s="252">
        <v>0</v>
      </c>
      <c r="BV271" s="252">
        <v>0</v>
      </c>
      <c r="BW271" s="309">
        <v>0</v>
      </c>
      <c r="BX271" s="252">
        <v>0</v>
      </c>
      <c r="BY271" s="309">
        <v>0</v>
      </c>
      <c r="BZ271" s="252">
        <v>1</v>
      </c>
      <c r="CB271" s="537">
        <f t="shared" ref="CB271:CM282" si="764">DB271/EB271</f>
        <v>0</v>
      </c>
      <c r="CC271" s="537">
        <f t="shared" si="764"/>
        <v>0</v>
      </c>
      <c r="CD271" s="537">
        <f t="shared" si="764"/>
        <v>0</v>
      </c>
      <c r="CE271" s="537">
        <f t="shared" si="764"/>
        <v>0</v>
      </c>
      <c r="CF271" s="537">
        <f t="shared" si="764"/>
        <v>0</v>
      </c>
      <c r="CG271" s="537">
        <f t="shared" si="764"/>
        <v>0</v>
      </c>
      <c r="CH271" s="537">
        <f t="shared" si="764"/>
        <v>0</v>
      </c>
      <c r="CI271" s="537">
        <f t="shared" si="764"/>
        <v>0</v>
      </c>
      <c r="CJ271" s="537">
        <f t="shared" si="764"/>
        <v>0</v>
      </c>
      <c r="CK271" s="537">
        <f t="shared" si="764"/>
        <v>1000</v>
      </c>
      <c r="CL271" s="537">
        <f t="shared" si="764"/>
        <v>1000</v>
      </c>
      <c r="CM271" s="537">
        <f t="shared" si="764"/>
        <v>1000</v>
      </c>
      <c r="CO271" s="538">
        <f t="shared" ref="CO271:CZ282" si="765">DO271/EO271</f>
        <v>0</v>
      </c>
      <c r="CP271" s="538">
        <f t="shared" si="765"/>
        <v>0</v>
      </c>
      <c r="CQ271" s="538">
        <f t="shared" si="765"/>
        <v>0</v>
      </c>
      <c r="CR271" s="538">
        <f t="shared" si="765"/>
        <v>0</v>
      </c>
      <c r="CS271" s="538">
        <f t="shared" si="765"/>
        <v>0</v>
      </c>
      <c r="CT271" s="538">
        <f t="shared" si="765"/>
        <v>0</v>
      </c>
      <c r="CU271" s="538">
        <f t="shared" si="765"/>
        <v>0</v>
      </c>
      <c r="CV271" s="538">
        <f t="shared" si="765"/>
        <v>0</v>
      </c>
      <c r="CW271" s="538">
        <f t="shared" si="765"/>
        <v>0</v>
      </c>
      <c r="CX271" s="538">
        <f t="shared" si="765"/>
        <v>0</v>
      </c>
      <c r="CY271" s="538">
        <f t="shared" si="765"/>
        <v>0</v>
      </c>
      <c r="CZ271" s="538">
        <f t="shared" si="765"/>
        <v>1000</v>
      </c>
      <c r="DB271" s="537">
        <v>0</v>
      </c>
      <c r="DC271" s="538">
        <v>0</v>
      </c>
      <c r="DD271" s="538">
        <v>0</v>
      </c>
      <c r="DE271" s="538">
        <v>0</v>
      </c>
      <c r="DF271" s="538">
        <v>0</v>
      </c>
      <c r="DG271" s="538">
        <v>0</v>
      </c>
      <c r="DH271" s="538">
        <v>0</v>
      </c>
      <c r="DI271" s="538">
        <v>0</v>
      </c>
      <c r="DJ271" s="538">
        <v>0</v>
      </c>
      <c r="DK271" s="538">
        <v>1000000000</v>
      </c>
      <c r="DL271" s="538">
        <v>1000000000</v>
      </c>
      <c r="DM271" s="538">
        <v>1000000000</v>
      </c>
      <c r="DO271" s="538">
        <v>0</v>
      </c>
      <c r="DP271" s="538">
        <v>0</v>
      </c>
      <c r="DQ271" s="538">
        <v>0</v>
      </c>
      <c r="DR271" s="538">
        <v>0</v>
      </c>
      <c r="DS271" s="538">
        <v>0</v>
      </c>
      <c r="DT271" s="554">
        <v>0</v>
      </c>
      <c r="DU271" s="538">
        <v>0</v>
      </c>
      <c r="DV271" s="538">
        <v>0</v>
      </c>
      <c r="DW271" s="554">
        <v>0</v>
      </c>
      <c r="DX271" s="538">
        <v>0</v>
      </c>
      <c r="DY271" s="554">
        <v>0</v>
      </c>
      <c r="DZ271" s="538">
        <v>1000000000</v>
      </c>
      <c r="EB271" s="537">
        <v>1000000</v>
      </c>
      <c r="EC271" s="538">
        <v>1000000</v>
      </c>
      <c r="ED271" s="538">
        <v>1000000</v>
      </c>
      <c r="EE271" s="538">
        <v>1000000</v>
      </c>
      <c r="EF271" s="538">
        <v>1000000</v>
      </c>
      <c r="EG271" s="538">
        <v>1000000</v>
      </c>
      <c r="EH271" s="538">
        <v>1000000</v>
      </c>
      <c r="EI271" s="538">
        <v>1000000</v>
      </c>
      <c r="EJ271" s="538">
        <v>1000000</v>
      </c>
      <c r="EK271" s="538">
        <v>1000000</v>
      </c>
      <c r="EL271" s="538">
        <v>1000000</v>
      </c>
      <c r="EM271" s="538">
        <v>1000000</v>
      </c>
      <c r="EO271" s="538">
        <v>1000000</v>
      </c>
      <c r="EP271" s="538">
        <v>1000000</v>
      </c>
      <c r="EQ271" s="538">
        <v>1000000</v>
      </c>
      <c r="ER271" s="538">
        <v>1000000</v>
      </c>
      <c r="ES271" s="538">
        <v>1000000</v>
      </c>
      <c r="ET271" s="554">
        <v>1000000</v>
      </c>
      <c r="EU271" s="538">
        <v>1000000</v>
      </c>
      <c r="EV271" s="538">
        <v>1000000</v>
      </c>
      <c r="EW271" s="554">
        <v>1000000</v>
      </c>
      <c r="EX271" s="538">
        <v>1000000</v>
      </c>
      <c r="EY271" s="554">
        <v>1000000</v>
      </c>
      <c r="EZ271" s="538">
        <v>1000000</v>
      </c>
    </row>
    <row r="272" spans="1:156" ht="99.75" customHeight="1">
      <c r="A272" s="181"/>
      <c r="B272" s="181" t="s">
        <v>192</v>
      </c>
      <c r="C272" s="181" t="s">
        <v>299</v>
      </c>
      <c r="D272" s="509" t="s">
        <v>401</v>
      </c>
      <c r="E272" s="181" t="s">
        <v>174</v>
      </c>
      <c r="F272" s="181" t="s">
        <v>162</v>
      </c>
      <c r="G272" s="181" t="s">
        <v>162</v>
      </c>
      <c r="H272" s="181" t="s">
        <v>162</v>
      </c>
      <c r="I272" s="181" t="s">
        <v>162</v>
      </c>
      <c r="J272" s="181" t="s">
        <v>162</v>
      </c>
      <c r="K272" s="181" t="s">
        <v>162</v>
      </c>
      <c r="L272" s="181" t="s">
        <v>162</v>
      </c>
      <c r="M272" s="181" t="s">
        <v>162</v>
      </c>
      <c r="N272" s="181" t="s">
        <v>162</v>
      </c>
      <c r="O272" s="181" t="s">
        <v>162</v>
      </c>
      <c r="P272" s="181"/>
      <c r="Q272" s="181"/>
      <c r="R272" s="181"/>
      <c r="S272" s="181"/>
      <c r="T272" s="514" t="s">
        <v>402</v>
      </c>
      <c r="U272" s="291">
        <v>202300000000251</v>
      </c>
      <c r="V272" s="289" t="s">
        <v>402</v>
      </c>
      <c r="W272" s="360">
        <f>+SUMIFS('[1]SIIF Cierre 31 de Abril de 2024'!$P$4:$P$749,'[1]SIIF Cierre 31 de Abril de 2024'!$A$4:$A$749,$B272,'[1]SIIF Cierre 31 de Abril de 2024'!$B$4:$B$749,$C272,'[1]SIIF Cierre 31 de Abril de 2024'!$C$4:$C$749,$D272)/1000000</f>
        <v>9309.7999999999993</v>
      </c>
      <c r="X272" s="360">
        <v>0</v>
      </c>
      <c r="Y272" s="360">
        <f>+SUMIFS('[1]SIIF Cierre 31 de Abril de 2024'!$R$4:$R$749,'[1]SIIF Cierre 31 de Abril de 2024'!$A$4:$A$749,$B272,'[1]SIIF Cierre 31 de Abril de 2024'!$B$4:$B$749,$C272,'[1]SIIF Cierre 31 de Abril de 2024'!$C$4:$C$749,$D272)/1000000</f>
        <v>0</v>
      </c>
      <c r="Z272" s="360"/>
      <c r="AA272" s="360">
        <f>+SUMIFS('[1]SIIF Cierre 31 de Abril de 2024'!$Q$4:$Q$749,'[1]SIIF Cierre 31 de Abril de 2024'!$A$4:$A$749,$B272,'[1]SIIF Cierre 31 de Abril de 2024'!$B$4:$B$749,$C272,'[1]SIIF Cierre 31 de Abril de 2024'!$C$4:$C$749,$D272)/1000000</f>
        <v>0</v>
      </c>
      <c r="AB272" s="360"/>
      <c r="AC272" s="360"/>
      <c r="AD272" s="428">
        <f t="shared" si="749"/>
        <v>9309.7999999999993</v>
      </c>
      <c r="AE272" s="360">
        <f>+SUMIFS('[1]SIIF Cierre 31 de Abril de 2024'!$T$4:$T$749,'[1]SIIF Cierre 31 de Abril de 2024'!$A$4:$A$749,$B272,'[1]SIIF Cierre 31 de Abril de 2024'!$B$4:$B$749,$C272,'[1]SIIF Cierre 31 de Abril de 2024'!$C$4:$C$749,$D272)/1000000</f>
        <v>0</v>
      </c>
      <c r="AF272" s="360">
        <f t="shared" si="750"/>
        <v>9309.7999999999993</v>
      </c>
      <c r="AG272" s="437">
        <f>+SUMIFS('[1]SIIF Cierre 31 de Abril de 2024'!$W$4:$W$749,'[1]SIIF Cierre 31 de Abril de 2024'!$A$4:$A$749,$B272,'[1]SIIF Cierre 31 de Abril de 2024'!$B$4:$B$749,$C272,'[1]SIIF Cierre 31 de Abril de 2024'!$C$4:$C$749,$D272,'[1]SIIF Cierre 31 de Abril de 2024'!$D$4:$D$749,$E272,'[1]SIIF Cierre 31 de Abril de 2024'!$E$4:$E$749,$F272,'[1]SIIF Cierre 31 de Abril de 2024'!$F$4:$F$749,$G272,'[1]SIIF Cierre 31 de Abril de 2024'!$G$4:$G$749,$H272,'[1]SIIF Cierre 31 de Abril de 2024'!$H$4:$H$749,$I272,'[1]SIIF Cierre 31 de Abril de 2024'!$I$4:$I$749,$J272,'[1]SIIF Cierre 31 de Abril de 2024'!$J$4:$J$749,$K272,'[1]SIIF Cierre 31 de Abril de 2024'!$K$4:$K$749,$L272,'[1]SIIF Cierre 31 de Abril de 2024'!$L$4:$L$749,$M272,'[1]SIIF Cierre 31 de Abril de 2024'!$M$4:$M$749,$N272,'[1]SIIF Cierre 31 de Abril de 2024'!$N$4:$N$749,$O272)/1000000</f>
        <v>861.63880099999994</v>
      </c>
      <c r="AH272" s="247">
        <f t="shared" si="751"/>
        <v>9.2551805731594661E-2</v>
      </c>
      <c r="AI272" s="248"/>
      <c r="AJ272" s="246">
        <f t="shared" si="752"/>
        <v>0</v>
      </c>
      <c r="AK272" s="246">
        <f t="shared" ref="AK272:AK282" si="766">+AG272-AJ272</f>
        <v>861.63880099999994</v>
      </c>
      <c r="AL272" s="170">
        <f>INDEX(BB272:BM272,MATCH($W$1,$BB$86:$BM$86,0))</f>
        <v>0</v>
      </c>
      <c r="AM272" s="438">
        <f>+SUMIFS('[1]SIIF Cierre 31 de Abril de 2024'!$X$4:$X$749,'[1]SIIF Cierre 31 de Abril de 2024'!$A$4:$A$749,$B272,'[1]SIIF Cierre 31 de Abril de 2024'!$B$4:$B$749,$C272,'[1]SIIF Cierre 31 de Abril de 2024'!$C$4:$C$749,$D272,'[1]SIIF Cierre 31 de Abril de 2024'!$D$4:$D$749,$E272,'[1]SIIF Cierre 31 de Abril de 2024'!$E$4:$E$749,$F272,'[1]SIIF Cierre 31 de Abril de 2024'!$F$4:$F$749,$G272,'[1]SIIF Cierre 31 de Abril de 2024'!$G$4:$G$749,$H272,'[1]SIIF Cierre 31 de Abril de 2024'!$H$4:$H$749,$I272,'[1]SIIF Cierre 31 de Abril de 2024'!$I$4:$I$749,$J272,'[1]SIIF Cierre 31 de Abril de 2024'!$J$4:$J$749,$K272,'[1]SIIF Cierre 31 de Abril de 2024'!$K$4:$K$749,$L272,'[1]SIIF Cierre 31 de Abril de 2024'!$L$4:$L$749,$M272,'[1]SIIF Cierre 31 de Abril de 2024'!$M$4:$M$749,$N272,'[1]SIIF Cierre 31 de Abril de 2024'!$N$4:$N$749,$O272)/1000000</f>
        <v>583.64040541999998</v>
      </c>
      <c r="AN272" s="247">
        <f t="shared" si="754"/>
        <v>6.2690971387140429E-2</v>
      </c>
      <c r="AO272" s="248"/>
      <c r="AP272" s="246">
        <f t="shared" si="755"/>
        <v>0</v>
      </c>
      <c r="AQ272" s="246">
        <f t="shared" si="756"/>
        <v>583.64040541999998</v>
      </c>
      <c r="AR272" s="170">
        <f t="shared" si="757"/>
        <v>0</v>
      </c>
      <c r="AS272" s="438">
        <f>+SUMIFS('[1]SIIF Cierre 31 de Abril de 2024'!$Z$4:$Z$749,'[1]SIIF Cierre 31 de Abril de 2024'!$A$4:$A$749,$B272,'[1]SIIF Cierre 31 de Abril de 2024'!$B$4:$B$749,$C272,'[1]SIIF Cierre 31 de Abril de 2024'!$C$4:$C$749,$D272,'[1]SIIF Cierre 31 de Abril de 2024'!$D$4:$D$749,$E272,'[1]SIIF Cierre 31 de Abril de 2024'!$E$4:$E$749,$F272,'[1]SIIF Cierre 31 de Abril de 2024'!$F$4:$F$749,$G272,'[1]SIIF Cierre 31 de Abril de 2024'!$G$4:$G$749,$H272,'[1]SIIF Cierre 31 de Abril de 2024'!$H$4:$H$749,$I272,'[1]SIIF Cierre 31 de Abril de 2024'!$I$4:$I$749,$J272,'[1]SIIF Cierre 31 de Abril de 2024'!$J$4:$J$749,$K272,'[1]SIIF Cierre 31 de Abril de 2024'!$K$4:$K$749,$L272,'[1]SIIF Cierre 31 de Abril de 2024'!$L$4:$L$749,$M272,'[1]SIIF Cierre 31 de Abril de 2024'!$M$4:$M$749,$N272,'[1]SIIF Cierre 31 de Abril de 2024'!$N$4:$N$749,$O272)/1000000</f>
        <v>583.64040541999998</v>
      </c>
      <c r="AT272" s="247">
        <f t="shared" si="758"/>
        <v>6.2690971387140429E-2</v>
      </c>
      <c r="AU272" s="428">
        <f t="shared" si="759"/>
        <v>8448.1611990000001</v>
      </c>
      <c r="AV272" s="361">
        <f t="shared" si="760"/>
        <v>277.99839557999996</v>
      </c>
      <c r="AW272" s="382">
        <f t="shared" si="761"/>
        <v>8726.15959458</v>
      </c>
      <c r="AX272" s="386"/>
      <c r="AY272" s="190">
        <f t="shared" si="762"/>
        <v>0</v>
      </c>
      <c r="AZ272" s="172">
        <f t="shared" si="763"/>
        <v>1</v>
      </c>
      <c r="BB272" s="259">
        <v>0</v>
      </c>
      <c r="BC272" s="252">
        <v>0</v>
      </c>
      <c r="BD272" s="252">
        <v>0</v>
      </c>
      <c r="BE272" s="252">
        <v>0</v>
      </c>
      <c r="BF272" s="252">
        <v>2.1482738619519218E-3</v>
      </c>
      <c r="BG272" s="252">
        <v>4.6886077037100685E-3</v>
      </c>
      <c r="BH272" s="252">
        <v>0.45021375324926421</v>
      </c>
      <c r="BI272" s="252">
        <v>0.91406904552192314</v>
      </c>
      <c r="BJ272" s="252">
        <v>1</v>
      </c>
      <c r="BK272" s="252">
        <v>1</v>
      </c>
      <c r="BL272" s="252">
        <v>1</v>
      </c>
      <c r="BM272" s="252">
        <v>1</v>
      </c>
      <c r="BO272" s="252">
        <v>0</v>
      </c>
      <c r="BP272" s="252">
        <v>0</v>
      </c>
      <c r="BQ272" s="252">
        <v>0</v>
      </c>
      <c r="BR272" s="252">
        <v>0</v>
      </c>
      <c r="BS272" s="252">
        <v>0</v>
      </c>
      <c r="BT272" s="309">
        <v>0</v>
      </c>
      <c r="BU272" s="252">
        <v>0</v>
      </c>
      <c r="BV272" s="252">
        <v>0.1169909665084105</v>
      </c>
      <c r="BW272" s="309">
        <v>0.26245837719392467</v>
      </c>
      <c r="BX272" s="252">
        <v>0.55895642226471032</v>
      </c>
      <c r="BY272" s="309">
        <v>0.88154686459429843</v>
      </c>
      <c r="BZ272" s="252">
        <v>1</v>
      </c>
      <c r="CB272" s="537">
        <f t="shared" si="764"/>
        <v>0</v>
      </c>
      <c r="CC272" s="537">
        <f t="shared" si="764"/>
        <v>0</v>
      </c>
      <c r="CD272" s="537">
        <f t="shared" si="764"/>
        <v>0</v>
      </c>
      <c r="CE272" s="537">
        <f t="shared" si="764"/>
        <v>0</v>
      </c>
      <c r="CF272" s="537">
        <f t="shared" si="764"/>
        <v>20</v>
      </c>
      <c r="CG272" s="537">
        <f t="shared" si="764"/>
        <v>43.65</v>
      </c>
      <c r="CH272" s="537">
        <f t="shared" si="764"/>
        <v>4191.3999999999996</v>
      </c>
      <c r="CI272" s="537">
        <f t="shared" si="764"/>
        <v>8509.7999999999993</v>
      </c>
      <c r="CJ272" s="537">
        <f t="shared" si="764"/>
        <v>9309.7999999999993</v>
      </c>
      <c r="CK272" s="537">
        <f t="shared" si="764"/>
        <v>9309.7999999999993</v>
      </c>
      <c r="CL272" s="537">
        <f t="shared" si="764"/>
        <v>9309.7999999999993</v>
      </c>
      <c r="CM272" s="537">
        <f t="shared" si="764"/>
        <v>9309.7999999999993</v>
      </c>
      <c r="CO272" s="538">
        <f t="shared" si="765"/>
        <v>0</v>
      </c>
      <c r="CP272" s="538">
        <f t="shared" si="765"/>
        <v>0</v>
      </c>
      <c r="CQ272" s="538">
        <f t="shared" si="765"/>
        <v>0</v>
      </c>
      <c r="CR272" s="538">
        <f t="shared" si="765"/>
        <v>0</v>
      </c>
      <c r="CS272" s="538">
        <f t="shared" si="765"/>
        <v>0</v>
      </c>
      <c r="CT272" s="538">
        <f t="shared" si="765"/>
        <v>0</v>
      </c>
      <c r="CU272" s="538">
        <f t="shared" si="765"/>
        <v>0</v>
      </c>
      <c r="CV272" s="538">
        <f t="shared" si="765"/>
        <v>1089.1624999999999</v>
      </c>
      <c r="CW272" s="538">
        <f t="shared" si="765"/>
        <v>2443.4349999999999</v>
      </c>
      <c r="CX272" s="538">
        <f t="shared" si="765"/>
        <v>5203.7725</v>
      </c>
      <c r="CY272" s="538">
        <f t="shared" si="765"/>
        <v>8207.0249999999996</v>
      </c>
      <c r="CZ272" s="538">
        <f t="shared" si="765"/>
        <v>9309.7999999999993</v>
      </c>
      <c r="DB272" s="537">
        <v>0</v>
      </c>
      <c r="DC272" s="538">
        <v>0</v>
      </c>
      <c r="DD272" s="538">
        <v>0</v>
      </c>
      <c r="DE272" s="538">
        <v>0</v>
      </c>
      <c r="DF272" s="538">
        <v>20000000</v>
      </c>
      <c r="DG272" s="538">
        <v>43650000</v>
      </c>
      <c r="DH272" s="538">
        <v>4191400000</v>
      </c>
      <c r="DI272" s="538">
        <v>8509800000</v>
      </c>
      <c r="DJ272" s="538">
        <v>9309800000</v>
      </c>
      <c r="DK272" s="538">
        <v>9309800000</v>
      </c>
      <c r="DL272" s="538">
        <v>9309800000</v>
      </c>
      <c r="DM272" s="538">
        <v>9309800000</v>
      </c>
      <c r="DO272" s="538">
        <v>0</v>
      </c>
      <c r="DP272" s="538">
        <v>0</v>
      </c>
      <c r="DQ272" s="538">
        <v>0</v>
      </c>
      <c r="DR272" s="538">
        <v>0</v>
      </c>
      <c r="DS272" s="538">
        <v>0</v>
      </c>
      <c r="DT272" s="554">
        <v>0</v>
      </c>
      <c r="DU272" s="538">
        <v>0</v>
      </c>
      <c r="DV272" s="538">
        <v>1089162500</v>
      </c>
      <c r="DW272" s="554">
        <v>2443435000</v>
      </c>
      <c r="DX272" s="538">
        <v>5203772500</v>
      </c>
      <c r="DY272" s="554">
        <v>8207025000</v>
      </c>
      <c r="DZ272" s="538">
        <v>9309800000</v>
      </c>
      <c r="EB272" s="537">
        <v>1000000</v>
      </c>
      <c r="EC272" s="538">
        <v>1000000</v>
      </c>
      <c r="ED272" s="538">
        <v>1000000</v>
      </c>
      <c r="EE272" s="538">
        <v>1000000</v>
      </c>
      <c r="EF272" s="538">
        <v>1000000</v>
      </c>
      <c r="EG272" s="538">
        <v>1000000</v>
      </c>
      <c r="EH272" s="538">
        <v>1000000</v>
      </c>
      <c r="EI272" s="538">
        <v>1000000</v>
      </c>
      <c r="EJ272" s="538">
        <v>1000000</v>
      </c>
      <c r="EK272" s="538">
        <v>1000000</v>
      </c>
      <c r="EL272" s="538">
        <v>1000000</v>
      </c>
      <c r="EM272" s="538">
        <v>1000000</v>
      </c>
      <c r="EO272" s="538">
        <v>1000000</v>
      </c>
      <c r="EP272" s="538">
        <v>1000000</v>
      </c>
      <c r="EQ272" s="538">
        <v>1000000</v>
      </c>
      <c r="ER272" s="538">
        <v>1000000</v>
      </c>
      <c r="ES272" s="538">
        <v>1000000</v>
      </c>
      <c r="ET272" s="554">
        <v>1000000</v>
      </c>
      <c r="EU272" s="538">
        <v>1000000</v>
      </c>
      <c r="EV272" s="538">
        <v>1000000</v>
      </c>
      <c r="EW272" s="554">
        <v>1000000</v>
      </c>
      <c r="EX272" s="538">
        <v>1000000</v>
      </c>
      <c r="EY272" s="554">
        <v>1000000</v>
      </c>
      <c r="EZ272" s="538">
        <v>1000000</v>
      </c>
    </row>
    <row r="273" spans="1:156" ht="82.5" customHeight="1">
      <c r="A273" s="181"/>
      <c r="B273" s="181" t="s">
        <v>192</v>
      </c>
      <c r="C273" s="181" t="s">
        <v>299</v>
      </c>
      <c r="D273" s="509" t="s">
        <v>403</v>
      </c>
      <c r="E273" s="181" t="s">
        <v>174</v>
      </c>
      <c r="F273" s="181" t="s">
        <v>162</v>
      </c>
      <c r="G273" s="181" t="s">
        <v>162</v>
      </c>
      <c r="H273" s="181" t="s">
        <v>162</v>
      </c>
      <c r="I273" s="181" t="s">
        <v>162</v>
      </c>
      <c r="J273" s="181" t="s">
        <v>162</v>
      </c>
      <c r="K273" s="181" t="s">
        <v>162</v>
      </c>
      <c r="L273" s="181" t="s">
        <v>162</v>
      </c>
      <c r="M273" s="181" t="s">
        <v>162</v>
      </c>
      <c r="N273" s="181" t="s">
        <v>162</v>
      </c>
      <c r="O273" s="181" t="s">
        <v>162</v>
      </c>
      <c r="P273" s="181"/>
      <c r="Q273" s="181"/>
      <c r="R273" s="181"/>
      <c r="S273" s="181"/>
      <c r="T273" s="514" t="s">
        <v>404</v>
      </c>
      <c r="U273" s="291">
        <v>202300000000273</v>
      </c>
      <c r="V273" s="289" t="s">
        <v>404</v>
      </c>
      <c r="W273" s="360">
        <f>+SUMIFS('[1]SIIF Cierre 31 de Abril de 2024'!$P$4:$P$749,'[1]SIIF Cierre 31 de Abril de 2024'!$A$4:$A$749,$B273,'[1]SIIF Cierre 31 de Abril de 2024'!$B$4:$B$749,$C273,'[1]SIIF Cierre 31 de Abril de 2024'!$C$4:$C$749,$D273)/1000000</f>
        <v>3491.5039379999998</v>
      </c>
      <c r="X273" s="360">
        <v>0</v>
      </c>
      <c r="Y273" s="360">
        <f>+SUMIFS('[1]SIIF Cierre 31 de Abril de 2024'!$R$4:$R$749,'[1]SIIF Cierre 31 de Abril de 2024'!$A$4:$A$749,$B273,'[1]SIIF Cierre 31 de Abril de 2024'!$B$4:$B$749,$C273,'[1]SIIF Cierre 31 de Abril de 2024'!$C$4:$C$749,$D273)/1000000</f>
        <v>0</v>
      </c>
      <c r="Z273" s="360"/>
      <c r="AA273" s="360">
        <f>+SUMIFS('[1]SIIF Cierre 31 de Abril de 2024'!$Q$4:$Q$749,'[1]SIIF Cierre 31 de Abril de 2024'!$A$4:$A$749,$B273,'[1]SIIF Cierre 31 de Abril de 2024'!$B$4:$B$749,$C273,'[1]SIIF Cierre 31 de Abril de 2024'!$C$4:$C$749,$D273)/1000000</f>
        <v>0</v>
      </c>
      <c r="AB273" s="360"/>
      <c r="AC273" s="360"/>
      <c r="AD273" s="428">
        <f t="shared" si="749"/>
        <v>3491.5039379999998</v>
      </c>
      <c r="AE273" s="360">
        <f>+SUMIFS('[1]SIIF Cierre 31 de Abril de 2024'!$T$4:$T$749,'[1]SIIF Cierre 31 de Abril de 2024'!$A$4:$A$749,$B273,'[1]SIIF Cierre 31 de Abril de 2024'!$B$4:$B$749,$C273,'[1]SIIF Cierre 31 de Abril de 2024'!$C$4:$C$749,$D273)/1000000</f>
        <v>0</v>
      </c>
      <c r="AF273" s="360">
        <f t="shared" si="750"/>
        <v>3491.5039379999998</v>
      </c>
      <c r="AG273" s="437">
        <f>+SUMIFS('[1]SIIF Cierre 31 de Abril de 2024'!$W$4:$W$749,'[1]SIIF Cierre 31 de Abril de 2024'!$A$4:$A$749,$B273,'[1]SIIF Cierre 31 de Abril de 2024'!$B$4:$B$749,$C273,'[1]SIIF Cierre 31 de Abril de 2024'!$C$4:$C$749,$D273,'[1]SIIF Cierre 31 de Abril de 2024'!$D$4:$D$749,$E273,'[1]SIIF Cierre 31 de Abril de 2024'!$E$4:$E$749,$F273,'[1]SIIF Cierre 31 de Abril de 2024'!$F$4:$F$749,$G273,'[1]SIIF Cierre 31 de Abril de 2024'!$G$4:$G$749,$H273,'[1]SIIF Cierre 31 de Abril de 2024'!$H$4:$H$749,$I273,'[1]SIIF Cierre 31 de Abril de 2024'!$I$4:$I$749,$J273,'[1]SIIF Cierre 31 de Abril de 2024'!$J$4:$J$749,$K273,'[1]SIIF Cierre 31 de Abril de 2024'!$K$4:$K$749,$L273,'[1]SIIF Cierre 31 de Abril de 2024'!$L$4:$L$749,$M273,'[1]SIIF Cierre 31 de Abril de 2024'!$M$4:$M$749,$N273,'[1]SIIF Cierre 31 de Abril de 2024'!$N$4:$N$749,$O273)/1000000</f>
        <v>1234.1911540000001</v>
      </c>
      <c r="AH273" s="247">
        <f t="shared" si="751"/>
        <v>0.3534841076842572</v>
      </c>
      <c r="AI273" s="248"/>
      <c r="AJ273" s="246">
        <f t="shared" si="752"/>
        <v>2190.7204780000002</v>
      </c>
      <c r="AK273" s="246">
        <f t="shared" si="766"/>
        <v>-956.52932400000009</v>
      </c>
      <c r="AL273" s="170">
        <f t="shared" si="753"/>
        <v>0.62744322128844177</v>
      </c>
      <c r="AM273" s="438">
        <f>+SUMIFS('[1]SIIF Cierre 31 de Abril de 2024'!$X$4:$X$749,'[1]SIIF Cierre 31 de Abril de 2024'!$A$4:$A$749,$B273,'[1]SIIF Cierre 31 de Abril de 2024'!$B$4:$B$749,$C273,'[1]SIIF Cierre 31 de Abril de 2024'!$C$4:$C$749,$D273,'[1]SIIF Cierre 31 de Abril de 2024'!$D$4:$D$749,$E273,'[1]SIIF Cierre 31 de Abril de 2024'!$E$4:$E$749,$F273,'[1]SIIF Cierre 31 de Abril de 2024'!$F$4:$F$749,$G273,'[1]SIIF Cierre 31 de Abril de 2024'!$G$4:$G$749,$H273,'[1]SIIF Cierre 31 de Abril de 2024'!$H$4:$H$749,$I273,'[1]SIIF Cierre 31 de Abril de 2024'!$I$4:$I$749,$J273,'[1]SIIF Cierre 31 de Abril de 2024'!$J$4:$J$749,$K273,'[1]SIIF Cierre 31 de Abril de 2024'!$K$4:$K$749,$L273,'[1]SIIF Cierre 31 de Abril de 2024'!$L$4:$L$749,$M273,'[1]SIIF Cierre 31 de Abril de 2024'!$M$4:$M$749,$N273,'[1]SIIF Cierre 31 de Abril de 2024'!$N$4:$N$749,$O273)/1000000</f>
        <v>66.535230999999996</v>
      </c>
      <c r="AN273" s="247">
        <f t="shared" si="754"/>
        <v>1.9056324203406926E-2</v>
      </c>
      <c r="AO273" s="248"/>
      <c r="AP273" s="246">
        <f t="shared" si="755"/>
        <v>0</v>
      </c>
      <c r="AQ273" s="246">
        <f t="shared" si="756"/>
        <v>66.535230999999996</v>
      </c>
      <c r="AR273" s="170">
        <f t="shared" si="757"/>
        <v>0</v>
      </c>
      <c r="AS273" s="438">
        <f>+SUMIFS('[1]SIIF Cierre 31 de Abril de 2024'!$Z$4:$Z$749,'[1]SIIF Cierre 31 de Abril de 2024'!$A$4:$A$749,$B273,'[1]SIIF Cierre 31 de Abril de 2024'!$B$4:$B$749,$C273,'[1]SIIF Cierre 31 de Abril de 2024'!$C$4:$C$749,$D273,'[1]SIIF Cierre 31 de Abril de 2024'!$D$4:$D$749,$E273,'[1]SIIF Cierre 31 de Abril de 2024'!$E$4:$E$749,$F273,'[1]SIIF Cierre 31 de Abril de 2024'!$F$4:$F$749,$G273,'[1]SIIF Cierre 31 de Abril de 2024'!$G$4:$G$749,$H273,'[1]SIIF Cierre 31 de Abril de 2024'!$H$4:$H$749,$I273,'[1]SIIF Cierre 31 de Abril de 2024'!$I$4:$I$749,$J273,'[1]SIIF Cierre 31 de Abril de 2024'!$J$4:$J$749,$K273,'[1]SIIF Cierre 31 de Abril de 2024'!$K$4:$K$749,$L273,'[1]SIIF Cierre 31 de Abril de 2024'!$L$4:$L$749,$M273,'[1]SIIF Cierre 31 de Abril de 2024'!$M$4:$M$749,$N273,'[1]SIIF Cierre 31 de Abril de 2024'!$N$4:$N$749,$O273)/1000000</f>
        <v>66.535230999999996</v>
      </c>
      <c r="AT273" s="247">
        <f t="shared" si="758"/>
        <v>1.9056324203406926E-2</v>
      </c>
      <c r="AU273" s="428">
        <f t="shared" si="759"/>
        <v>2257.3127839999997</v>
      </c>
      <c r="AV273" s="361">
        <f t="shared" si="760"/>
        <v>1167.655923</v>
      </c>
      <c r="AW273" s="382">
        <f t="shared" si="761"/>
        <v>3424.968707</v>
      </c>
      <c r="AX273" s="386"/>
      <c r="AY273" s="190">
        <f t="shared" si="762"/>
        <v>0</v>
      </c>
      <c r="AZ273" s="172">
        <f t="shared" si="763"/>
        <v>1</v>
      </c>
      <c r="BB273" s="259">
        <v>0</v>
      </c>
      <c r="BC273" s="252">
        <v>0</v>
      </c>
      <c r="BD273" s="252">
        <v>0</v>
      </c>
      <c r="BE273" s="252">
        <v>0.62744322128844177</v>
      </c>
      <c r="BF273" s="252">
        <v>0.63121142554472465</v>
      </c>
      <c r="BG273" s="252">
        <v>0.86671761846370288</v>
      </c>
      <c r="BH273" s="252">
        <v>1</v>
      </c>
      <c r="BI273" s="252">
        <v>1</v>
      </c>
      <c r="BJ273" s="252">
        <v>1</v>
      </c>
      <c r="BK273" s="252">
        <v>1</v>
      </c>
      <c r="BL273" s="252">
        <v>1</v>
      </c>
      <c r="BM273" s="252">
        <v>1</v>
      </c>
      <c r="BO273" s="252">
        <v>0</v>
      </c>
      <c r="BP273" s="252">
        <v>0</v>
      </c>
      <c r="BQ273" s="252">
        <v>0</v>
      </c>
      <c r="BR273" s="252">
        <v>0</v>
      </c>
      <c r="BS273" s="252">
        <v>3.0921247352750373E-2</v>
      </c>
      <c r="BT273" s="309">
        <v>8.1371231883170247E-2</v>
      </c>
      <c r="BU273" s="252">
        <v>0.16155608517603798</v>
      </c>
      <c r="BV273" s="252">
        <v>0.27147580723135362</v>
      </c>
      <c r="BW273" s="309">
        <v>0.40092426646433876</v>
      </c>
      <c r="BX273" s="252">
        <v>0.539578571112584</v>
      </c>
      <c r="BY273" s="309">
        <v>0.74702521887861606</v>
      </c>
      <c r="BZ273" s="252">
        <v>1</v>
      </c>
      <c r="CB273" s="537">
        <f t="shared" si="764"/>
        <v>0</v>
      </c>
      <c r="CC273" s="537">
        <f t="shared" si="764"/>
        <v>0</v>
      </c>
      <c r="CD273" s="537">
        <f t="shared" si="764"/>
        <v>0</v>
      </c>
      <c r="CE273" s="537">
        <f t="shared" si="764"/>
        <v>2190.7204780000002</v>
      </c>
      <c r="CF273" s="537">
        <f t="shared" si="764"/>
        <v>2203.8771780000002</v>
      </c>
      <c r="CG273" s="537">
        <f t="shared" si="764"/>
        <v>3026.147978</v>
      </c>
      <c r="CH273" s="537">
        <f t="shared" si="764"/>
        <v>3491.5039379999998</v>
      </c>
      <c r="CI273" s="537">
        <f t="shared" si="764"/>
        <v>3491.5039379999998</v>
      </c>
      <c r="CJ273" s="537">
        <f t="shared" si="764"/>
        <v>3491.5039379999998</v>
      </c>
      <c r="CK273" s="537">
        <f t="shared" si="764"/>
        <v>3491.5039379999998</v>
      </c>
      <c r="CL273" s="537">
        <f t="shared" si="764"/>
        <v>3491.5039379999998</v>
      </c>
      <c r="CM273" s="537">
        <f t="shared" si="764"/>
        <v>3491.5039379999998</v>
      </c>
      <c r="CO273" s="538">
        <f t="shared" si="765"/>
        <v>0</v>
      </c>
      <c r="CP273" s="538">
        <f t="shared" si="765"/>
        <v>0</v>
      </c>
      <c r="CQ273" s="538">
        <f t="shared" si="765"/>
        <v>0</v>
      </c>
      <c r="CR273" s="538">
        <f t="shared" si="765"/>
        <v>0</v>
      </c>
      <c r="CS273" s="538">
        <f t="shared" si="765"/>
        <v>107.96165690000001</v>
      </c>
      <c r="CT273" s="538">
        <f t="shared" si="765"/>
        <v>284.10797656000005</v>
      </c>
      <c r="CU273" s="538">
        <f t="shared" si="765"/>
        <v>564.07370760000003</v>
      </c>
      <c r="CV273" s="538">
        <f t="shared" si="765"/>
        <v>947.85885001999998</v>
      </c>
      <c r="CW273" s="538">
        <f t="shared" si="765"/>
        <v>1399.8286552</v>
      </c>
      <c r="CX273" s="538">
        <f t="shared" si="765"/>
        <v>1883.9407059</v>
      </c>
      <c r="CY273" s="538">
        <f t="shared" si="765"/>
        <v>2608.2414935000002</v>
      </c>
      <c r="CZ273" s="538">
        <f t="shared" si="765"/>
        <v>3491.5039379999998</v>
      </c>
      <c r="DB273" s="537">
        <v>0</v>
      </c>
      <c r="DC273" s="538">
        <v>0</v>
      </c>
      <c r="DD273" s="538">
        <v>0</v>
      </c>
      <c r="DE273" s="538">
        <v>2190720478</v>
      </c>
      <c r="DF273" s="538">
        <v>2203877178</v>
      </c>
      <c r="DG273" s="538">
        <v>3026147978</v>
      </c>
      <c r="DH273" s="538">
        <v>3491503938</v>
      </c>
      <c r="DI273" s="538">
        <v>3491503938</v>
      </c>
      <c r="DJ273" s="538">
        <v>3491503938</v>
      </c>
      <c r="DK273" s="538">
        <v>3491503938</v>
      </c>
      <c r="DL273" s="538">
        <v>3491503938</v>
      </c>
      <c r="DM273" s="538">
        <v>3491503938</v>
      </c>
      <c r="DO273" s="538">
        <v>0</v>
      </c>
      <c r="DP273" s="538">
        <v>0</v>
      </c>
      <c r="DQ273" s="538">
        <v>0</v>
      </c>
      <c r="DR273" s="538">
        <v>0</v>
      </c>
      <c r="DS273" s="538">
        <v>107961656.90000001</v>
      </c>
      <c r="DT273" s="554">
        <v>284107976.56000006</v>
      </c>
      <c r="DU273" s="538">
        <v>564073707.60000002</v>
      </c>
      <c r="DV273" s="538">
        <v>947858850.01999998</v>
      </c>
      <c r="DW273" s="554">
        <v>1399828655.2</v>
      </c>
      <c r="DX273" s="538">
        <v>1883940705.9000001</v>
      </c>
      <c r="DY273" s="554">
        <v>2608241493.5</v>
      </c>
      <c r="DZ273" s="538">
        <v>3491503938</v>
      </c>
      <c r="EB273" s="537">
        <v>1000000</v>
      </c>
      <c r="EC273" s="538">
        <v>1000000</v>
      </c>
      <c r="ED273" s="538">
        <v>1000000</v>
      </c>
      <c r="EE273" s="538">
        <v>1000000</v>
      </c>
      <c r="EF273" s="538">
        <v>1000000</v>
      </c>
      <c r="EG273" s="538">
        <v>1000000</v>
      </c>
      <c r="EH273" s="538">
        <v>1000000</v>
      </c>
      <c r="EI273" s="538">
        <v>1000000</v>
      </c>
      <c r="EJ273" s="538">
        <v>1000000</v>
      </c>
      <c r="EK273" s="538">
        <v>1000000</v>
      </c>
      <c r="EL273" s="538">
        <v>1000000</v>
      </c>
      <c r="EM273" s="538">
        <v>1000000</v>
      </c>
      <c r="EO273" s="538">
        <v>1000000</v>
      </c>
      <c r="EP273" s="538">
        <v>1000000</v>
      </c>
      <c r="EQ273" s="538">
        <v>1000000</v>
      </c>
      <c r="ER273" s="538">
        <v>1000000</v>
      </c>
      <c r="ES273" s="538">
        <v>1000000</v>
      </c>
      <c r="ET273" s="554">
        <v>1000000</v>
      </c>
      <c r="EU273" s="538">
        <v>1000000</v>
      </c>
      <c r="EV273" s="538">
        <v>1000000</v>
      </c>
      <c r="EW273" s="554">
        <v>1000000</v>
      </c>
      <c r="EX273" s="538">
        <v>1000000</v>
      </c>
      <c r="EY273" s="554">
        <v>1000000</v>
      </c>
      <c r="EZ273" s="538">
        <v>1000000</v>
      </c>
    </row>
    <row r="274" spans="1:156" ht="123" customHeight="1">
      <c r="A274" s="181"/>
      <c r="B274" s="181" t="s">
        <v>192</v>
      </c>
      <c r="C274" s="181" t="s">
        <v>299</v>
      </c>
      <c r="D274" s="509" t="s">
        <v>405</v>
      </c>
      <c r="E274" s="181" t="s">
        <v>174</v>
      </c>
      <c r="F274" s="181" t="s">
        <v>162</v>
      </c>
      <c r="G274" s="181" t="s">
        <v>162</v>
      </c>
      <c r="H274" s="181" t="s">
        <v>162</v>
      </c>
      <c r="I274" s="181" t="s">
        <v>162</v>
      </c>
      <c r="J274" s="181" t="s">
        <v>162</v>
      </c>
      <c r="K274" s="181" t="s">
        <v>162</v>
      </c>
      <c r="L274" s="181" t="s">
        <v>162</v>
      </c>
      <c r="M274" s="181" t="s">
        <v>162</v>
      </c>
      <c r="N274" s="181" t="s">
        <v>162</v>
      </c>
      <c r="O274" s="181" t="s">
        <v>162</v>
      </c>
      <c r="P274" s="181"/>
      <c r="Q274" s="181"/>
      <c r="R274" s="181"/>
      <c r="S274" s="181"/>
      <c r="T274" s="514" t="s">
        <v>406</v>
      </c>
      <c r="U274" s="291">
        <v>202300000000274</v>
      </c>
      <c r="V274" s="289" t="s">
        <v>406</v>
      </c>
      <c r="W274" s="360">
        <f>+SUMIFS('[1]SIIF Cierre 31 de Abril de 2024'!$P$4:$P$749,'[1]SIIF Cierre 31 de Abril de 2024'!$A$4:$A$749,$B274,'[1]SIIF Cierre 31 de Abril de 2024'!$B$4:$B$749,$C274,'[1]SIIF Cierre 31 de Abril de 2024'!$C$4:$C$749,$D274)/1000000</f>
        <v>9000</v>
      </c>
      <c r="X274" s="360">
        <v>0</v>
      </c>
      <c r="Y274" s="360">
        <f>+SUMIFS('[1]SIIF Cierre 31 de Abril de 2024'!$R$4:$R$749,'[1]SIIF Cierre 31 de Abril de 2024'!$A$4:$A$749,$B274,'[1]SIIF Cierre 31 de Abril de 2024'!$B$4:$B$749,$C274,'[1]SIIF Cierre 31 de Abril de 2024'!$C$4:$C$749,$D274)/1000000</f>
        <v>0</v>
      </c>
      <c r="Z274" s="360"/>
      <c r="AA274" s="360">
        <f>+SUMIFS('[1]SIIF Cierre 31 de Abril de 2024'!$Q$4:$Q$749,'[1]SIIF Cierre 31 de Abril de 2024'!$A$4:$A$749,$B274,'[1]SIIF Cierre 31 de Abril de 2024'!$B$4:$B$749,$C274,'[1]SIIF Cierre 31 de Abril de 2024'!$C$4:$C$749,$D274)/1000000</f>
        <v>0</v>
      </c>
      <c r="AB274" s="360"/>
      <c r="AC274" s="360"/>
      <c r="AD274" s="428">
        <f t="shared" si="749"/>
        <v>9000</v>
      </c>
      <c r="AE274" s="360">
        <f>+SUMIFS('[1]SIIF Cierre 31 de Abril de 2024'!$T$4:$T$749,'[1]SIIF Cierre 31 de Abril de 2024'!$A$4:$A$749,$B274,'[1]SIIF Cierre 31 de Abril de 2024'!$B$4:$B$749,$C274,'[1]SIIF Cierre 31 de Abril de 2024'!$C$4:$C$749,$D274)/1000000</f>
        <v>0</v>
      </c>
      <c r="AF274" s="360">
        <f t="shared" si="750"/>
        <v>9000</v>
      </c>
      <c r="AG274" s="437">
        <f>+SUMIFS('[1]SIIF Cierre 31 de Abril de 2024'!$W$4:$W$749,'[1]SIIF Cierre 31 de Abril de 2024'!$A$4:$A$749,$B274,'[1]SIIF Cierre 31 de Abril de 2024'!$B$4:$B$749,$C274,'[1]SIIF Cierre 31 de Abril de 2024'!$C$4:$C$749,$D274,'[1]SIIF Cierre 31 de Abril de 2024'!$D$4:$D$749,$E274,'[1]SIIF Cierre 31 de Abril de 2024'!$E$4:$E$749,$F274,'[1]SIIF Cierre 31 de Abril de 2024'!$F$4:$F$749,$G274,'[1]SIIF Cierre 31 de Abril de 2024'!$G$4:$G$749,$H274,'[1]SIIF Cierre 31 de Abril de 2024'!$H$4:$H$749,$I274,'[1]SIIF Cierre 31 de Abril de 2024'!$I$4:$I$749,$J274,'[1]SIIF Cierre 31 de Abril de 2024'!$J$4:$J$749,$K274,'[1]SIIF Cierre 31 de Abril de 2024'!$K$4:$K$749,$L274,'[1]SIIF Cierre 31 de Abril de 2024'!$L$4:$L$749,$M274,'[1]SIIF Cierre 31 de Abril de 2024'!$M$4:$M$749,$N274,'[1]SIIF Cierre 31 de Abril de 2024'!$N$4:$N$749,$O274)/1000000</f>
        <v>7572.1256999999996</v>
      </c>
      <c r="AH274" s="247">
        <f t="shared" si="751"/>
        <v>0.84134729999999991</v>
      </c>
      <c r="AI274" s="248"/>
      <c r="AJ274" s="246">
        <f t="shared" si="752"/>
        <v>8779.5108600000003</v>
      </c>
      <c r="AK274" s="246">
        <f t="shared" si="766"/>
        <v>-1207.3851600000007</v>
      </c>
      <c r="AL274" s="170">
        <f t="shared" si="753"/>
        <v>0.97550120666666662</v>
      </c>
      <c r="AM274" s="438">
        <f>+SUMIFS('[1]SIIF Cierre 31 de Abril de 2024'!$X$4:$X$749,'[1]SIIF Cierre 31 de Abril de 2024'!$A$4:$A$749,$B274,'[1]SIIF Cierre 31 de Abril de 2024'!$B$4:$B$749,$C274,'[1]SIIF Cierre 31 de Abril de 2024'!$C$4:$C$749,$D274,'[1]SIIF Cierre 31 de Abril de 2024'!$D$4:$D$749,$E274,'[1]SIIF Cierre 31 de Abril de 2024'!$E$4:$E$749,$F274,'[1]SIIF Cierre 31 de Abril de 2024'!$F$4:$F$749,$G274,'[1]SIIF Cierre 31 de Abril de 2024'!$G$4:$G$749,$H274,'[1]SIIF Cierre 31 de Abril de 2024'!$H$4:$H$749,$I274,'[1]SIIF Cierre 31 de Abril de 2024'!$I$4:$I$749,$J274,'[1]SIIF Cierre 31 de Abril de 2024'!$J$4:$J$749,$K274,'[1]SIIF Cierre 31 de Abril de 2024'!$K$4:$K$749,$L274,'[1]SIIF Cierre 31 de Abril de 2024'!$L$4:$L$749,$M274,'[1]SIIF Cierre 31 de Abril de 2024'!$M$4:$M$749,$N274,'[1]SIIF Cierre 31 de Abril de 2024'!$N$4:$N$749,$O274)/1000000</f>
        <v>939.28177800000003</v>
      </c>
      <c r="AN274" s="247">
        <f t="shared" si="754"/>
        <v>0.10436464200000001</v>
      </c>
      <c r="AO274" s="248"/>
      <c r="AP274" s="246">
        <f t="shared" si="755"/>
        <v>1053.9284011200002</v>
      </c>
      <c r="AQ274" s="246">
        <f t="shared" si="756"/>
        <v>-114.64662312000019</v>
      </c>
      <c r="AR274" s="170">
        <f t="shared" si="757"/>
        <v>0.11710315568000002</v>
      </c>
      <c r="AS274" s="438">
        <f>+SUMIFS('[1]SIIF Cierre 31 de Abril de 2024'!$Z$4:$Z$749,'[1]SIIF Cierre 31 de Abril de 2024'!$A$4:$A$749,$B274,'[1]SIIF Cierre 31 de Abril de 2024'!$B$4:$B$749,$C274,'[1]SIIF Cierre 31 de Abril de 2024'!$C$4:$C$749,$D274,'[1]SIIF Cierre 31 de Abril de 2024'!$D$4:$D$749,$E274,'[1]SIIF Cierre 31 de Abril de 2024'!$E$4:$E$749,$F274,'[1]SIIF Cierre 31 de Abril de 2024'!$F$4:$F$749,$G274,'[1]SIIF Cierre 31 de Abril de 2024'!$G$4:$G$749,$H274,'[1]SIIF Cierre 31 de Abril de 2024'!$H$4:$H$749,$I274,'[1]SIIF Cierre 31 de Abril de 2024'!$I$4:$I$749,$J274,'[1]SIIF Cierre 31 de Abril de 2024'!$J$4:$J$749,$K274,'[1]SIIF Cierre 31 de Abril de 2024'!$K$4:$K$749,$L274,'[1]SIIF Cierre 31 de Abril de 2024'!$L$4:$L$749,$M274,'[1]SIIF Cierre 31 de Abril de 2024'!$M$4:$M$749,$N274,'[1]SIIF Cierre 31 de Abril de 2024'!$N$4:$N$749,$O274)/1000000</f>
        <v>936.80886599999997</v>
      </c>
      <c r="AT274" s="247">
        <f t="shared" si="758"/>
        <v>0.104089874</v>
      </c>
      <c r="AU274" s="428">
        <f t="shared" si="759"/>
        <v>1427.8743000000004</v>
      </c>
      <c r="AV274" s="361">
        <f t="shared" si="760"/>
        <v>6632.843922</v>
      </c>
      <c r="AW274" s="382">
        <f t="shared" si="761"/>
        <v>8060.7182219999995</v>
      </c>
      <c r="AX274" s="386"/>
      <c r="AY274" s="190">
        <f t="shared" si="762"/>
        <v>1053.9284011200002</v>
      </c>
      <c r="AZ274" s="172">
        <f t="shared" si="763"/>
        <v>0.89121972327705923</v>
      </c>
      <c r="BB274" s="259">
        <v>0</v>
      </c>
      <c r="BC274" s="252">
        <v>0.32516706888888891</v>
      </c>
      <c r="BD274" s="252">
        <v>0.65033413777777782</v>
      </c>
      <c r="BE274" s="252">
        <v>0.97550120666666662</v>
      </c>
      <c r="BF274" s="252">
        <v>0.97550120666666662</v>
      </c>
      <c r="BG274" s="252">
        <v>0.97550120666666662</v>
      </c>
      <c r="BH274" s="252">
        <v>0.97550120666666662</v>
      </c>
      <c r="BI274" s="252">
        <v>0.97550120666666662</v>
      </c>
      <c r="BJ274" s="252">
        <v>0.97550120666666662</v>
      </c>
      <c r="BK274" s="252">
        <v>0.97550120666666662</v>
      </c>
      <c r="BL274" s="252">
        <v>0.97550120666666662</v>
      </c>
      <c r="BM274" s="252">
        <v>1</v>
      </c>
      <c r="BO274" s="252">
        <v>0</v>
      </c>
      <c r="BP274" s="252">
        <v>4.8875999999999998E-5</v>
      </c>
      <c r="BQ274" s="252">
        <v>4.8821492533333337E-2</v>
      </c>
      <c r="BR274" s="252">
        <v>0.11710315568000002</v>
      </c>
      <c r="BS274" s="252">
        <v>0.19513934213333337</v>
      </c>
      <c r="BT274" s="309">
        <v>0.28293005189333331</v>
      </c>
      <c r="BU274" s="252">
        <v>0.3902298082666667</v>
      </c>
      <c r="BV274" s="252">
        <v>0.53654765786666669</v>
      </c>
      <c r="BW274" s="309">
        <v>0.63409289093333343</v>
      </c>
      <c r="BX274" s="252">
        <v>0.78041074053333337</v>
      </c>
      <c r="BY274" s="309">
        <v>0.87795597360000011</v>
      </c>
      <c r="BZ274" s="252">
        <v>1</v>
      </c>
      <c r="CB274" s="537">
        <f t="shared" si="764"/>
        <v>0</v>
      </c>
      <c r="CC274" s="537">
        <f t="shared" si="764"/>
        <v>2926.50362</v>
      </c>
      <c r="CD274" s="537">
        <f t="shared" si="764"/>
        <v>5853.0072399999999</v>
      </c>
      <c r="CE274" s="537">
        <f t="shared" si="764"/>
        <v>8779.5108600000003</v>
      </c>
      <c r="CF274" s="537">
        <f t="shared" si="764"/>
        <v>8779.5108600000003</v>
      </c>
      <c r="CG274" s="537">
        <f t="shared" si="764"/>
        <v>8779.5108600000003</v>
      </c>
      <c r="CH274" s="537">
        <f t="shared" si="764"/>
        <v>8779.5108600000003</v>
      </c>
      <c r="CI274" s="537">
        <f t="shared" si="764"/>
        <v>8779.5108600000003</v>
      </c>
      <c r="CJ274" s="537">
        <f t="shared" si="764"/>
        <v>8779.5108600000003</v>
      </c>
      <c r="CK274" s="537">
        <f t="shared" si="764"/>
        <v>8779.5108600000003</v>
      </c>
      <c r="CL274" s="537">
        <f t="shared" si="764"/>
        <v>8779.5108600000003</v>
      </c>
      <c r="CM274" s="537">
        <f t="shared" si="764"/>
        <v>9000</v>
      </c>
      <c r="CO274" s="538">
        <f t="shared" si="765"/>
        <v>0</v>
      </c>
      <c r="CP274" s="538">
        <f t="shared" si="765"/>
        <v>0.439884</v>
      </c>
      <c r="CQ274" s="538">
        <f t="shared" si="765"/>
        <v>439.39343280000003</v>
      </c>
      <c r="CR274" s="538">
        <f t="shared" si="765"/>
        <v>1053.9284011200002</v>
      </c>
      <c r="CS274" s="538">
        <f t="shared" si="765"/>
        <v>1756.2540792000002</v>
      </c>
      <c r="CT274" s="538">
        <f t="shared" si="765"/>
        <v>2546.3704670399998</v>
      </c>
      <c r="CU274" s="538">
        <f t="shared" si="765"/>
        <v>3512.0682744000001</v>
      </c>
      <c r="CV274" s="538">
        <f t="shared" si="765"/>
        <v>4828.9289208</v>
      </c>
      <c r="CW274" s="538">
        <f t="shared" si="765"/>
        <v>5706.8360184000003</v>
      </c>
      <c r="CX274" s="538">
        <f t="shared" si="765"/>
        <v>7023.6966647999998</v>
      </c>
      <c r="CY274" s="538">
        <f t="shared" si="765"/>
        <v>7901.603762400001</v>
      </c>
      <c r="CZ274" s="538">
        <f t="shared" si="765"/>
        <v>9000</v>
      </c>
      <c r="DB274" s="537">
        <v>0</v>
      </c>
      <c r="DC274" s="538">
        <v>2926503620</v>
      </c>
      <c r="DD274" s="538">
        <v>5853007240</v>
      </c>
      <c r="DE274" s="538">
        <v>8779510860</v>
      </c>
      <c r="DF274" s="538">
        <v>8779510860</v>
      </c>
      <c r="DG274" s="538">
        <v>8779510860</v>
      </c>
      <c r="DH274" s="538">
        <v>8779510860</v>
      </c>
      <c r="DI274" s="538">
        <v>8779510860</v>
      </c>
      <c r="DJ274" s="538">
        <v>8779510860</v>
      </c>
      <c r="DK274" s="538">
        <v>8779510860</v>
      </c>
      <c r="DL274" s="538">
        <v>8779510860</v>
      </c>
      <c r="DM274" s="538">
        <v>9000000000</v>
      </c>
      <c r="DO274" s="538">
        <v>0</v>
      </c>
      <c r="DP274" s="538">
        <v>439884</v>
      </c>
      <c r="DQ274" s="538">
        <v>439393432.80000001</v>
      </c>
      <c r="DR274" s="538">
        <v>1053928401.1200001</v>
      </c>
      <c r="DS274" s="538">
        <v>1756254079.2000003</v>
      </c>
      <c r="DT274" s="554">
        <v>2546370467.04</v>
      </c>
      <c r="DU274" s="538">
        <v>3512068274.4000001</v>
      </c>
      <c r="DV274" s="538">
        <v>4828928920.8000002</v>
      </c>
      <c r="DW274" s="554">
        <v>5706836018.4000006</v>
      </c>
      <c r="DX274" s="538">
        <v>7023696664.8000002</v>
      </c>
      <c r="DY274" s="554">
        <v>7901603762.4000006</v>
      </c>
      <c r="DZ274" s="538">
        <v>9000000000</v>
      </c>
      <c r="EB274" s="537">
        <v>1000000</v>
      </c>
      <c r="EC274" s="538">
        <v>1000000</v>
      </c>
      <c r="ED274" s="538">
        <v>1000000</v>
      </c>
      <c r="EE274" s="538">
        <v>1000000</v>
      </c>
      <c r="EF274" s="538">
        <v>1000000</v>
      </c>
      <c r="EG274" s="538">
        <v>1000000</v>
      </c>
      <c r="EH274" s="538">
        <v>1000000</v>
      </c>
      <c r="EI274" s="538">
        <v>1000000</v>
      </c>
      <c r="EJ274" s="538">
        <v>1000000</v>
      </c>
      <c r="EK274" s="538">
        <v>1000000</v>
      </c>
      <c r="EL274" s="538">
        <v>1000000</v>
      </c>
      <c r="EM274" s="538">
        <v>1000000</v>
      </c>
      <c r="EO274" s="538">
        <v>1000000</v>
      </c>
      <c r="EP274" s="538">
        <v>1000000</v>
      </c>
      <c r="EQ274" s="538">
        <v>1000000</v>
      </c>
      <c r="ER274" s="538">
        <v>1000000</v>
      </c>
      <c r="ES274" s="538">
        <v>1000000</v>
      </c>
      <c r="ET274" s="554">
        <v>1000000</v>
      </c>
      <c r="EU274" s="538">
        <v>1000000</v>
      </c>
      <c r="EV274" s="538">
        <v>1000000</v>
      </c>
      <c r="EW274" s="554">
        <v>1000000</v>
      </c>
      <c r="EX274" s="538">
        <v>1000000</v>
      </c>
      <c r="EY274" s="554">
        <v>1000000</v>
      </c>
      <c r="EZ274" s="538">
        <v>1000000</v>
      </c>
    </row>
    <row r="275" spans="1:156" ht="72" customHeight="1">
      <c r="A275" s="181"/>
      <c r="B275" s="181" t="s">
        <v>192</v>
      </c>
      <c r="C275" s="181" t="s">
        <v>299</v>
      </c>
      <c r="D275" s="519" t="s">
        <v>407</v>
      </c>
      <c r="E275" s="181" t="s">
        <v>174</v>
      </c>
      <c r="F275" s="181" t="s">
        <v>162</v>
      </c>
      <c r="G275" s="181" t="s">
        <v>162</v>
      </c>
      <c r="H275" s="181" t="s">
        <v>162</v>
      </c>
      <c r="I275" s="181" t="s">
        <v>162</v>
      </c>
      <c r="J275" s="181" t="s">
        <v>162</v>
      </c>
      <c r="K275" s="181" t="s">
        <v>162</v>
      </c>
      <c r="L275" s="181" t="s">
        <v>162</v>
      </c>
      <c r="M275" s="181" t="s">
        <v>162</v>
      </c>
      <c r="N275" s="181" t="s">
        <v>162</v>
      </c>
      <c r="O275" s="181" t="s">
        <v>162</v>
      </c>
      <c r="P275" s="181"/>
      <c r="Q275" s="181"/>
      <c r="R275" s="181"/>
      <c r="S275" s="181"/>
      <c r="T275" s="525" t="s">
        <v>278</v>
      </c>
      <c r="U275" s="291" t="s">
        <v>279</v>
      </c>
      <c r="V275" s="335" t="s">
        <v>278</v>
      </c>
      <c r="W275" s="360">
        <f>+SUMIFS('[1]SIIF Cierre 31 de Abril de 2024'!$P$4:$P$749,'[1]SIIF Cierre 31 de Abril de 2024'!$A$4:$A$749,$B275,'[1]SIIF Cierre 31 de Abril de 2024'!$B$4:$B$749,$C275,'[1]SIIF Cierre 31 de Abril de 2024'!$C$4:$C$749,$D275)/1000000</f>
        <v>6481.0040959999997</v>
      </c>
      <c r="X275" s="360">
        <v>0</v>
      </c>
      <c r="Y275" s="360">
        <f>+SUMIFS('[1]SIIF Cierre 31 de Abril de 2024'!$R$4:$R$749,'[1]SIIF Cierre 31 de Abril de 2024'!$A$4:$A$749,$B275,'[1]SIIF Cierre 31 de Abril de 2024'!$B$4:$B$749,$C275,'[1]SIIF Cierre 31 de Abril de 2024'!$C$4:$C$749,$D275)/1000000</f>
        <v>0</v>
      </c>
      <c r="Z275" s="360"/>
      <c r="AA275" s="360">
        <f>+SUMIFS('[1]SIIF Cierre 31 de Abril de 2024'!$Q$4:$Q$749,'[1]SIIF Cierre 31 de Abril de 2024'!$A$4:$A$749,$B275,'[1]SIIF Cierre 31 de Abril de 2024'!$B$4:$B$749,$C275,'[1]SIIF Cierre 31 de Abril de 2024'!$C$4:$C$749,$D275)/1000000</f>
        <v>0</v>
      </c>
      <c r="AB275" s="360"/>
      <c r="AC275" s="360"/>
      <c r="AD275" s="428">
        <f t="shared" si="749"/>
        <v>6481.0040959999997</v>
      </c>
      <c r="AE275" s="360">
        <f>+SUMIFS('[1]SIIF Cierre 31 de Abril de 2024'!$T$4:$T$749,'[1]SIIF Cierre 31 de Abril de 2024'!$A$4:$A$749,$B275,'[1]SIIF Cierre 31 de Abril de 2024'!$B$4:$B$749,$C275,'[1]SIIF Cierre 31 de Abril de 2024'!$C$4:$C$749,$D275)/1000000</f>
        <v>0</v>
      </c>
      <c r="AF275" s="360">
        <f t="shared" si="750"/>
        <v>6481.0040959999997</v>
      </c>
      <c r="AG275" s="437">
        <f>+SUMIFS('[1]SIIF Cierre 31 de Abril de 2024'!$W$4:$W$749,'[1]SIIF Cierre 31 de Abril de 2024'!$A$4:$A$749,$B275,'[1]SIIF Cierre 31 de Abril de 2024'!$B$4:$B$749,$C275,'[1]SIIF Cierre 31 de Abril de 2024'!$C$4:$C$749,$D275,'[1]SIIF Cierre 31 de Abril de 2024'!$D$4:$D$749,$E275,'[1]SIIF Cierre 31 de Abril de 2024'!$E$4:$E$749,$F275,'[1]SIIF Cierre 31 de Abril de 2024'!$F$4:$F$749,$G275,'[1]SIIF Cierre 31 de Abril de 2024'!$G$4:$G$749,$H275,'[1]SIIF Cierre 31 de Abril de 2024'!$H$4:$H$749,$I275,'[1]SIIF Cierre 31 de Abril de 2024'!$I$4:$I$749,$J275,'[1]SIIF Cierre 31 de Abril de 2024'!$J$4:$J$749,$K275,'[1]SIIF Cierre 31 de Abril de 2024'!$K$4:$K$749,$L275,'[1]SIIF Cierre 31 de Abril de 2024'!$L$4:$L$749,$M275,'[1]SIIF Cierre 31 de Abril de 2024'!$M$4:$M$749,$N275,'[1]SIIF Cierre 31 de Abril de 2024'!$N$4:$N$749,$O275)/1000000</f>
        <v>0</v>
      </c>
      <c r="AH275" s="247">
        <f t="shared" si="751"/>
        <v>0</v>
      </c>
      <c r="AI275" s="248"/>
      <c r="AJ275" s="246">
        <f t="shared" si="752"/>
        <v>0</v>
      </c>
      <c r="AK275" s="246">
        <f t="shared" si="766"/>
        <v>0</v>
      </c>
      <c r="AL275" s="170">
        <f t="shared" si="753"/>
        <v>0</v>
      </c>
      <c r="AM275" s="438">
        <f>+SUMIFS('[1]SIIF Cierre 31 de Abril de 2024'!$X$4:$X$749,'[1]SIIF Cierre 31 de Abril de 2024'!$A$4:$A$749,$B275,'[1]SIIF Cierre 31 de Abril de 2024'!$B$4:$B$749,$C275,'[1]SIIF Cierre 31 de Abril de 2024'!$C$4:$C$749,$D275,'[1]SIIF Cierre 31 de Abril de 2024'!$D$4:$D$749,$E275,'[1]SIIF Cierre 31 de Abril de 2024'!$E$4:$E$749,$F275,'[1]SIIF Cierre 31 de Abril de 2024'!$F$4:$F$749,$G275,'[1]SIIF Cierre 31 de Abril de 2024'!$G$4:$G$749,$H275,'[1]SIIF Cierre 31 de Abril de 2024'!$H$4:$H$749,$I275,'[1]SIIF Cierre 31 de Abril de 2024'!$I$4:$I$749,$J275,'[1]SIIF Cierre 31 de Abril de 2024'!$J$4:$J$749,$K275,'[1]SIIF Cierre 31 de Abril de 2024'!$K$4:$K$749,$L275,'[1]SIIF Cierre 31 de Abril de 2024'!$L$4:$L$749,$M275,'[1]SIIF Cierre 31 de Abril de 2024'!$M$4:$M$749,$N275,'[1]SIIF Cierre 31 de Abril de 2024'!$N$4:$N$749,$O275)/1000000</f>
        <v>0</v>
      </c>
      <c r="AN275" s="247">
        <f t="shared" si="754"/>
        <v>0</v>
      </c>
      <c r="AO275" s="248"/>
      <c r="AP275" s="246">
        <f t="shared" si="755"/>
        <v>0</v>
      </c>
      <c r="AQ275" s="246">
        <f t="shared" si="756"/>
        <v>0</v>
      </c>
      <c r="AR275" s="170">
        <f t="shared" si="757"/>
        <v>0</v>
      </c>
      <c r="AS275" s="438">
        <f>+SUMIFS('[1]SIIF Cierre 31 de Abril de 2024'!$Z$4:$Z$749,'[1]SIIF Cierre 31 de Abril de 2024'!$A$4:$A$749,$B275,'[1]SIIF Cierre 31 de Abril de 2024'!$B$4:$B$749,$C275,'[1]SIIF Cierre 31 de Abril de 2024'!$C$4:$C$749,$D275,'[1]SIIF Cierre 31 de Abril de 2024'!$D$4:$D$749,$E275,'[1]SIIF Cierre 31 de Abril de 2024'!$E$4:$E$749,$F275,'[1]SIIF Cierre 31 de Abril de 2024'!$F$4:$F$749,$G275,'[1]SIIF Cierre 31 de Abril de 2024'!$G$4:$G$749,$H275,'[1]SIIF Cierre 31 de Abril de 2024'!$H$4:$H$749,$I275,'[1]SIIF Cierre 31 de Abril de 2024'!$I$4:$I$749,$J275,'[1]SIIF Cierre 31 de Abril de 2024'!$J$4:$J$749,$K275,'[1]SIIF Cierre 31 de Abril de 2024'!$K$4:$K$749,$L275,'[1]SIIF Cierre 31 de Abril de 2024'!$L$4:$L$749,$M275,'[1]SIIF Cierre 31 de Abril de 2024'!$M$4:$M$749,$N275,'[1]SIIF Cierre 31 de Abril de 2024'!$N$4:$N$749,$O275)/1000000</f>
        <v>0</v>
      </c>
      <c r="AT275" s="247">
        <f t="shared" si="758"/>
        <v>0</v>
      </c>
      <c r="AU275" s="428">
        <f t="shared" si="759"/>
        <v>6481.0040959999997</v>
      </c>
      <c r="AV275" s="361">
        <f t="shared" si="760"/>
        <v>0</v>
      </c>
      <c r="AW275" s="382">
        <f t="shared" si="761"/>
        <v>6481.0040959999997</v>
      </c>
      <c r="AX275" s="386"/>
      <c r="AY275" s="190">
        <f t="shared" si="762"/>
        <v>0</v>
      </c>
      <c r="AZ275" s="172">
        <f t="shared" si="763"/>
        <v>1</v>
      </c>
      <c r="BB275" s="259">
        <v>0</v>
      </c>
      <c r="BC275" s="252">
        <v>0</v>
      </c>
      <c r="BD275" s="252">
        <v>0</v>
      </c>
      <c r="BE275" s="252">
        <v>0</v>
      </c>
      <c r="BF275" s="252">
        <v>0</v>
      </c>
      <c r="BG275" s="252">
        <v>9.993104315421189E-2</v>
      </c>
      <c r="BH275" s="252">
        <v>9.993104315421189E-2</v>
      </c>
      <c r="BI275" s="252">
        <v>0.23902433836696652</v>
      </c>
      <c r="BJ275" s="252">
        <v>0.998842771908657</v>
      </c>
      <c r="BK275" s="252">
        <v>0.998842771908657</v>
      </c>
      <c r="BL275" s="252">
        <v>0.998842771908657</v>
      </c>
      <c r="BM275" s="252">
        <v>1</v>
      </c>
      <c r="BO275" s="252">
        <v>0</v>
      </c>
      <c r="BP275" s="252">
        <v>0</v>
      </c>
      <c r="BQ275" s="252">
        <v>0</v>
      </c>
      <c r="BR275" s="252">
        <v>0</v>
      </c>
      <c r="BS275" s="252">
        <v>0</v>
      </c>
      <c r="BT275" s="309">
        <v>0</v>
      </c>
      <c r="BU275" s="252">
        <v>4.9965521577105945E-2</v>
      </c>
      <c r="BV275" s="252">
        <v>9.993104315421189E-2</v>
      </c>
      <c r="BW275" s="309">
        <v>0.16947769076058922</v>
      </c>
      <c r="BX275" s="252">
        <v>0.26947769076058919</v>
      </c>
      <c r="BY275" s="309">
        <v>0.46947769076058926</v>
      </c>
      <c r="BZ275" s="252">
        <v>1</v>
      </c>
      <c r="CB275" s="537">
        <f t="shared" si="764"/>
        <v>0</v>
      </c>
      <c r="CC275" s="537">
        <f t="shared" si="764"/>
        <v>0</v>
      </c>
      <c r="CD275" s="537">
        <f t="shared" si="764"/>
        <v>0</v>
      </c>
      <c r="CE275" s="537">
        <f t="shared" si="764"/>
        <v>0</v>
      </c>
      <c r="CF275" s="537">
        <f t="shared" si="764"/>
        <v>0</v>
      </c>
      <c r="CG275" s="537">
        <f t="shared" si="764"/>
        <v>647.65350000000001</v>
      </c>
      <c r="CH275" s="537">
        <f t="shared" si="764"/>
        <v>647.65350000000001</v>
      </c>
      <c r="CI275" s="537">
        <f t="shared" si="764"/>
        <v>1549.117716</v>
      </c>
      <c r="CJ275" s="537">
        <f t="shared" si="764"/>
        <v>6473.5040959999997</v>
      </c>
      <c r="CK275" s="537">
        <f t="shared" si="764"/>
        <v>6473.5040959999997</v>
      </c>
      <c r="CL275" s="537">
        <f t="shared" si="764"/>
        <v>6473.5040959999997</v>
      </c>
      <c r="CM275" s="537">
        <f t="shared" si="764"/>
        <v>6481.0040959999997</v>
      </c>
      <c r="CO275" s="538">
        <f t="shared" si="765"/>
        <v>0</v>
      </c>
      <c r="CP275" s="538">
        <f t="shared" si="765"/>
        <v>0</v>
      </c>
      <c r="CQ275" s="538">
        <f t="shared" si="765"/>
        <v>0</v>
      </c>
      <c r="CR275" s="538">
        <f t="shared" si="765"/>
        <v>0</v>
      </c>
      <c r="CS275" s="538">
        <f t="shared" si="765"/>
        <v>0</v>
      </c>
      <c r="CT275" s="538">
        <f t="shared" si="765"/>
        <v>0</v>
      </c>
      <c r="CU275" s="538">
        <f t="shared" si="765"/>
        <v>323.82675</v>
      </c>
      <c r="CV275" s="538">
        <f t="shared" si="765"/>
        <v>647.65350000000001</v>
      </c>
      <c r="CW275" s="538">
        <f t="shared" si="765"/>
        <v>1098.385608</v>
      </c>
      <c r="CX275" s="538">
        <f t="shared" si="765"/>
        <v>1746.4860176</v>
      </c>
      <c r="CY275" s="538">
        <f t="shared" si="765"/>
        <v>3042.6868368</v>
      </c>
      <c r="CZ275" s="538">
        <f t="shared" si="765"/>
        <v>6481.0040959999997</v>
      </c>
      <c r="DB275" s="537">
        <v>0</v>
      </c>
      <c r="DC275" s="538">
        <v>0</v>
      </c>
      <c r="DD275" s="538">
        <v>0</v>
      </c>
      <c r="DE275" s="538">
        <v>0</v>
      </c>
      <c r="DF275" s="538">
        <v>0</v>
      </c>
      <c r="DG275" s="538">
        <v>647653500</v>
      </c>
      <c r="DH275" s="538">
        <v>647653500</v>
      </c>
      <c r="DI275" s="538">
        <v>1549117716</v>
      </c>
      <c r="DJ275" s="538">
        <v>6473504096</v>
      </c>
      <c r="DK275" s="538">
        <v>6473504096</v>
      </c>
      <c r="DL275" s="538">
        <v>6473504096</v>
      </c>
      <c r="DM275" s="538">
        <v>6481004096</v>
      </c>
      <c r="DO275" s="538">
        <v>0</v>
      </c>
      <c r="DP275" s="538">
        <v>0</v>
      </c>
      <c r="DQ275" s="538">
        <v>0</v>
      </c>
      <c r="DR275" s="538">
        <v>0</v>
      </c>
      <c r="DS275" s="538">
        <v>0</v>
      </c>
      <c r="DT275" s="554">
        <v>0</v>
      </c>
      <c r="DU275" s="538">
        <v>323826750</v>
      </c>
      <c r="DV275" s="538">
        <v>647653500</v>
      </c>
      <c r="DW275" s="554">
        <v>1098385608</v>
      </c>
      <c r="DX275" s="538">
        <v>1746486017.5999999</v>
      </c>
      <c r="DY275" s="554">
        <v>3042686836.8000002</v>
      </c>
      <c r="DZ275" s="538">
        <v>6481004096</v>
      </c>
      <c r="EB275" s="537">
        <v>1000000</v>
      </c>
      <c r="EC275" s="538">
        <v>1000000</v>
      </c>
      <c r="ED275" s="538">
        <v>1000000</v>
      </c>
      <c r="EE275" s="538">
        <v>1000000</v>
      </c>
      <c r="EF275" s="538">
        <v>1000000</v>
      </c>
      <c r="EG275" s="538">
        <v>1000000</v>
      </c>
      <c r="EH275" s="538">
        <v>1000000</v>
      </c>
      <c r="EI275" s="538">
        <v>1000000</v>
      </c>
      <c r="EJ275" s="538">
        <v>1000000</v>
      </c>
      <c r="EK275" s="538">
        <v>1000000</v>
      </c>
      <c r="EL275" s="538">
        <v>1000000</v>
      </c>
      <c r="EM275" s="538">
        <v>1000000</v>
      </c>
      <c r="EO275" s="538">
        <v>1000000</v>
      </c>
      <c r="EP275" s="538">
        <v>1000000</v>
      </c>
      <c r="EQ275" s="538">
        <v>1000000</v>
      </c>
      <c r="ER275" s="538">
        <v>1000000</v>
      </c>
      <c r="ES275" s="538">
        <v>1000000</v>
      </c>
      <c r="ET275" s="554">
        <v>1000000</v>
      </c>
      <c r="EU275" s="538">
        <v>1000000</v>
      </c>
      <c r="EV275" s="538">
        <v>1000000</v>
      </c>
      <c r="EW275" s="554">
        <v>1000000</v>
      </c>
      <c r="EX275" s="538">
        <v>1000000</v>
      </c>
      <c r="EY275" s="554">
        <v>1000000</v>
      </c>
      <c r="EZ275" s="538">
        <v>1000000</v>
      </c>
    </row>
    <row r="276" spans="1:156" ht="87" customHeight="1">
      <c r="A276" s="181"/>
      <c r="B276" s="181" t="s">
        <v>192</v>
      </c>
      <c r="C276" s="181" t="s">
        <v>299</v>
      </c>
      <c r="D276" s="509" t="s">
        <v>408</v>
      </c>
      <c r="E276" s="181" t="s">
        <v>174</v>
      </c>
      <c r="F276" s="181" t="s">
        <v>162</v>
      </c>
      <c r="G276" s="181" t="s">
        <v>162</v>
      </c>
      <c r="H276" s="181" t="s">
        <v>162</v>
      </c>
      <c r="I276" s="181" t="s">
        <v>162</v>
      </c>
      <c r="J276" s="181" t="s">
        <v>162</v>
      </c>
      <c r="K276" s="181" t="s">
        <v>162</v>
      </c>
      <c r="L276" s="181" t="s">
        <v>162</v>
      </c>
      <c r="M276" s="181" t="s">
        <v>162</v>
      </c>
      <c r="N276" s="181" t="s">
        <v>162</v>
      </c>
      <c r="O276" s="181" t="s">
        <v>162</v>
      </c>
      <c r="P276" s="181"/>
      <c r="Q276" s="181"/>
      <c r="R276" s="181"/>
      <c r="S276" s="181"/>
      <c r="T276" s="514" t="s">
        <v>409</v>
      </c>
      <c r="U276" s="291">
        <v>202300000000333</v>
      </c>
      <c r="V276" s="289" t="s">
        <v>409</v>
      </c>
      <c r="W276" s="360">
        <f>+SUMIFS('[1]SIIF Cierre 31 de Abril de 2024'!$P$4:$P$749,'[1]SIIF Cierre 31 de Abril de 2024'!$A$4:$A$749,$B276,'[1]SIIF Cierre 31 de Abril de 2024'!$B$4:$B$749,$C276,'[1]SIIF Cierre 31 de Abril de 2024'!$C$4:$C$749,$D276)/1000000</f>
        <v>5400</v>
      </c>
      <c r="X276" s="360">
        <v>0</v>
      </c>
      <c r="Y276" s="360">
        <f>+SUMIFS('[1]SIIF Cierre 31 de Abril de 2024'!$R$4:$R$749,'[1]SIIF Cierre 31 de Abril de 2024'!$A$4:$A$749,$B276,'[1]SIIF Cierre 31 de Abril de 2024'!$B$4:$B$749,$C276,'[1]SIIF Cierre 31 de Abril de 2024'!$C$4:$C$749,$D276)/1000000</f>
        <v>0</v>
      </c>
      <c r="Z276" s="360"/>
      <c r="AA276" s="360">
        <f>+SUMIFS('[1]SIIF Cierre 31 de Abril de 2024'!$Q$4:$Q$749,'[1]SIIF Cierre 31 de Abril de 2024'!$A$4:$A$749,$B276,'[1]SIIF Cierre 31 de Abril de 2024'!$B$4:$B$749,$C276,'[1]SIIF Cierre 31 de Abril de 2024'!$C$4:$C$749,$D276)/1000000</f>
        <v>0</v>
      </c>
      <c r="AB276" s="360"/>
      <c r="AC276" s="360"/>
      <c r="AD276" s="428">
        <f t="shared" si="749"/>
        <v>5400</v>
      </c>
      <c r="AE276" s="360">
        <f>+SUMIFS('[1]SIIF Cierre 31 de Abril de 2024'!$T$4:$T$749,'[1]SIIF Cierre 31 de Abril de 2024'!$A$4:$A$749,$B276,'[1]SIIF Cierre 31 de Abril de 2024'!$B$4:$B$749,$C276,'[1]SIIF Cierre 31 de Abril de 2024'!$C$4:$C$749,$D276)/1000000</f>
        <v>0</v>
      </c>
      <c r="AF276" s="360">
        <f t="shared" si="750"/>
        <v>5400</v>
      </c>
      <c r="AG276" s="437">
        <f>+SUMIFS('[1]SIIF Cierre 31 de Abril de 2024'!$W$4:$W$749,'[1]SIIF Cierre 31 de Abril de 2024'!$A$4:$A$749,$B276,'[1]SIIF Cierre 31 de Abril de 2024'!$B$4:$B$749,$C276,'[1]SIIF Cierre 31 de Abril de 2024'!$C$4:$C$749,$D276,'[1]SIIF Cierre 31 de Abril de 2024'!$D$4:$D$749,$E276,'[1]SIIF Cierre 31 de Abril de 2024'!$E$4:$E$749,$F276,'[1]SIIF Cierre 31 de Abril de 2024'!$F$4:$F$749,$G276,'[1]SIIF Cierre 31 de Abril de 2024'!$G$4:$G$749,$H276,'[1]SIIF Cierre 31 de Abril de 2024'!$H$4:$H$749,$I276,'[1]SIIF Cierre 31 de Abril de 2024'!$I$4:$I$749,$J276,'[1]SIIF Cierre 31 de Abril de 2024'!$J$4:$J$749,$K276,'[1]SIIF Cierre 31 de Abril de 2024'!$K$4:$K$749,$L276,'[1]SIIF Cierre 31 de Abril de 2024'!$L$4:$L$749,$M276,'[1]SIIF Cierre 31 de Abril de 2024'!$M$4:$M$749,$N276,'[1]SIIF Cierre 31 de Abril de 2024'!$N$4:$N$749,$O276)/1000000</f>
        <v>621.62154999999996</v>
      </c>
      <c r="AH276" s="247">
        <f t="shared" si="751"/>
        <v>0.11511510185185185</v>
      </c>
      <c r="AI276" s="248"/>
      <c r="AJ276" s="246">
        <f t="shared" si="752"/>
        <v>3058.0684799999999</v>
      </c>
      <c r="AK276" s="246">
        <f t="shared" si="766"/>
        <v>-2436.4469300000001</v>
      </c>
      <c r="AL276" s="170">
        <f t="shared" si="753"/>
        <v>0.56630897777777778</v>
      </c>
      <c r="AM276" s="438">
        <f>+SUMIFS('[1]SIIF Cierre 31 de Abril de 2024'!$X$4:$X$749,'[1]SIIF Cierre 31 de Abril de 2024'!$A$4:$A$749,$B276,'[1]SIIF Cierre 31 de Abril de 2024'!$B$4:$B$749,$C276,'[1]SIIF Cierre 31 de Abril de 2024'!$C$4:$C$749,$D276,'[1]SIIF Cierre 31 de Abril de 2024'!$D$4:$D$749,$E276,'[1]SIIF Cierre 31 de Abril de 2024'!$E$4:$E$749,$F276,'[1]SIIF Cierre 31 de Abril de 2024'!$F$4:$F$749,$G276,'[1]SIIF Cierre 31 de Abril de 2024'!$G$4:$G$749,$H276,'[1]SIIF Cierre 31 de Abril de 2024'!$H$4:$H$749,$I276,'[1]SIIF Cierre 31 de Abril de 2024'!$I$4:$I$749,$J276,'[1]SIIF Cierre 31 de Abril de 2024'!$J$4:$J$749,$K276,'[1]SIIF Cierre 31 de Abril de 2024'!$K$4:$K$749,$L276,'[1]SIIF Cierre 31 de Abril de 2024'!$L$4:$L$749,$M276,'[1]SIIF Cierre 31 de Abril de 2024'!$M$4:$M$749,$N276,'[1]SIIF Cierre 31 de Abril de 2024'!$N$4:$N$749,$O276)/1000000</f>
        <v>71.736463000000001</v>
      </c>
      <c r="AN276" s="247">
        <f t="shared" si="754"/>
        <v>1.3284530185185186E-2</v>
      </c>
      <c r="AO276" s="248"/>
      <c r="AP276" s="246">
        <f t="shared" si="755"/>
        <v>0</v>
      </c>
      <c r="AQ276" s="246">
        <f t="shared" si="756"/>
        <v>71.736463000000001</v>
      </c>
      <c r="AR276" s="170">
        <f t="shared" si="757"/>
        <v>0</v>
      </c>
      <c r="AS276" s="438">
        <f>+SUMIFS('[1]SIIF Cierre 31 de Abril de 2024'!$Z$4:$Z$749,'[1]SIIF Cierre 31 de Abril de 2024'!$A$4:$A$749,$B276,'[1]SIIF Cierre 31 de Abril de 2024'!$B$4:$B$749,$C276,'[1]SIIF Cierre 31 de Abril de 2024'!$C$4:$C$749,$D276,'[1]SIIF Cierre 31 de Abril de 2024'!$D$4:$D$749,$E276,'[1]SIIF Cierre 31 de Abril de 2024'!$E$4:$E$749,$F276,'[1]SIIF Cierre 31 de Abril de 2024'!$F$4:$F$749,$G276,'[1]SIIF Cierre 31 de Abril de 2024'!$G$4:$G$749,$H276,'[1]SIIF Cierre 31 de Abril de 2024'!$H$4:$H$749,$I276,'[1]SIIF Cierre 31 de Abril de 2024'!$I$4:$I$749,$J276,'[1]SIIF Cierre 31 de Abril de 2024'!$J$4:$J$749,$K276,'[1]SIIF Cierre 31 de Abril de 2024'!$K$4:$K$749,$L276,'[1]SIIF Cierre 31 de Abril de 2024'!$L$4:$L$749,$M276,'[1]SIIF Cierre 31 de Abril de 2024'!$M$4:$M$749,$N276,'[1]SIIF Cierre 31 de Abril de 2024'!$N$4:$N$749,$O276)/1000000</f>
        <v>58.818438999999998</v>
      </c>
      <c r="AT276" s="247">
        <f t="shared" si="758"/>
        <v>1.0892303518518519E-2</v>
      </c>
      <c r="AU276" s="428">
        <f t="shared" si="759"/>
        <v>4778.3784500000002</v>
      </c>
      <c r="AV276" s="361">
        <f t="shared" si="760"/>
        <v>549.885087</v>
      </c>
      <c r="AW276" s="382">
        <f t="shared" si="761"/>
        <v>5328.2635369999998</v>
      </c>
      <c r="AX276" s="386"/>
      <c r="AY276" s="190">
        <f t="shared" si="762"/>
        <v>0</v>
      </c>
      <c r="AZ276" s="172">
        <f t="shared" si="763"/>
        <v>1</v>
      </c>
      <c r="BB276" s="259">
        <v>0</v>
      </c>
      <c r="BC276" s="252">
        <v>0</v>
      </c>
      <c r="BD276" s="252">
        <v>0</v>
      </c>
      <c r="BE276" s="252">
        <v>0.56630897777777778</v>
      </c>
      <c r="BF276" s="252">
        <v>0.56630897777777778</v>
      </c>
      <c r="BG276" s="252">
        <v>0.64038305185185185</v>
      </c>
      <c r="BH276" s="252">
        <v>0.88611111111111107</v>
      </c>
      <c r="BI276" s="252">
        <v>0.88611111111111107</v>
      </c>
      <c r="BJ276" s="252">
        <v>0.88611111111111107</v>
      </c>
      <c r="BK276" s="252">
        <v>0.99537037037037035</v>
      </c>
      <c r="BL276" s="252">
        <v>0.99537037037037035</v>
      </c>
      <c r="BM276" s="252">
        <v>1</v>
      </c>
      <c r="BO276" s="252">
        <v>0</v>
      </c>
      <c r="BP276" s="252">
        <v>0</v>
      </c>
      <c r="BQ276" s="252">
        <v>0</v>
      </c>
      <c r="BR276" s="252">
        <v>0</v>
      </c>
      <c r="BS276" s="252">
        <v>0.2388888888888889</v>
      </c>
      <c r="BT276" s="309">
        <v>0.2751851851851852</v>
      </c>
      <c r="BU276" s="252">
        <v>0.31666666666666665</v>
      </c>
      <c r="BV276" s="252">
        <v>0.5191203703703704</v>
      </c>
      <c r="BW276" s="309">
        <v>0.59768518518518521</v>
      </c>
      <c r="BX276" s="252">
        <v>0.68125000000000002</v>
      </c>
      <c r="BY276" s="309">
        <v>0.82546296296296295</v>
      </c>
      <c r="BZ276" s="252">
        <v>1</v>
      </c>
      <c r="CB276" s="537">
        <f t="shared" si="764"/>
        <v>0</v>
      </c>
      <c r="CC276" s="537">
        <f t="shared" si="764"/>
        <v>0</v>
      </c>
      <c r="CD276" s="537">
        <f t="shared" si="764"/>
        <v>0</v>
      </c>
      <c r="CE276" s="537">
        <f t="shared" si="764"/>
        <v>3058.0684799999999</v>
      </c>
      <c r="CF276" s="537">
        <f t="shared" si="764"/>
        <v>3058.0684799999999</v>
      </c>
      <c r="CG276" s="537">
        <f t="shared" si="764"/>
        <v>3458.0684799999999</v>
      </c>
      <c r="CH276" s="537">
        <f t="shared" si="764"/>
        <v>4785</v>
      </c>
      <c r="CI276" s="537">
        <f t="shared" si="764"/>
        <v>4785</v>
      </c>
      <c r="CJ276" s="537">
        <f t="shared" si="764"/>
        <v>4785</v>
      </c>
      <c r="CK276" s="537">
        <f t="shared" si="764"/>
        <v>5375</v>
      </c>
      <c r="CL276" s="537">
        <f t="shared" si="764"/>
        <v>5375</v>
      </c>
      <c r="CM276" s="537">
        <f t="shared" si="764"/>
        <v>5400</v>
      </c>
      <c r="CO276" s="538">
        <f t="shared" si="765"/>
        <v>0</v>
      </c>
      <c r="CP276" s="538">
        <f t="shared" si="765"/>
        <v>0</v>
      </c>
      <c r="CQ276" s="538">
        <f t="shared" si="765"/>
        <v>0</v>
      </c>
      <c r="CR276" s="538">
        <f t="shared" si="765"/>
        <v>0</v>
      </c>
      <c r="CS276" s="538">
        <f t="shared" si="765"/>
        <v>1290</v>
      </c>
      <c r="CT276" s="538">
        <f t="shared" si="765"/>
        <v>1486</v>
      </c>
      <c r="CU276" s="538">
        <f t="shared" si="765"/>
        <v>1710</v>
      </c>
      <c r="CV276" s="538">
        <f t="shared" si="765"/>
        <v>2803.25</v>
      </c>
      <c r="CW276" s="538">
        <f t="shared" si="765"/>
        <v>3227.5</v>
      </c>
      <c r="CX276" s="538">
        <f t="shared" si="765"/>
        <v>3678.75</v>
      </c>
      <c r="CY276" s="538">
        <f t="shared" si="765"/>
        <v>4457.5</v>
      </c>
      <c r="CZ276" s="538">
        <f t="shared" si="765"/>
        <v>5400</v>
      </c>
      <c r="DB276" s="537">
        <v>0</v>
      </c>
      <c r="DC276" s="538">
        <v>0</v>
      </c>
      <c r="DD276" s="538">
        <v>0</v>
      </c>
      <c r="DE276" s="538">
        <v>3058068480</v>
      </c>
      <c r="DF276" s="538">
        <v>3058068480</v>
      </c>
      <c r="DG276" s="538">
        <v>3458068480</v>
      </c>
      <c r="DH276" s="538">
        <v>4785000000</v>
      </c>
      <c r="DI276" s="538">
        <v>4785000000</v>
      </c>
      <c r="DJ276" s="538">
        <v>4785000000</v>
      </c>
      <c r="DK276" s="538">
        <v>5375000000</v>
      </c>
      <c r="DL276" s="538">
        <v>5375000000</v>
      </c>
      <c r="DM276" s="538">
        <v>5400000000</v>
      </c>
      <c r="DO276" s="538">
        <v>0</v>
      </c>
      <c r="DP276" s="538">
        <v>0</v>
      </c>
      <c r="DQ276" s="538">
        <v>0</v>
      </c>
      <c r="DR276" s="538">
        <v>0</v>
      </c>
      <c r="DS276" s="538">
        <v>1290000000</v>
      </c>
      <c r="DT276" s="554">
        <v>1486000000</v>
      </c>
      <c r="DU276" s="538">
        <v>1710000000</v>
      </c>
      <c r="DV276" s="538">
        <v>2803250000</v>
      </c>
      <c r="DW276" s="554">
        <v>3227500000</v>
      </c>
      <c r="DX276" s="538">
        <v>3678750000</v>
      </c>
      <c r="DY276" s="554">
        <v>4457500000</v>
      </c>
      <c r="DZ276" s="538">
        <v>5400000000</v>
      </c>
      <c r="EB276" s="537">
        <v>1000000</v>
      </c>
      <c r="EC276" s="538">
        <v>1000000</v>
      </c>
      <c r="ED276" s="538">
        <v>1000000</v>
      </c>
      <c r="EE276" s="538">
        <v>1000000</v>
      </c>
      <c r="EF276" s="538">
        <v>1000000</v>
      </c>
      <c r="EG276" s="538">
        <v>1000000</v>
      </c>
      <c r="EH276" s="538">
        <v>1000000</v>
      </c>
      <c r="EI276" s="538">
        <v>1000000</v>
      </c>
      <c r="EJ276" s="538">
        <v>1000000</v>
      </c>
      <c r="EK276" s="538">
        <v>1000000</v>
      </c>
      <c r="EL276" s="538">
        <v>1000000</v>
      </c>
      <c r="EM276" s="538">
        <v>1000000</v>
      </c>
      <c r="EO276" s="538">
        <v>1000000</v>
      </c>
      <c r="EP276" s="538">
        <v>1000000</v>
      </c>
      <c r="EQ276" s="538">
        <v>1000000</v>
      </c>
      <c r="ER276" s="538">
        <v>1000000</v>
      </c>
      <c r="ES276" s="538">
        <v>1000000</v>
      </c>
      <c r="ET276" s="554">
        <v>1000000</v>
      </c>
      <c r="EU276" s="538">
        <v>1000000</v>
      </c>
      <c r="EV276" s="538">
        <v>1000000</v>
      </c>
      <c r="EW276" s="554">
        <v>1000000</v>
      </c>
      <c r="EX276" s="538">
        <v>1000000</v>
      </c>
      <c r="EY276" s="554">
        <v>1000000</v>
      </c>
      <c r="EZ276" s="538">
        <v>1000000</v>
      </c>
    </row>
    <row r="277" spans="1:156" ht="87" customHeight="1">
      <c r="A277" s="181"/>
      <c r="B277" s="181" t="s">
        <v>192</v>
      </c>
      <c r="C277" s="181" t="s">
        <v>299</v>
      </c>
      <c r="D277" s="509" t="s">
        <v>410</v>
      </c>
      <c r="E277" s="181" t="s">
        <v>174</v>
      </c>
      <c r="F277" s="181" t="s">
        <v>162</v>
      </c>
      <c r="G277" s="181" t="s">
        <v>162</v>
      </c>
      <c r="H277" s="181" t="s">
        <v>162</v>
      </c>
      <c r="I277" s="181" t="s">
        <v>162</v>
      </c>
      <c r="J277" s="181" t="s">
        <v>162</v>
      </c>
      <c r="K277" s="181" t="s">
        <v>162</v>
      </c>
      <c r="L277" s="181" t="s">
        <v>162</v>
      </c>
      <c r="M277" s="181" t="s">
        <v>162</v>
      </c>
      <c r="N277" s="181" t="s">
        <v>162</v>
      </c>
      <c r="O277" s="181" t="s">
        <v>162</v>
      </c>
      <c r="P277" s="181"/>
      <c r="Q277" s="181"/>
      <c r="R277" s="181"/>
      <c r="S277" s="181"/>
      <c r="T277" s="514" t="s">
        <v>411</v>
      </c>
      <c r="U277" s="291">
        <v>202300000000334</v>
      </c>
      <c r="V277" s="289" t="s">
        <v>411</v>
      </c>
      <c r="W277" s="360">
        <f>+SUMIFS('[1]SIIF Cierre 31 de Abril de 2024'!$P$4:$P$749,'[1]SIIF Cierre 31 de Abril de 2024'!$A$4:$A$749,$B277,'[1]SIIF Cierre 31 de Abril de 2024'!$B$4:$B$749,$C277,'[1]SIIF Cierre 31 de Abril de 2024'!$C$4:$C$749,$D277)/1000000</f>
        <v>4000</v>
      </c>
      <c r="X277" s="360">
        <v>0</v>
      </c>
      <c r="Y277" s="360">
        <f>+SUMIFS('[1]SIIF Cierre 31 de Abril de 2024'!$R$4:$R$749,'[1]SIIF Cierre 31 de Abril de 2024'!$A$4:$A$749,$B277,'[1]SIIF Cierre 31 de Abril de 2024'!$B$4:$B$749,$C277,'[1]SIIF Cierre 31 de Abril de 2024'!$C$4:$C$749,$D277)/1000000</f>
        <v>0</v>
      </c>
      <c r="Z277" s="360"/>
      <c r="AA277" s="360">
        <f>+SUMIFS('[1]SIIF Cierre 31 de Abril de 2024'!$Q$4:$Q$749,'[1]SIIF Cierre 31 de Abril de 2024'!$A$4:$A$749,$B277,'[1]SIIF Cierre 31 de Abril de 2024'!$B$4:$B$749,$C277,'[1]SIIF Cierre 31 de Abril de 2024'!$C$4:$C$749,$D277)/1000000</f>
        <v>0</v>
      </c>
      <c r="AB277" s="360"/>
      <c r="AC277" s="360"/>
      <c r="AD277" s="428">
        <f t="shared" si="749"/>
        <v>4000</v>
      </c>
      <c r="AE277" s="360">
        <f>+SUMIFS('[1]SIIF Cierre 31 de Abril de 2024'!$T$4:$T$749,'[1]SIIF Cierre 31 de Abril de 2024'!$A$4:$A$749,$B277,'[1]SIIF Cierre 31 de Abril de 2024'!$B$4:$B$749,$C277,'[1]SIIF Cierre 31 de Abril de 2024'!$C$4:$C$749,$D277)/1000000</f>
        <v>0</v>
      </c>
      <c r="AF277" s="360">
        <f t="shared" si="750"/>
        <v>4000</v>
      </c>
      <c r="AG277" s="437">
        <f>+SUMIFS('[1]SIIF Cierre 31 de Abril de 2024'!$W$4:$W$749,'[1]SIIF Cierre 31 de Abril de 2024'!$A$4:$A$749,$B277,'[1]SIIF Cierre 31 de Abril de 2024'!$B$4:$B$749,$C277,'[1]SIIF Cierre 31 de Abril de 2024'!$C$4:$C$749,$D277,'[1]SIIF Cierre 31 de Abril de 2024'!$D$4:$D$749,$E277,'[1]SIIF Cierre 31 de Abril de 2024'!$E$4:$E$749,$F277,'[1]SIIF Cierre 31 de Abril de 2024'!$F$4:$F$749,$G277,'[1]SIIF Cierre 31 de Abril de 2024'!$G$4:$G$749,$H277,'[1]SIIF Cierre 31 de Abril de 2024'!$H$4:$H$749,$I277,'[1]SIIF Cierre 31 de Abril de 2024'!$I$4:$I$749,$J277,'[1]SIIF Cierre 31 de Abril de 2024'!$J$4:$J$749,$K277,'[1]SIIF Cierre 31 de Abril de 2024'!$K$4:$K$749,$L277,'[1]SIIF Cierre 31 de Abril de 2024'!$L$4:$L$749,$M277,'[1]SIIF Cierre 31 de Abril de 2024'!$M$4:$M$749,$N277,'[1]SIIF Cierre 31 de Abril de 2024'!$N$4:$N$749,$O277)/1000000</f>
        <v>2705.6189669999999</v>
      </c>
      <c r="AH277" s="247">
        <f t="shared" si="751"/>
        <v>0.67640474174999998</v>
      </c>
      <c r="AI277" s="248"/>
      <c r="AJ277" s="246">
        <f t="shared" si="752"/>
        <v>300</v>
      </c>
      <c r="AK277" s="246">
        <f t="shared" si="766"/>
        <v>2405.6189669999999</v>
      </c>
      <c r="AL277" s="170">
        <f t="shared" si="753"/>
        <v>7.4999999999999997E-2</v>
      </c>
      <c r="AM277" s="438">
        <f>+SUMIFS('[1]SIIF Cierre 31 de Abril de 2024'!$X$4:$X$749,'[1]SIIF Cierre 31 de Abril de 2024'!$A$4:$A$749,$B277,'[1]SIIF Cierre 31 de Abril de 2024'!$B$4:$B$749,$C277,'[1]SIIF Cierre 31 de Abril de 2024'!$C$4:$C$749,$D277,'[1]SIIF Cierre 31 de Abril de 2024'!$D$4:$D$749,$E277,'[1]SIIF Cierre 31 de Abril de 2024'!$E$4:$E$749,$F277,'[1]SIIF Cierre 31 de Abril de 2024'!$F$4:$F$749,$G277,'[1]SIIF Cierre 31 de Abril de 2024'!$G$4:$G$749,$H277,'[1]SIIF Cierre 31 de Abril de 2024'!$H$4:$H$749,$I277,'[1]SIIF Cierre 31 de Abril de 2024'!$I$4:$I$749,$J277,'[1]SIIF Cierre 31 de Abril de 2024'!$J$4:$J$749,$K277,'[1]SIIF Cierre 31 de Abril de 2024'!$K$4:$K$749,$L277,'[1]SIIF Cierre 31 de Abril de 2024'!$L$4:$L$749,$M277,'[1]SIIF Cierre 31 de Abril de 2024'!$M$4:$M$749,$N277,'[1]SIIF Cierre 31 de Abril de 2024'!$N$4:$N$749,$O277)/1000000</f>
        <v>121.573292</v>
      </c>
      <c r="AN277" s="247">
        <f t="shared" si="754"/>
        <v>3.0393323E-2</v>
      </c>
      <c r="AO277" s="248"/>
      <c r="AP277" s="246">
        <f t="shared" si="755"/>
        <v>0</v>
      </c>
      <c r="AQ277" s="246">
        <f t="shared" si="756"/>
        <v>121.573292</v>
      </c>
      <c r="AR277" s="170">
        <f t="shared" si="757"/>
        <v>0</v>
      </c>
      <c r="AS277" s="438">
        <f>+SUMIFS('[1]SIIF Cierre 31 de Abril de 2024'!$Z$4:$Z$749,'[1]SIIF Cierre 31 de Abril de 2024'!$A$4:$A$749,$B277,'[1]SIIF Cierre 31 de Abril de 2024'!$B$4:$B$749,$C277,'[1]SIIF Cierre 31 de Abril de 2024'!$C$4:$C$749,$D277,'[1]SIIF Cierre 31 de Abril de 2024'!$D$4:$D$749,$E277,'[1]SIIF Cierre 31 de Abril de 2024'!$E$4:$E$749,$F277,'[1]SIIF Cierre 31 de Abril de 2024'!$F$4:$F$749,$G277,'[1]SIIF Cierre 31 de Abril de 2024'!$G$4:$G$749,$H277,'[1]SIIF Cierre 31 de Abril de 2024'!$H$4:$H$749,$I277,'[1]SIIF Cierre 31 de Abril de 2024'!$I$4:$I$749,$J277,'[1]SIIF Cierre 31 de Abril de 2024'!$J$4:$J$749,$K277,'[1]SIIF Cierre 31 de Abril de 2024'!$K$4:$K$749,$L277,'[1]SIIF Cierre 31 de Abril de 2024'!$L$4:$L$749,$M277,'[1]SIIF Cierre 31 de Abril de 2024'!$M$4:$M$749,$N277,'[1]SIIF Cierre 31 de Abril de 2024'!$N$4:$N$749,$O277)/1000000</f>
        <v>121.573292</v>
      </c>
      <c r="AT277" s="247">
        <f t="shared" si="758"/>
        <v>3.0393323E-2</v>
      </c>
      <c r="AU277" s="428">
        <f t="shared" si="759"/>
        <v>1294.3810330000001</v>
      </c>
      <c r="AV277" s="361">
        <f t="shared" si="760"/>
        <v>2584.0456749999998</v>
      </c>
      <c r="AW277" s="382">
        <f t="shared" si="761"/>
        <v>3878.426708</v>
      </c>
      <c r="AX277" s="386"/>
      <c r="AY277" s="190">
        <f t="shared" si="762"/>
        <v>0</v>
      </c>
      <c r="AZ277" s="172">
        <f t="shared" si="763"/>
        <v>1</v>
      </c>
      <c r="BB277" s="259">
        <v>0</v>
      </c>
      <c r="BC277" s="252">
        <v>0</v>
      </c>
      <c r="BD277" s="252">
        <v>0</v>
      </c>
      <c r="BE277" s="252">
        <v>7.4999999999999997E-2</v>
      </c>
      <c r="BF277" s="252">
        <v>0.25</v>
      </c>
      <c r="BG277" s="252">
        <v>0.55000000000000004</v>
      </c>
      <c r="BH277" s="252">
        <v>0.625</v>
      </c>
      <c r="BI277" s="252">
        <v>0.72499999999999998</v>
      </c>
      <c r="BJ277" s="252">
        <v>0.95</v>
      </c>
      <c r="BK277" s="252">
        <v>1</v>
      </c>
      <c r="BL277" s="252">
        <v>1</v>
      </c>
      <c r="BM277" s="252">
        <v>1</v>
      </c>
      <c r="BO277" s="252">
        <v>0</v>
      </c>
      <c r="BP277" s="252">
        <v>0</v>
      </c>
      <c r="BQ277" s="252">
        <v>0</v>
      </c>
      <c r="BR277" s="252">
        <v>0</v>
      </c>
      <c r="BS277" s="252">
        <v>6.25E-2</v>
      </c>
      <c r="BT277" s="309">
        <v>0.18375</v>
      </c>
      <c r="BU277" s="252">
        <v>0.40875</v>
      </c>
      <c r="BV277" s="252">
        <v>0.64500000000000002</v>
      </c>
      <c r="BW277" s="309">
        <v>0.85</v>
      </c>
      <c r="BX277" s="252">
        <v>0.92500000000000004</v>
      </c>
      <c r="BY277" s="309">
        <v>0.97499999999999998</v>
      </c>
      <c r="BZ277" s="252">
        <v>1</v>
      </c>
      <c r="CB277" s="537">
        <f t="shared" si="764"/>
        <v>0</v>
      </c>
      <c r="CC277" s="537">
        <f t="shared" si="764"/>
        <v>0</v>
      </c>
      <c r="CD277" s="537">
        <f t="shared" si="764"/>
        <v>0</v>
      </c>
      <c r="CE277" s="537">
        <f t="shared" si="764"/>
        <v>300</v>
      </c>
      <c r="CF277" s="537">
        <f t="shared" si="764"/>
        <v>1000</v>
      </c>
      <c r="CG277" s="537">
        <f t="shared" si="764"/>
        <v>2200</v>
      </c>
      <c r="CH277" s="537">
        <f t="shared" si="764"/>
        <v>2500</v>
      </c>
      <c r="CI277" s="537">
        <f t="shared" si="764"/>
        <v>2900</v>
      </c>
      <c r="CJ277" s="537">
        <f t="shared" si="764"/>
        <v>3800</v>
      </c>
      <c r="CK277" s="537">
        <f t="shared" si="764"/>
        <v>4000</v>
      </c>
      <c r="CL277" s="537">
        <f t="shared" si="764"/>
        <v>4000</v>
      </c>
      <c r="CM277" s="537">
        <f t="shared" si="764"/>
        <v>4000</v>
      </c>
      <c r="CO277" s="538">
        <f t="shared" si="765"/>
        <v>0</v>
      </c>
      <c r="CP277" s="538">
        <f t="shared" si="765"/>
        <v>0</v>
      </c>
      <c r="CQ277" s="538">
        <f t="shared" si="765"/>
        <v>0</v>
      </c>
      <c r="CR277" s="538">
        <f t="shared" si="765"/>
        <v>0</v>
      </c>
      <c r="CS277" s="538">
        <f t="shared" si="765"/>
        <v>250</v>
      </c>
      <c r="CT277" s="538">
        <f t="shared" si="765"/>
        <v>735</v>
      </c>
      <c r="CU277" s="538">
        <f t="shared" si="765"/>
        <v>1635</v>
      </c>
      <c r="CV277" s="538">
        <f t="shared" si="765"/>
        <v>2580</v>
      </c>
      <c r="CW277" s="538">
        <f t="shared" si="765"/>
        <v>3400</v>
      </c>
      <c r="CX277" s="538">
        <f t="shared" si="765"/>
        <v>3700</v>
      </c>
      <c r="CY277" s="538">
        <f t="shared" si="765"/>
        <v>3900</v>
      </c>
      <c r="CZ277" s="538">
        <f t="shared" si="765"/>
        <v>4000</v>
      </c>
      <c r="DB277" s="537">
        <v>0</v>
      </c>
      <c r="DC277" s="538">
        <v>0</v>
      </c>
      <c r="DD277" s="538">
        <v>0</v>
      </c>
      <c r="DE277" s="538">
        <v>300000000</v>
      </c>
      <c r="DF277" s="538">
        <v>1000000000</v>
      </c>
      <c r="DG277" s="538">
        <v>2200000000</v>
      </c>
      <c r="DH277" s="538">
        <v>2500000000</v>
      </c>
      <c r="DI277" s="538">
        <v>2900000000</v>
      </c>
      <c r="DJ277" s="538">
        <v>3800000000</v>
      </c>
      <c r="DK277" s="538">
        <v>4000000000</v>
      </c>
      <c r="DL277" s="538">
        <v>4000000000</v>
      </c>
      <c r="DM277" s="538">
        <v>4000000000</v>
      </c>
      <c r="DO277" s="538">
        <v>0</v>
      </c>
      <c r="DP277" s="538">
        <v>0</v>
      </c>
      <c r="DQ277" s="538">
        <v>0</v>
      </c>
      <c r="DR277" s="538">
        <v>0</v>
      </c>
      <c r="DS277" s="538">
        <v>250000000</v>
      </c>
      <c r="DT277" s="554">
        <v>735000000</v>
      </c>
      <c r="DU277" s="538">
        <v>1635000000</v>
      </c>
      <c r="DV277" s="538">
        <v>2580000000</v>
      </c>
      <c r="DW277" s="554">
        <v>3400000000</v>
      </c>
      <c r="DX277" s="538">
        <v>3700000000</v>
      </c>
      <c r="DY277" s="554">
        <v>3900000000</v>
      </c>
      <c r="DZ277" s="538">
        <v>4000000000</v>
      </c>
      <c r="EB277" s="537">
        <v>1000000</v>
      </c>
      <c r="EC277" s="538">
        <v>1000000</v>
      </c>
      <c r="ED277" s="538">
        <v>1000000</v>
      </c>
      <c r="EE277" s="538">
        <v>1000000</v>
      </c>
      <c r="EF277" s="538">
        <v>1000000</v>
      </c>
      <c r="EG277" s="538">
        <v>1000000</v>
      </c>
      <c r="EH277" s="538">
        <v>1000000</v>
      </c>
      <c r="EI277" s="538">
        <v>1000000</v>
      </c>
      <c r="EJ277" s="538">
        <v>1000000</v>
      </c>
      <c r="EK277" s="538">
        <v>1000000</v>
      </c>
      <c r="EL277" s="538">
        <v>1000000</v>
      </c>
      <c r="EM277" s="538">
        <v>1000000</v>
      </c>
      <c r="EO277" s="538">
        <v>1000000</v>
      </c>
      <c r="EP277" s="538">
        <v>1000000</v>
      </c>
      <c r="EQ277" s="538">
        <v>1000000</v>
      </c>
      <c r="ER277" s="538">
        <v>1000000</v>
      </c>
      <c r="ES277" s="538">
        <v>1000000</v>
      </c>
      <c r="ET277" s="554">
        <v>1000000</v>
      </c>
      <c r="EU277" s="538">
        <v>1000000</v>
      </c>
      <c r="EV277" s="538">
        <v>1000000</v>
      </c>
      <c r="EW277" s="554">
        <v>1000000</v>
      </c>
      <c r="EX277" s="538">
        <v>1000000</v>
      </c>
      <c r="EY277" s="554">
        <v>1000000</v>
      </c>
      <c r="EZ277" s="538">
        <v>1000000</v>
      </c>
    </row>
    <row r="278" spans="1:156" ht="72.75" customHeight="1">
      <c r="A278" s="181"/>
      <c r="B278" s="181" t="s">
        <v>192</v>
      </c>
      <c r="C278" s="181" t="s">
        <v>299</v>
      </c>
      <c r="D278" s="509" t="s">
        <v>412</v>
      </c>
      <c r="E278" s="181" t="s">
        <v>174</v>
      </c>
      <c r="F278" s="181" t="s">
        <v>162</v>
      </c>
      <c r="G278" s="181" t="s">
        <v>162</v>
      </c>
      <c r="H278" s="181" t="s">
        <v>162</v>
      </c>
      <c r="I278" s="181" t="s">
        <v>162</v>
      </c>
      <c r="J278" s="181" t="s">
        <v>162</v>
      </c>
      <c r="K278" s="181" t="s">
        <v>162</v>
      </c>
      <c r="L278" s="181" t="s">
        <v>162</v>
      </c>
      <c r="M278" s="181" t="s">
        <v>162</v>
      </c>
      <c r="N278" s="181" t="s">
        <v>162</v>
      </c>
      <c r="O278" s="181" t="s">
        <v>162</v>
      </c>
      <c r="P278" s="181"/>
      <c r="Q278" s="181"/>
      <c r="R278" s="181"/>
      <c r="S278" s="181"/>
      <c r="T278" s="514" t="s">
        <v>413</v>
      </c>
      <c r="U278" s="291">
        <v>202300000000049</v>
      </c>
      <c r="V278" s="289" t="s">
        <v>413</v>
      </c>
      <c r="W278" s="360">
        <f>+SUMIFS('[1]SIIF Cierre 31 de Abril de 2024'!$P$4:$P$749,'[1]SIIF Cierre 31 de Abril de 2024'!$A$4:$A$749,$B278,'[1]SIIF Cierre 31 de Abril de 2024'!$B$4:$B$749,$C278,'[1]SIIF Cierre 31 de Abril de 2024'!$C$4:$C$749,$D278)/1000000</f>
        <v>9000</v>
      </c>
      <c r="X278" s="360">
        <v>0</v>
      </c>
      <c r="Y278" s="360">
        <f>+SUMIFS('[1]SIIF Cierre 31 de Abril de 2024'!$R$4:$R$749,'[1]SIIF Cierre 31 de Abril de 2024'!$A$4:$A$749,$B278,'[1]SIIF Cierre 31 de Abril de 2024'!$B$4:$B$749,$C278,'[1]SIIF Cierre 31 de Abril de 2024'!$C$4:$C$749,$D278)/1000000</f>
        <v>0</v>
      </c>
      <c r="Z278" s="360"/>
      <c r="AA278" s="360">
        <f>+SUMIFS('[1]SIIF Cierre 31 de Abril de 2024'!$Q$4:$Q$749,'[1]SIIF Cierre 31 de Abril de 2024'!$A$4:$A$749,$B278,'[1]SIIF Cierre 31 de Abril de 2024'!$B$4:$B$749,$C278,'[1]SIIF Cierre 31 de Abril de 2024'!$C$4:$C$749,$D278)/1000000</f>
        <v>0</v>
      </c>
      <c r="AB278" s="360"/>
      <c r="AC278" s="360"/>
      <c r="AD278" s="428">
        <f t="shared" si="749"/>
        <v>9000</v>
      </c>
      <c r="AE278" s="360">
        <f>+SUMIFS('[1]SIIF Cierre 31 de Abril de 2024'!$T$4:$T$749,'[1]SIIF Cierre 31 de Abril de 2024'!$A$4:$A$749,$B278,'[1]SIIF Cierre 31 de Abril de 2024'!$B$4:$B$749,$C278,'[1]SIIF Cierre 31 de Abril de 2024'!$C$4:$C$749,$D278)/1000000</f>
        <v>0</v>
      </c>
      <c r="AF278" s="360">
        <f t="shared" si="750"/>
        <v>9000</v>
      </c>
      <c r="AG278" s="437">
        <f>+SUMIFS('[1]SIIF Cierre 31 de Abril de 2024'!$W$4:$W$749,'[1]SIIF Cierre 31 de Abril de 2024'!$A$4:$A$749,$B278,'[1]SIIF Cierre 31 de Abril de 2024'!$B$4:$B$749,$C278,'[1]SIIF Cierre 31 de Abril de 2024'!$C$4:$C$749,$D278,'[1]SIIF Cierre 31 de Abril de 2024'!$D$4:$D$749,$E278,'[1]SIIF Cierre 31 de Abril de 2024'!$E$4:$E$749,$F278,'[1]SIIF Cierre 31 de Abril de 2024'!$F$4:$F$749,$G278,'[1]SIIF Cierre 31 de Abril de 2024'!$G$4:$G$749,$H278,'[1]SIIF Cierre 31 de Abril de 2024'!$H$4:$H$749,$I278,'[1]SIIF Cierre 31 de Abril de 2024'!$I$4:$I$749,$J278,'[1]SIIF Cierre 31 de Abril de 2024'!$J$4:$J$749,$K278,'[1]SIIF Cierre 31 de Abril de 2024'!$K$4:$K$749,$L278,'[1]SIIF Cierre 31 de Abril de 2024'!$L$4:$L$749,$M278,'[1]SIIF Cierre 31 de Abril de 2024'!$M$4:$M$749,$N278,'[1]SIIF Cierre 31 de Abril de 2024'!$N$4:$N$749,$O278)/1000000</f>
        <v>2217.4092220000002</v>
      </c>
      <c r="AH278" s="247">
        <f t="shared" si="751"/>
        <v>0.24637880244444446</v>
      </c>
      <c r="AI278" s="248"/>
      <c r="AJ278" s="246">
        <f t="shared" si="752"/>
        <v>0</v>
      </c>
      <c r="AK278" s="246">
        <f t="shared" si="766"/>
        <v>2217.4092220000002</v>
      </c>
      <c r="AL278" s="170">
        <f t="shared" si="753"/>
        <v>0</v>
      </c>
      <c r="AM278" s="438">
        <f>+SUMIFS('[1]SIIF Cierre 31 de Abril de 2024'!$X$4:$X$749,'[1]SIIF Cierre 31 de Abril de 2024'!$A$4:$A$749,$B278,'[1]SIIF Cierre 31 de Abril de 2024'!$B$4:$B$749,$C278,'[1]SIIF Cierre 31 de Abril de 2024'!$C$4:$C$749,$D278,'[1]SIIF Cierre 31 de Abril de 2024'!$D$4:$D$749,$E278,'[1]SIIF Cierre 31 de Abril de 2024'!$E$4:$E$749,$F278,'[1]SIIF Cierre 31 de Abril de 2024'!$F$4:$F$749,$G278,'[1]SIIF Cierre 31 de Abril de 2024'!$G$4:$G$749,$H278,'[1]SIIF Cierre 31 de Abril de 2024'!$H$4:$H$749,$I278,'[1]SIIF Cierre 31 de Abril de 2024'!$I$4:$I$749,$J278,'[1]SIIF Cierre 31 de Abril de 2024'!$J$4:$J$749,$K278,'[1]SIIF Cierre 31 de Abril de 2024'!$K$4:$K$749,$L278,'[1]SIIF Cierre 31 de Abril de 2024'!$L$4:$L$749,$M278,'[1]SIIF Cierre 31 de Abril de 2024'!$M$4:$M$749,$N278,'[1]SIIF Cierre 31 de Abril de 2024'!$N$4:$N$749,$O278)/1000000</f>
        <v>80.682452999999995</v>
      </c>
      <c r="AN278" s="247">
        <f t="shared" si="754"/>
        <v>8.9647169999999988E-3</v>
      </c>
      <c r="AO278" s="248"/>
      <c r="AP278" s="246">
        <f t="shared" si="755"/>
        <v>0</v>
      </c>
      <c r="AQ278" s="246">
        <f t="shared" si="756"/>
        <v>80.682452999999995</v>
      </c>
      <c r="AR278" s="170">
        <f t="shared" si="757"/>
        <v>0</v>
      </c>
      <c r="AS278" s="438">
        <f>+SUMIFS('[1]SIIF Cierre 31 de Abril de 2024'!$Z$4:$Z$749,'[1]SIIF Cierre 31 de Abril de 2024'!$A$4:$A$749,$B278,'[1]SIIF Cierre 31 de Abril de 2024'!$B$4:$B$749,$C278,'[1]SIIF Cierre 31 de Abril de 2024'!$C$4:$C$749,$D278,'[1]SIIF Cierre 31 de Abril de 2024'!$D$4:$D$749,$E278,'[1]SIIF Cierre 31 de Abril de 2024'!$E$4:$E$749,$F278,'[1]SIIF Cierre 31 de Abril de 2024'!$F$4:$F$749,$G278,'[1]SIIF Cierre 31 de Abril de 2024'!$G$4:$G$749,$H278,'[1]SIIF Cierre 31 de Abril de 2024'!$H$4:$H$749,$I278,'[1]SIIF Cierre 31 de Abril de 2024'!$I$4:$I$749,$J278,'[1]SIIF Cierre 31 de Abril de 2024'!$J$4:$J$749,$K278,'[1]SIIF Cierre 31 de Abril de 2024'!$K$4:$K$749,$L278,'[1]SIIF Cierre 31 de Abril de 2024'!$L$4:$L$749,$M278,'[1]SIIF Cierre 31 de Abril de 2024'!$M$4:$M$749,$N278,'[1]SIIF Cierre 31 de Abril de 2024'!$N$4:$N$749,$O278)/1000000</f>
        <v>80.682452999999995</v>
      </c>
      <c r="AT278" s="247">
        <f t="shared" si="758"/>
        <v>8.9647169999999988E-3</v>
      </c>
      <c r="AU278" s="428">
        <f t="shared" si="759"/>
        <v>6782.5907779999998</v>
      </c>
      <c r="AV278" s="361">
        <f t="shared" si="760"/>
        <v>2136.7267690000003</v>
      </c>
      <c r="AW278" s="382">
        <f t="shared" si="761"/>
        <v>8919.3175470000006</v>
      </c>
      <c r="AX278" s="386"/>
      <c r="AY278" s="190">
        <f t="shared" si="762"/>
        <v>0</v>
      </c>
      <c r="AZ278" s="172">
        <f t="shared" si="763"/>
        <v>1</v>
      </c>
      <c r="BB278" s="259">
        <v>0</v>
      </c>
      <c r="BC278" s="252">
        <v>0</v>
      </c>
      <c r="BD278" s="252">
        <v>0</v>
      </c>
      <c r="BE278" s="252">
        <v>0</v>
      </c>
      <c r="BF278" s="252">
        <v>0</v>
      </c>
      <c r="BG278" s="252">
        <v>3.0800000000000001E-2</v>
      </c>
      <c r="BH278" s="252">
        <v>0.25346666666666667</v>
      </c>
      <c r="BI278" s="252">
        <v>0.52933333333333332</v>
      </c>
      <c r="BJ278" s="252">
        <v>0.92800000000000005</v>
      </c>
      <c r="BK278" s="252">
        <v>0.92800000000000005</v>
      </c>
      <c r="BL278" s="252">
        <v>1</v>
      </c>
      <c r="BM278" s="252">
        <v>1</v>
      </c>
      <c r="BO278" s="252">
        <v>0</v>
      </c>
      <c r="BP278" s="252">
        <v>0</v>
      </c>
      <c r="BQ278" s="252">
        <v>0</v>
      </c>
      <c r="BR278" s="252">
        <v>0</v>
      </c>
      <c r="BS278" s="252">
        <v>0</v>
      </c>
      <c r="BT278" s="309">
        <v>0</v>
      </c>
      <c r="BU278" s="252">
        <v>3.0799999999999998E-3</v>
      </c>
      <c r="BV278" s="252">
        <v>0.10590666666666666</v>
      </c>
      <c r="BW278" s="309">
        <v>0.24524000000000001</v>
      </c>
      <c r="BX278" s="252">
        <v>0.4514192592592593</v>
      </c>
      <c r="BY278" s="309">
        <v>0.70018962962962972</v>
      </c>
      <c r="BZ278" s="252">
        <v>1</v>
      </c>
      <c r="CB278" s="537">
        <f t="shared" si="764"/>
        <v>0</v>
      </c>
      <c r="CC278" s="537">
        <f t="shared" si="764"/>
        <v>0</v>
      </c>
      <c r="CD278" s="537">
        <f t="shared" si="764"/>
        <v>0</v>
      </c>
      <c r="CE278" s="537">
        <f t="shared" si="764"/>
        <v>0</v>
      </c>
      <c r="CF278" s="537">
        <f t="shared" si="764"/>
        <v>0</v>
      </c>
      <c r="CG278" s="537">
        <f t="shared" si="764"/>
        <v>277.2</v>
      </c>
      <c r="CH278" s="537">
        <f t="shared" si="764"/>
        <v>2281.1999999999998</v>
      </c>
      <c r="CI278" s="537">
        <f t="shared" si="764"/>
        <v>4764</v>
      </c>
      <c r="CJ278" s="537">
        <f t="shared" si="764"/>
        <v>8352</v>
      </c>
      <c r="CK278" s="537">
        <f t="shared" si="764"/>
        <v>8352</v>
      </c>
      <c r="CL278" s="537">
        <f t="shared" si="764"/>
        <v>9000</v>
      </c>
      <c r="CM278" s="537">
        <f t="shared" si="764"/>
        <v>9000</v>
      </c>
      <c r="CO278" s="538">
        <f t="shared" si="765"/>
        <v>0</v>
      </c>
      <c r="CP278" s="538">
        <f t="shared" si="765"/>
        <v>0</v>
      </c>
      <c r="CQ278" s="538">
        <f t="shared" si="765"/>
        <v>0</v>
      </c>
      <c r="CR278" s="538">
        <f t="shared" si="765"/>
        <v>0</v>
      </c>
      <c r="CS278" s="538">
        <f t="shared" si="765"/>
        <v>0</v>
      </c>
      <c r="CT278" s="538">
        <f t="shared" si="765"/>
        <v>0</v>
      </c>
      <c r="CU278" s="538">
        <f t="shared" si="765"/>
        <v>27.72</v>
      </c>
      <c r="CV278" s="538">
        <f t="shared" si="765"/>
        <v>953.16</v>
      </c>
      <c r="CW278" s="538">
        <f t="shared" si="765"/>
        <v>2207.16</v>
      </c>
      <c r="CX278" s="538">
        <f t="shared" si="765"/>
        <v>4062.7733333333335</v>
      </c>
      <c r="CY278" s="538">
        <f t="shared" si="765"/>
        <v>6301.7066666666669</v>
      </c>
      <c r="CZ278" s="538">
        <f t="shared" si="765"/>
        <v>9000</v>
      </c>
      <c r="DB278" s="537">
        <v>0</v>
      </c>
      <c r="DC278" s="538">
        <v>0</v>
      </c>
      <c r="DD278" s="538">
        <v>0</v>
      </c>
      <c r="DE278" s="538">
        <v>0</v>
      </c>
      <c r="DF278" s="538">
        <v>0</v>
      </c>
      <c r="DG278" s="538">
        <v>277200000</v>
      </c>
      <c r="DH278" s="538">
        <v>2281200000</v>
      </c>
      <c r="DI278" s="538">
        <v>4764000000</v>
      </c>
      <c r="DJ278" s="538">
        <v>8352000000</v>
      </c>
      <c r="DK278" s="538">
        <v>8352000000</v>
      </c>
      <c r="DL278" s="538">
        <v>9000000000</v>
      </c>
      <c r="DM278" s="538">
        <v>9000000000</v>
      </c>
      <c r="DO278" s="538">
        <v>0</v>
      </c>
      <c r="DP278" s="538">
        <v>0</v>
      </c>
      <c r="DQ278" s="538">
        <v>0</v>
      </c>
      <c r="DR278" s="538">
        <v>0</v>
      </c>
      <c r="DS278" s="538">
        <v>0</v>
      </c>
      <c r="DT278" s="554">
        <v>0</v>
      </c>
      <c r="DU278" s="538">
        <v>27720000</v>
      </c>
      <c r="DV278" s="538">
        <v>953160000</v>
      </c>
      <c r="DW278" s="554">
        <v>2207160000</v>
      </c>
      <c r="DX278" s="538">
        <v>4062773333.3333335</v>
      </c>
      <c r="DY278" s="554">
        <v>6301706666.666667</v>
      </c>
      <c r="DZ278" s="538">
        <v>9000000000</v>
      </c>
      <c r="EB278" s="537">
        <v>1000000</v>
      </c>
      <c r="EC278" s="538">
        <v>1000000</v>
      </c>
      <c r="ED278" s="538">
        <v>1000000</v>
      </c>
      <c r="EE278" s="538">
        <v>1000000</v>
      </c>
      <c r="EF278" s="538">
        <v>1000000</v>
      </c>
      <c r="EG278" s="538">
        <v>1000000</v>
      </c>
      <c r="EH278" s="538">
        <v>1000000</v>
      </c>
      <c r="EI278" s="538">
        <v>1000000</v>
      </c>
      <c r="EJ278" s="538">
        <v>1000000</v>
      </c>
      <c r="EK278" s="538">
        <v>1000000</v>
      </c>
      <c r="EL278" s="538">
        <v>1000000</v>
      </c>
      <c r="EM278" s="538">
        <v>1000000</v>
      </c>
      <c r="EO278" s="538">
        <v>1000000</v>
      </c>
      <c r="EP278" s="538">
        <v>1000000</v>
      </c>
      <c r="EQ278" s="538">
        <v>1000000</v>
      </c>
      <c r="ER278" s="538">
        <v>1000000</v>
      </c>
      <c r="ES278" s="538">
        <v>1000000</v>
      </c>
      <c r="ET278" s="554">
        <v>1000000</v>
      </c>
      <c r="EU278" s="538">
        <v>1000000</v>
      </c>
      <c r="EV278" s="538">
        <v>1000000</v>
      </c>
      <c r="EW278" s="554">
        <v>1000000</v>
      </c>
      <c r="EX278" s="538">
        <v>1000000</v>
      </c>
      <c r="EY278" s="554">
        <v>1000000</v>
      </c>
      <c r="EZ278" s="538">
        <v>1000000</v>
      </c>
    </row>
    <row r="279" spans="1:156" ht="75" customHeight="1">
      <c r="A279" s="181"/>
      <c r="B279" s="181" t="s">
        <v>192</v>
      </c>
      <c r="C279" s="181" t="s">
        <v>299</v>
      </c>
      <c r="D279" s="519" t="s">
        <v>383</v>
      </c>
      <c r="E279" s="181" t="s">
        <v>174</v>
      </c>
      <c r="F279" s="181" t="s">
        <v>162</v>
      </c>
      <c r="G279" s="181" t="s">
        <v>162</v>
      </c>
      <c r="H279" s="181" t="s">
        <v>162</v>
      </c>
      <c r="I279" s="181" t="s">
        <v>162</v>
      </c>
      <c r="J279" s="181" t="s">
        <v>162</v>
      </c>
      <c r="K279" s="181" t="s">
        <v>162</v>
      </c>
      <c r="L279" s="181" t="s">
        <v>162</v>
      </c>
      <c r="M279" s="181" t="s">
        <v>162</v>
      </c>
      <c r="N279" s="181" t="s">
        <v>162</v>
      </c>
      <c r="O279" s="181" t="s">
        <v>162</v>
      </c>
      <c r="P279" s="181"/>
      <c r="Q279" s="181"/>
      <c r="R279" s="181"/>
      <c r="S279" s="181"/>
      <c r="T279" s="514" t="s">
        <v>280</v>
      </c>
      <c r="U279" s="291" t="s">
        <v>281</v>
      </c>
      <c r="V279" s="289" t="s">
        <v>280</v>
      </c>
      <c r="W279" s="360">
        <f>+SUMIFS('[1]SIIF Cierre 31 de Abril de 2024'!$P$4:$P$749,'[1]SIIF Cierre 31 de Abril de 2024'!$A$4:$A$749,$B279,'[1]SIIF Cierre 31 de Abril de 2024'!$B$4:$B$749,$C279,'[1]SIIF Cierre 31 de Abril de 2024'!$C$4:$C$749,$D279)/1000000</f>
        <v>3000</v>
      </c>
      <c r="X279" s="360">
        <v>0</v>
      </c>
      <c r="Y279" s="360">
        <f>+SUMIFS('[1]SIIF Cierre 31 de Abril de 2024'!$R$4:$R$749,'[1]SIIF Cierre 31 de Abril de 2024'!$A$4:$A$749,$B279,'[1]SIIF Cierre 31 de Abril de 2024'!$B$4:$B$749,$C279,'[1]SIIF Cierre 31 de Abril de 2024'!$C$4:$C$749,$D279)/1000000</f>
        <v>0</v>
      </c>
      <c r="Z279" s="360"/>
      <c r="AA279" s="360">
        <f>+SUMIFS('[1]SIIF Cierre 31 de Abril de 2024'!$Q$4:$Q$749,'[1]SIIF Cierre 31 de Abril de 2024'!$A$4:$A$749,$B279,'[1]SIIF Cierre 31 de Abril de 2024'!$B$4:$B$749,$C279,'[1]SIIF Cierre 31 de Abril de 2024'!$C$4:$C$749,$D279)/1000000</f>
        <v>0</v>
      </c>
      <c r="AB279" s="360"/>
      <c r="AC279" s="360"/>
      <c r="AD279" s="428">
        <f t="shared" si="749"/>
        <v>3000</v>
      </c>
      <c r="AE279" s="360">
        <f>+SUMIFS('[1]SIIF Cierre 31 de Abril de 2024'!$T$4:$T$749,'[1]SIIF Cierre 31 de Abril de 2024'!$A$4:$A$749,$B279,'[1]SIIF Cierre 31 de Abril de 2024'!$B$4:$B$749,$C279,'[1]SIIF Cierre 31 de Abril de 2024'!$C$4:$C$749,$D279)/1000000</f>
        <v>0</v>
      </c>
      <c r="AF279" s="360">
        <f t="shared" si="750"/>
        <v>3000</v>
      </c>
      <c r="AG279" s="437">
        <f>+SUMIFS('[1]SIIF Cierre 31 de Abril de 2024'!$W$4:$W$749,'[1]SIIF Cierre 31 de Abril de 2024'!$A$4:$A$749,$B279,'[1]SIIF Cierre 31 de Abril de 2024'!$B$4:$B$749,$C279,'[1]SIIF Cierre 31 de Abril de 2024'!$C$4:$C$749,$D279,'[1]SIIF Cierre 31 de Abril de 2024'!$D$4:$D$749,$E279,'[1]SIIF Cierre 31 de Abril de 2024'!$E$4:$E$749,$F279,'[1]SIIF Cierre 31 de Abril de 2024'!$F$4:$F$749,$G279,'[1]SIIF Cierre 31 de Abril de 2024'!$G$4:$G$749,$H279,'[1]SIIF Cierre 31 de Abril de 2024'!$H$4:$H$749,$I279,'[1]SIIF Cierre 31 de Abril de 2024'!$I$4:$I$749,$J279,'[1]SIIF Cierre 31 de Abril de 2024'!$J$4:$J$749,$K279,'[1]SIIF Cierre 31 de Abril de 2024'!$K$4:$K$749,$L279,'[1]SIIF Cierre 31 de Abril de 2024'!$L$4:$L$749,$M279,'[1]SIIF Cierre 31 de Abril de 2024'!$M$4:$M$749,$N279,'[1]SIIF Cierre 31 de Abril de 2024'!$N$4:$N$749,$O279)/1000000</f>
        <v>0</v>
      </c>
      <c r="AH279" s="247">
        <f t="shared" si="751"/>
        <v>0</v>
      </c>
      <c r="AI279" s="248"/>
      <c r="AJ279" s="246">
        <f t="shared" si="752"/>
        <v>0</v>
      </c>
      <c r="AK279" s="246">
        <f t="shared" si="766"/>
        <v>0</v>
      </c>
      <c r="AL279" s="170">
        <f t="shared" si="753"/>
        <v>0</v>
      </c>
      <c r="AM279" s="438">
        <f>+SUMIFS('[1]SIIF Cierre 31 de Abril de 2024'!$X$4:$X$749,'[1]SIIF Cierre 31 de Abril de 2024'!$A$4:$A$749,$B279,'[1]SIIF Cierre 31 de Abril de 2024'!$B$4:$B$749,$C279,'[1]SIIF Cierre 31 de Abril de 2024'!$C$4:$C$749,$D279,'[1]SIIF Cierre 31 de Abril de 2024'!$D$4:$D$749,$E279,'[1]SIIF Cierre 31 de Abril de 2024'!$E$4:$E$749,$F279,'[1]SIIF Cierre 31 de Abril de 2024'!$F$4:$F$749,$G279,'[1]SIIF Cierre 31 de Abril de 2024'!$G$4:$G$749,$H279,'[1]SIIF Cierre 31 de Abril de 2024'!$H$4:$H$749,$I279,'[1]SIIF Cierre 31 de Abril de 2024'!$I$4:$I$749,$J279,'[1]SIIF Cierre 31 de Abril de 2024'!$J$4:$J$749,$K279,'[1]SIIF Cierre 31 de Abril de 2024'!$K$4:$K$749,$L279,'[1]SIIF Cierre 31 de Abril de 2024'!$L$4:$L$749,$M279,'[1]SIIF Cierre 31 de Abril de 2024'!$M$4:$M$749,$N279,'[1]SIIF Cierre 31 de Abril de 2024'!$N$4:$N$749,$O279)/1000000</f>
        <v>0</v>
      </c>
      <c r="AN279" s="247">
        <f t="shared" si="754"/>
        <v>0</v>
      </c>
      <c r="AO279" s="248"/>
      <c r="AP279" s="246">
        <f t="shared" si="755"/>
        <v>0</v>
      </c>
      <c r="AQ279" s="246">
        <f t="shared" si="756"/>
        <v>0</v>
      </c>
      <c r="AR279" s="170">
        <f t="shared" si="757"/>
        <v>0</v>
      </c>
      <c r="AS279" s="438">
        <f>+SUMIFS('[1]SIIF Cierre 31 de Abril de 2024'!$Z$4:$Z$749,'[1]SIIF Cierre 31 de Abril de 2024'!$A$4:$A$749,$B279,'[1]SIIF Cierre 31 de Abril de 2024'!$B$4:$B$749,$C279,'[1]SIIF Cierre 31 de Abril de 2024'!$C$4:$C$749,$D279,'[1]SIIF Cierre 31 de Abril de 2024'!$D$4:$D$749,$E279,'[1]SIIF Cierre 31 de Abril de 2024'!$E$4:$E$749,$F279,'[1]SIIF Cierre 31 de Abril de 2024'!$F$4:$F$749,$G279,'[1]SIIF Cierre 31 de Abril de 2024'!$G$4:$G$749,$H279,'[1]SIIF Cierre 31 de Abril de 2024'!$H$4:$H$749,$I279,'[1]SIIF Cierre 31 de Abril de 2024'!$I$4:$I$749,$J279,'[1]SIIF Cierre 31 de Abril de 2024'!$J$4:$J$749,$K279,'[1]SIIF Cierre 31 de Abril de 2024'!$K$4:$K$749,$L279,'[1]SIIF Cierre 31 de Abril de 2024'!$L$4:$L$749,$M279,'[1]SIIF Cierre 31 de Abril de 2024'!$M$4:$M$749,$N279,'[1]SIIF Cierre 31 de Abril de 2024'!$N$4:$N$749,$O279)/1000000</f>
        <v>0</v>
      </c>
      <c r="AT279" s="247">
        <f t="shared" si="758"/>
        <v>0</v>
      </c>
      <c r="AU279" s="428">
        <f t="shared" si="759"/>
        <v>3000</v>
      </c>
      <c r="AV279" s="361">
        <f t="shared" si="760"/>
        <v>0</v>
      </c>
      <c r="AW279" s="382">
        <f t="shared" si="761"/>
        <v>3000</v>
      </c>
      <c r="AX279" s="386"/>
      <c r="AY279" s="190">
        <f t="shared" si="762"/>
        <v>0</v>
      </c>
      <c r="AZ279" s="172">
        <f t="shared" si="763"/>
        <v>1</v>
      </c>
      <c r="BB279" s="259">
        <v>0</v>
      </c>
      <c r="BC279" s="252">
        <v>0</v>
      </c>
      <c r="BD279" s="252">
        <v>0</v>
      </c>
      <c r="BE279" s="252">
        <v>0</v>
      </c>
      <c r="BF279" s="252">
        <v>0</v>
      </c>
      <c r="BG279" s="252">
        <v>0</v>
      </c>
      <c r="BH279" s="252">
        <v>0</v>
      </c>
      <c r="BI279" s="252">
        <v>0</v>
      </c>
      <c r="BJ279" s="252">
        <v>1</v>
      </c>
      <c r="BK279" s="252">
        <v>1</v>
      </c>
      <c r="BL279" s="252">
        <v>1</v>
      </c>
      <c r="BM279" s="252">
        <v>1</v>
      </c>
      <c r="BO279" s="252">
        <v>0</v>
      </c>
      <c r="BP279" s="252">
        <v>0</v>
      </c>
      <c r="BQ279" s="252">
        <v>0</v>
      </c>
      <c r="BR279" s="252">
        <v>0</v>
      </c>
      <c r="BS279" s="252">
        <v>0</v>
      </c>
      <c r="BT279" s="309">
        <v>0</v>
      </c>
      <c r="BU279" s="252">
        <v>0</v>
      </c>
      <c r="BV279" s="252">
        <v>0</v>
      </c>
      <c r="BW279" s="309">
        <v>0</v>
      </c>
      <c r="BX279" s="252">
        <v>0.3</v>
      </c>
      <c r="BY279" s="309">
        <v>0.6</v>
      </c>
      <c r="BZ279" s="252">
        <v>1</v>
      </c>
      <c r="CB279" s="537">
        <f t="shared" si="764"/>
        <v>0</v>
      </c>
      <c r="CC279" s="537">
        <f t="shared" si="764"/>
        <v>0</v>
      </c>
      <c r="CD279" s="537">
        <f t="shared" si="764"/>
        <v>0</v>
      </c>
      <c r="CE279" s="537">
        <f t="shared" si="764"/>
        <v>0</v>
      </c>
      <c r="CF279" s="537">
        <f t="shared" si="764"/>
        <v>0</v>
      </c>
      <c r="CG279" s="537">
        <f t="shared" si="764"/>
        <v>0</v>
      </c>
      <c r="CH279" s="537">
        <f t="shared" si="764"/>
        <v>0</v>
      </c>
      <c r="CI279" s="537">
        <f t="shared" si="764"/>
        <v>0</v>
      </c>
      <c r="CJ279" s="537">
        <f t="shared" si="764"/>
        <v>3000</v>
      </c>
      <c r="CK279" s="537">
        <f t="shared" si="764"/>
        <v>3000</v>
      </c>
      <c r="CL279" s="537">
        <f t="shared" si="764"/>
        <v>3000</v>
      </c>
      <c r="CM279" s="537">
        <f t="shared" si="764"/>
        <v>3000</v>
      </c>
      <c r="CO279" s="538">
        <f t="shared" si="765"/>
        <v>0</v>
      </c>
      <c r="CP279" s="538">
        <f t="shared" si="765"/>
        <v>0</v>
      </c>
      <c r="CQ279" s="538">
        <f t="shared" si="765"/>
        <v>0</v>
      </c>
      <c r="CR279" s="538">
        <f t="shared" si="765"/>
        <v>0</v>
      </c>
      <c r="CS279" s="538">
        <f t="shared" si="765"/>
        <v>0</v>
      </c>
      <c r="CT279" s="538">
        <f t="shared" si="765"/>
        <v>0</v>
      </c>
      <c r="CU279" s="538">
        <f t="shared" si="765"/>
        <v>0</v>
      </c>
      <c r="CV279" s="538">
        <f t="shared" si="765"/>
        <v>0</v>
      </c>
      <c r="CW279" s="538">
        <f t="shared" si="765"/>
        <v>0</v>
      </c>
      <c r="CX279" s="538">
        <f t="shared" si="765"/>
        <v>900</v>
      </c>
      <c r="CY279" s="538">
        <f t="shared" si="765"/>
        <v>1800</v>
      </c>
      <c r="CZ279" s="538">
        <f t="shared" si="765"/>
        <v>3000</v>
      </c>
      <c r="DB279" s="537">
        <v>0</v>
      </c>
      <c r="DC279" s="538">
        <v>0</v>
      </c>
      <c r="DD279" s="538">
        <v>0</v>
      </c>
      <c r="DE279" s="538">
        <v>0</v>
      </c>
      <c r="DF279" s="538">
        <v>0</v>
      </c>
      <c r="DG279" s="538">
        <v>0</v>
      </c>
      <c r="DH279" s="538">
        <v>0</v>
      </c>
      <c r="DI279" s="538">
        <v>0</v>
      </c>
      <c r="DJ279" s="538">
        <v>3000000000</v>
      </c>
      <c r="DK279" s="538">
        <v>3000000000</v>
      </c>
      <c r="DL279" s="538">
        <v>3000000000</v>
      </c>
      <c r="DM279" s="538">
        <v>3000000000</v>
      </c>
      <c r="DO279" s="538">
        <v>0</v>
      </c>
      <c r="DP279" s="538">
        <v>0</v>
      </c>
      <c r="DQ279" s="538">
        <v>0</v>
      </c>
      <c r="DR279" s="538">
        <v>0</v>
      </c>
      <c r="DS279" s="538">
        <v>0</v>
      </c>
      <c r="DT279" s="554">
        <v>0</v>
      </c>
      <c r="DU279" s="538">
        <v>0</v>
      </c>
      <c r="DV279" s="538">
        <v>0</v>
      </c>
      <c r="DW279" s="554">
        <v>0</v>
      </c>
      <c r="DX279" s="538">
        <v>900000000</v>
      </c>
      <c r="DY279" s="554">
        <v>1800000000</v>
      </c>
      <c r="DZ279" s="538">
        <v>3000000000</v>
      </c>
      <c r="EB279" s="537">
        <v>1000000</v>
      </c>
      <c r="EC279" s="538">
        <v>1000000</v>
      </c>
      <c r="ED279" s="538">
        <v>1000000</v>
      </c>
      <c r="EE279" s="538">
        <v>1000000</v>
      </c>
      <c r="EF279" s="538">
        <v>1000000</v>
      </c>
      <c r="EG279" s="538">
        <v>1000000</v>
      </c>
      <c r="EH279" s="538">
        <v>1000000</v>
      </c>
      <c r="EI279" s="538">
        <v>1000000</v>
      </c>
      <c r="EJ279" s="538">
        <v>1000000</v>
      </c>
      <c r="EK279" s="538">
        <v>1000000</v>
      </c>
      <c r="EL279" s="538">
        <v>1000000</v>
      </c>
      <c r="EM279" s="538">
        <v>1000000</v>
      </c>
      <c r="EO279" s="538">
        <v>1000000</v>
      </c>
      <c r="EP279" s="538">
        <v>1000000</v>
      </c>
      <c r="EQ279" s="538">
        <v>1000000</v>
      </c>
      <c r="ER279" s="538">
        <v>1000000</v>
      </c>
      <c r="ES279" s="538">
        <v>1000000</v>
      </c>
      <c r="ET279" s="554">
        <v>1000000</v>
      </c>
      <c r="EU279" s="538">
        <v>1000000</v>
      </c>
      <c r="EV279" s="538">
        <v>1000000</v>
      </c>
      <c r="EW279" s="554">
        <v>1000000</v>
      </c>
      <c r="EX279" s="538">
        <v>1000000</v>
      </c>
      <c r="EY279" s="554">
        <v>1000000</v>
      </c>
      <c r="EZ279" s="538">
        <v>1000000</v>
      </c>
    </row>
    <row r="280" spans="1:156" ht="72.75" customHeight="1">
      <c r="A280" s="181"/>
      <c r="B280" s="181" t="s">
        <v>192</v>
      </c>
      <c r="C280" s="181" t="s">
        <v>299</v>
      </c>
      <c r="D280" s="509" t="s">
        <v>414</v>
      </c>
      <c r="E280" s="181" t="s">
        <v>174</v>
      </c>
      <c r="F280" s="181" t="s">
        <v>162</v>
      </c>
      <c r="G280" s="181" t="s">
        <v>162</v>
      </c>
      <c r="H280" s="181" t="s">
        <v>162</v>
      </c>
      <c r="I280" s="181" t="s">
        <v>162</v>
      </c>
      <c r="J280" s="181" t="s">
        <v>162</v>
      </c>
      <c r="K280" s="181" t="s">
        <v>162</v>
      </c>
      <c r="L280" s="181" t="s">
        <v>162</v>
      </c>
      <c r="M280" s="181" t="s">
        <v>162</v>
      </c>
      <c r="N280" s="181" t="s">
        <v>162</v>
      </c>
      <c r="O280" s="181" t="s">
        <v>162</v>
      </c>
      <c r="P280" s="181"/>
      <c r="Q280" s="181"/>
      <c r="R280" s="181"/>
      <c r="S280" s="181"/>
      <c r="T280" s="514" t="s">
        <v>415</v>
      </c>
      <c r="U280" s="291">
        <v>202300000000300</v>
      </c>
      <c r="V280" s="289" t="s">
        <v>415</v>
      </c>
      <c r="W280" s="360">
        <f>+SUMIFS('[1]SIIF Cierre 31 de Abril de 2024'!$P$4:$P$749,'[1]SIIF Cierre 31 de Abril de 2024'!$A$4:$A$749,$B280,'[1]SIIF Cierre 31 de Abril de 2024'!$B$4:$B$749,$C280,'[1]SIIF Cierre 31 de Abril de 2024'!$C$4:$C$749,$D280)/1000000</f>
        <v>10059</v>
      </c>
      <c r="X280" s="360">
        <v>0</v>
      </c>
      <c r="Y280" s="360">
        <f>+SUMIFS('[1]SIIF Cierre 31 de Abril de 2024'!$R$4:$R$749,'[1]SIIF Cierre 31 de Abril de 2024'!$A$4:$A$749,$B280,'[1]SIIF Cierre 31 de Abril de 2024'!$B$4:$B$749,$C280,'[1]SIIF Cierre 31 de Abril de 2024'!$C$4:$C$749,$D280)/1000000</f>
        <v>0</v>
      </c>
      <c r="Z280" s="360"/>
      <c r="AA280" s="360">
        <f>+SUMIFS('[1]SIIF Cierre 31 de Abril de 2024'!$Q$4:$Q$749,'[1]SIIF Cierre 31 de Abril de 2024'!$A$4:$A$749,$B280,'[1]SIIF Cierre 31 de Abril de 2024'!$B$4:$B$749,$C280,'[1]SIIF Cierre 31 de Abril de 2024'!$C$4:$C$749,$D280)/1000000</f>
        <v>0</v>
      </c>
      <c r="AB280" s="360"/>
      <c r="AC280" s="360"/>
      <c r="AD280" s="428">
        <f t="shared" si="749"/>
        <v>10059</v>
      </c>
      <c r="AE280" s="360">
        <f>+SUMIFS('[1]SIIF Cierre 31 de Abril de 2024'!$T$4:$T$749,'[1]SIIF Cierre 31 de Abril de 2024'!$A$4:$A$749,$B280,'[1]SIIF Cierre 31 de Abril de 2024'!$B$4:$B$749,$C280,'[1]SIIF Cierre 31 de Abril de 2024'!$C$4:$C$749,$D280)/1000000</f>
        <v>0</v>
      </c>
      <c r="AF280" s="360">
        <f t="shared" si="750"/>
        <v>10059</v>
      </c>
      <c r="AG280" s="437">
        <f>+SUMIFS('[1]SIIF Cierre 31 de Abril de 2024'!$W$4:$W$749,'[1]SIIF Cierre 31 de Abril de 2024'!$A$4:$A$749,$B280,'[1]SIIF Cierre 31 de Abril de 2024'!$B$4:$B$749,$C280,'[1]SIIF Cierre 31 de Abril de 2024'!$C$4:$C$749,$D280,'[1]SIIF Cierre 31 de Abril de 2024'!$D$4:$D$749,$E280,'[1]SIIF Cierre 31 de Abril de 2024'!$E$4:$E$749,$F280,'[1]SIIF Cierre 31 de Abril de 2024'!$F$4:$F$749,$G280,'[1]SIIF Cierre 31 de Abril de 2024'!$G$4:$G$749,$H280,'[1]SIIF Cierre 31 de Abril de 2024'!$H$4:$H$749,$I280,'[1]SIIF Cierre 31 de Abril de 2024'!$I$4:$I$749,$J280,'[1]SIIF Cierre 31 de Abril de 2024'!$J$4:$J$749,$K280,'[1]SIIF Cierre 31 de Abril de 2024'!$K$4:$K$749,$L280,'[1]SIIF Cierre 31 de Abril de 2024'!$L$4:$L$749,$M280,'[1]SIIF Cierre 31 de Abril de 2024'!$M$4:$M$749,$N280,'[1]SIIF Cierre 31 de Abril de 2024'!$N$4:$N$749,$O280)/1000000</f>
        <v>1022.993377</v>
      </c>
      <c r="AH280" s="247">
        <f t="shared" si="751"/>
        <v>0.10169931176061239</v>
      </c>
      <c r="AI280" s="248"/>
      <c r="AJ280" s="246">
        <f t="shared" si="752"/>
        <v>0</v>
      </c>
      <c r="AK280" s="246">
        <f t="shared" si="766"/>
        <v>1022.993377</v>
      </c>
      <c r="AL280" s="170">
        <f t="shared" si="753"/>
        <v>0</v>
      </c>
      <c r="AM280" s="438">
        <f>+SUMIFS('[1]SIIF Cierre 31 de Abril de 2024'!$X$4:$X$749,'[1]SIIF Cierre 31 de Abril de 2024'!$A$4:$A$749,$B280,'[1]SIIF Cierre 31 de Abril de 2024'!$B$4:$B$749,$C280,'[1]SIIF Cierre 31 de Abril de 2024'!$C$4:$C$749,$D280,'[1]SIIF Cierre 31 de Abril de 2024'!$D$4:$D$749,$E280,'[1]SIIF Cierre 31 de Abril de 2024'!$E$4:$E$749,$F280,'[1]SIIF Cierre 31 de Abril de 2024'!$F$4:$F$749,$G280,'[1]SIIF Cierre 31 de Abril de 2024'!$G$4:$G$749,$H280,'[1]SIIF Cierre 31 de Abril de 2024'!$H$4:$H$749,$I280,'[1]SIIF Cierre 31 de Abril de 2024'!$I$4:$I$749,$J280,'[1]SIIF Cierre 31 de Abril de 2024'!$J$4:$J$749,$K280,'[1]SIIF Cierre 31 de Abril de 2024'!$K$4:$K$749,$L280,'[1]SIIF Cierre 31 de Abril de 2024'!$L$4:$L$749,$M280,'[1]SIIF Cierre 31 de Abril de 2024'!$M$4:$M$749,$N280,'[1]SIIF Cierre 31 de Abril de 2024'!$N$4:$N$749,$O280)/1000000</f>
        <v>89.530199999999994</v>
      </c>
      <c r="AN280" s="247">
        <f t="shared" si="754"/>
        <v>8.9005070086489706E-3</v>
      </c>
      <c r="AO280" s="248"/>
      <c r="AP280" s="246">
        <f t="shared" si="755"/>
        <v>0</v>
      </c>
      <c r="AQ280" s="246">
        <f t="shared" si="756"/>
        <v>89.530199999999994</v>
      </c>
      <c r="AR280" s="170">
        <f t="shared" si="757"/>
        <v>0</v>
      </c>
      <c r="AS280" s="438">
        <f>+SUMIFS('[1]SIIF Cierre 31 de Abril de 2024'!$Z$4:$Z$749,'[1]SIIF Cierre 31 de Abril de 2024'!$A$4:$A$749,$B280,'[1]SIIF Cierre 31 de Abril de 2024'!$B$4:$B$749,$C280,'[1]SIIF Cierre 31 de Abril de 2024'!$C$4:$C$749,$D280,'[1]SIIF Cierre 31 de Abril de 2024'!$D$4:$D$749,$E280,'[1]SIIF Cierre 31 de Abril de 2024'!$E$4:$E$749,$F280,'[1]SIIF Cierre 31 de Abril de 2024'!$F$4:$F$749,$G280,'[1]SIIF Cierre 31 de Abril de 2024'!$G$4:$G$749,$H280,'[1]SIIF Cierre 31 de Abril de 2024'!$H$4:$H$749,$I280,'[1]SIIF Cierre 31 de Abril de 2024'!$I$4:$I$749,$J280,'[1]SIIF Cierre 31 de Abril de 2024'!$J$4:$J$749,$K280,'[1]SIIF Cierre 31 de Abril de 2024'!$K$4:$K$749,$L280,'[1]SIIF Cierre 31 de Abril de 2024'!$L$4:$L$749,$M280,'[1]SIIF Cierre 31 de Abril de 2024'!$M$4:$M$749,$N280,'[1]SIIF Cierre 31 de Abril de 2024'!$N$4:$N$749,$O280)/1000000</f>
        <v>89.530199999999994</v>
      </c>
      <c r="AT280" s="247">
        <f t="shared" si="758"/>
        <v>8.9005070086489706E-3</v>
      </c>
      <c r="AU280" s="428">
        <f t="shared" si="759"/>
        <v>9036.0066229999993</v>
      </c>
      <c r="AV280" s="361">
        <f t="shared" si="760"/>
        <v>933.46317699999997</v>
      </c>
      <c r="AW280" s="382">
        <f t="shared" si="761"/>
        <v>9969.4698000000008</v>
      </c>
      <c r="AX280" s="386"/>
      <c r="AY280" s="190">
        <f t="shared" si="762"/>
        <v>0</v>
      </c>
      <c r="AZ280" s="172">
        <f t="shared" si="763"/>
        <v>1</v>
      </c>
      <c r="BB280" s="259">
        <v>0</v>
      </c>
      <c r="BC280" s="252">
        <v>0</v>
      </c>
      <c r="BD280" s="252">
        <v>0</v>
      </c>
      <c r="BE280" s="252">
        <v>0</v>
      </c>
      <c r="BF280" s="252">
        <v>1.7608609205686451E-2</v>
      </c>
      <c r="BG280" s="252">
        <v>0.67633338304006363</v>
      </c>
      <c r="BH280" s="252">
        <v>0.82314897007654841</v>
      </c>
      <c r="BI280" s="252">
        <v>0.92593697186599067</v>
      </c>
      <c r="BJ280" s="252">
        <v>0.96619942340192866</v>
      </c>
      <c r="BK280" s="252">
        <v>1</v>
      </c>
      <c r="BL280" s="252">
        <v>1</v>
      </c>
      <c r="BM280" s="252">
        <v>1</v>
      </c>
      <c r="BO280" s="252">
        <v>0</v>
      </c>
      <c r="BP280" s="252">
        <v>0</v>
      </c>
      <c r="BQ280" s="252">
        <v>0</v>
      </c>
      <c r="BR280" s="252">
        <v>0</v>
      </c>
      <c r="BS280" s="252">
        <v>0</v>
      </c>
      <c r="BT280" s="309">
        <v>1.1847599164926932E-2</v>
      </c>
      <c r="BU280" s="252">
        <v>8.7950342976439014E-2</v>
      </c>
      <c r="BV280" s="252">
        <v>0.24304362252709016</v>
      </c>
      <c r="BW280" s="309">
        <v>0.43684892126453923</v>
      </c>
      <c r="BX280" s="252">
        <v>0.55315720240580579</v>
      </c>
      <c r="BY280" s="309">
        <v>0.75829505915100903</v>
      </c>
      <c r="BZ280" s="252">
        <v>1</v>
      </c>
      <c r="CB280" s="537">
        <f t="shared" si="764"/>
        <v>0</v>
      </c>
      <c r="CC280" s="537">
        <f t="shared" si="764"/>
        <v>0</v>
      </c>
      <c r="CD280" s="537">
        <f t="shared" si="764"/>
        <v>0</v>
      </c>
      <c r="CE280" s="537">
        <f t="shared" si="764"/>
        <v>0</v>
      </c>
      <c r="CF280" s="537">
        <f t="shared" si="764"/>
        <v>177.125</v>
      </c>
      <c r="CG280" s="537">
        <f t="shared" si="764"/>
        <v>6803.2375000000002</v>
      </c>
      <c r="CH280" s="537">
        <f t="shared" si="764"/>
        <v>8280.0554900000006</v>
      </c>
      <c r="CI280" s="537">
        <f t="shared" si="764"/>
        <v>9314</v>
      </c>
      <c r="CJ280" s="537">
        <f t="shared" si="764"/>
        <v>9719</v>
      </c>
      <c r="CK280" s="537">
        <f t="shared" si="764"/>
        <v>10059</v>
      </c>
      <c r="CL280" s="537">
        <f t="shared" si="764"/>
        <v>10059</v>
      </c>
      <c r="CM280" s="537">
        <f t="shared" si="764"/>
        <v>10059</v>
      </c>
      <c r="CO280" s="538">
        <f t="shared" si="765"/>
        <v>0</v>
      </c>
      <c r="CP280" s="538">
        <f t="shared" si="765"/>
        <v>0</v>
      </c>
      <c r="CQ280" s="538">
        <f t="shared" si="765"/>
        <v>0</v>
      </c>
      <c r="CR280" s="538">
        <f t="shared" si="765"/>
        <v>0</v>
      </c>
      <c r="CS280" s="538">
        <f t="shared" si="765"/>
        <v>0</v>
      </c>
      <c r="CT280" s="538">
        <f t="shared" si="765"/>
        <v>119.175</v>
      </c>
      <c r="CU280" s="538">
        <f t="shared" si="765"/>
        <v>884.6925</v>
      </c>
      <c r="CV280" s="538">
        <f t="shared" si="765"/>
        <v>2444.775799</v>
      </c>
      <c r="CW280" s="538">
        <f t="shared" si="765"/>
        <v>4394.2632990000002</v>
      </c>
      <c r="CX280" s="538">
        <f t="shared" si="765"/>
        <v>5564.2082989999999</v>
      </c>
      <c r="CY280" s="538">
        <f t="shared" si="765"/>
        <v>7627.69</v>
      </c>
      <c r="CZ280" s="538">
        <f t="shared" si="765"/>
        <v>10059</v>
      </c>
      <c r="DB280" s="537">
        <v>0</v>
      </c>
      <c r="DC280" s="538">
        <v>0</v>
      </c>
      <c r="DD280" s="538">
        <v>0</v>
      </c>
      <c r="DE280" s="538">
        <v>0</v>
      </c>
      <c r="DF280" s="538">
        <v>177125000</v>
      </c>
      <c r="DG280" s="538">
        <v>6803237500</v>
      </c>
      <c r="DH280" s="538">
        <v>8280055490</v>
      </c>
      <c r="DI280" s="538">
        <v>9314000000</v>
      </c>
      <c r="DJ280" s="538">
        <v>9719000000</v>
      </c>
      <c r="DK280" s="538">
        <v>10059000000</v>
      </c>
      <c r="DL280" s="538">
        <v>10059000000</v>
      </c>
      <c r="DM280" s="538">
        <v>10059000000</v>
      </c>
      <c r="DO280" s="538">
        <v>0</v>
      </c>
      <c r="DP280" s="538">
        <v>0</v>
      </c>
      <c r="DQ280" s="538">
        <v>0</v>
      </c>
      <c r="DR280" s="538">
        <v>0</v>
      </c>
      <c r="DS280" s="538">
        <v>0</v>
      </c>
      <c r="DT280" s="554">
        <v>119175000</v>
      </c>
      <c r="DU280" s="538">
        <v>884692500</v>
      </c>
      <c r="DV280" s="538">
        <v>2444775799</v>
      </c>
      <c r="DW280" s="554">
        <v>4394263299</v>
      </c>
      <c r="DX280" s="538">
        <v>5564208299</v>
      </c>
      <c r="DY280" s="554">
        <v>7627690000</v>
      </c>
      <c r="DZ280" s="538">
        <v>10059000000</v>
      </c>
      <c r="EB280" s="537">
        <v>1000000</v>
      </c>
      <c r="EC280" s="538">
        <v>1000000</v>
      </c>
      <c r="ED280" s="538">
        <v>1000000</v>
      </c>
      <c r="EE280" s="538">
        <v>1000000</v>
      </c>
      <c r="EF280" s="538">
        <v>1000000</v>
      </c>
      <c r="EG280" s="538">
        <v>1000000</v>
      </c>
      <c r="EH280" s="538">
        <v>1000000</v>
      </c>
      <c r="EI280" s="538">
        <v>1000000</v>
      </c>
      <c r="EJ280" s="538">
        <v>1000000</v>
      </c>
      <c r="EK280" s="538">
        <v>1000000</v>
      </c>
      <c r="EL280" s="538">
        <v>1000000</v>
      </c>
      <c r="EM280" s="538">
        <v>1000000</v>
      </c>
      <c r="EO280" s="538">
        <v>1000000</v>
      </c>
      <c r="EP280" s="538">
        <v>1000000</v>
      </c>
      <c r="EQ280" s="538">
        <v>1000000</v>
      </c>
      <c r="ER280" s="538">
        <v>1000000</v>
      </c>
      <c r="ES280" s="538">
        <v>1000000</v>
      </c>
      <c r="ET280" s="554">
        <v>1000000</v>
      </c>
      <c r="EU280" s="538">
        <v>1000000</v>
      </c>
      <c r="EV280" s="538">
        <v>1000000</v>
      </c>
      <c r="EW280" s="554">
        <v>1000000</v>
      </c>
      <c r="EX280" s="538">
        <v>1000000</v>
      </c>
      <c r="EY280" s="554">
        <v>1000000</v>
      </c>
      <c r="EZ280" s="538">
        <v>1000000</v>
      </c>
    </row>
    <row r="281" spans="1:156" ht="72" customHeight="1">
      <c r="A281" s="181"/>
      <c r="B281" s="181" t="s">
        <v>192</v>
      </c>
      <c r="C281" s="181" t="s">
        <v>299</v>
      </c>
      <c r="D281" s="519" t="s">
        <v>386</v>
      </c>
      <c r="E281" s="181" t="s">
        <v>174</v>
      </c>
      <c r="F281" s="181" t="s">
        <v>162</v>
      </c>
      <c r="G281" s="181" t="s">
        <v>162</v>
      </c>
      <c r="H281" s="181" t="s">
        <v>162</v>
      </c>
      <c r="I281" s="181" t="s">
        <v>162</v>
      </c>
      <c r="J281" s="181" t="s">
        <v>162</v>
      </c>
      <c r="K281" s="181" t="s">
        <v>162</v>
      </c>
      <c r="L281" s="181" t="s">
        <v>162</v>
      </c>
      <c r="M281" s="181" t="s">
        <v>162</v>
      </c>
      <c r="N281" s="181" t="s">
        <v>162</v>
      </c>
      <c r="O281" s="181" t="s">
        <v>162</v>
      </c>
      <c r="P281" s="181"/>
      <c r="Q281" s="181"/>
      <c r="R281" s="181"/>
      <c r="S281" s="181"/>
      <c r="T281" s="525" t="s">
        <v>282</v>
      </c>
      <c r="U281" s="416" t="s">
        <v>283</v>
      </c>
      <c r="V281" s="335" t="s">
        <v>282</v>
      </c>
      <c r="W281" s="360">
        <f>+SUMIFS('[1]SIIF Cierre 31 de Abril de 2024'!$P$4:$P$749,'[1]SIIF Cierre 31 de Abril de 2024'!$A$4:$A$749,$B281,'[1]SIIF Cierre 31 de Abril de 2024'!$B$4:$B$749,$C281,'[1]SIIF Cierre 31 de Abril de 2024'!$C$4:$C$749,$D281)/1000000</f>
        <v>180</v>
      </c>
      <c r="X281" s="360">
        <v>0</v>
      </c>
      <c r="Y281" s="360">
        <f>+SUMIFS('[1]SIIF Cierre 31 de Abril de 2024'!$R$4:$R$749,'[1]SIIF Cierre 31 de Abril de 2024'!$A$4:$A$749,$B281,'[1]SIIF Cierre 31 de Abril de 2024'!$B$4:$B$749,$C281,'[1]SIIF Cierre 31 de Abril de 2024'!$C$4:$C$749,$D281)/1000000</f>
        <v>0</v>
      </c>
      <c r="Z281" s="360"/>
      <c r="AA281" s="360">
        <f>+SUMIFS('[1]SIIF Cierre 31 de Abril de 2024'!$Q$4:$Q$749,'[1]SIIF Cierre 31 de Abril de 2024'!$A$4:$A$749,$B281,'[1]SIIF Cierre 31 de Abril de 2024'!$B$4:$B$749,$C281,'[1]SIIF Cierre 31 de Abril de 2024'!$C$4:$C$749,$D281)/1000000</f>
        <v>0</v>
      </c>
      <c r="AB281" s="360"/>
      <c r="AC281" s="360"/>
      <c r="AD281" s="428">
        <f t="shared" si="749"/>
        <v>180</v>
      </c>
      <c r="AE281" s="360">
        <f>+SUMIFS('[1]SIIF Cierre 31 de Abril de 2024'!$T$4:$T$749,'[1]SIIF Cierre 31 de Abril de 2024'!$A$4:$A$749,$B281,'[1]SIIF Cierre 31 de Abril de 2024'!$B$4:$B$749,$C281,'[1]SIIF Cierre 31 de Abril de 2024'!$C$4:$C$749,$D281)/1000000</f>
        <v>0</v>
      </c>
      <c r="AF281" s="360">
        <f t="shared" si="750"/>
        <v>180</v>
      </c>
      <c r="AG281" s="437">
        <f>+SUMIFS('[1]SIIF Cierre 31 de Abril de 2024'!$W$4:$W$749,'[1]SIIF Cierre 31 de Abril de 2024'!$A$4:$A$749,$B281,'[1]SIIF Cierre 31 de Abril de 2024'!$B$4:$B$749,$C281,'[1]SIIF Cierre 31 de Abril de 2024'!$C$4:$C$749,$D281,'[1]SIIF Cierre 31 de Abril de 2024'!$D$4:$D$749,$E281,'[1]SIIF Cierre 31 de Abril de 2024'!$E$4:$E$749,$F281,'[1]SIIF Cierre 31 de Abril de 2024'!$F$4:$F$749,$G281,'[1]SIIF Cierre 31 de Abril de 2024'!$G$4:$G$749,$H281,'[1]SIIF Cierre 31 de Abril de 2024'!$H$4:$H$749,$I281,'[1]SIIF Cierre 31 de Abril de 2024'!$I$4:$I$749,$J281,'[1]SIIF Cierre 31 de Abril de 2024'!$J$4:$J$749,$K281,'[1]SIIF Cierre 31 de Abril de 2024'!$K$4:$K$749,$L281,'[1]SIIF Cierre 31 de Abril de 2024'!$L$4:$L$749,$M281,'[1]SIIF Cierre 31 de Abril de 2024'!$M$4:$M$749,$N281,'[1]SIIF Cierre 31 de Abril de 2024'!$N$4:$N$749,$O281)/1000000</f>
        <v>29.852893000000002</v>
      </c>
      <c r="AH281" s="247">
        <f t="shared" si="751"/>
        <v>0.16584940555555555</v>
      </c>
      <c r="AI281" s="248"/>
      <c r="AJ281" s="246">
        <f t="shared" si="752"/>
        <v>2.9324599999999998</v>
      </c>
      <c r="AK281" s="246">
        <f t="shared" si="766"/>
        <v>26.920433000000003</v>
      </c>
      <c r="AL281" s="170">
        <f t="shared" si="753"/>
        <v>1.6291444444444445E-2</v>
      </c>
      <c r="AM281" s="438">
        <f>+SUMIFS('[1]SIIF Cierre 31 de Abril de 2024'!$X$4:$X$749,'[1]SIIF Cierre 31 de Abril de 2024'!$A$4:$A$749,$B281,'[1]SIIF Cierre 31 de Abril de 2024'!$B$4:$B$749,$C281,'[1]SIIF Cierre 31 de Abril de 2024'!$C$4:$C$749,$D281,'[1]SIIF Cierre 31 de Abril de 2024'!$D$4:$D$749,$E281,'[1]SIIF Cierre 31 de Abril de 2024'!$E$4:$E$749,$F281,'[1]SIIF Cierre 31 de Abril de 2024'!$F$4:$F$749,$G281,'[1]SIIF Cierre 31 de Abril de 2024'!$G$4:$G$749,$H281,'[1]SIIF Cierre 31 de Abril de 2024'!$H$4:$H$749,$I281,'[1]SIIF Cierre 31 de Abril de 2024'!$I$4:$I$749,$J281,'[1]SIIF Cierre 31 de Abril de 2024'!$J$4:$J$749,$K281,'[1]SIIF Cierre 31 de Abril de 2024'!$K$4:$K$749,$L281,'[1]SIIF Cierre 31 de Abril de 2024'!$L$4:$L$749,$M281,'[1]SIIF Cierre 31 de Abril de 2024'!$M$4:$M$749,$N281,'[1]SIIF Cierre 31 de Abril de 2024'!$N$4:$N$749,$O281)/1000000</f>
        <v>29.852893000000002</v>
      </c>
      <c r="AN281" s="247">
        <f t="shared" si="754"/>
        <v>0.16584940555555555</v>
      </c>
      <c r="AO281" s="248"/>
      <c r="AP281" s="246">
        <f t="shared" si="755"/>
        <v>2.9324599999999998</v>
      </c>
      <c r="AQ281" s="246">
        <f t="shared" si="756"/>
        <v>26.920433000000003</v>
      </c>
      <c r="AR281" s="170">
        <f t="shared" si="757"/>
        <v>1.6291444444444445E-2</v>
      </c>
      <c r="AS281" s="438">
        <f>+SUMIFS('[1]SIIF Cierre 31 de Abril de 2024'!$Z$4:$Z$749,'[1]SIIF Cierre 31 de Abril de 2024'!$A$4:$A$749,$B281,'[1]SIIF Cierre 31 de Abril de 2024'!$B$4:$B$749,$C281,'[1]SIIF Cierre 31 de Abril de 2024'!$C$4:$C$749,$D281,'[1]SIIF Cierre 31 de Abril de 2024'!$D$4:$D$749,$E281,'[1]SIIF Cierre 31 de Abril de 2024'!$E$4:$E$749,$F281,'[1]SIIF Cierre 31 de Abril de 2024'!$F$4:$F$749,$G281,'[1]SIIF Cierre 31 de Abril de 2024'!$G$4:$G$749,$H281,'[1]SIIF Cierre 31 de Abril de 2024'!$H$4:$H$749,$I281,'[1]SIIF Cierre 31 de Abril de 2024'!$I$4:$I$749,$J281,'[1]SIIF Cierre 31 de Abril de 2024'!$J$4:$J$749,$K281,'[1]SIIF Cierre 31 de Abril de 2024'!$K$4:$K$749,$L281,'[1]SIIF Cierre 31 de Abril de 2024'!$L$4:$L$749,$M281,'[1]SIIF Cierre 31 de Abril de 2024'!$M$4:$M$749,$N281,'[1]SIIF Cierre 31 de Abril de 2024'!$N$4:$N$749,$O281)/1000000</f>
        <v>29.852893000000002</v>
      </c>
      <c r="AT281" s="247">
        <f t="shared" si="758"/>
        <v>0.16584940555555555</v>
      </c>
      <c r="AU281" s="428">
        <f t="shared" si="759"/>
        <v>150.14710700000001</v>
      </c>
      <c r="AV281" s="361">
        <f t="shared" si="760"/>
        <v>0</v>
      </c>
      <c r="AW281" s="382">
        <f t="shared" si="761"/>
        <v>150.14710700000001</v>
      </c>
      <c r="AX281" s="386"/>
      <c r="AY281" s="190">
        <f t="shared" si="762"/>
        <v>2.9324600000000003</v>
      </c>
      <c r="AZ281" s="172">
        <f t="shared" si="763"/>
        <v>10.180153522980705</v>
      </c>
      <c r="BB281" s="259">
        <v>1.6291444444444445E-2</v>
      </c>
      <c r="BC281" s="252">
        <v>1.6291444444444445E-2</v>
      </c>
      <c r="BD281" s="252">
        <v>1.6291444444444445E-2</v>
      </c>
      <c r="BE281" s="252">
        <v>1.6291444444444445E-2</v>
      </c>
      <c r="BF281" s="252">
        <v>1.6291444444444445E-2</v>
      </c>
      <c r="BG281" s="252">
        <v>1.6291444444444445E-2</v>
      </c>
      <c r="BH281" s="252">
        <v>0.8833333333333333</v>
      </c>
      <c r="BI281" s="252">
        <v>0.8833333333333333</v>
      </c>
      <c r="BJ281" s="252">
        <v>1</v>
      </c>
      <c r="BK281" s="252">
        <v>1</v>
      </c>
      <c r="BL281" s="252">
        <v>1</v>
      </c>
      <c r="BM281" s="252">
        <v>1</v>
      </c>
      <c r="BO281" s="252">
        <v>0</v>
      </c>
      <c r="BP281" s="252">
        <v>1.6291444444444445E-2</v>
      </c>
      <c r="BQ281" s="252">
        <v>1.6291444444444445E-2</v>
      </c>
      <c r="BR281" s="252">
        <v>1.6291444444444445E-2</v>
      </c>
      <c r="BS281" s="252">
        <v>1.6291444444444445E-2</v>
      </c>
      <c r="BT281" s="309">
        <v>1.6291444444444445E-2</v>
      </c>
      <c r="BU281" s="252">
        <v>1.6291444444444445E-2</v>
      </c>
      <c r="BV281" s="252">
        <v>0.10299563333333334</v>
      </c>
      <c r="BW281" s="309">
        <v>0.27640401111111113</v>
      </c>
      <c r="BX281" s="252">
        <v>0.48870127777777778</v>
      </c>
      <c r="BY281" s="309">
        <v>0.61429435555555556</v>
      </c>
      <c r="BZ281" s="252">
        <v>1</v>
      </c>
      <c r="CB281" s="537">
        <f t="shared" si="764"/>
        <v>2.9324599999999998</v>
      </c>
      <c r="CC281" s="537">
        <f t="shared" si="764"/>
        <v>2.9324599999999998</v>
      </c>
      <c r="CD281" s="537">
        <f t="shared" si="764"/>
        <v>2.9324599999999998</v>
      </c>
      <c r="CE281" s="537">
        <f t="shared" si="764"/>
        <v>2.9324599999999998</v>
      </c>
      <c r="CF281" s="537">
        <f t="shared" si="764"/>
        <v>2.9324599999999998</v>
      </c>
      <c r="CG281" s="537">
        <f t="shared" si="764"/>
        <v>2.9324599999999998</v>
      </c>
      <c r="CH281" s="537">
        <f t="shared" si="764"/>
        <v>159</v>
      </c>
      <c r="CI281" s="537">
        <f t="shared" si="764"/>
        <v>159</v>
      </c>
      <c r="CJ281" s="537">
        <f t="shared" si="764"/>
        <v>180</v>
      </c>
      <c r="CK281" s="537">
        <f t="shared" si="764"/>
        <v>180</v>
      </c>
      <c r="CL281" s="537">
        <f t="shared" si="764"/>
        <v>180</v>
      </c>
      <c r="CM281" s="537">
        <f t="shared" si="764"/>
        <v>180</v>
      </c>
      <c r="CO281" s="538">
        <f t="shared" si="765"/>
        <v>0</v>
      </c>
      <c r="CP281" s="538">
        <f t="shared" si="765"/>
        <v>2.9324599999999998</v>
      </c>
      <c r="CQ281" s="538">
        <f t="shared" si="765"/>
        <v>2.9324599999999998</v>
      </c>
      <c r="CR281" s="538">
        <f t="shared" si="765"/>
        <v>2.9324599999999998</v>
      </c>
      <c r="CS281" s="538">
        <f t="shared" si="765"/>
        <v>2.9324599999999998</v>
      </c>
      <c r="CT281" s="538">
        <f t="shared" si="765"/>
        <v>2.9324599999999998</v>
      </c>
      <c r="CU281" s="538">
        <f t="shared" si="765"/>
        <v>2.9324599999999998</v>
      </c>
      <c r="CV281" s="538">
        <f t="shared" si="765"/>
        <v>18.539214000000001</v>
      </c>
      <c r="CW281" s="538">
        <f t="shared" si="765"/>
        <v>49.752721999999999</v>
      </c>
      <c r="CX281" s="538">
        <f t="shared" si="765"/>
        <v>87.966229999999996</v>
      </c>
      <c r="CY281" s="538">
        <f t="shared" si="765"/>
        <v>110.57298400000001</v>
      </c>
      <c r="CZ281" s="538">
        <f t="shared" si="765"/>
        <v>180</v>
      </c>
      <c r="DB281" s="537">
        <v>2932460</v>
      </c>
      <c r="DC281" s="538">
        <v>2932460</v>
      </c>
      <c r="DD281" s="538">
        <v>2932460</v>
      </c>
      <c r="DE281" s="538">
        <v>2932460</v>
      </c>
      <c r="DF281" s="538">
        <v>2932460</v>
      </c>
      <c r="DG281" s="538">
        <v>2932460</v>
      </c>
      <c r="DH281" s="538">
        <v>159000000</v>
      </c>
      <c r="DI281" s="538">
        <v>159000000</v>
      </c>
      <c r="DJ281" s="538">
        <v>180000000</v>
      </c>
      <c r="DK281" s="538">
        <v>180000000</v>
      </c>
      <c r="DL281" s="538">
        <v>180000000</v>
      </c>
      <c r="DM281" s="538">
        <v>180000000</v>
      </c>
      <c r="DO281" s="538">
        <v>0</v>
      </c>
      <c r="DP281" s="538">
        <v>2932460</v>
      </c>
      <c r="DQ281" s="538">
        <v>2932460</v>
      </c>
      <c r="DR281" s="538">
        <v>2932460</v>
      </c>
      <c r="DS281" s="538">
        <v>2932460</v>
      </c>
      <c r="DT281" s="554">
        <v>2932460</v>
      </c>
      <c r="DU281" s="538">
        <v>2932460</v>
      </c>
      <c r="DV281" s="538">
        <v>18539214</v>
      </c>
      <c r="DW281" s="554">
        <v>49752722</v>
      </c>
      <c r="DX281" s="538">
        <v>87966230</v>
      </c>
      <c r="DY281" s="554">
        <v>110572984</v>
      </c>
      <c r="DZ281" s="538">
        <v>180000000</v>
      </c>
      <c r="EB281" s="537">
        <v>1000000</v>
      </c>
      <c r="EC281" s="538">
        <v>1000000</v>
      </c>
      <c r="ED281" s="538">
        <v>1000000</v>
      </c>
      <c r="EE281" s="538">
        <v>1000000</v>
      </c>
      <c r="EF281" s="538">
        <v>1000000</v>
      </c>
      <c r="EG281" s="538">
        <v>1000000</v>
      </c>
      <c r="EH281" s="538">
        <v>1000000</v>
      </c>
      <c r="EI281" s="538">
        <v>1000000</v>
      </c>
      <c r="EJ281" s="538">
        <v>1000000</v>
      </c>
      <c r="EK281" s="538">
        <v>1000000</v>
      </c>
      <c r="EL281" s="538">
        <v>1000000</v>
      </c>
      <c r="EM281" s="538">
        <v>1000000</v>
      </c>
      <c r="EO281" s="538">
        <v>1000000</v>
      </c>
      <c r="EP281" s="538">
        <v>1000000</v>
      </c>
      <c r="EQ281" s="538">
        <v>1000000</v>
      </c>
      <c r="ER281" s="538">
        <v>1000000</v>
      </c>
      <c r="ES281" s="538">
        <v>1000000</v>
      </c>
      <c r="ET281" s="554">
        <v>1000000</v>
      </c>
      <c r="EU281" s="538">
        <v>1000000</v>
      </c>
      <c r="EV281" s="538">
        <v>1000000</v>
      </c>
      <c r="EW281" s="554">
        <v>1000000</v>
      </c>
      <c r="EX281" s="538">
        <v>1000000</v>
      </c>
      <c r="EY281" s="554">
        <v>1000000</v>
      </c>
      <c r="EZ281" s="538">
        <v>1000000</v>
      </c>
    </row>
    <row r="282" spans="1:156" ht="72" customHeight="1">
      <c r="A282" s="181"/>
      <c r="B282" s="181" t="s">
        <v>192</v>
      </c>
      <c r="C282" s="181" t="s">
        <v>299</v>
      </c>
      <c r="D282" s="519" t="s">
        <v>416</v>
      </c>
      <c r="E282" s="181" t="s">
        <v>174</v>
      </c>
      <c r="F282" s="181" t="s">
        <v>162</v>
      </c>
      <c r="G282" s="181" t="s">
        <v>162</v>
      </c>
      <c r="H282" s="181" t="s">
        <v>162</v>
      </c>
      <c r="I282" s="181" t="s">
        <v>162</v>
      </c>
      <c r="J282" s="181" t="s">
        <v>162</v>
      </c>
      <c r="K282" s="181" t="s">
        <v>162</v>
      </c>
      <c r="L282" s="181" t="s">
        <v>162</v>
      </c>
      <c r="M282" s="181" t="s">
        <v>162</v>
      </c>
      <c r="N282" s="181" t="s">
        <v>162</v>
      </c>
      <c r="O282" s="181" t="s">
        <v>162</v>
      </c>
      <c r="P282" s="181"/>
      <c r="Q282" s="181"/>
      <c r="R282" s="181"/>
      <c r="S282" s="181"/>
      <c r="T282" s="525" t="s">
        <v>284</v>
      </c>
      <c r="U282" s="416" t="s">
        <v>285</v>
      </c>
      <c r="V282" s="335" t="s">
        <v>284</v>
      </c>
      <c r="W282" s="360">
        <f>+SUMIFS('[1]SIIF Cierre 31 de Abril de 2024'!$P$4:$P$749,'[1]SIIF Cierre 31 de Abril de 2024'!$A$4:$A$749,$B282,'[1]SIIF Cierre 31 de Abril de 2024'!$B$4:$B$749,$C282,'[1]SIIF Cierre 31 de Abril de 2024'!$C$4:$C$749,$D282)/1000000</f>
        <v>500</v>
      </c>
      <c r="X282" s="360">
        <v>0</v>
      </c>
      <c r="Y282" s="360">
        <f>+SUMIFS('[1]SIIF Cierre 31 de Abril de 2024'!$R$4:$R$749,'[1]SIIF Cierre 31 de Abril de 2024'!$A$4:$A$749,$B282,'[1]SIIF Cierre 31 de Abril de 2024'!$B$4:$B$749,$C282,'[1]SIIF Cierre 31 de Abril de 2024'!$C$4:$C$749,$D282)/1000000</f>
        <v>0</v>
      </c>
      <c r="Z282" s="360"/>
      <c r="AA282" s="360">
        <f>+SUMIFS('[1]SIIF Cierre 31 de Abril de 2024'!$Q$4:$Q$749,'[1]SIIF Cierre 31 de Abril de 2024'!$A$4:$A$749,$B282,'[1]SIIF Cierre 31 de Abril de 2024'!$B$4:$B$749,$C282,'[1]SIIF Cierre 31 de Abril de 2024'!$C$4:$C$749,$D282)/1000000</f>
        <v>0</v>
      </c>
      <c r="AB282" s="360"/>
      <c r="AC282" s="360"/>
      <c r="AD282" s="428">
        <f t="shared" si="749"/>
        <v>500</v>
      </c>
      <c r="AE282" s="360">
        <f>+SUMIFS('[1]SIIF Cierre 31 de Abril de 2024'!$T$4:$T$749,'[1]SIIF Cierre 31 de Abril de 2024'!$A$4:$A$749,$B282,'[1]SIIF Cierre 31 de Abril de 2024'!$B$4:$B$749,$C282,'[1]SIIF Cierre 31 de Abril de 2024'!$C$4:$C$749,$D282)/1000000</f>
        <v>0</v>
      </c>
      <c r="AF282" s="360">
        <f t="shared" si="750"/>
        <v>500</v>
      </c>
      <c r="AG282" s="437">
        <f>+SUMIFS('[1]SIIF Cierre 31 de Abril de 2024'!$W$4:$W$749,'[1]SIIF Cierre 31 de Abril de 2024'!$A$4:$A$749,$B282,'[1]SIIF Cierre 31 de Abril de 2024'!$B$4:$B$749,$C282,'[1]SIIF Cierre 31 de Abril de 2024'!$C$4:$C$749,$D282,'[1]SIIF Cierre 31 de Abril de 2024'!$D$4:$D$749,$E282,'[1]SIIF Cierre 31 de Abril de 2024'!$E$4:$E$749,$F282,'[1]SIIF Cierre 31 de Abril de 2024'!$F$4:$F$749,$G282,'[1]SIIF Cierre 31 de Abril de 2024'!$G$4:$G$749,$H282,'[1]SIIF Cierre 31 de Abril de 2024'!$H$4:$H$749,$I282,'[1]SIIF Cierre 31 de Abril de 2024'!$I$4:$I$749,$J282,'[1]SIIF Cierre 31 de Abril de 2024'!$J$4:$J$749,$K282,'[1]SIIF Cierre 31 de Abril de 2024'!$K$4:$K$749,$L282,'[1]SIIF Cierre 31 de Abril de 2024'!$L$4:$L$749,$M282,'[1]SIIF Cierre 31 de Abril de 2024'!$M$4:$M$749,$N282,'[1]SIIF Cierre 31 de Abril de 2024'!$N$4:$N$749,$O282)/1000000</f>
        <v>487.58407199999999</v>
      </c>
      <c r="AH282" s="247">
        <f t="shared" si="751"/>
        <v>0.97516814399999996</v>
      </c>
      <c r="AI282" s="248"/>
      <c r="AJ282" s="246">
        <f t="shared" si="752"/>
        <v>494.53656000000001</v>
      </c>
      <c r="AK282" s="246">
        <f t="shared" si="766"/>
        <v>-6.9524880000000167</v>
      </c>
      <c r="AL282" s="170">
        <f t="shared" si="753"/>
        <v>0.98907312000000003</v>
      </c>
      <c r="AM282" s="438">
        <f>+SUMIFS('[1]SIIF Cierre 31 de Abril de 2024'!$X$4:$X$749,'[1]SIIF Cierre 31 de Abril de 2024'!$A$4:$A$749,$B282,'[1]SIIF Cierre 31 de Abril de 2024'!$B$4:$B$749,$C282,'[1]SIIF Cierre 31 de Abril de 2024'!$C$4:$C$749,$D282,'[1]SIIF Cierre 31 de Abril de 2024'!$D$4:$D$749,$E282,'[1]SIIF Cierre 31 de Abril de 2024'!$E$4:$E$749,$F282,'[1]SIIF Cierre 31 de Abril de 2024'!$F$4:$F$749,$G282,'[1]SIIF Cierre 31 de Abril de 2024'!$G$4:$G$749,$H282,'[1]SIIF Cierre 31 de Abril de 2024'!$H$4:$H$749,$I282,'[1]SIIF Cierre 31 de Abril de 2024'!$I$4:$I$749,$J282,'[1]SIIF Cierre 31 de Abril de 2024'!$J$4:$J$749,$K282,'[1]SIIF Cierre 31 de Abril de 2024'!$K$4:$K$749,$L282,'[1]SIIF Cierre 31 de Abril de 2024'!$L$4:$L$749,$M282,'[1]SIIF Cierre 31 de Abril de 2024'!$M$4:$M$749,$N282,'[1]SIIF Cierre 31 de Abril de 2024'!$N$4:$N$749,$O282)/1000000</f>
        <v>60.380892000000003</v>
      </c>
      <c r="AN282" s="247">
        <f t="shared" si="754"/>
        <v>0.12076178400000001</v>
      </c>
      <c r="AO282" s="248"/>
      <c r="AP282" s="246">
        <f t="shared" si="755"/>
        <v>25</v>
      </c>
      <c r="AQ282" s="246">
        <f t="shared" si="756"/>
        <v>35.380892000000003</v>
      </c>
      <c r="AR282" s="170">
        <f t="shared" si="757"/>
        <v>0.05</v>
      </c>
      <c r="AS282" s="438">
        <f>+SUMIFS('[1]SIIF Cierre 31 de Abril de 2024'!$Z$4:$Z$749,'[1]SIIF Cierre 31 de Abril de 2024'!$A$4:$A$749,$B282,'[1]SIIF Cierre 31 de Abril de 2024'!$B$4:$B$749,$C282,'[1]SIIF Cierre 31 de Abril de 2024'!$C$4:$C$749,$D282,'[1]SIIF Cierre 31 de Abril de 2024'!$D$4:$D$749,$E282,'[1]SIIF Cierre 31 de Abril de 2024'!$E$4:$E$749,$F282,'[1]SIIF Cierre 31 de Abril de 2024'!$F$4:$F$749,$G282,'[1]SIIF Cierre 31 de Abril de 2024'!$G$4:$G$749,$H282,'[1]SIIF Cierre 31 de Abril de 2024'!$H$4:$H$749,$I282,'[1]SIIF Cierre 31 de Abril de 2024'!$I$4:$I$749,$J282,'[1]SIIF Cierre 31 de Abril de 2024'!$J$4:$J$749,$K282,'[1]SIIF Cierre 31 de Abril de 2024'!$K$4:$K$749,$L282,'[1]SIIF Cierre 31 de Abril de 2024'!$L$4:$L$749,$M282,'[1]SIIF Cierre 31 de Abril de 2024'!$M$4:$M$749,$N282,'[1]SIIF Cierre 31 de Abril de 2024'!$N$4:$N$749,$O282)/1000000</f>
        <v>60.380892000000003</v>
      </c>
      <c r="AT282" s="247">
        <f t="shared" si="758"/>
        <v>0.12076178400000001</v>
      </c>
      <c r="AU282" s="428">
        <f t="shared" si="759"/>
        <v>12.415928000000008</v>
      </c>
      <c r="AV282" s="361">
        <f t="shared" si="760"/>
        <v>427.20317999999997</v>
      </c>
      <c r="AW282" s="382">
        <f t="shared" si="761"/>
        <v>439.61910799999998</v>
      </c>
      <c r="AX282" s="386"/>
      <c r="AY282" s="190">
        <f t="shared" si="762"/>
        <v>25</v>
      </c>
      <c r="AZ282" s="172">
        <f t="shared" si="763"/>
        <v>2.4152356800000003</v>
      </c>
      <c r="BB282" s="259">
        <v>0</v>
      </c>
      <c r="BC282" s="252">
        <v>0</v>
      </c>
      <c r="BD282" s="252">
        <v>0.98907312000000003</v>
      </c>
      <c r="BE282" s="252">
        <v>0.98907312000000003</v>
      </c>
      <c r="BF282" s="252">
        <v>0.98907312000000003</v>
      </c>
      <c r="BG282" s="252">
        <v>0.98907312000000003</v>
      </c>
      <c r="BH282" s="252">
        <v>0.98907312000000003</v>
      </c>
      <c r="BI282" s="252">
        <v>0.98907312000000003</v>
      </c>
      <c r="BJ282" s="252">
        <v>0.98907312000000003</v>
      </c>
      <c r="BK282" s="252">
        <v>0.98907312000000003</v>
      </c>
      <c r="BL282" s="252">
        <v>0.98907312000000003</v>
      </c>
      <c r="BM282" s="252">
        <v>1</v>
      </c>
      <c r="BO282" s="252">
        <v>0</v>
      </c>
      <c r="BP282" s="252">
        <v>0</v>
      </c>
      <c r="BQ282" s="252">
        <v>0</v>
      </c>
      <c r="BR282" s="252">
        <v>0.05</v>
      </c>
      <c r="BS282" s="252">
        <v>0.11</v>
      </c>
      <c r="BT282" s="309">
        <v>0.19</v>
      </c>
      <c r="BU282" s="252">
        <v>0.27</v>
      </c>
      <c r="BV282" s="252">
        <v>0.35</v>
      </c>
      <c r="BW282" s="309">
        <v>0.45</v>
      </c>
      <c r="BX282" s="252">
        <v>0.65</v>
      </c>
      <c r="BY282" s="309">
        <v>0.85</v>
      </c>
      <c r="BZ282" s="252">
        <v>1</v>
      </c>
      <c r="CB282" s="537">
        <f t="shared" si="764"/>
        <v>0</v>
      </c>
      <c r="CC282" s="537">
        <f t="shared" si="764"/>
        <v>0</v>
      </c>
      <c r="CD282" s="537">
        <f t="shared" si="764"/>
        <v>494.53656000000001</v>
      </c>
      <c r="CE282" s="537">
        <f t="shared" si="764"/>
        <v>494.53656000000001</v>
      </c>
      <c r="CF282" s="537">
        <f t="shared" si="764"/>
        <v>494.53656000000001</v>
      </c>
      <c r="CG282" s="537">
        <f t="shared" si="764"/>
        <v>494.53656000000001</v>
      </c>
      <c r="CH282" s="537">
        <f t="shared" si="764"/>
        <v>494.53656000000001</v>
      </c>
      <c r="CI282" s="537">
        <f t="shared" si="764"/>
        <v>494.53656000000001</v>
      </c>
      <c r="CJ282" s="537">
        <f t="shared" si="764"/>
        <v>494.53656000000001</v>
      </c>
      <c r="CK282" s="537">
        <f t="shared" si="764"/>
        <v>494.53656000000001</v>
      </c>
      <c r="CL282" s="537">
        <f t="shared" si="764"/>
        <v>494.53656000000001</v>
      </c>
      <c r="CM282" s="537">
        <f t="shared" si="764"/>
        <v>500</v>
      </c>
      <c r="CO282" s="538">
        <f t="shared" si="765"/>
        <v>0</v>
      </c>
      <c r="CP282" s="538">
        <f t="shared" si="765"/>
        <v>0</v>
      </c>
      <c r="CQ282" s="538">
        <f t="shared" si="765"/>
        <v>0</v>
      </c>
      <c r="CR282" s="538">
        <f t="shared" si="765"/>
        <v>25</v>
      </c>
      <c r="CS282" s="538">
        <f t="shared" si="765"/>
        <v>55</v>
      </c>
      <c r="CT282" s="538">
        <f t="shared" si="765"/>
        <v>95</v>
      </c>
      <c r="CU282" s="538">
        <f t="shared" si="765"/>
        <v>135</v>
      </c>
      <c r="CV282" s="538">
        <f t="shared" si="765"/>
        <v>175</v>
      </c>
      <c r="CW282" s="538">
        <f t="shared" si="765"/>
        <v>225</v>
      </c>
      <c r="CX282" s="538">
        <f t="shared" si="765"/>
        <v>325</v>
      </c>
      <c r="CY282" s="538">
        <f t="shared" si="765"/>
        <v>425</v>
      </c>
      <c r="CZ282" s="538">
        <f t="shared" si="765"/>
        <v>500</v>
      </c>
      <c r="DB282" s="537">
        <v>0</v>
      </c>
      <c r="DC282" s="538">
        <v>0</v>
      </c>
      <c r="DD282" s="538">
        <v>494536560</v>
      </c>
      <c r="DE282" s="538">
        <v>494536560</v>
      </c>
      <c r="DF282" s="538">
        <v>494536560</v>
      </c>
      <c r="DG282" s="538">
        <v>494536560</v>
      </c>
      <c r="DH282" s="538">
        <v>494536560</v>
      </c>
      <c r="DI282" s="538">
        <v>494536560</v>
      </c>
      <c r="DJ282" s="538">
        <v>494536560</v>
      </c>
      <c r="DK282" s="538">
        <v>494536560</v>
      </c>
      <c r="DL282" s="538">
        <v>494536560</v>
      </c>
      <c r="DM282" s="538">
        <v>500000000</v>
      </c>
      <c r="DO282" s="538">
        <v>0</v>
      </c>
      <c r="DP282" s="538">
        <v>0</v>
      </c>
      <c r="DQ282" s="538">
        <v>0</v>
      </c>
      <c r="DR282" s="538">
        <v>25000000</v>
      </c>
      <c r="DS282" s="538">
        <v>55000000</v>
      </c>
      <c r="DT282" s="554">
        <v>95000000</v>
      </c>
      <c r="DU282" s="538">
        <v>135000000</v>
      </c>
      <c r="DV282" s="538">
        <v>175000000</v>
      </c>
      <c r="DW282" s="554">
        <v>225000000</v>
      </c>
      <c r="DX282" s="538">
        <v>325000000</v>
      </c>
      <c r="DY282" s="554">
        <v>425000000</v>
      </c>
      <c r="DZ282" s="538">
        <v>500000000</v>
      </c>
      <c r="EB282" s="537">
        <v>1000000</v>
      </c>
      <c r="EC282" s="538">
        <v>1000000</v>
      </c>
      <c r="ED282" s="538">
        <v>1000000</v>
      </c>
      <c r="EE282" s="538">
        <v>1000000</v>
      </c>
      <c r="EF282" s="538">
        <v>1000000</v>
      </c>
      <c r="EG282" s="538">
        <v>1000000</v>
      </c>
      <c r="EH282" s="538">
        <v>1000000</v>
      </c>
      <c r="EI282" s="538">
        <v>1000000</v>
      </c>
      <c r="EJ282" s="538">
        <v>1000000</v>
      </c>
      <c r="EK282" s="538">
        <v>1000000</v>
      </c>
      <c r="EL282" s="538">
        <v>1000000</v>
      </c>
      <c r="EM282" s="538">
        <v>1000000</v>
      </c>
      <c r="EO282" s="538">
        <v>1000000</v>
      </c>
      <c r="EP282" s="538">
        <v>1000000</v>
      </c>
      <c r="EQ282" s="538">
        <v>1000000</v>
      </c>
      <c r="ER282" s="538">
        <v>1000000</v>
      </c>
      <c r="ES282" s="538">
        <v>1000000</v>
      </c>
      <c r="ET282" s="554">
        <v>1000000</v>
      </c>
      <c r="EU282" s="538">
        <v>1000000</v>
      </c>
      <c r="EV282" s="538">
        <v>1000000</v>
      </c>
      <c r="EW282" s="554">
        <v>1000000</v>
      </c>
      <c r="EX282" s="538">
        <v>1000000</v>
      </c>
      <c r="EY282" s="554">
        <v>1000000</v>
      </c>
      <c r="EZ282" s="538">
        <v>1000000</v>
      </c>
    </row>
    <row r="283" spans="1:156" ht="24.75" customHeight="1">
      <c r="A283" s="181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56" t="s">
        <v>75</v>
      </c>
      <c r="U283" s="407"/>
      <c r="V283" s="156" t="s">
        <v>75</v>
      </c>
      <c r="W283" s="353">
        <f t="shared" ref="W283:AG283" si="767">+SUM(W271:W282)</f>
        <v>61421.308034000001</v>
      </c>
      <c r="X283" s="353">
        <f t="shared" si="767"/>
        <v>0</v>
      </c>
      <c r="Y283" s="353">
        <f t="shared" si="767"/>
        <v>0</v>
      </c>
      <c r="Z283" s="353">
        <f t="shared" si="767"/>
        <v>0</v>
      </c>
      <c r="AA283" s="353">
        <f t="shared" si="767"/>
        <v>0</v>
      </c>
      <c r="AB283" s="353">
        <f t="shared" si="767"/>
        <v>0</v>
      </c>
      <c r="AC283" s="353">
        <f t="shared" si="767"/>
        <v>0</v>
      </c>
      <c r="AD283" s="423">
        <f t="shared" si="767"/>
        <v>61421.308034000001</v>
      </c>
      <c r="AE283" s="353">
        <f t="shared" si="767"/>
        <v>1000</v>
      </c>
      <c r="AF283" s="353">
        <f t="shared" si="767"/>
        <v>60421.308034000001</v>
      </c>
      <c r="AG283" s="423">
        <f t="shared" si="767"/>
        <v>16753.035736000002</v>
      </c>
      <c r="AH283" s="167">
        <f t="shared" si="751"/>
        <v>0.27275608859919254</v>
      </c>
      <c r="AI283" s="260"/>
      <c r="AJ283" s="353">
        <f>+SUM(AJ271:AJ282)</f>
        <v>14825.768838000002</v>
      </c>
      <c r="AK283" s="185">
        <f>+SUM(AK271:AK282)</f>
        <v>1927.2668979999994</v>
      </c>
      <c r="AL283" s="170">
        <f>INDEX(BB283:BM283,MATCH($W$1,$BB$86:$BM$86,0))</f>
        <v>0.24137826615143299</v>
      </c>
      <c r="AM283" s="423">
        <f>+SUM(AM271:AM282)</f>
        <v>2043.2136074199998</v>
      </c>
      <c r="AN283" s="183">
        <f t="shared" si="754"/>
        <v>3.3265550227112896E-2</v>
      </c>
      <c r="AO283" s="261"/>
      <c r="AP283" s="353">
        <f>+SUM(AP271:AP282)</f>
        <v>1081.8608611200002</v>
      </c>
      <c r="AQ283" s="185">
        <f>+SUM(AQ271:AQ282)</f>
        <v>961.35274629999981</v>
      </c>
      <c r="AR283" s="170">
        <f>INDEX(BO283:BZ283,MATCH($W$1,$BO$86:$BZ$86,0))</f>
        <v>1.7613771112154303E-2</v>
      </c>
      <c r="AS283" s="423">
        <f>+SUM(AS271:AS282)</f>
        <v>2027.8226714199996</v>
      </c>
      <c r="AT283" s="183">
        <f t="shared" si="758"/>
        <v>3.301497047730554E-2</v>
      </c>
      <c r="AU283" s="423">
        <f>+SUM(AU271:AU282)</f>
        <v>44668.272298000004</v>
      </c>
      <c r="AV283" s="353">
        <f>+SUM(AV271:AV282)</f>
        <v>14709.822128580001</v>
      </c>
      <c r="AW283" s="353">
        <f>+SUM(AW271:AW282)</f>
        <v>59378.094426579992</v>
      </c>
      <c r="AX283" s="353">
        <f>+SUM(AX271:AX282)</f>
        <v>0</v>
      </c>
      <c r="AY283" s="353">
        <f>+SUM(AY271:AY282)</f>
        <v>1081.8608611200002</v>
      </c>
      <c r="AZ283" s="172">
        <f t="shared" si="763"/>
        <v>1.888610338768292</v>
      </c>
      <c r="BB283" s="551">
        <f>CB283/$AD$283</f>
        <v>4.7743366168247755E-5</v>
      </c>
      <c r="BC283" s="551">
        <f t="shared" ref="BC283:BM283" si="768">CC283/$AD$283</f>
        <v>4.7694133742290208E-2</v>
      </c>
      <c r="BD283" s="551">
        <f t="shared" si="768"/>
        <v>0.10339207130666558</v>
      </c>
      <c r="BE283" s="551">
        <f t="shared" si="768"/>
        <v>0.24137826615143299</v>
      </c>
      <c r="BF283" s="551">
        <f t="shared" si="768"/>
        <v>0.25619855782441575</v>
      </c>
      <c r="BG283" s="551">
        <f>CG283/$AD$283</f>
        <v>0.41895782036675988</v>
      </c>
      <c r="BH283" s="551">
        <f t="shared" si="768"/>
        <v>0.57976395306150152</v>
      </c>
      <c r="BI283" s="551">
        <f t="shared" si="768"/>
        <v>0.72851703270842783</v>
      </c>
      <c r="BJ283" s="551">
        <f t="shared" si="768"/>
        <v>0.95056353117196457</v>
      </c>
      <c r="BK283" s="551">
        <f t="shared" si="768"/>
        <v>0.98524205021003075</v>
      </c>
      <c r="BL283" s="551">
        <f t="shared" si="768"/>
        <v>0.99579213487513263</v>
      </c>
      <c r="BM283" s="551">
        <f t="shared" si="768"/>
        <v>1</v>
      </c>
      <c r="BO283" s="551">
        <f>CO283/$AD$283</f>
        <v>0</v>
      </c>
      <c r="BP283" s="551">
        <f t="shared" ref="BP283:BZ283" si="769">CP283/$AD$283</f>
        <v>5.490511530840773E-5</v>
      </c>
      <c r="BQ283" s="551">
        <f t="shared" si="769"/>
        <v>7.2015055842696938E-3</v>
      </c>
      <c r="BR283" s="551">
        <f t="shared" si="769"/>
        <v>1.7613771112154303E-2</v>
      </c>
      <c r="BS283" s="551">
        <f t="shared" si="769"/>
        <v>5.6367216962939219E-2</v>
      </c>
      <c r="BT283" s="551">
        <f t="shared" si="769"/>
        <v>8.5777819982009409E-2</v>
      </c>
      <c r="BU283" s="551">
        <f t="shared" si="769"/>
        <v>0.14319645695482941</v>
      </c>
      <c r="BV283" s="551">
        <f t="shared" si="769"/>
        <v>0.26844639607305049</v>
      </c>
      <c r="BW283" s="551">
        <f t="shared" si="769"/>
        <v>0.39322121386979386</v>
      </c>
      <c r="BX283" s="551">
        <f t="shared" si="769"/>
        <v>0.55642894696600653</v>
      </c>
      <c r="BY283" s="551">
        <f t="shared" si="769"/>
        <v>0.75514553870607437</v>
      </c>
      <c r="BZ283" s="551">
        <f t="shared" si="769"/>
        <v>1</v>
      </c>
      <c r="CB283" s="185">
        <f t="shared" ref="CB283:CM283" si="770">+SUM(CB271:CB282)</f>
        <v>2.9324599999999998</v>
      </c>
      <c r="CC283" s="185">
        <f t="shared" si="770"/>
        <v>2929.4360799999999</v>
      </c>
      <c r="CD283" s="185">
        <f t="shared" si="770"/>
        <v>6350.4762599999995</v>
      </c>
      <c r="CE283" s="185">
        <f t="shared" si="770"/>
        <v>14825.768838000002</v>
      </c>
      <c r="CF283" s="185">
        <f t="shared" si="770"/>
        <v>15736.050538000001</v>
      </c>
      <c r="CG283" s="185">
        <f t="shared" si="770"/>
        <v>25732.937338</v>
      </c>
      <c r="CH283" s="185">
        <f t="shared" si="770"/>
        <v>35609.860348000002</v>
      </c>
      <c r="CI283" s="185">
        <f t="shared" si="770"/>
        <v>44746.469074000001</v>
      </c>
      <c r="CJ283" s="185">
        <f t="shared" si="770"/>
        <v>58384.855453999997</v>
      </c>
      <c r="CK283" s="185">
        <f t="shared" si="770"/>
        <v>60514.855453999997</v>
      </c>
      <c r="CL283" s="185">
        <f t="shared" si="770"/>
        <v>61162.855453999997</v>
      </c>
      <c r="CM283" s="185">
        <f t="shared" si="770"/>
        <v>61421.308034000001</v>
      </c>
      <c r="CO283" s="185">
        <f t="shared" ref="CO283:CZ283" si="771">+SUM(CO271:CO282)</f>
        <v>0</v>
      </c>
      <c r="CP283" s="185">
        <f t="shared" si="771"/>
        <v>3.372344</v>
      </c>
      <c r="CQ283" s="185">
        <f t="shared" si="771"/>
        <v>442.32589280000002</v>
      </c>
      <c r="CR283" s="185">
        <f t="shared" si="771"/>
        <v>1081.8608611200002</v>
      </c>
      <c r="CS283" s="185">
        <f t="shared" si="771"/>
        <v>3462.1481961</v>
      </c>
      <c r="CT283" s="185">
        <f t="shared" si="771"/>
        <v>5268.5859036000002</v>
      </c>
      <c r="CU283" s="185">
        <f t="shared" si="771"/>
        <v>8795.3136919999997</v>
      </c>
      <c r="CV283" s="185">
        <f t="shared" si="771"/>
        <v>16488.328783820001</v>
      </c>
      <c r="CW283" s="185">
        <f t="shared" si="771"/>
        <v>24152.161302600001</v>
      </c>
      <c r="CX283" s="185">
        <f t="shared" si="771"/>
        <v>34176.593750633336</v>
      </c>
      <c r="CY283" s="185">
        <f t="shared" si="771"/>
        <v>46382.026743366667</v>
      </c>
      <c r="CZ283" s="185">
        <f t="shared" si="771"/>
        <v>61421.308034000001</v>
      </c>
      <c r="DB283" s="185">
        <f t="shared" ref="DB283:DM283" si="772">+SUM(DB271:DB282)</f>
        <v>2932460</v>
      </c>
      <c r="DC283" s="185">
        <f t="shared" si="772"/>
        <v>2929436080</v>
      </c>
      <c r="DD283" s="185">
        <f t="shared" si="772"/>
        <v>6350476260</v>
      </c>
      <c r="DE283" s="185">
        <f t="shared" si="772"/>
        <v>14825768838</v>
      </c>
      <c r="DF283" s="185">
        <f t="shared" si="772"/>
        <v>15736050538</v>
      </c>
      <c r="DG283" s="185">
        <f t="shared" si="772"/>
        <v>25732937338</v>
      </c>
      <c r="DH283" s="185">
        <f t="shared" si="772"/>
        <v>35609860348</v>
      </c>
      <c r="DI283" s="185">
        <f t="shared" si="772"/>
        <v>44746469074</v>
      </c>
      <c r="DJ283" s="185">
        <f t="shared" si="772"/>
        <v>58384855454</v>
      </c>
      <c r="DK283" s="185">
        <f t="shared" si="772"/>
        <v>60514855454</v>
      </c>
      <c r="DL283" s="185">
        <f t="shared" si="772"/>
        <v>61162855454</v>
      </c>
      <c r="DM283" s="185">
        <f t="shared" si="772"/>
        <v>61421308034</v>
      </c>
      <c r="DO283" s="185">
        <f t="shared" ref="DO283:DZ283" si="773">+SUM(DO271:DO282)</f>
        <v>0</v>
      </c>
      <c r="DP283" s="185">
        <f t="shared" si="773"/>
        <v>3372344</v>
      </c>
      <c r="DQ283" s="185">
        <f t="shared" si="773"/>
        <v>442325892.80000001</v>
      </c>
      <c r="DR283" s="185">
        <f t="shared" si="773"/>
        <v>1081860861.1200001</v>
      </c>
      <c r="DS283" s="185">
        <f t="shared" si="773"/>
        <v>3462148196.1000004</v>
      </c>
      <c r="DT283" s="185">
        <f t="shared" si="773"/>
        <v>5268585903.6000004</v>
      </c>
      <c r="DU283" s="185">
        <f t="shared" si="773"/>
        <v>8795313692</v>
      </c>
      <c r="DV283" s="185">
        <f t="shared" si="773"/>
        <v>16488328783.82</v>
      </c>
      <c r="DW283" s="185">
        <f t="shared" si="773"/>
        <v>24152161302.599998</v>
      </c>
      <c r="DX283" s="185">
        <f t="shared" si="773"/>
        <v>34176593750.633335</v>
      </c>
      <c r="DY283" s="185">
        <f t="shared" si="773"/>
        <v>46382026743.366669</v>
      </c>
      <c r="DZ283" s="185">
        <f t="shared" si="773"/>
        <v>61421308034</v>
      </c>
      <c r="EB283" s="564">
        <v>1000000</v>
      </c>
      <c r="EC283" s="564">
        <v>1000000</v>
      </c>
      <c r="ED283" s="564">
        <v>1000000</v>
      </c>
      <c r="EE283" s="564">
        <v>1000000</v>
      </c>
      <c r="EF283" s="564">
        <v>1000000</v>
      </c>
      <c r="EG283" s="564">
        <v>1000000</v>
      </c>
      <c r="EH283" s="564">
        <v>1000000</v>
      </c>
      <c r="EI283" s="564">
        <v>1000000</v>
      </c>
      <c r="EJ283" s="564">
        <v>1000000</v>
      </c>
      <c r="EK283" s="564">
        <v>1000000</v>
      </c>
      <c r="EL283" s="564">
        <v>1000000</v>
      </c>
      <c r="EM283" s="564">
        <v>1000000</v>
      </c>
      <c r="EO283" s="564">
        <v>1000000</v>
      </c>
      <c r="EP283" s="564">
        <v>1000000</v>
      </c>
      <c r="EQ283" s="564">
        <v>1000000</v>
      </c>
      <c r="ER283" s="564">
        <v>1000000</v>
      </c>
      <c r="ES283" s="564">
        <v>1000000</v>
      </c>
      <c r="ET283" s="564">
        <v>1000000</v>
      </c>
      <c r="EU283" s="564">
        <v>1000000</v>
      </c>
      <c r="EV283" s="564">
        <v>1000000</v>
      </c>
      <c r="EW283" s="564">
        <v>1000000</v>
      </c>
      <c r="EX283" s="564">
        <v>1000000</v>
      </c>
      <c r="EY283" s="564">
        <v>1000000</v>
      </c>
      <c r="EZ283" s="564">
        <v>1000000</v>
      </c>
    </row>
    <row r="284" spans="1:156" ht="45.75" customHeight="1" thickBot="1">
      <c r="B284" s="192"/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T284" s="141"/>
      <c r="U284" s="397"/>
      <c r="V284" s="142"/>
      <c r="W284" s="141"/>
      <c r="X284" s="141"/>
      <c r="Y284" s="141"/>
      <c r="Z284" s="141"/>
      <c r="AA284" s="141"/>
      <c r="AB284" s="141"/>
      <c r="AC284" s="141"/>
      <c r="AD284" s="391"/>
      <c r="AE284" s="200"/>
      <c r="AF284" s="200"/>
      <c r="AG284" s="391"/>
      <c r="AH284" s="143"/>
      <c r="AI284" s="144"/>
      <c r="AJ284" s="144"/>
      <c r="AK284" s="144"/>
      <c r="AL284" s="138"/>
      <c r="AM284" s="391"/>
      <c r="AN284" s="143"/>
      <c r="AO284" s="144"/>
      <c r="AP284" s="144"/>
      <c r="AQ284" s="144"/>
      <c r="AR284" s="138"/>
      <c r="AS284" s="391"/>
      <c r="AT284" s="143"/>
      <c r="AU284" s="391"/>
      <c r="AV284" s="346"/>
      <c r="AW284" s="346"/>
      <c r="AX284" s="346"/>
      <c r="AY284" s="144"/>
      <c r="AZ284" s="144"/>
      <c r="BB284" s="317"/>
      <c r="BC284" s="317"/>
      <c r="BD284" s="317"/>
      <c r="BE284" s="317"/>
      <c r="BF284" s="317"/>
      <c r="BG284" s="317"/>
      <c r="BH284" s="317"/>
      <c r="BI284" s="317"/>
      <c r="BJ284" s="317"/>
      <c r="BK284" s="317"/>
      <c r="BL284" s="317"/>
      <c r="BM284" s="317"/>
      <c r="BO284" s="317"/>
      <c r="BP284" s="317"/>
      <c r="BQ284" s="317"/>
      <c r="BR284" s="317"/>
      <c r="BS284" s="317"/>
      <c r="BT284" s="317"/>
      <c r="BU284" s="317"/>
      <c r="BV284" s="317"/>
      <c r="BW284" s="317"/>
      <c r="BX284" s="317"/>
      <c r="BY284" s="317"/>
      <c r="BZ284" s="317"/>
      <c r="CB284" s="558"/>
      <c r="CC284" s="558"/>
      <c r="CD284" s="558"/>
      <c r="CE284" s="558"/>
      <c r="CF284" s="558"/>
      <c r="CG284" s="558"/>
      <c r="CH284" s="558"/>
      <c r="CI284" s="558"/>
      <c r="CJ284" s="558"/>
      <c r="CK284" s="558"/>
      <c r="CL284" s="558"/>
      <c r="CM284" s="558"/>
      <c r="CO284" s="558"/>
      <c r="CP284" s="558"/>
      <c r="CQ284" s="558"/>
      <c r="CR284" s="558"/>
      <c r="CS284" s="558"/>
      <c r="CT284" s="558"/>
      <c r="CU284" s="558"/>
      <c r="CV284" s="558"/>
      <c r="CW284" s="558"/>
      <c r="CX284" s="558"/>
      <c r="CY284" s="558"/>
      <c r="CZ284" s="558"/>
      <c r="DB284" s="558"/>
      <c r="DC284" s="558"/>
      <c r="DD284" s="558"/>
      <c r="DE284" s="558"/>
      <c r="DF284" s="558"/>
      <c r="DG284" s="558"/>
      <c r="DH284" s="558"/>
      <c r="DI284" s="558"/>
      <c r="DJ284" s="558"/>
      <c r="DK284" s="558"/>
      <c r="DL284" s="558"/>
      <c r="DM284" s="558"/>
      <c r="DO284" s="558"/>
      <c r="DP284" s="558"/>
      <c r="DQ284" s="558"/>
      <c r="DR284" s="558"/>
      <c r="DS284" s="558"/>
      <c r="DT284" s="558"/>
      <c r="DU284" s="558"/>
      <c r="DV284" s="558"/>
      <c r="DW284" s="558"/>
      <c r="DX284" s="558"/>
      <c r="DY284" s="558"/>
      <c r="DZ284" s="558"/>
      <c r="EB284" s="558"/>
      <c r="EC284" s="558"/>
      <c r="ED284" s="558"/>
      <c r="EE284" s="558"/>
      <c r="EF284" s="558"/>
      <c r="EG284" s="558"/>
      <c r="EH284" s="558"/>
      <c r="EI284" s="558"/>
      <c r="EJ284" s="558"/>
      <c r="EK284" s="558"/>
      <c r="EL284" s="558"/>
      <c r="EM284" s="558"/>
      <c r="EO284" s="558"/>
      <c r="EP284" s="558"/>
      <c r="EQ284" s="558"/>
      <c r="ER284" s="558"/>
      <c r="ES284" s="558"/>
      <c r="ET284" s="558"/>
      <c r="EU284" s="558"/>
      <c r="EV284" s="558"/>
      <c r="EW284" s="558"/>
      <c r="EX284" s="558"/>
      <c r="EY284" s="558"/>
      <c r="EZ284" s="558"/>
    </row>
    <row r="285" spans="1:156" ht="15.75" customHeight="1">
      <c r="T285" s="487" t="s">
        <v>286</v>
      </c>
      <c r="U285" s="487"/>
      <c r="V285" s="487"/>
      <c r="W285" s="487"/>
      <c r="X285" s="487"/>
      <c r="Y285" s="487"/>
      <c r="Z285" s="487"/>
      <c r="AA285" s="487"/>
      <c r="AB285" s="487"/>
      <c r="AC285" s="487"/>
      <c r="AD285" s="487"/>
      <c r="AE285" s="487"/>
      <c r="AF285" s="487"/>
      <c r="AG285" s="487"/>
      <c r="AH285" s="487"/>
      <c r="AI285" s="487"/>
      <c r="AJ285" s="487"/>
      <c r="AK285" s="487"/>
      <c r="AL285" s="487"/>
      <c r="AM285" s="487"/>
      <c r="AN285" s="487"/>
      <c r="AO285" s="487"/>
      <c r="AP285" s="487"/>
      <c r="AQ285" s="487"/>
      <c r="AR285" s="487"/>
      <c r="AS285" s="223"/>
      <c r="AT285" s="223"/>
      <c r="AU285" s="391"/>
      <c r="AV285" s="346"/>
      <c r="AW285" s="346"/>
      <c r="AX285" s="346"/>
      <c r="AY285" s="144"/>
      <c r="AZ285" s="144"/>
      <c r="BB285" s="317"/>
      <c r="BC285" s="317"/>
      <c r="BD285" s="317"/>
      <c r="BE285" s="317"/>
      <c r="BF285" s="317"/>
      <c r="BG285" s="317"/>
      <c r="BH285" s="317"/>
      <c r="BI285" s="317"/>
      <c r="BJ285" s="317"/>
      <c r="BK285" s="317"/>
      <c r="BL285" s="317"/>
      <c r="BM285" s="317"/>
      <c r="BO285" s="317"/>
      <c r="BP285" s="317"/>
      <c r="BQ285" s="317"/>
      <c r="BR285" s="317"/>
      <c r="BS285" s="317"/>
      <c r="BT285" s="317"/>
      <c r="BU285" s="317"/>
      <c r="BV285" s="317"/>
      <c r="BW285" s="317"/>
      <c r="BX285" s="317"/>
      <c r="BY285" s="317"/>
      <c r="BZ285" s="317"/>
      <c r="CB285" s="558"/>
      <c r="CC285" s="558"/>
      <c r="CD285" s="558"/>
      <c r="CE285" s="558"/>
      <c r="CF285" s="558"/>
      <c r="CG285" s="558"/>
      <c r="CH285" s="558"/>
      <c r="CI285" s="558"/>
      <c r="CJ285" s="558"/>
      <c r="CK285" s="558"/>
      <c r="CL285" s="558"/>
      <c r="CM285" s="558"/>
      <c r="CO285" s="558"/>
      <c r="CP285" s="558"/>
      <c r="CQ285" s="558"/>
      <c r="CR285" s="558"/>
      <c r="CS285" s="558"/>
      <c r="CT285" s="558"/>
      <c r="CU285" s="558"/>
      <c r="CV285" s="558"/>
      <c r="CW285" s="558"/>
      <c r="CX285" s="558"/>
      <c r="CY285" s="558"/>
      <c r="CZ285" s="558"/>
      <c r="DB285" s="558"/>
      <c r="DC285" s="558"/>
      <c r="DD285" s="558"/>
      <c r="DE285" s="558"/>
      <c r="DF285" s="558"/>
      <c r="DG285" s="558"/>
      <c r="DH285" s="558"/>
      <c r="DI285" s="558"/>
      <c r="DJ285" s="558"/>
      <c r="DK285" s="558"/>
      <c r="DL285" s="558"/>
      <c r="DM285" s="558"/>
      <c r="DO285" s="558"/>
      <c r="DP285" s="558"/>
      <c r="DQ285" s="558"/>
      <c r="DR285" s="558"/>
      <c r="DS285" s="558"/>
      <c r="DT285" s="558"/>
      <c r="DU285" s="558"/>
      <c r="DV285" s="558"/>
      <c r="DW285" s="558"/>
      <c r="DX285" s="558"/>
      <c r="DY285" s="558"/>
      <c r="DZ285" s="558"/>
      <c r="EB285" s="558"/>
      <c r="EC285" s="558"/>
      <c r="ED285" s="558"/>
      <c r="EE285" s="558"/>
      <c r="EF285" s="558"/>
      <c r="EG285" s="558"/>
      <c r="EH285" s="558"/>
      <c r="EI285" s="558"/>
      <c r="EJ285" s="558"/>
      <c r="EK285" s="558"/>
      <c r="EL285" s="558"/>
      <c r="EM285" s="558"/>
      <c r="EO285" s="558"/>
      <c r="EP285" s="558"/>
      <c r="EQ285" s="558"/>
      <c r="ER285" s="558"/>
      <c r="ES285" s="558"/>
      <c r="ET285" s="558"/>
      <c r="EU285" s="558"/>
      <c r="EV285" s="558"/>
      <c r="EW285" s="558"/>
      <c r="EX285" s="558"/>
      <c r="EY285" s="558"/>
      <c r="EZ285" s="558"/>
    </row>
    <row r="286" spans="1:156" ht="7.5" customHeight="1" thickBot="1">
      <c r="T286" s="141"/>
      <c r="U286" s="397"/>
      <c r="V286" s="142"/>
      <c r="W286" s="141"/>
      <c r="X286" s="141"/>
      <c r="Y286" s="141"/>
      <c r="Z286" s="141"/>
      <c r="AA286" s="141"/>
      <c r="AB286" s="141"/>
      <c r="AC286" s="141"/>
      <c r="AD286" s="391"/>
      <c r="AE286" s="141"/>
      <c r="AF286" s="141"/>
      <c r="AG286" s="391"/>
      <c r="AH286" s="143"/>
      <c r="AI286" s="144"/>
      <c r="AJ286" s="144"/>
      <c r="AK286" s="144"/>
      <c r="AL286" s="138"/>
      <c r="AM286" s="391"/>
      <c r="AN286" s="143"/>
      <c r="AO286" s="144"/>
      <c r="AP286" s="144"/>
      <c r="AQ286" s="144"/>
      <c r="AR286" s="138"/>
      <c r="AS286" s="391"/>
      <c r="AT286" s="143"/>
      <c r="AU286" s="391"/>
      <c r="AV286" s="346"/>
      <c r="AW286" s="346"/>
      <c r="AX286" s="346"/>
      <c r="AY286" s="144"/>
      <c r="AZ286" s="144"/>
      <c r="BB286" s="317"/>
      <c r="BC286" s="317"/>
      <c r="BD286" s="317"/>
      <c r="BE286" s="317"/>
      <c r="BF286" s="317"/>
      <c r="BG286" s="317"/>
      <c r="BH286" s="317"/>
      <c r="BI286" s="317"/>
      <c r="BJ286" s="317"/>
      <c r="BK286" s="317"/>
      <c r="BL286" s="317"/>
      <c r="BM286" s="317"/>
      <c r="BO286" s="317"/>
      <c r="BP286" s="317"/>
      <c r="BQ286" s="317"/>
      <c r="BR286" s="317"/>
      <c r="BS286" s="317"/>
      <c r="BT286" s="317"/>
      <c r="BU286" s="317"/>
      <c r="BV286" s="317"/>
      <c r="BW286" s="317"/>
      <c r="BX286" s="317"/>
      <c r="BY286" s="317"/>
      <c r="BZ286" s="317"/>
      <c r="CB286" s="558"/>
      <c r="CC286" s="558"/>
      <c r="CD286" s="558"/>
      <c r="CE286" s="558"/>
      <c r="CF286" s="558"/>
      <c r="CG286" s="558"/>
      <c r="CH286" s="558"/>
      <c r="CI286" s="558"/>
      <c r="CJ286" s="558"/>
      <c r="CK286" s="558"/>
      <c r="CL286" s="558"/>
      <c r="CM286" s="558"/>
      <c r="CO286" s="558"/>
      <c r="CP286" s="558"/>
      <c r="CQ286" s="558"/>
      <c r="CR286" s="558"/>
      <c r="CS286" s="558"/>
      <c r="CT286" s="558"/>
      <c r="CU286" s="558"/>
      <c r="CV286" s="558"/>
      <c r="CW286" s="558"/>
      <c r="CX286" s="558"/>
      <c r="CY286" s="558"/>
      <c r="CZ286" s="558"/>
      <c r="DB286" s="558"/>
      <c r="DC286" s="558"/>
      <c r="DD286" s="558"/>
      <c r="DE286" s="558"/>
      <c r="DF286" s="558"/>
      <c r="DG286" s="558"/>
      <c r="DH286" s="558"/>
      <c r="DI286" s="558"/>
      <c r="DJ286" s="558"/>
      <c r="DK286" s="558"/>
      <c r="DL286" s="558"/>
      <c r="DM286" s="558"/>
      <c r="DO286" s="558"/>
      <c r="DP286" s="558"/>
      <c r="DQ286" s="558"/>
      <c r="DR286" s="558"/>
      <c r="DS286" s="558"/>
      <c r="DT286" s="558"/>
      <c r="DU286" s="558"/>
      <c r="DV286" s="558"/>
      <c r="DW286" s="558"/>
      <c r="DX286" s="558"/>
      <c r="DY286" s="558"/>
      <c r="DZ286" s="558"/>
      <c r="EB286" s="558"/>
      <c r="EC286" s="558"/>
      <c r="ED286" s="558"/>
      <c r="EE286" s="558"/>
      <c r="EF286" s="558"/>
      <c r="EG286" s="558"/>
      <c r="EH286" s="558"/>
      <c r="EI286" s="558"/>
      <c r="EJ286" s="558"/>
      <c r="EK286" s="558"/>
      <c r="EL286" s="558"/>
      <c r="EM286" s="558"/>
      <c r="EO286" s="558"/>
      <c r="EP286" s="558"/>
      <c r="EQ286" s="558"/>
      <c r="ER286" s="558"/>
      <c r="ES286" s="558"/>
      <c r="ET286" s="558"/>
      <c r="EU286" s="558"/>
      <c r="EV286" s="558"/>
      <c r="EW286" s="558"/>
      <c r="EX286" s="558"/>
      <c r="EY286" s="558"/>
      <c r="EZ286" s="558"/>
    </row>
    <row r="287" spans="1:156" ht="51" customHeight="1" thickBot="1">
      <c r="B287" s="150"/>
      <c r="C287" s="222"/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155" t="s">
        <v>125</v>
      </c>
      <c r="U287" s="406"/>
      <c r="V287" s="155" t="s">
        <v>125</v>
      </c>
      <c r="W287" s="156" t="s">
        <v>430</v>
      </c>
      <c r="X287" s="156" t="s">
        <v>127</v>
      </c>
      <c r="Y287" s="156" t="s">
        <v>128</v>
      </c>
      <c r="Z287" s="156" t="s">
        <v>129</v>
      </c>
      <c r="AA287" s="156" t="s">
        <v>130</v>
      </c>
      <c r="AB287" s="156" t="s">
        <v>131</v>
      </c>
      <c r="AC287" s="155" t="s">
        <v>132</v>
      </c>
      <c r="AD287" s="419" t="s">
        <v>431</v>
      </c>
      <c r="AE287" s="155" t="s">
        <v>432</v>
      </c>
      <c r="AF287" s="155" t="s">
        <v>135</v>
      </c>
      <c r="AG287" s="419" t="s">
        <v>0</v>
      </c>
      <c r="AH287" s="157" t="s">
        <v>136</v>
      </c>
      <c r="AI287" s="158" t="s">
        <v>137</v>
      </c>
      <c r="AJ287" s="158" t="s">
        <v>433</v>
      </c>
      <c r="AK287" s="158" t="s">
        <v>138</v>
      </c>
      <c r="AL287" s="159" t="s">
        <v>139</v>
      </c>
      <c r="AM287" s="419" t="s">
        <v>140</v>
      </c>
      <c r="AN287" s="157" t="s">
        <v>141</v>
      </c>
      <c r="AO287" s="158"/>
      <c r="AP287" s="238" t="s">
        <v>434</v>
      </c>
      <c r="AQ287" s="238" t="s">
        <v>143</v>
      </c>
      <c r="AR287" s="266" t="s">
        <v>144</v>
      </c>
      <c r="AS287" s="419" t="s">
        <v>293</v>
      </c>
      <c r="AT287" s="157" t="s">
        <v>294</v>
      </c>
      <c r="AU287" s="419" t="s">
        <v>145</v>
      </c>
      <c r="AV287" s="347" t="s">
        <v>146</v>
      </c>
      <c r="AW287" s="347" t="s">
        <v>147</v>
      </c>
      <c r="AX287" s="388"/>
      <c r="AY287" s="160" t="s">
        <v>149</v>
      </c>
      <c r="AZ287" s="161" t="s">
        <v>150</v>
      </c>
      <c r="BB287" s="162" t="s">
        <v>151</v>
      </c>
      <c r="BC287" s="162" t="s">
        <v>152</v>
      </c>
      <c r="BD287" s="162" t="s">
        <v>107</v>
      </c>
      <c r="BE287" s="162" t="s">
        <v>153</v>
      </c>
      <c r="BF287" s="162" t="s">
        <v>154</v>
      </c>
      <c r="BG287" s="162" t="s">
        <v>155</v>
      </c>
      <c r="BH287" s="162" t="s">
        <v>156</v>
      </c>
      <c r="BI287" s="162" t="s">
        <v>157</v>
      </c>
      <c r="BJ287" s="162" t="s">
        <v>158</v>
      </c>
      <c r="BK287" s="162" t="s">
        <v>159</v>
      </c>
      <c r="BL287" s="162" t="s">
        <v>160</v>
      </c>
      <c r="BM287" s="162" t="s">
        <v>161</v>
      </c>
      <c r="BO287" s="162" t="s">
        <v>151</v>
      </c>
      <c r="BP287" s="162" t="s">
        <v>152</v>
      </c>
      <c r="BQ287" s="162" t="s">
        <v>107</v>
      </c>
      <c r="BR287" s="162" t="s">
        <v>153</v>
      </c>
      <c r="BS287" s="162" t="s">
        <v>154</v>
      </c>
      <c r="BT287" s="162" t="s">
        <v>155</v>
      </c>
      <c r="BU287" s="162" t="s">
        <v>156</v>
      </c>
      <c r="BV287" s="162" t="s">
        <v>157</v>
      </c>
      <c r="BW287" s="162" t="s">
        <v>158</v>
      </c>
      <c r="BX287" s="162" t="s">
        <v>159</v>
      </c>
      <c r="BY287" s="162" t="s">
        <v>160</v>
      </c>
      <c r="BZ287" s="162" t="s">
        <v>161</v>
      </c>
      <c r="CB287" s="531" t="s">
        <v>151</v>
      </c>
      <c r="CC287" s="531" t="s">
        <v>152</v>
      </c>
      <c r="CD287" s="531" t="s">
        <v>107</v>
      </c>
      <c r="CE287" s="531" t="s">
        <v>153</v>
      </c>
      <c r="CF287" s="531" t="s">
        <v>154</v>
      </c>
      <c r="CG287" s="531" t="s">
        <v>155</v>
      </c>
      <c r="CH287" s="531" t="s">
        <v>156</v>
      </c>
      <c r="CI287" s="531" t="s">
        <v>157</v>
      </c>
      <c r="CJ287" s="531" t="s">
        <v>158</v>
      </c>
      <c r="CK287" s="531" t="s">
        <v>159</v>
      </c>
      <c r="CL287" s="531" t="s">
        <v>160</v>
      </c>
      <c r="CM287" s="531" t="s">
        <v>161</v>
      </c>
      <c r="CO287" s="531" t="s">
        <v>151</v>
      </c>
      <c r="CP287" s="531" t="s">
        <v>152</v>
      </c>
      <c r="CQ287" s="531" t="s">
        <v>107</v>
      </c>
      <c r="CR287" s="531" t="s">
        <v>153</v>
      </c>
      <c r="CS287" s="531" t="s">
        <v>154</v>
      </c>
      <c r="CT287" s="531" t="s">
        <v>155</v>
      </c>
      <c r="CU287" s="531" t="s">
        <v>156</v>
      </c>
      <c r="CV287" s="531" t="s">
        <v>157</v>
      </c>
      <c r="CW287" s="531" t="s">
        <v>158</v>
      </c>
      <c r="CX287" s="531" t="s">
        <v>159</v>
      </c>
      <c r="CY287" s="531" t="s">
        <v>160</v>
      </c>
      <c r="CZ287" s="531" t="s">
        <v>161</v>
      </c>
      <c r="DB287" s="531" t="s">
        <v>151</v>
      </c>
      <c r="DC287" s="531" t="s">
        <v>152</v>
      </c>
      <c r="DD287" s="531" t="s">
        <v>107</v>
      </c>
      <c r="DE287" s="531" t="s">
        <v>153</v>
      </c>
      <c r="DF287" s="531" t="s">
        <v>154</v>
      </c>
      <c r="DG287" s="531" t="s">
        <v>155</v>
      </c>
      <c r="DH287" s="531" t="s">
        <v>156</v>
      </c>
      <c r="DI287" s="531" t="s">
        <v>157</v>
      </c>
      <c r="DJ287" s="531" t="s">
        <v>158</v>
      </c>
      <c r="DK287" s="531" t="s">
        <v>159</v>
      </c>
      <c r="DL287" s="531" t="s">
        <v>160</v>
      </c>
      <c r="DM287" s="531" t="s">
        <v>161</v>
      </c>
      <c r="DO287" s="531" t="s">
        <v>151</v>
      </c>
      <c r="DP287" s="531" t="s">
        <v>152</v>
      </c>
      <c r="DQ287" s="531" t="s">
        <v>107</v>
      </c>
      <c r="DR287" s="531" t="s">
        <v>153</v>
      </c>
      <c r="DS287" s="531" t="s">
        <v>154</v>
      </c>
      <c r="DT287" s="531" t="s">
        <v>155</v>
      </c>
      <c r="DU287" s="531" t="s">
        <v>156</v>
      </c>
      <c r="DV287" s="531" t="s">
        <v>157</v>
      </c>
      <c r="DW287" s="531" t="s">
        <v>158</v>
      </c>
      <c r="DX287" s="531" t="s">
        <v>159</v>
      </c>
      <c r="DY287" s="531" t="s">
        <v>160</v>
      </c>
      <c r="DZ287" s="531" t="s">
        <v>161</v>
      </c>
      <c r="EB287" s="531" t="s">
        <v>151</v>
      </c>
      <c r="EC287" s="531" t="s">
        <v>152</v>
      </c>
      <c r="ED287" s="531" t="s">
        <v>107</v>
      </c>
      <c r="EE287" s="531" t="s">
        <v>153</v>
      </c>
      <c r="EF287" s="531" t="s">
        <v>154</v>
      </c>
      <c r="EG287" s="531" t="s">
        <v>155</v>
      </c>
      <c r="EH287" s="531" t="s">
        <v>156</v>
      </c>
      <c r="EI287" s="531" t="s">
        <v>157</v>
      </c>
      <c r="EJ287" s="531" t="s">
        <v>158</v>
      </c>
      <c r="EK287" s="531" t="s">
        <v>159</v>
      </c>
      <c r="EL287" s="531" t="s">
        <v>160</v>
      </c>
      <c r="EM287" s="531" t="s">
        <v>161</v>
      </c>
      <c r="EO287" s="531" t="s">
        <v>151</v>
      </c>
      <c r="EP287" s="531" t="s">
        <v>152</v>
      </c>
      <c r="EQ287" s="531" t="s">
        <v>107</v>
      </c>
      <c r="ER287" s="531" t="s">
        <v>153</v>
      </c>
      <c r="ES287" s="531" t="s">
        <v>154</v>
      </c>
      <c r="ET287" s="531" t="s">
        <v>155</v>
      </c>
      <c r="EU287" s="531" t="s">
        <v>156</v>
      </c>
      <c r="EV287" s="531" t="s">
        <v>157</v>
      </c>
      <c r="EW287" s="531" t="s">
        <v>158</v>
      </c>
      <c r="EX287" s="531" t="s">
        <v>159</v>
      </c>
      <c r="EY287" s="531" t="s">
        <v>160</v>
      </c>
      <c r="EZ287" s="531" t="s">
        <v>161</v>
      </c>
    </row>
    <row r="288" spans="1:156" ht="26.25" customHeight="1" thickBot="1">
      <c r="B288" s="165" t="s">
        <v>194</v>
      </c>
      <c r="C288" s="1" t="s">
        <v>300</v>
      </c>
      <c r="D288" s="1" t="s">
        <v>162</v>
      </c>
      <c r="E288" s="1" t="s">
        <v>163</v>
      </c>
      <c r="F288" s="1" t="s">
        <v>162</v>
      </c>
      <c r="G288" s="1" t="s">
        <v>162</v>
      </c>
      <c r="H288" s="1" t="s">
        <v>162</v>
      </c>
      <c r="I288" s="1" t="s">
        <v>162</v>
      </c>
      <c r="J288" s="1" t="s">
        <v>162</v>
      </c>
      <c r="K288" s="1" t="s">
        <v>162</v>
      </c>
      <c r="L288" s="1" t="s">
        <v>162</v>
      </c>
      <c r="M288" s="1" t="s">
        <v>162</v>
      </c>
      <c r="N288" s="1" t="s">
        <v>162</v>
      </c>
      <c r="O288" s="1" t="s">
        <v>162</v>
      </c>
      <c r="T288" s="156" t="s">
        <v>164</v>
      </c>
      <c r="U288" s="407"/>
      <c r="V288" s="156" t="s">
        <v>164</v>
      </c>
      <c r="W288" s="353">
        <f>SUM(W289:W293)</f>
        <v>33049.617729999998</v>
      </c>
      <c r="X288" s="185">
        <f t="shared" ref="X288:AC288" si="774">SUM(X289:X292)</f>
        <v>0</v>
      </c>
      <c r="Y288" s="185">
        <f t="shared" si="774"/>
        <v>0</v>
      </c>
      <c r="Z288" s="185"/>
      <c r="AA288" s="185">
        <f t="shared" si="774"/>
        <v>0</v>
      </c>
      <c r="AB288" s="185">
        <f t="shared" si="774"/>
        <v>0</v>
      </c>
      <c r="AC288" s="185">
        <f t="shared" si="774"/>
        <v>0</v>
      </c>
      <c r="AD288" s="423">
        <f>SUM(AD289:AD293)</f>
        <v>33049.617729999998</v>
      </c>
      <c r="AE288" s="353">
        <f>SUM(AE289:AE293)</f>
        <v>4113.3412269999999</v>
      </c>
      <c r="AF288" s="353">
        <f>SUM(AF289:AF293)</f>
        <v>28936.276502999997</v>
      </c>
      <c r="AG288" s="353">
        <f>SUM(AG289:AG293)</f>
        <v>8953.1238667900016</v>
      </c>
      <c r="AH288" s="167">
        <f t="shared" ref="AH288:AH297" si="775">+AG288/AD288</f>
        <v>0.27089946818546762</v>
      </c>
      <c r="AI288" s="226"/>
      <c r="AJ288" s="353">
        <f>SUM(AJ289:AJ293)</f>
        <v>11114.816536</v>
      </c>
      <c r="AK288" s="353">
        <f>SUM(AK289:AK293)</f>
        <v>-2161.6926692100001</v>
      </c>
      <c r="AL288" s="170">
        <f t="shared" ref="AL288:AL298" si="776">INDEX(BB288:BM288,MATCH($W$1,$BB$86:$BM$86,0))</f>
        <v>0.33630696205937632</v>
      </c>
      <c r="AM288" s="441">
        <f>SUM(AM289:AM293)</f>
        <v>6031.7439785100005</v>
      </c>
      <c r="AN288" s="310">
        <f t="shared" ref="AN288:AN297" si="777">+AM288/AD288</f>
        <v>0.18250571089162188</v>
      </c>
      <c r="AO288" s="217"/>
      <c r="AP288" s="353">
        <f>SUM(AP289:AP293)</f>
        <v>7813.9241072545456</v>
      </c>
      <c r="AQ288" s="353">
        <f>SUM(AQ289:AQ293)</f>
        <v>-1782.1801287445458</v>
      </c>
      <c r="AR288" s="170">
        <f t="shared" ref="AR288:AR298" si="778">INDEX(BO288:BZ288,MATCH($W$1,$BO$86:$BZ$86,0))</f>
        <v>0.23643009038986987</v>
      </c>
      <c r="AS288" s="441">
        <f>SUM(AS289:AS293)</f>
        <v>6031.7439785100005</v>
      </c>
      <c r="AT288" s="310">
        <f t="shared" ref="AT288:AT298" si="779">+AS288/AD288</f>
        <v>0.18250571089162188</v>
      </c>
      <c r="AU288" s="423">
        <f>SUM(AU289:AU293)</f>
        <v>24096.493863209998</v>
      </c>
      <c r="AV288" s="353">
        <f>SUM(AV289:AV293)</f>
        <v>2921.3798882800002</v>
      </c>
      <c r="AW288" s="355">
        <f>SUM(AW289:AW293)</f>
        <v>27017.873751489995</v>
      </c>
      <c r="AX288" s="384"/>
      <c r="AY288" s="187">
        <f>SUM(AY289:AY292)</f>
        <v>8890.0410078974874</v>
      </c>
      <c r="AZ288" s="172">
        <f>IF(AND(AY288=0,AM288&gt;AY288),1,IFERROR(AM288/AY288,1))</f>
        <v>0.67848325706840806</v>
      </c>
      <c r="BB288" s="551">
        <f>CB288/$AD$288</f>
        <v>0.11257118491942086</v>
      </c>
      <c r="BC288" s="551">
        <f t="shared" ref="BC288:BL288" si="780">CC288/$AD$288</f>
        <v>0.22966797334874953</v>
      </c>
      <c r="BD288" s="551">
        <f t="shared" si="780"/>
        <v>0.28330559543812311</v>
      </c>
      <c r="BE288" s="551">
        <f t="shared" si="780"/>
        <v>0.33630696205937632</v>
      </c>
      <c r="BF288" s="551">
        <f t="shared" si="780"/>
        <v>0.38308359707614692</v>
      </c>
      <c r="BG288" s="551">
        <f t="shared" si="780"/>
        <v>0.430113336382</v>
      </c>
      <c r="BH288" s="551">
        <f t="shared" si="780"/>
        <v>0.51155507622266227</v>
      </c>
      <c r="BI288" s="551">
        <f t="shared" si="780"/>
        <v>0.55828224016798633</v>
      </c>
      <c r="BJ288" s="551">
        <f t="shared" si="780"/>
        <v>0.6050094041133105</v>
      </c>
      <c r="BK288" s="551">
        <f t="shared" si="780"/>
        <v>0.65173656805863456</v>
      </c>
      <c r="BL288" s="551">
        <f t="shared" si="780"/>
        <v>0.70147435684122206</v>
      </c>
      <c r="BM288" s="551">
        <f>CM288/$AD$288</f>
        <v>0.80107664833798364</v>
      </c>
      <c r="BO288" s="551">
        <f>CO288/$AD$288</f>
        <v>5.1949516745590514E-2</v>
      </c>
      <c r="BP288" s="551">
        <f t="shared" ref="BP288:BZ288" si="781">CP288/$AD$288</f>
        <v>0.11071231407608122</v>
      </c>
      <c r="BQ288" s="551">
        <f t="shared" si="781"/>
        <v>0.17114655197969103</v>
      </c>
      <c r="BR288" s="551">
        <f t="shared" si="781"/>
        <v>0.23643009038986987</v>
      </c>
      <c r="BS288" s="551">
        <f t="shared" si="781"/>
        <v>0.2980078068144339</v>
      </c>
      <c r="BT288" s="551">
        <f t="shared" si="781"/>
        <v>0.35849151572897509</v>
      </c>
      <c r="BU288" s="551">
        <f t="shared" si="781"/>
        <v>0.44365714113840954</v>
      </c>
      <c r="BV288" s="551">
        <f t="shared" si="781"/>
        <v>0.51035963962198827</v>
      </c>
      <c r="BW288" s="551">
        <f t="shared" si="781"/>
        <v>0.56891539969849614</v>
      </c>
      <c r="BX288" s="551">
        <f>CX288/$AD$288</f>
        <v>0.62792724583697135</v>
      </c>
      <c r="BY288" s="551">
        <f t="shared" si="781"/>
        <v>0.68936909073234887</v>
      </c>
      <c r="BZ288" s="551">
        <f t="shared" si="781"/>
        <v>0.80107664833798364</v>
      </c>
      <c r="CB288" s="353">
        <f t="shared" ref="CB288:CM288" si="782">SUM(CB289:CB293)</f>
        <v>3720.4346290000003</v>
      </c>
      <c r="CC288" s="353">
        <f t="shared" si="782"/>
        <v>7590.4387239999996</v>
      </c>
      <c r="CD288" s="353">
        <f t="shared" si="782"/>
        <v>9363.1416300000001</v>
      </c>
      <c r="CE288" s="353">
        <f t="shared" si="782"/>
        <v>11114.816536</v>
      </c>
      <c r="CF288" s="353">
        <f t="shared" si="782"/>
        <v>12660.766442</v>
      </c>
      <c r="CG288" s="353">
        <f t="shared" si="782"/>
        <v>14215.081348</v>
      </c>
      <c r="CH288" s="353">
        <f t="shared" si="782"/>
        <v>16906.699717</v>
      </c>
      <c r="CI288" s="353">
        <f t="shared" si="782"/>
        <v>18451.014622999999</v>
      </c>
      <c r="CJ288" s="353">
        <f t="shared" si="782"/>
        <v>19995.329528999999</v>
      </c>
      <c r="CK288" s="353">
        <f t="shared" si="782"/>
        <v>21539.644434999998</v>
      </c>
      <c r="CL288" s="353">
        <f t="shared" si="782"/>
        <v>23183.459340999998</v>
      </c>
      <c r="CM288" s="353">
        <f t="shared" si="782"/>
        <v>26475.276999999998</v>
      </c>
      <c r="CO288" s="353">
        <f t="shared" ref="CO288:CZ288" si="783">SUM(CO289:CO293)</f>
        <v>1716.9116696999999</v>
      </c>
      <c r="CP288" s="353">
        <f t="shared" si="783"/>
        <v>3658.999658218182</v>
      </c>
      <c r="CQ288" s="353">
        <f t="shared" si="783"/>
        <v>5656.3281187363627</v>
      </c>
      <c r="CR288" s="353">
        <f t="shared" si="783"/>
        <v>7813.9241072545456</v>
      </c>
      <c r="CS288" s="353">
        <f t="shared" si="783"/>
        <v>9849.0440957727278</v>
      </c>
      <c r="CT288" s="353">
        <f t="shared" si="783"/>
        <v>11848.007554290909</v>
      </c>
      <c r="CU288" s="353">
        <f t="shared" si="783"/>
        <v>14662.698917809092</v>
      </c>
      <c r="CV288" s="353">
        <f t="shared" si="783"/>
        <v>16867.190994327273</v>
      </c>
      <c r="CW288" s="353">
        <f t="shared" si="783"/>
        <v>18802.436480745455</v>
      </c>
      <c r="CX288" s="353">
        <f t="shared" si="783"/>
        <v>20752.755437163636</v>
      </c>
      <c r="CY288" s="353">
        <f t="shared" si="783"/>
        <v>22783.384923581816</v>
      </c>
      <c r="CZ288" s="353">
        <f t="shared" si="783"/>
        <v>26475.276999999998</v>
      </c>
      <c r="DB288" s="353">
        <f t="shared" ref="DB288:DM288" si="784">SUM(DB289:DB293)</f>
        <v>3720434629</v>
      </c>
      <c r="DC288" s="353">
        <f t="shared" si="784"/>
        <v>7590438724</v>
      </c>
      <c r="DD288" s="353">
        <f t="shared" si="784"/>
        <v>9363141630</v>
      </c>
      <c r="DE288" s="353">
        <f t="shared" si="784"/>
        <v>11114816536</v>
      </c>
      <c r="DF288" s="353">
        <f t="shared" si="784"/>
        <v>12660766442</v>
      </c>
      <c r="DG288" s="353">
        <f t="shared" si="784"/>
        <v>14215081348</v>
      </c>
      <c r="DH288" s="353">
        <f t="shared" si="784"/>
        <v>16906699717</v>
      </c>
      <c r="DI288" s="353">
        <f t="shared" si="784"/>
        <v>18451014623</v>
      </c>
      <c r="DJ288" s="353">
        <f t="shared" si="784"/>
        <v>19995329529</v>
      </c>
      <c r="DK288" s="353">
        <f t="shared" si="784"/>
        <v>21539644435</v>
      </c>
      <c r="DL288" s="353">
        <f t="shared" si="784"/>
        <v>23183459341</v>
      </c>
      <c r="DM288" s="353">
        <f t="shared" si="784"/>
        <v>26475277000</v>
      </c>
      <c r="DO288" s="353">
        <f t="shared" ref="DO288:DZ288" si="785">SUM(DO289:DO293)</f>
        <v>1716911669.7</v>
      </c>
      <c r="DP288" s="353">
        <f t="shared" si="785"/>
        <v>3658999658.2181821</v>
      </c>
      <c r="DQ288" s="353">
        <f t="shared" si="785"/>
        <v>5656328118.7363644</v>
      </c>
      <c r="DR288" s="353">
        <f t="shared" si="785"/>
        <v>7813924107.2545452</v>
      </c>
      <c r="DS288" s="353">
        <f t="shared" si="785"/>
        <v>9849044095.772728</v>
      </c>
      <c r="DT288" s="353">
        <f t="shared" si="785"/>
        <v>11848007554.290909</v>
      </c>
      <c r="DU288" s="353">
        <f t="shared" si="785"/>
        <v>14662698917.80909</v>
      </c>
      <c r="DV288" s="353">
        <f t="shared" si="785"/>
        <v>16867190994.327272</v>
      </c>
      <c r="DW288" s="353">
        <f t="shared" si="785"/>
        <v>18802436480.745457</v>
      </c>
      <c r="DX288" s="353">
        <f t="shared" si="785"/>
        <v>20752755437.163635</v>
      </c>
      <c r="DY288" s="353">
        <f t="shared" si="785"/>
        <v>22783384923.581821</v>
      </c>
      <c r="DZ288" s="353">
        <f t="shared" si="785"/>
        <v>26475277000</v>
      </c>
      <c r="EB288" s="539">
        <v>1000000</v>
      </c>
      <c r="EC288" s="540">
        <v>1000000</v>
      </c>
      <c r="ED288" s="540">
        <v>1000000</v>
      </c>
      <c r="EE288" s="540">
        <v>1000000</v>
      </c>
      <c r="EF288" s="540">
        <v>1000000</v>
      </c>
      <c r="EG288" s="540">
        <v>1000000</v>
      </c>
      <c r="EH288" s="540">
        <v>1000000</v>
      </c>
      <c r="EI288" s="540">
        <v>1000000</v>
      </c>
      <c r="EJ288" s="540">
        <v>1000000</v>
      </c>
      <c r="EK288" s="540">
        <v>1000000</v>
      </c>
      <c r="EL288" s="540">
        <v>1000000</v>
      </c>
      <c r="EM288" s="540">
        <v>1000000</v>
      </c>
      <c r="EO288" s="540">
        <v>1000000</v>
      </c>
      <c r="EP288" s="540">
        <v>1000000</v>
      </c>
      <c r="EQ288" s="540">
        <v>1000000</v>
      </c>
      <c r="ER288" s="540">
        <v>1000000</v>
      </c>
      <c r="ES288" s="540">
        <v>1000000</v>
      </c>
      <c r="ET288" s="540">
        <v>1000000</v>
      </c>
      <c r="EU288" s="540">
        <v>1000000</v>
      </c>
      <c r="EV288" s="540">
        <v>1000000</v>
      </c>
      <c r="EW288" s="540">
        <v>1000000</v>
      </c>
      <c r="EX288" s="540">
        <v>1000000</v>
      </c>
      <c r="EY288" s="540">
        <v>1000000</v>
      </c>
      <c r="EZ288" s="540">
        <v>1000000</v>
      </c>
    </row>
    <row r="289" spans="1:156" ht="22.5" customHeight="1">
      <c r="B289" s="165" t="s">
        <v>194</v>
      </c>
      <c r="C289" s="1" t="s">
        <v>300</v>
      </c>
      <c r="D289" s="1" t="s">
        <v>162</v>
      </c>
      <c r="E289" s="1" t="s">
        <v>163</v>
      </c>
      <c r="F289" s="1">
        <v>1</v>
      </c>
      <c r="G289" s="1" t="s">
        <v>162</v>
      </c>
      <c r="H289" s="1" t="s">
        <v>162</v>
      </c>
      <c r="I289" s="1" t="s">
        <v>162</v>
      </c>
      <c r="J289" s="1" t="s">
        <v>162</v>
      </c>
      <c r="K289" s="1" t="s">
        <v>162</v>
      </c>
      <c r="L289" s="1" t="s">
        <v>162</v>
      </c>
      <c r="M289" s="1" t="s">
        <v>162</v>
      </c>
      <c r="N289" s="1" t="s">
        <v>162</v>
      </c>
      <c r="O289" s="1" t="s">
        <v>162</v>
      </c>
      <c r="T289" s="302" t="s">
        <v>201</v>
      </c>
      <c r="U289" s="413"/>
      <c r="V289" s="174" t="s">
        <v>201</v>
      </c>
      <c r="W289" s="352">
        <f>(+SUMIFS('[1]SIIF Cierre 31 de Abril de 2024'!$P$4:$P$749,'[1]SIIF Cierre 31 de Abril de 2024'!$A$4:$A$749,$B289,'[1]SIIF Cierre 31 de Abril de 2024'!$B$4:$B$749,$C289,'[1]SIIF Cierre 31 de Abril de 2024'!$C$4:$C$749,$D289,'[1]SIIF Cierre 31 de Abril de 2024'!$D$4:$D$749,$E289,'[1]SIIF Cierre 31 de Abril de 2024'!$E$4:$E$749,$F289,'[1]SIIF Cierre 31 de Abril de 2024'!$F$4:$F$749,$G289,'[1]SIIF Cierre 31 de Abril de 2024'!$G$4:$G$749,$H289,'[1]SIIF Cierre 31 de Abril de 2024'!$H$4:$H$749,$I289,'[1]SIIF Cierre 31 de Abril de 2024'!$I$4:$I$749,$J289,'[1]SIIF Cierre 31 de Abril de 2024'!$J$4:$J$749,$K289,'[1]SIIF Cierre 31 de Abril de 2024'!$K$4:$K$749,$L289,'[1]SIIF Cierre 31 de Abril de 2024'!$L$4:$L$749,$M289,'[1]SIIF Cierre 31 de Abril de 2024'!$M$4:$M$749,$N289,'[1]SIIF Cierre 31 de Abril de 2024'!$N$4:$N$749,$O289)/1000000)</f>
        <v>20970.032999999999</v>
      </c>
      <c r="X289" s="301">
        <v>0</v>
      </c>
      <c r="Y289" s="352">
        <f>(+SUMIFS('[1]SIIF Cierre 31 de Abril de 2024'!$R$4:$R$749,'[1]SIIF Cierre 31 de Abril de 2024'!$A$4:$A$749,$B289,'[1]SIIF Cierre 31 de Abril de 2024'!$B$4:$B$749,$C289,'[1]SIIF Cierre 31 de Abril de 2024'!$C$4:$C$749,$D289,'[1]SIIF Cierre 31 de Abril de 2024'!$D$4:$D$749,$E289,'[1]SIIF Cierre 31 de Abril de 2024'!$E$4:$E$749,$F289,'[1]SIIF Cierre 31 de Abril de 2024'!$F$4:$F$749,$G289,'[1]SIIF Cierre 31 de Abril de 2024'!$G$4:$G$749,$H289,'[1]SIIF Cierre 31 de Abril de 2024'!$H$4:$H$749,$I289,'[1]SIIF Cierre 31 de Abril de 2024'!$I$4:$I$749,$J289,'[1]SIIF Cierre 31 de Abril de 2024'!$J$4:$J$749,$K289,'[1]SIIF Cierre 31 de Abril de 2024'!$K$4:$K$749,$L289,'[1]SIIF Cierre 31 de Abril de 2024'!$L$4:$L$749,$M289,'[1]SIIF Cierre 31 de Abril de 2024'!$M$4:$M$749,$N289,'[1]SIIF Cierre 31 de Abril de 2024'!$N$4:$N$749,$O289)/1000000)</f>
        <v>0</v>
      </c>
      <c r="Z289" s="301"/>
      <c r="AA289" s="352">
        <f>(+SUMIFS('[1]SIIF Cierre 31 de Abril de 2024'!$Q$4:$Q$749,'[1]SIIF Cierre 31 de Abril de 2024'!$A$4:$A$749,$B289,'[1]SIIF Cierre 31 de Abril de 2024'!$B$4:$B$749,$C289,'[1]SIIF Cierre 31 de Abril de 2024'!$C$4:$C$749,$D289,'[1]SIIF Cierre 31 de Abril de 2024'!$D$4:$D$749,$E289,'[1]SIIF Cierre 31 de Abril de 2024'!$E$4:$E$749,$F289,'[1]SIIF Cierre 31 de Abril de 2024'!$F$4:$F$749,$G289,'[1]SIIF Cierre 31 de Abril de 2024'!$G$4:$G$749,$H289,'[1]SIIF Cierre 31 de Abril de 2024'!$H$4:$H$749,$I289,'[1]SIIF Cierre 31 de Abril de 2024'!$I$4:$I$749,$J289,'[1]SIIF Cierre 31 de Abril de 2024'!$J$4:$J$749,$K289,'[1]SIIF Cierre 31 de Abril de 2024'!$K$4:$K$749,$L289,'[1]SIIF Cierre 31 de Abril de 2024'!$L$4:$L$749,$M289,'[1]SIIF Cierre 31 de Abril de 2024'!$M$4:$M$749,$N289,'[1]SIIF Cierre 31 de Abril de 2024'!$N$4:$N$749,$O289)/1000000)</f>
        <v>0</v>
      </c>
      <c r="AB289" s="301"/>
      <c r="AC289" s="301"/>
      <c r="AD289" s="422">
        <f>W289-Y289+AA289</f>
        <v>20970.032999999999</v>
      </c>
      <c r="AE289" s="352">
        <f>(+SUMIFS('[1]SIIF Cierre 31 de Abril de 2024'!$T$4:$T$749,'[1]SIIF Cierre 31 de Abril de 2024'!$A$4:$A$749,$B289,'[1]SIIF Cierre 31 de Abril de 2024'!$B$4:$B$749,$C289,'[1]SIIF Cierre 31 de Abril de 2024'!$C$4:$C$749,$D289,'[1]SIIF Cierre 31 de Abril de 2024'!$D$4:$D$749,$E289,'[1]SIIF Cierre 31 de Abril de 2024'!$E$4:$E$749,$F289,'[1]SIIF Cierre 31 de Abril de 2024'!$F$4:$F$749,$G289,'[1]SIIF Cierre 31 de Abril de 2024'!$G$4:$G$749,$H289,'[1]SIIF Cierre 31 de Abril de 2024'!$H$4:$H$749,$I289,'[1]SIIF Cierre 31 de Abril de 2024'!$I$4:$I$749,$J289,'[1]SIIF Cierre 31 de Abril de 2024'!$J$4:$J$749,$K289,'[1]SIIF Cierre 31 de Abril de 2024'!$K$4:$K$749,$L289,'[1]SIIF Cierre 31 de Abril de 2024'!$L$4:$L$749,$M289,'[1]SIIF Cierre 31 de Abril de 2024'!$M$4:$M$749,$N289,'[1]SIIF Cierre 31 de Abril de 2024'!$N$4:$N$749,$O289)/1000000)</f>
        <v>2040</v>
      </c>
      <c r="AF289" s="352">
        <f>AD289-AE289</f>
        <v>18930.032999999999</v>
      </c>
      <c r="AG289" s="422">
        <f>+SUMIFS('[1]SIIF Cierre 31 de Abril de 2024'!$W$4:$W$749,'[1]SIIF Cierre 31 de Abril de 2024'!$A$4:$A$749,$B289,'[1]SIIF Cierre 31 de Abril de 2024'!$B$4:$B$749,$C289,'[1]SIIF Cierre 31 de Abril de 2024'!$C$4:$C$749,$D289,'[1]SIIF Cierre 31 de Abril de 2024'!$D$4:$D$749,$E289,'[1]SIIF Cierre 31 de Abril de 2024'!$E$4:$E$749,$F289,'[1]SIIF Cierre 31 de Abril de 2024'!$F$4:$F$749,$G289,'[1]SIIF Cierre 31 de Abril de 2024'!$G$4:$G$749,$H289,'[1]SIIF Cierre 31 de Abril de 2024'!$H$4:$H$749,$I289,'[1]SIIF Cierre 31 de Abril de 2024'!$I$4:$I$749,$J289,'[1]SIIF Cierre 31 de Abril de 2024'!$J$4:$J$749,$K289,'[1]SIIF Cierre 31 de Abril de 2024'!$K$4:$K$749,$L289,'[1]SIIF Cierre 31 de Abril de 2024'!$L$4:$L$749,$M289,'[1]SIIF Cierre 31 de Abril de 2024'!$M$4:$M$749,$N289,'[1]SIIF Cierre 31 de Abril de 2024'!$N$4:$N$749,$O289)/1000000</f>
        <v>5398.1716720000004</v>
      </c>
      <c r="AH289" s="177">
        <f t="shared" si="775"/>
        <v>0.25742313672086259</v>
      </c>
      <c r="AI289" s="217"/>
      <c r="AJ289" s="246">
        <f t="shared" ref="AJ289:AJ293" si="786">INDEX(CB289:CM289,MATCH($W$1,$CB$86:$CM$86,0))</f>
        <v>6116.2596240000003</v>
      </c>
      <c r="AK289" s="176">
        <f>+AG289-AJ289</f>
        <v>-718.08795199999986</v>
      </c>
      <c r="AL289" s="170">
        <f t="shared" si="776"/>
        <v>0.29166666661897955</v>
      </c>
      <c r="AM289" s="422">
        <f>+SUMIFS('[1]SIIF Cierre 31 de Abril de 2024'!$X$4:$X$749,'[1]SIIF Cierre 31 de Abril de 2024'!$A$4:$A$749,$B289,'[1]SIIF Cierre 31 de Abril de 2024'!$B$4:$B$749,$C289,'[1]SIIF Cierre 31 de Abril de 2024'!$C$4:$C$749,$D289,'[1]SIIF Cierre 31 de Abril de 2024'!$D$4:$D$749,$E289,'[1]SIIF Cierre 31 de Abril de 2024'!$E$4:$E$749,$F289,'[1]SIIF Cierre 31 de Abril de 2024'!$F$4:$F$749,$G289,'[1]SIIF Cierre 31 de Abril de 2024'!$G$4:$G$749,$H289,'[1]SIIF Cierre 31 de Abril de 2024'!$H$4:$H$749,$I289,'[1]SIIF Cierre 31 de Abril de 2024'!$I$4:$I$749,$J289,'[1]SIIF Cierre 31 de Abril de 2024'!$J$4:$J$749,$K289,'[1]SIIF Cierre 31 de Abril de 2024'!$K$4:$K$749,$L289,'[1]SIIF Cierre 31 de Abril de 2024'!$L$4:$L$749,$M289,'[1]SIIF Cierre 31 de Abril de 2024'!$M$4:$M$749,$N289,'[1]SIIF Cierre 31 de Abril de 2024'!$N$4:$N$749,$O289)/1000000</f>
        <v>5341.8486389999998</v>
      </c>
      <c r="AN289" s="177">
        <f t="shared" si="777"/>
        <v>0.25473725477685227</v>
      </c>
      <c r="AO289" s="217"/>
      <c r="AP289" s="246">
        <f t="shared" ref="AP289:AP293" si="787">INDEX(CO289:CZ289,MATCH($W$1,$CO$86:$CZ$86,0))</f>
        <v>6116.2596240000003</v>
      </c>
      <c r="AQ289" s="176">
        <f>+AM289-AP289</f>
        <v>-774.41098500000044</v>
      </c>
      <c r="AR289" s="170">
        <f t="shared" si="778"/>
        <v>0.29166666661897955</v>
      </c>
      <c r="AS289" s="422">
        <f>+SUMIFS('[1]SIIF Cierre 31 de Abril de 2024'!$Z$4:$Z$749,'[1]SIIF Cierre 31 de Abril de 2024'!$A$4:$A$749,$B289,'[1]SIIF Cierre 31 de Abril de 2024'!$B$4:$B$749,$C289,'[1]SIIF Cierre 31 de Abril de 2024'!$C$4:$C$749,$D289,'[1]SIIF Cierre 31 de Abril de 2024'!$D$4:$D$749,$E289,'[1]SIIF Cierre 31 de Abril de 2024'!$E$4:$E$749,$F289,'[1]SIIF Cierre 31 de Abril de 2024'!$F$4:$F$749,$G289,'[1]SIIF Cierre 31 de Abril de 2024'!$G$4:$G$749,$H289,'[1]SIIF Cierre 31 de Abril de 2024'!$H$4:$H$749,$I289,'[1]SIIF Cierre 31 de Abril de 2024'!$I$4:$I$749,$J289,'[1]SIIF Cierre 31 de Abril de 2024'!$J$4:$J$749,$K289,'[1]SIIF Cierre 31 de Abril de 2024'!$K$4:$K$749,$L289,'[1]SIIF Cierre 31 de Abril de 2024'!$L$4:$L$749,$M289,'[1]SIIF Cierre 31 de Abril de 2024'!$M$4:$M$749,$N289,'[1]SIIF Cierre 31 de Abril de 2024'!$N$4:$N$749,$O289)/1000000</f>
        <v>5341.8486389999998</v>
      </c>
      <c r="AT289" s="177">
        <f t="shared" si="779"/>
        <v>0.25473725477685227</v>
      </c>
      <c r="AU289" s="422">
        <f>+AD289-AG289</f>
        <v>15571.861327999999</v>
      </c>
      <c r="AV289" s="350">
        <f>+AG289-AM289</f>
        <v>56.323033000000578</v>
      </c>
      <c r="AW289" s="351">
        <f t="shared" ref="AW289:AW296" si="788">+AD289-AM289</f>
        <v>15628.184361</v>
      </c>
      <c r="AX289" s="389"/>
      <c r="AY289" s="190">
        <f>AD289*AR289</f>
        <v>6116.2596239999993</v>
      </c>
      <c r="AZ289" s="172">
        <f>IF(AND(AY289=0,AM289&gt;AY289),1,IFERROR(AM289/AY289,1))</f>
        <v>0.87338487366343365</v>
      </c>
      <c r="BB289" s="259">
        <v>7.2916666654744888E-2</v>
      </c>
      <c r="BC289" s="252">
        <v>0.14583333330948978</v>
      </c>
      <c r="BD289" s="252">
        <v>0.21874999996423466</v>
      </c>
      <c r="BE289" s="252">
        <v>0.29166666661897955</v>
      </c>
      <c r="BF289" s="252">
        <v>0.36458333327372444</v>
      </c>
      <c r="BG289" s="252">
        <v>0.43749999992846933</v>
      </c>
      <c r="BH289" s="252">
        <v>0.5520833332498809</v>
      </c>
      <c r="BI289" s="252">
        <v>0.62499999990462585</v>
      </c>
      <c r="BJ289" s="252">
        <v>0.69791666655937068</v>
      </c>
      <c r="BK289" s="252">
        <v>0.77083333321411562</v>
      </c>
      <c r="BL289" s="252">
        <v>0.84374999986886046</v>
      </c>
      <c r="BM289" s="252">
        <v>1</v>
      </c>
      <c r="BO289" s="252">
        <v>7.2916666654744888E-2</v>
      </c>
      <c r="BP289" s="252">
        <v>0.14583333330948978</v>
      </c>
      <c r="BQ289" s="252">
        <v>0.21874999996423466</v>
      </c>
      <c r="BR289" s="252">
        <v>0.29166666661897955</v>
      </c>
      <c r="BS289" s="252">
        <v>0.36458333327372444</v>
      </c>
      <c r="BT289" s="252">
        <v>0.43749999992846933</v>
      </c>
      <c r="BU289" s="252">
        <v>0.5520833332498809</v>
      </c>
      <c r="BV289" s="252">
        <v>0.62499999990462585</v>
      </c>
      <c r="BW289" s="252">
        <v>0.69791666655937068</v>
      </c>
      <c r="BX289" s="252">
        <v>0.77083333321411562</v>
      </c>
      <c r="BY289" s="252">
        <v>0.84374999986886046</v>
      </c>
      <c r="BZ289" s="252">
        <v>1</v>
      </c>
      <c r="CB289" s="537">
        <f t="shared" ref="CB289:CM293" si="789">DB289/EB289</f>
        <v>1529.0649060000001</v>
      </c>
      <c r="CC289" s="537">
        <f t="shared" si="789"/>
        <v>3058.1298120000001</v>
      </c>
      <c r="CD289" s="537">
        <f t="shared" si="789"/>
        <v>4587.1947179999997</v>
      </c>
      <c r="CE289" s="537">
        <f t="shared" si="789"/>
        <v>6116.2596240000003</v>
      </c>
      <c r="CF289" s="537">
        <f t="shared" si="789"/>
        <v>7645.3245299999999</v>
      </c>
      <c r="CG289" s="537">
        <f t="shared" si="789"/>
        <v>9174.3894359999995</v>
      </c>
      <c r="CH289" s="537">
        <f t="shared" si="789"/>
        <v>11577.205717000001</v>
      </c>
      <c r="CI289" s="537">
        <f t="shared" si="789"/>
        <v>13106.270623</v>
      </c>
      <c r="CJ289" s="537">
        <f t="shared" si="789"/>
        <v>14635.335529</v>
      </c>
      <c r="CK289" s="537">
        <f t="shared" si="789"/>
        <v>16164.400435</v>
      </c>
      <c r="CL289" s="537">
        <f t="shared" si="789"/>
        <v>17693.465340999999</v>
      </c>
      <c r="CM289" s="537">
        <f t="shared" si="789"/>
        <v>20970.032999999999</v>
      </c>
      <c r="CO289" s="538">
        <f t="shared" ref="CO289:CZ293" si="790">DO289/EO289</f>
        <v>1529.0649060000001</v>
      </c>
      <c r="CP289" s="538">
        <f t="shared" si="790"/>
        <v>3058.1298120000001</v>
      </c>
      <c r="CQ289" s="538">
        <f t="shared" si="790"/>
        <v>4587.1947179999997</v>
      </c>
      <c r="CR289" s="538">
        <f t="shared" si="790"/>
        <v>6116.2596240000003</v>
      </c>
      <c r="CS289" s="538">
        <f t="shared" si="790"/>
        <v>7645.3245299999999</v>
      </c>
      <c r="CT289" s="538">
        <f t="shared" si="790"/>
        <v>9174.3894359999995</v>
      </c>
      <c r="CU289" s="538">
        <f t="shared" si="790"/>
        <v>11577.205717000001</v>
      </c>
      <c r="CV289" s="538">
        <f t="shared" si="790"/>
        <v>13106.270623</v>
      </c>
      <c r="CW289" s="538">
        <f t="shared" si="790"/>
        <v>14635.335529</v>
      </c>
      <c r="CX289" s="538">
        <f t="shared" si="790"/>
        <v>16164.400435</v>
      </c>
      <c r="CY289" s="538">
        <f t="shared" si="790"/>
        <v>17693.465340999999</v>
      </c>
      <c r="CZ289" s="538">
        <f t="shared" si="790"/>
        <v>20970.032999999999</v>
      </c>
      <c r="DB289" s="537">
        <v>1529064906</v>
      </c>
      <c r="DC289" s="538">
        <v>3058129812</v>
      </c>
      <c r="DD289" s="538">
        <v>4587194718</v>
      </c>
      <c r="DE289" s="538">
        <v>6116259624</v>
      </c>
      <c r="DF289" s="538">
        <v>7645324530</v>
      </c>
      <c r="DG289" s="538">
        <v>9174389436</v>
      </c>
      <c r="DH289" s="538">
        <v>11577205717</v>
      </c>
      <c r="DI289" s="538">
        <v>13106270623</v>
      </c>
      <c r="DJ289" s="538">
        <v>14635335529</v>
      </c>
      <c r="DK289" s="538">
        <v>16164400435</v>
      </c>
      <c r="DL289" s="538">
        <v>17693465341</v>
      </c>
      <c r="DM289" s="538">
        <v>20970033000</v>
      </c>
      <c r="DO289" s="538">
        <v>1529064906</v>
      </c>
      <c r="DP289" s="538">
        <v>3058129812</v>
      </c>
      <c r="DQ289" s="538">
        <v>4587194718</v>
      </c>
      <c r="DR289" s="538">
        <v>6116259624</v>
      </c>
      <c r="DS289" s="538">
        <v>7645324530</v>
      </c>
      <c r="DT289" s="538">
        <v>9174389436</v>
      </c>
      <c r="DU289" s="538">
        <v>11577205717</v>
      </c>
      <c r="DV289" s="538">
        <v>13106270623</v>
      </c>
      <c r="DW289" s="538">
        <v>14635335529</v>
      </c>
      <c r="DX289" s="538">
        <v>16164400435</v>
      </c>
      <c r="DY289" s="538">
        <v>17693465341</v>
      </c>
      <c r="DZ289" s="538">
        <v>20970033000</v>
      </c>
      <c r="EB289" s="537">
        <v>1000000</v>
      </c>
      <c r="EC289" s="538">
        <v>1000000</v>
      </c>
      <c r="ED289" s="538">
        <v>1000000</v>
      </c>
      <c r="EE289" s="538">
        <v>1000000</v>
      </c>
      <c r="EF289" s="538">
        <v>1000000</v>
      </c>
      <c r="EG289" s="538">
        <v>1000000</v>
      </c>
      <c r="EH289" s="538">
        <v>1000000</v>
      </c>
      <c r="EI289" s="538">
        <v>1000000</v>
      </c>
      <c r="EJ289" s="538">
        <v>1000000</v>
      </c>
      <c r="EK289" s="538">
        <v>1000000</v>
      </c>
      <c r="EL289" s="538">
        <v>1000000</v>
      </c>
      <c r="EM289" s="538">
        <v>1000000</v>
      </c>
      <c r="EO289" s="538">
        <v>1000000</v>
      </c>
      <c r="EP289" s="538">
        <v>1000000</v>
      </c>
      <c r="EQ289" s="538">
        <v>1000000</v>
      </c>
      <c r="ER289" s="538">
        <v>1000000</v>
      </c>
      <c r="ES289" s="538">
        <v>1000000</v>
      </c>
      <c r="ET289" s="538">
        <v>1000000</v>
      </c>
      <c r="EU289" s="538">
        <v>1000000</v>
      </c>
      <c r="EV289" s="538">
        <v>1000000</v>
      </c>
      <c r="EW289" s="538">
        <v>1000000</v>
      </c>
      <c r="EX289" s="538">
        <v>1000000</v>
      </c>
      <c r="EY289" s="538">
        <v>1000000</v>
      </c>
      <c r="EZ289" s="538">
        <v>1000000</v>
      </c>
    </row>
    <row r="290" spans="1:156" ht="22.5" customHeight="1">
      <c r="B290" s="165" t="s">
        <v>194</v>
      </c>
      <c r="C290" s="1" t="s">
        <v>300</v>
      </c>
      <c r="D290" s="1" t="s">
        <v>162</v>
      </c>
      <c r="E290" s="1" t="s">
        <v>163</v>
      </c>
      <c r="F290" s="1">
        <v>2</v>
      </c>
      <c r="G290" s="1" t="s">
        <v>162</v>
      </c>
      <c r="H290" s="1" t="s">
        <v>162</v>
      </c>
      <c r="I290" s="1" t="s">
        <v>162</v>
      </c>
      <c r="J290" s="1" t="s">
        <v>162</v>
      </c>
      <c r="K290" s="1" t="s">
        <v>162</v>
      </c>
      <c r="L290" s="1" t="s">
        <v>162</v>
      </c>
      <c r="M290" s="1" t="s">
        <v>162</v>
      </c>
      <c r="N290" s="1" t="s">
        <v>162</v>
      </c>
      <c r="O290" s="1" t="s">
        <v>162</v>
      </c>
      <c r="T290" s="174" t="s">
        <v>166</v>
      </c>
      <c r="U290" s="414"/>
      <c r="V290" s="174" t="s">
        <v>166</v>
      </c>
      <c r="W290" s="352">
        <f>(+SUMIFS('[1]SIIF Cierre 31 de Abril de 2024'!$P$4:$P$749,'[1]SIIF Cierre 31 de Abril de 2024'!$A$4:$A$749,$B290,'[1]SIIF Cierre 31 de Abril de 2024'!$B$4:$B$749,$C290,'[1]SIIF Cierre 31 de Abril de 2024'!$C$4:$C$749,$D290,'[1]SIIF Cierre 31 de Abril de 2024'!$D$4:$D$749,$E290,'[1]SIIF Cierre 31 de Abril de 2024'!$E$4:$E$749,$F290,'[1]SIIF Cierre 31 de Abril de 2024'!$F$4:$F$749,$G290,'[1]SIIF Cierre 31 de Abril de 2024'!$G$4:$G$749,$H290,'[1]SIIF Cierre 31 de Abril de 2024'!$H$4:$H$749,$I290,'[1]SIIF Cierre 31 de Abril de 2024'!$I$4:$I$749,$J290,'[1]SIIF Cierre 31 de Abril de 2024'!$J$4:$J$749,$K290,'[1]SIIF Cierre 31 de Abril de 2024'!$K$4:$K$749,$L290,'[1]SIIF Cierre 31 de Abril de 2024'!$L$4:$L$749,$M290,'[1]SIIF Cierre 31 de Abril de 2024'!$M$4:$M$749,$N290,'[1]SIIF Cierre 31 de Abril de 2024'!$N$4:$N$749,$O290)/1000000)</f>
        <v>2072.6</v>
      </c>
      <c r="X290" s="301">
        <v>0</v>
      </c>
      <c r="Y290" s="352">
        <f>(+SUMIFS('[1]SIIF Cierre 31 de Abril de 2024'!$R$4:$R$749,'[1]SIIF Cierre 31 de Abril de 2024'!$A$4:$A$749,$B290,'[1]SIIF Cierre 31 de Abril de 2024'!$B$4:$B$749,$C290,'[1]SIIF Cierre 31 de Abril de 2024'!$C$4:$C$749,$D290,'[1]SIIF Cierre 31 de Abril de 2024'!$D$4:$D$749,$E290,'[1]SIIF Cierre 31 de Abril de 2024'!$E$4:$E$749,$F290,'[1]SIIF Cierre 31 de Abril de 2024'!$F$4:$F$749,$G290,'[1]SIIF Cierre 31 de Abril de 2024'!$G$4:$G$749,$H290,'[1]SIIF Cierre 31 de Abril de 2024'!$H$4:$H$749,$I290,'[1]SIIF Cierre 31 de Abril de 2024'!$I$4:$I$749,$J290,'[1]SIIF Cierre 31 de Abril de 2024'!$J$4:$J$749,$K290,'[1]SIIF Cierre 31 de Abril de 2024'!$K$4:$K$749,$L290,'[1]SIIF Cierre 31 de Abril de 2024'!$L$4:$L$749,$M290,'[1]SIIF Cierre 31 de Abril de 2024'!$M$4:$M$749,$N290,'[1]SIIF Cierre 31 de Abril de 2024'!$N$4:$N$749,$O290)/1000000)</f>
        <v>0</v>
      </c>
      <c r="Z290" s="301"/>
      <c r="AA290" s="352">
        <f>(+SUMIFS('[1]SIIF Cierre 31 de Abril de 2024'!$Q$4:$Q$749,'[1]SIIF Cierre 31 de Abril de 2024'!$A$4:$A$749,$B290,'[1]SIIF Cierre 31 de Abril de 2024'!$B$4:$B$749,$C290,'[1]SIIF Cierre 31 de Abril de 2024'!$C$4:$C$749,$D290,'[1]SIIF Cierre 31 de Abril de 2024'!$D$4:$D$749,$E290,'[1]SIIF Cierre 31 de Abril de 2024'!$E$4:$E$749,$F290,'[1]SIIF Cierre 31 de Abril de 2024'!$F$4:$F$749,$G290,'[1]SIIF Cierre 31 de Abril de 2024'!$G$4:$G$749,$H290,'[1]SIIF Cierre 31 de Abril de 2024'!$H$4:$H$749,$I290,'[1]SIIF Cierre 31 de Abril de 2024'!$I$4:$I$749,$J290,'[1]SIIF Cierre 31 de Abril de 2024'!$J$4:$J$749,$K290,'[1]SIIF Cierre 31 de Abril de 2024'!$K$4:$K$749,$L290,'[1]SIIF Cierre 31 de Abril de 2024'!$L$4:$L$749,$M290,'[1]SIIF Cierre 31 de Abril de 2024'!$M$4:$M$749,$N290,'[1]SIIF Cierre 31 de Abril de 2024'!$N$4:$N$749,$O290)/1000000)</f>
        <v>0</v>
      </c>
      <c r="AB290" s="301"/>
      <c r="AC290" s="301"/>
      <c r="AD290" s="422">
        <f>W290-Y290+AA290</f>
        <v>2072.6</v>
      </c>
      <c r="AE290" s="352">
        <f>(+SUMIFS('[1]SIIF Cierre 31 de Abril de 2024'!$T$4:$T$749,'[1]SIIF Cierre 31 de Abril de 2024'!$A$4:$A$749,$B290,'[1]SIIF Cierre 31 de Abril de 2024'!$B$4:$B$749,$C290,'[1]SIIF Cierre 31 de Abril de 2024'!$C$4:$C$749,$D290,'[1]SIIF Cierre 31 de Abril de 2024'!$D$4:$D$749,$E290,'[1]SIIF Cierre 31 de Abril de 2024'!$E$4:$E$749,$F290,'[1]SIIF Cierre 31 de Abril de 2024'!$F$4:$F$749,$G290,'[1]SIIF Cierre 31 de Abril de 2024'!$G$4:$G$749,$H290,'[1]SIIF Cierre 31 de Abril de 2024'!$H$4:$H$749,$I290,'[1]SIIF Cierre 31 de Abril de 2024'!$I$4:$I$749,$J290,'[1]SIIF Cierre 31 de Abril de 2024'!$J$4:$J$749,$K290,'[1]SIIF Cierre 31 de Abril de 2024'!$K$4:$K$749,$L290,'[1]SIIF Cierre 31 de Abril de 2024'!$L$4:$L$749,$M290,'[1]SIIF Cierre 31 de Abril de 2024'!$M$4:$M$749,$N290,'[1]SIIF Cierre 31 de Abril de 2024'!$N$4:$N$749,$O290)/1000000)</f>
        <v>0</v>
      </c>
      <c r="AF290" s="352">
        <f>AD290-AE290</f>
        <v>2072.6</v>
      </c>
      <c r="AG290" s="422">
        <f>+SUMIFS('[1]SIIF Cierre 31 de Abril de 2024'!$W$4:$W$749,'[1]SIIF Cierre 31 de Abril de 2024'!$A$4:$A$749,$B290,'[1]SIIF Cierre 31 de Abril de 2024'!$B$4:$B$749,$C290,'[1]SIIF Cierre 31 de Abril de 2024'!$C$4:$C$749,$D290,'[1]SIIF Cierre 31 de Abril de 2024'!$D$4:$D$749,$E290,'[1]SIIF Cierre 31 de Abril de 2024'!$E$4:$E$749,$F290,'[1]SIIF Cierre 31 de Abril de 2024'!$F$4:$F$749,$G290,'[1]SIIF Cierre 31 de Abril de 2024'!$G$4:$G$749,$H290,'[1]SIIF Cierre 31 de Abril de 2024'!$H$4:$H$749,$I290,'[1]SIIF Cierre 31 de Abril de 2024'!$I$4:$I$749,$J290,'[1]SIIF Cierre 31 de Abril de 2024'!$J$4:$J$749,$K290,'[1]SIIF Cierre 31 de Abril de 2024'!$K$4:$K$749,$L290,'[1]SIIF Cierre 31 de Abril de 2024'!$L$4:$L$749,$M290,'[1]SIIF Cierre 31 de Abril de 2024'!$M$4:$M$749,$N290,'[1]SIIF Cierre 31 de Abril de 2024'!$N$4:$N$749,$O290)/1000000</f>
        <v>758.57407578999994</v>
      </c>
      <c r="AH290" s="177">
        <f t="shared" si="775"/>
        <v>0.36600119453343627</v>
      </c>
      <c r="AI290" s="217"/>
      <c r="AJ290" s="246">
        <f t="shared" si="786"/>
        <v>1785.912912</v>
      </c>
      <c r="AK290" s="176">
        <f t="shared" ref="AK290:AK296" si="791">+AG290-AJ290</f>
        <v>-1027.33883621</v>
      </c>
      <c r="AL290" s="170">
        <f t="shared" si="776"/>
        <v>0.86167756055196376</v>
      </c>
      <c r="AM290" s="422">
        <f>+SUMIFS('[1]SIIF Cierre 31 de Abril de 2024'!$X$4:$X$749,'[1]SIIF Cierre 31 de Abril de 2024'!$A$4:$A$749,$B290,'[1]SIIF Cierre 31 de Abril de 2024'!$B$4:$B$749,$C290,'[1]SIIF Cierre 31 de Abril de 2024'!$C$4:$C$749,$D290,'[1]SIIF Cierre 31 de Abril de 2024'!$D$4:$D$749,$E290,'[1]SIIF Cierre 31 de Abril de 2024'!$E$4:$E$749,$F290,'[1]SIIF Cierre 31 de Abril de 2024'!$F$4:$F$749,$G290,'[1]SIIF Cierre 31 de Abril de 2024'!$G$4:$G$749,$H290,'[1]SIIF Cierre 31 de Abril de 2024'!$H$4:$H$749,$I290,'[1]SIIF Cierre 31 de Abril de 2024'!$I$4:$I$749,$J290,'[1]SIIF Cierre 31 de Abril de 2024'!$J$4:$J$749,$K290,'[1]SIIF Cierre 31 de Abril de 2024'!$K$4:$K$749,$L290,'[1]SIIF Cierre 31 de Abril de 2024'!$L$4:$L$749,$M290,'[1]SIIF Cierre 31 de Abril de 2024'!$M$4:$M$749,$N290,'[1]SIIF Cierre 31 de Abril de 2024'!$N$4:$N$749,$O290)/1000000</f>
        <v>231.81529250999998</v>
      </c>
      <c r="AN290" s="177">
        <f t="shared" si="777"/>
        <v>0.11184757913249059</v>
      </c>
      <c r="AO290" s="217"/>
      <c r="AP290" s="246">
        <f t="shared" si="787"/>
        <v>521.33447379999996</v>
      </c>
      <c r="AQ290" s="176">
        <f t="shared" ref="AQ290:AQ296" si="792">+AM290-AP290</f>
        <v>-289.51918129000001</v>
      </c>
      <c r="AR290" s="170">
        <f t="shared" si="778"/>
        <v>0.25153646328283319</v>
      </c>
      <c r="AS290" s="422">
        <f>+SUMIFS('[1]SIIF Cierre 31 de Abril de 2024'!$Z$4:$Z$749,'[1]SIIF Cierre 31 de Abril de 2024'!$A$4:$A$749,$B290,'[1]SIIF Cierre 31 de Abril de 2024'!$B$4:$B$749,$C290,'[1]SIIF Cierre 31 de Abril de 2024'!$C$4:$C$749,$D290,'[1]SIIF Cierre 31 de Abril de 2024'!$D$4:$D$749,$E290,'[1]SIIF Cierre 31 de Abril de 2024'!$E$4:$E$749,$F290,'[1]SIIF Cierre 31 de Abril de 2024'!$F$4:$F$749,$G290,'[1]SIIF Cierre 31 de Abril de 2024'!$G$4:$G$749,$H290,'[1]SIIF Cierre 31 de Abril de 2024'!$H$4:$H$749,$I290,'[1]SIIF Cierre 31 de Abril de 2024'!$I$4:$I$749,$J290,'[1]SIIF Cierre 31 de Abril de 2024'!$J$4:$J$749,$K290,'[1]SIIF Cierre 31 de Abril de 2024'!$K$4:$K$749,$L290,'[1]SIIF Cierre 31 de Abril de 2024'!$L$4:$L$749,$M290,'[1]SIIF Cierre 31 de Abril de 2024'!$M$4:$M$749,$N290,'[1]SIIF Cierre 31 de Abril de 2024'!$N$4:$N$749,$O290)/1000000</f>
        <v>231.81529250999998</v>
      </c>
      <c r="AT290" s="177">
        <f t="shared" si="779"/>
        <v>0.11184757913249059</v>
      </c>
      <c r="AU290" s="422">
        <f>+AD290-AG290</f>
        <v>1314.0259242100001</v>
      </c>
      <c r="AV290" s="350">
        <f>+AG290-AM290</f>
        <v>526.75878327999999</v>
      </c>
      <c r="AW290" s="351">
        <f t="shared" si="788"/>
        <v>1840.7847074899998</v>
      </c>
      <c r="AX290" s="389"/>
      <c r="AY290" s="190">
        <f>AD290*AR290</f>
        <v>521.33447380000007</v>
      </c>
      <c r="AZ290" s="172">
        <f>IF(AND(AY290=0,AM290&gt;AY290),1,IFERROR(AM290/AY290,1))</f>
        <v>0.4446575167383453</v>
      </c>
      <c r="BB290" s="259">
        <v>0.57155939399787703</v>
      </c>
      <c r="BC290" s="252">
        <v>0.7267031322975972</v>
      </c>
      <c r="BD290" s="252">
        <v>0.8368970915757985</v>
      </c>
      <c r="BE290" s="252">
        <v>0.86167756055196376</v>
      </c>
      <c r="BF290" s="252">
        <v>0.86246642478046898</v>
      </c>
      <c r="BG290" s="252">
        <v>0.8672912824471678</v>
      </c>
      <c r="BH290" s="252">
        <v>0.99927627134999519</v>
      </c>
      <c r="BI290" s="252">
        <v>0.99927627134999519</v>
      </c>
      <c r="BJ290" s="252">
        <v>0.99927627134999519</v>
      </c>
      <c r="BK290" s="252">
        <v>0.99927627134999519</v>
      </c>
      <c r="BL290" s="252">
        <v>1</v>
      </c>
      <c r="BM290" s="252">
        <v>1</v>
      </c>
      <c r="BO290" s="252">
        <v>4.3126749348644224E-2</v>
      </c>
      <c r="BP290" s="252">
        <v>9.4141819164334672E-2</v>
      </c>
      <c r="BQ290" s="252">
        <v>0.17180963046415135</v>
      </c>
      <c r="BR290" s="252">
        <v>0.25153646328283319</v>
      </c>
      <c r="BS290" s="252">
        <v>0.34743814894335623</v>
      </c>
      <c r="BT290" s="252">
        <v>0.4258948235067066</v>
      </c>
      <c r="BU290" s="252">
        <v>0.50048028799575428</v>
      </c>
      <c r="BV290" s="252">
        <v>0.70222588372093042</v>
      </c>
      <c r="BW290" s="252">
        <v>0.77406383199845619</v>
      </c>
      <c r="BX290" s="252">
        <v>0.85317451500530739</v>
      </c>
      <c r="BY290" s="252">
        <v>0.92375028051722474</v>
      </c>
      <c r="BZ290" s="252">
        <v>1</v>
      </c>
      <c r="CB290" s="537">
        <f t="shared" si="789"/>
        <v>1184.614</v>
      </c>
      <c r="CC290" s="537">
        <f t="shared" si="789"/>
        <v>1506.164912</v>
      </c>
      <c r="CD290" s="537">
        <f t="shared" si="789"/>
        <v>1734.5529120000001</v>
      </c>
      <c r="CE290" s="537">
        <f t="shared" si="789"/>
        <v>1785.912912</v>
      </c>
      <c r="CF290" s="537">
        <f t="shared" si="789"/>
        <v>1787.547912</v>
      </c>
      <c r="CG290" s="537">
        <f t="shared" si="789"/>
        <v>1797.547912</v>
      </c>
      <c r="CH290" s="537">
        <f t="shared" si="789"/>
        <v>2071.1</v>
      </c>
      <c r="CI290" s="537">
        <f t="shared" si="789"/>
        <v>2071.1</v>
      </c>
      <c r="CJ290" s="537">
        <f t="shared" si="789"/>
        <v>2071.1</v>
      </c>
      <c r="CK290" s="537">
        <f t="shared" si="789"/>
        <v>2071.1</v>
      </c>
      <c r="CL290" s="537">
        <f t="shared" si="789"/>
        <v>2072.6</v>
      </c>
      <c r="CM290" s="537">
        <f t="shared" si="789"/>
        <v>2072.6</v>
      </c>
      <c r="CO290" s="538">
        <f t="shared" si="790"/>
        <v>89.384500700000004</v>
      </c>
      <c r="CP290" s="538">
        <f t="shared" si="790"/>
        <v>195.11833440000001</v>
      </c>
      <c r="CQ290" s="538">
        <f t="shared" si="790"/>
        <v>356.09264010000004</v>
      </c>
      <c r="CR290" s="538">
        <f t="shared" si="790"/>
        <v>521.33447379999996</v>
      </c>
      <c r="CS290" s="538">
        <f t="shared" si="790"/>
        <v>720.10030749999999</v>
      </c>
      <c r="CT290" s="538">
        <f t="shared" si="790"/>
        <v>882.70961120000004</v>
      </c>
      <c r="CU290" s="538">
        <f t="shared" si="790"/>
        <v>1037.2954449000001</v>
      </c>
      <c r="CV290" s="538">
        <f t="shared" si="790"/>
        <v>1455.4333666000002</v>
      </c>
      <c r="CW290" s="538">
        <f t="shared" si="790"/>
        <v>1604.3246982000001</v>
      </c>
      <c r="CX290" s="538">
        <f t="shared" si="790"/>
        <v>1768.2894997999999</v>
      </c>
      <c r="CY290" s="538">
        <f t="shared" si="790"/>
        <v>1914.5648313999998</v>
      </c>
      <c r="CZ290" s="538">
        <f t="shared" si="790"/>
        <v>2072.6</v>
      </c>
      <c r="DB290" s="537">
        <v>1184614000</v>
      </c>
      <c r="DC290" s="538">
        <v>1506164912</v>
      </c>
      <c r="DD290" s="538">
        <v>1734552912</v>
      </c>
      <c r="DE290" s="538">
        <v>1785912912</v>
      </c>
      <c r="DF290" s="538">
        <v>1787547912</v>
      </c>
      <c r="DG290" s="538">
        <v>1797547912</v>
      </c>
      <c r="DH290" s="538">
        <v>2071100000</v>
      </c>
      <c r="DI290" s="538">
        <v>2071100000</v>
      </c>
      <c r="DJ290" s="538">
        <v>2071100000</v>
      </c>
      <c r="DK290" s="538">
        <v>2071100000</v>
      </c>
      <c r="DL290" s="538">
        <v>2072600000</v>
      </c>
      <c r="DM290" s="538">
        <v>2072600000</v>
      </c>
      <c r="DO290" s="538">
        <v>89384500.700000003</v>
      </c>
      <c r="DP290" s="538">
        <v>195118334.40000001</v>
      </c>
      <c r="DQ290" s="538">
        <v>356092640.10000002</v>
      </c>
      <c r="DR290" s="538">
        <v>521334473.80000001</v>
      </c>
      <c r="DS290" s="538">
        <v>720100307.5</v>
      </c>
      <c r="DT290" s="538">
        <v>882709611.20000005</v>
      </c>
      <c r="DU290" s="538">
        <v>1037295444.9000001</v>
      </c>
      <c r="DV290" s="538">
        <v>1455433366.6000001</v>
      </c>
      <c r="DW290" s="538">
        <v>1604324698.2</v>
      </c>
      <c r="DX290" s="538">
        <v>1768289499.8</v>
      </c>
      <c r="DY290" s="538">
        <v>1914564831.3999999</v>
      </c>
      <c r="DZ290" s="538">
        <v>2072599999.9999998</v>
      </c>
      <c r="EB290" s="537">
        <v>1000000</v>
      </c>
      <c r="EC290" s="538">
        <v>1000000</v>
      </c>
      <c r="ED290" s="538">
        <v>1000000</v>
      </c>
      <c r="EE290" s="538">
        <v>1000000</v>
      </c>
      <c r="EF290" s="538">
        <v>1000000</v>
      </c>
      <c r="EG290" s="538">
        <v>1000000</v>
      </c>
      <c r="EH290" s="538">
        <v>1000000</v>
      </c>
      <c r="EI290" s="538">
        <v>1000000</v>
      </c>
      <c r="EJ290" s="538">
        <v>1000000</v>
      </c>
      <c r="EK290" s="538">
        <v>1000000</v>
      </c>
      <c r="EL290" s="538">
        <v>1000000</v>
      </c>
      <c r="EM290" s="538">
        <v>1000000</v>
      </c>
      <c r="EO290" s="538">
        <v>1000000</v>
      </c>
      <c r="EP290" s="538">
        <v>1000000</v>
      </c>
      <c r="EQ290" s="538">
        <v>1000000</v>
      </c>
      <c r="ER290" s="538">
        <v>1000000</v>
      </c>
      <c r="ES290" s="538">
        <v>1000000</v>
      </c>
      <c r="ET290" s="538">
        <v>1000000</v>
      </c>
      <c r="EU290" s="538">
        <v>1000000</v>
      </c>
      <c r="EV290" s="538">
        <v>1000000</v>
      </c>
      <c r="EW290" s="538">
        <v>1000000</v>
      </c>
      <c r="EX290" s="538">
        <v>1000000</v>
      </c>
      <c r="EY290" s="538">
        <v>1000000</v>
      </c>
      <c r="EZ290" s="538">
        <v>1000000</v>
      </c>
    </row>
    <row r="291" spans="1:156" ht="22.5" customHeight="1">
      <c r="B291" s="165" t="s">
        <v>194</v>
      </c>
      <c r="C291" s="1" t="s">
        <v>300</v>
      </c>
      <c r="D291" s="1" t="s">
        <v>162</v>
      </c>
      <c r="E291" s="1" t="s">
        <v>163</v>
      </c>
      <c r="F291" s="1">
        <v>3</v>
      </c>
      <c r="G291" s="1" t="s">
        <v>162</v>
      </c>
      <c r="H291" s="1" t="s">
        <v>162</v>
      </c>
      <c r="I291" s="1" t="s">
        <v>162</v>
      </c>
      <c r="J291" s="1" t="s">
        <v>162</v>
      </c>
      <c r="K291" s="1" t="s">
        <v>162</v>
      </c>
      <c r="L291" s="1" t="s">
        <v>162</v>
      </c>
      <c r="M291" s="1" t="s">
        <v>162</v>
      </c>
      <c r="N291" s="1" t="s">
        <v>162</v>
      </c>
      <c r="O291" s="1" t="s">
        <v>162</v>
      </c>
      <c r="T291" s="302" t="s">
        <v>167</v>
      </c>
      <c r="U291" s="413"/>
      <c r="V291" s="174" t="s">
        <v>167</v>
      </c>
      <c r="W291" s="352">
        <f>(+SUMIFS('[1]SIIF Cierre 31 de Abril de 2024'!$P$4:$P$749,'[1]SIIF Cierre 31 de Abril de 2024'!$A$4:$A$749,$B291,'[1]SIIF Cierre 31 de Abril de 2024'!$B$4:$B$749,$C291,'[1]SIIF Cierre 31 de Abril de 2024'!$C$4:$C$749,$D291,'[1]SIIF Cierre 31 de Abril de 2024'!$D$4:$D$749,$E291,'[1]SIIF Cierre 31 de Abril de 2024'!$E$4:$E$749,$F291,'[1]SIIF Cierre 31 de Abril de 2024'!$F$4:$F$749,$G291,'[1]SIIF Cierre 31 de Abril de 2024'!$G$4:$G$749,$H291,'[1]SIIF Cierre 31 de Abril de 2024'!$H$4:$H$749,$I291,'[1]SIIF Cierre 31 de Abril de 2024'!$I$4:$I$749,$J291,'[1]SIIF Cierre 31 de Abril de 2024'!$J$4:$J$749,$K291,'[1]SIIF Cierre 31 de Abril de 2024'!$K$4:$K$749,$L291,'[1]SIIF Cierre 31 de Abril de 2024'!$L$4:$L$749,$M291,'[1]SIIF Cierre 31 de Abril de 2024'!$M$4:$M$749,$N291,'[1]SIIF Cierre 31 de Abril de 2024'!$N$4:$N$749,$O291)/1000000)</f>
        <v>6757.3407299999999</v>
      </c>
      <c r="X291" s="301">
        <v>0</v>
      </c>
      <c r="Y291" s="352">
        <f>(+SUMIFS('[1]SIIF Cierre 31 de Abril de 2024'!$R$4:$R$749,'[1]SIIF Cierre 31 de Abril de 2024'!$A$4:$A$749,$B291,'[1]SIIF Cierre 31 de Abril de 2024'!$B$4:$B$749,$C291,'[1]SIIF Cierre 31 de Abril de 2024'!$C$4:$C$749,$D291,'[1]SIIF Cierre 31 de Abril de 2024'!$D$4:$D$749,$E291,'[1]SIIF Cierre 31 de Abril de 2024'!$E$4:$E$749,$F291,'[1]SIIF Cierre 31 de Abril de 2024'!$F$4:$F$749,$G291,'[1]SIIF Cierre 31 de Abril de 2024'!$G$4:$G$749,$H291,'[1]SIIF Cierre 31 de Abril de 2024'!$H$4:$H$749,$I291,'[1]SIIF Cierre 31 de Abril de 2024'!$I$4:$I$749,$J291,'[1]SIIF Cierre 31 de Abril de 2024'!$J$4:$J$749,$K291,'[1]SIIF Cierre 31 de Abril de 2024'!$K$4:$K$749,$L291,'[1]SIIF Cierre 31 de Abril de 2024'!$L$4:$L$749,$M291,'[1]SIIF Cierre 31 de Abril de 2024'!$M$4:$M$749,$N291,'[1]SIIF Cierre 31 de Abril de 2024'!$N$4:$N$749,$O291)/1000000)</f>
        <v>0</v>
      </c>
      <c r="Z291" s="301"/>
      <c r="AA291" s="352">
        <f>(+SUMIFS('[1]SIIF Cierre 31 de Abril de 2024'!$Q$4:$Q$749,'[1]SIIF Cierre 31 de Abril de 2024'!$A$4:$A$749,$B291,'[1]SIIF Cierre 31 de Abril de 2024'!$B$4:$B$749,$C291,'[1]SIIF Cierre 31 de Abril de 2024'!$C$4:$C$749,$D291,'[1]SIIF Cierre 31 de Abril de 2024'!$D$4:$D$749,$E291,'[1]SIIF Cierre 31 de Abril de 2024'!$E$4:$E$749,$F291,'[1]SIIF Cierre 31 de Abril de 2024'!$F$4:$F$749,$G291,'[1]SIIF Cierre 31 de Abril de 2024'!$G$4:$G$749,$H291,'[1]SIIF Cierre 31 de Abril de 2024'!$H$4:$H$749,$I291,'[1]SIIF Cierre 31 de Abril de 2024'!$I$4:$I$749,$J291,'[1]SIIF Cierre 31 de Abril de 2024'!$J$4:$J$749,$K291,'[1]SIIF Cierre 31 de Abril de 2024'!$K$4:$K$749,$L291,'[1]SIIF Cierre 31 de Abril de 2024'!$L$4:$L$749,$M291,'[1]SIIF Cierre 31 de Abril de 2024'!$M$4:$M$749,$N291,'[1]SIIF Cierre 31 de Abril de 2024'!$N$4:$N$749,$O291)/1000000)</f>
        <v>0</v>
      </c>
      <c r="AB291" s="301"/>
      <c r="AC291" s="301"/>
      <c r="AD291" s="422">
        <f>W291-Y291+AA291</f>
        <v>6757.3407299999999</v>
      </c>
      <c r="AE291" s="352">
        <f>(+SUMIFS('[1]SIIF Cierre 31 de Abril de 2024'!$T$4:$T$749,'[1]SIIF Cierre 31 de Abril de 2024'!$A$4:$A$749,$B291,'[1]SIIF Cierre 31 de Abril de 2024'!$B$4:$B$749,$C291,'[1]SIIF Cierre 31 de Abril de 2024'!$C$4:$C$749,$D291,'[1]SIIF Cierre 31 de Abril de 2024'!$D$4:$D$749,$E291,'[1]SIIF Cierre 31 de Abril de 2024'!$E$4:$E$749,$F291,'[1]SIIF Cierre 31 de Abril de 2024'!$F$4:$F$749,$G291,'[1]SIIF Cierre 31 de Abril de 2024'!$G$4:$G$749,$H291,'[1]SIIF Cierre 31 de Abril de 2024'!$H$4:$H$749,$I291,'[1]SIIF Cierre 31 de Abril de 2024'!$I$4:$I$749,$J291,'[1]SIIF Cierre 31 de Abril de 2024'!$J$4:$J$749,$K291,'[1]SIIF Cierre 31 de Abril de 2024'!$K$4:$K$749,$L291,'[1]SIIF Cierre 31 de Abril de 2024'!$L$4:$L$749,$M291,'[1]SIIF Cierre 31 de Abril de 2024'!$M$4:$M$749,$N291,'[1]SIIF Cierre 31 de Abril de 2024'!$N$4:$N$749,$O291)/1000000)</f>
        <v>2073.3412269999999</v>
      </c>
      <c r="AF291" s="352">
        <f>AD291-AE291</f>
        <v>4683.999503</v>
      </c>
      <c r="AG291" s="422">
        <f>+SUMIFS('[1]SIIF Cierre 31 de Abril de 2024'!$W$4:$W$749,'[1]SIIF Cierre 31 de Abril de 2024'!$A$4:$A$749,$B291,'[1]SIIF Cierre 31 de Abril de 2024'!$B$4:$B$749,$C291,'[1]SIIF Cierre 31 de Abril de 2024'!$C$4:$C$749,$D291,'[1]SIIF Cierre 31 de Abril de 2024'!$D$4:$D$749,$E291,'[1]SIIF Cierre 31 de Abril de 2024'!$E$4:$E$749,$F291,'[1]SIIF Cierre 31 de Abril de 2024'!$F$4:$F$749,$G291,'[1]SIIF Cierre 31 de Abril de 2024'!$G$4:$G$749,$H291,'[1]SIIF Cierre 31 de Abril de 2024'!$H$4:$H$749,$I291,'[1]SIIF Cierre 31 de Abril de 2024'!$I$4:$I$749,$J291,'[1]SIIF Cierre 31 de Abril de 2024'!$J$4:$J$749,$K291,'[1]SIIF Cierre 31 de Abril de 2024'!$K$4:$K$749,$L291,'[1]SIIF Cierre 31 de Abril de 2024'!$L$4:$L$749,$M291,'[1]SIIF Cierre 31 de Abril de 2024'!$M$4:$M$749,$N291,'[1]SIIF Cierre 31 de Abril de 2024'!$N$4:$N$749,$O291)/1000000</f>
        <v>20.506734999999999</v>
      </c>
      <c r="AH291" s="177">
        <f t="shared" si="775"/>
        <v>3.0347344938457762E-3</v>
      </c>
      <c r="AI291" s="217"/>
      <c r="AJ291" s="246">
        <f t="shared" si="786"/>
        <v>61</v>
      </c>
      <c r="AK291" s="176">
        <f t="shared" si="791"/>
        <v>-40.493265000000001</v>
      </c>
      <c r="AL291" s="170">
        <f t="shared" si="776"/>
        <v>0.33333333333333331</v>
      </c>
      <c r="AM291" s="422">
        <f>+SUMIFS('[1]SIIF Cierre 31 de Abril de 2024'!$X$4:$X$749,'[1]SIIF Cierre 31 de Abril de 2024'!$A$4:$A$749,$B291,'[1]SIIF Cierre 31 de Abril de 2024'!$B$4:$B$749,$C291,'[1]SIIF Cierre 31 de Abril de 2024'!$C$4:$C$749,$D291,'[1]SIIF Cierre 31 de Abril de 2024'!$D$4:$D$749,$E291,'[1]SIIF Cierre 31 de Abril de 2024'!$E$4:$E$749,$F291,'[1]SIIF Cierre 31 de Abril de 2024'!$F$4:$F$749,$G291,'[1]SIIF Cierre 31 de Abril de 2024'!$G$4:$G$749,$H291,'[1]SIIF Cierre 31 de Abril de 2024'!$H$4:$H$749,$I291,'[1]SIIF Cierre 31 de Abril de 2024'!$I$4:$I$749,$J291,'[1]SIIF Cierre 31 de Abril de 2024'!$J$4:$J$749,$K291,'[1]SIIF Cierre 31 de Abril de 2024'!$K$4:$K$749,$L291,'[1]SIIF Cierre 31 de Abril de 2024'!$L$4:$L$749,$M291,'[1]SIIF Cierre 31 de Abril de 2024'!$M$4:$M$749,$N291,'[1]SIIF Cierre 31 de Abril de 2024'!$N$4:$N$749,$O291)/1000000</f>
        <v>6.8048500000000001</v>
      </c>
      <c r="AN291" s="177">
        <f t="shared" si="777"/>
        <v>1.0070307643048214E-3</v>
      </c>
      <c r="AO291" s="217"/>
      <c r="AP291" s="246">
        <f t="shared" si="787"/>
        <v>61</v>
      </c>
      <c r="AQ291" s="176">
        <f t="shared" si="792"/>
        <v>-54.195149999999998</v>
      </c>
      <c r="AR291" s="170">
        <f t="shared" si="778"/>
        <v>0.33333333333333331</v>
      </c>
      <c r="AS291" s="422">
        <f>+SUMIFS('[1]SIIF Cierre 31 de Abril de 2024'!$Z$4:$Z$749,'[1]SIIF Cierre 31 de Abril de 2024'!$A$4:$A$749,$B291,'[1]SIIF Cierre 31 de Abril de 2024'!$B$4:$B$749,$C291,'[1]SIIF Cierre 31 de Abril de 2024'!$C$4:$C$749,$D291,'[1]SIIF Cierre 31 de Abril de 2024'!$D$4:$D$749,$E291,'[1]SIIF Cierre 31 de Abril de 2024'!$E$4:$E$749,$F291,'[1]SIIF Cierre 31 de Abril de 2024'!$F$4:$F$749,$G291,'[1]SIIF Cierre 31 de Abril de 2024'!$G$4:$G$749,$H291,'[1]SIIF Cierre 31 de Abril de 2024'!$H$4:$H$749,$I291,'[1]SIIF Cierre 31 de Abril de 2024'!$I$4:$I$749,$J291,'[1]SIIF Cierre 31 de Abril de 2024'!$J$4:$J$749,$K291,'[1]SIIF Cierre 31 de Abril de 2024'!$K$4:$K$749,$L291,'[1]SIIF Cierre 31 de Abril de 2024'!$L$4:$L$749,$M291,'[1]SIIF Cierre 31 de Abril de 2024'!$M$4:$M$749,$N291,'[1]SIIF Cierre 31 de Abril de 2024'!$N$4:$N$749,$O291)/1000000</f>
        <v>6.8048500000000001</v>
      </c>
      <c r="AT291" s="177">
        <f t="shared" si="779"/>
        <v>1.0070307643048214E-3</v>
      </c>
      <c r="AU291" s="422">
        <f>+AD291-AG291</f>
        <v>6736.833995</v>
      </c>
      <c r="AV291" s="350">
        <f>+AG291-AM291</f>
        <v>13.701884999999999</v>
      </c>
      <c r="AW291" s="351">
        <f t="shared" si="788"/>
        <v>6750.5358799999995</v>
      </c>
      <c r="AX291" s="389"/>
      <c r="AY291" s="190">
        <f>AD291*AR291</f>
        <v>2252.4469099999997</v>
      </c>
      <c r="AZ291" s="172">
        <f>IF(AND(AY291=0,AM291&gt;AY291),1,IFERROR(AM291/AY291,1))</f>
        <v>3.0210922929144648E-3</v>
      </c>
      <c r="BB291" s="259">
        <v>8.3333333333333329E-2</v>
      </c>
      <c r="BC291" s="252">
        <v>0.16666666666666666</v>
      </c>
      <c r="BD291" s="252">
        <v>0.25</v>
      </c>
      <c r="BE291" s="252">
        <v>0.33333333333333331</v>
      </c>
      <c r="BF291" s="252">
        <v>0.41666666666666669</v>
      </c>
      <c r="BG291" s="252">
        <v>0.5</v>
      </c>
      <c r="BH291" s="252">
        <v>0.58333333333333337</v>
      </c>
      <c r="BI291" s="252">
        <v>0.66666666666666663</v>
      </c>
      <c r="BJ291" s="252">
        <v>0.75</v>
      </c>
      <c r="BK291" s="252">
        <v>0.83333333333333337</v>
      </c>
      <c r="BL291" s="252">
        <v>0.91666666666666663</v>
      </c>
      <c r="BM291" s="252">
        <v>1</v>
      </c>
      <c r="BO291" s="252">
        <v>8.3333333333333329E-2</v>
      </c>
      <c r="BP291" s="252">
        <v>0.16666666666666666</v>
      </c>
      <c r="BQ291" s="252">
        <v>0.25</v>
      </c>
      <c r="BR291" s="252">
        <v>0.33333333333333331</v>
      </c>
      <c r="BS291" s="252">
        <v>0.41666666666666669</v>
      </c>
      <c r="BT291" s="252">
        <v>0.5</v>
      </c>
      <c r="BU291" s="252">
        <v>0.58333333333333337</v>
      </c>
      <c r="BV291" s="252">
        <v>0.66666666666666663</v>
      </c>
      <c r="BW291" s="252">
        <v>0.75</v>
      </c>
      <c r="BX291" s="252">
        <v>0.83333333333333337</v>
      </c>
      <c r="BY291" s="252">
        <v>0.91666666666666663</v>
      </c>
      <c r="BZ291" s="252">
        <v>1</v>
      </c>
      <c r="CB291" s="537">
        <f t="shared" si="789"/>
        <v>15.25</v>
      </c>
      <c r="CC291" s="537">
        <f t="shared" si="789"/>
        <v>30.5</v>
      </c>
      <c r="CD291" s="537">
        <f t="shared" si="789"/>
        <v>45.75</v>
      </c>
      <c r="CE291" s="537">
        <f t="shared" si="789"/>
        <v>61</v>
      </c>
      <c r="CF291" s="537">
        <f t="shared" si="789"/>
        <v>76.25</v>
      </c>
      <c r="CG291" s="537">
        <f t="shared" si="789"/>
        <v>91.5</v>
      </c>
      <c r="CH291" s="537">
        <f t="shared" si="789"/>
        <v>106.75</v>
      </c>
      <c r="CI291" s="537">
        <f t="shared" si="789"/>
        <v>122</v>
      </c>
      <c r="CJ291" s="537">
        <f t="shared" si="789"/>
        <v>137.25</v>
      </c>
      <c r="CK291" s="537">
        <f t="shared" si="789"/>
        <v>152.5</v>
      </c>
      <c r="CL291" s="537">
        <f t="shared" si="789"/>
        <v>167.75</v>
      </c>
      <c r="CM291" s="537">
        <f t="shared" si="789"/>
        <v>183</v>
      </c>
      <c r="CO291" s="538">
        <f t="shared" si="790"/>
        <v>15.25</v>
      </c>
      <c r="CP291" s="538">
        <f t="shared" si="790"/>
        <v>30.5</v>
      </c>
      <c r="CQ291" s="538">
        <f t="shared" si="790"/>
        <v>45.75</v>
      </c>
      <c r="CR291" s="538">
        <f t="shared" si="790"/>
        <v>61</v>
      </c>
      <c r="CS291" s="538">
        <f t="shared" si="790"/>
        <v>76.25</v>
      </c>
      <c r="CT291" s="538">
        <f t="shared" si="790"/>
        <v>91.5</v>
      </c>
      <c r="CU291" s="538">
        <f t="shared" si="790"/>
        <v>106.75</v>
      </c>
      <c r="CV291" s="538">
        <f t="shared" si="790"/>
        <v>122</v>
      </c>
      <c r="CW291" s="538">
        <f t="shared" si="790"/>
        <v>137.25</v>
      </c>
      <c r="CX291" s="538">
        <f t="shared" si="790"/>
        <v>152.5</v>
      </c>
      <c r="CY291" s="538">
        <f t="shared" si="790"/>
        <v>167.75</v>
      </c>
      <c r="CZ291" s="538">
        <f t="shared" si="790"/>
        <v>183</v>
      </c>
      <c r="DB291" s="537">
        <v>15250000</v>
      </c>
      <c r="DC291" s="538">
        <v>30500000</v>
      </c>
      <c r="DD291" s="538">
        <v>45750000</v>
      </c>
      <c r="DE291" s="538">
        <v>61000000</v>
      </c>
      <c r="DF291" s="538">
        <v>76250000</v>
      </c>
      <c r="DG291" s="538">
        <v>91500000</v>
      </c>
      <c r="DH291" s="538">
        <v>106750000</v>
      </c>
      <c r="DI291" s="538">
        <v>122000000</v>
      </c>
      <c r="DJ291" s="538">
        <v>137250000</v>
      </c>
      <c r="DK291" s="538">
        <v>152500000</v>
      </c>
      <c r="DL291" s="538">
        <v>167750000</v>
      </c>
      <c r="DM291" s="538">
        <v>183000000</v>
      </c>
      <c r="DO291" s="538">
        <v>15250000</v>
      </c>
      <c r="DP291" s="538">
        <v>30500000</v>
      </c>
      <c r="DQ291" s="538">
        <v>45750000</v>
      </c>
      <c r="DR291" s="538">
        <v>61000000</v>
      </c>
      <c r="DS291" s="538">
        <v>76250000</v>
      </c>
      <c r="DT291" s="538">
        <v>91500000</v>
      </c>
      <c r="DU291" s="538">
        <v>106750000</v>
      </c>
      <c r="DV291" s="538">
        <v>122000000</v>
      </c>
      <c r="DW291" s="538">
        <v>137250000</v>
      </c>
      <c r="DX291" s="538">
        <v>152500000</v>
      </c>
      <c r="DY291" s="538">
        <v>167750000</v>
      </c>
      <c r="DZ291" s="538">
        <v>183000000</v>
      </c>
      <c r="EB291" s="537">
        <v>1000000</v>
      </c>
      <c r="EC291" s="538">
        <v>1000000</v>
      </c>
      <c r="ED291" s="538">
        <v>1000000</v>
      </c>
      <c r="EE291" s="538">
        <v>1000000</v>
      </c>
      <c r="EF291" s="538">
        <v>1000000</v>
      </c>
      <c r="EG291" s="538">
        <v>1000000</v>
      </c>
      <c r="EH291" s="538">
        <v>1000000</v>
      </c>
      <c r="EI291" s="538">
        <v>1000000</v>
      </c>
      <c r="EJ291" s="538">
        <v>1000000</v>
      </c>
      <c r="EK291" s="538">
        <v>1000000</v>
      </c>
      <c r="EL291" s="538">
        <v>1000000</v>
      </c>
      <c r="EM291" s="538">
        <v>1000000</v>
      </c>
      <c r="EO291" s="538">
        <v>1000000</v>
      </c>
      <c r="EP291" s="538">
        <v>1000000</v>
      </c>
      <c r="EQ291" s="538">
        <v>1000000</v>
      </c>
      <c r="ER291" s="538">
        <v>1000000</v>
      </c>
      <c r="ES291" s="538">
        <v>1000000</v>
      </c>
      <c r="ET291" s="538">
        <v>1000000</v>
      </c>
      <c r="EU291" s="538">
        <v>1000000</v>
      </c>
      <c r="EV291" s="538">
        <v>1000000</v>
      </c>
      <c r="EW291" s="538">
        <v>1000000</v>
      </c>
      <c r="EX291" s="538">
        <v>1000000</v>
      </c>
      <c r="EY291" s="538">
        <v>1000000</v>
      </c>
      <c r="EZ291" s="538">
        <v>1000000</v>
      </c>
    </row>
    <row r="292" spans="1:156" ht="22.5" customHeight="1">
      <c r="B292" s="165" t="s">
        <v>194</v>
      </c>
      <c r="C292" s="1" t="s">
        <v>300</v>
      </c>
      <c r="D292" s="1" t="s">
        <v>162</v>
      </c>
      <c r="E292" s="1" t="s">
        <v>163</v>
      </c>
      <c r="F292" s="1">
        <v>5</v>
      </c>
      <c r="G292" s="1" t="s">
        <v>162</v>
      </c>
      <c r="H292" s="1" t="s">
        <v>162</v>
      </c>
      <c r="I292" s="1" t="s">
        <v>162</v>
      </c>
      <c r="J292" s="1" t="s">
        <v>162</v>
      </c>
      <c r="K292" s="1" t="s">
        <v>162</v>
      </c>
      <c r="L292" s="1" t="s">
        <v>162</v>
      </c>
      <c r="M292" s="1" t="s">
        <v>162</v>
      </c>
      <c r="N292" s="1" t="s">
        <v>162</v>
      </c>
      <c r="O292" s="1" t="s">
        <v>162</v>
      </c>
      <c r="T292" s="302" t="s">
        <v>262</v>
      </c>
      <c r="U292" s="413"/>
      <c r="V292" s="174" t="s">
        <v>262</v>
      </c>
      <c r="W292" s="352">
        <f>(+SUMIFS('[1]SIIF Cierre 31 de Abril de 2024'!$P$4:$P$749,'[1]SIIF Cierre 31 de Abril de 2024'!$A$4:$A$749,$B292,'[1]SIIF Cierre 31 de Abril de 2024'!$B$4:$B$749,$C292,'[1]SIIF Cierre 31 de Abril de 2024'!$C$4:$C$749,$D292,'[1]SIIF Cierre 31 de Abril de 2024'!$D$4:$D$749,$E292,'[1]SIIF Cierre 31 de Abril de 2024'!$E$4:$E$749,$F292,'[1]SIIF Cierre 31 de Abril de 2024'!$F$4:$F$749,$G292,'[1]SIIF Cierre 31 de Abril de 2024'!$G$4:$G$749,$H292,'[1]SIIF Cierre 31 de Abril de 2024'!$H$4:$H$749,$I292,'[1]SIIF Cierre 31 de Abril de 2024'!$I$4:$I$749,$J292,'[1]SIIF Cierre 31 de Abril de 2024'!$J$4:$J$749,$K292,'[1]SIIF Cierre 31 de Abril de 2024'!$K$4:$K$749,$L292,'[1]SIIF Cierre 31 de Abril de 2024'!$L$4:$L$749,$M292,'[1]SIIF Cierre 31 de Abril de 2024'!$M$4:$M$749,$N292,'[1]SIIF Cierre 31 de Abril de 2024'!$N$4:$N$749,$O292)/1000000)</f>
        <v>2995.6439999999998</v>
      </c>
      <c r="X292" s="301">
        <v>0</v>
      </c>
      <c r="Y292" s="352">
        <f>(+SUMIFS('[1]SIIF Cierre 31 de Abril de 2024'!$R$4:$R$749,'[1]SIIF Cierre 31 de Abril de 2024'!$A$4:$A$749,$B292,'[1]SIIF Cierre 31 de Abril de 2024'!$B$4:$B$749,$C292,'[1]SIIF Cierre 31 de Abril de 2024'!$C$4:$C$749,$D292,'[1]SIIF Cierre 31 de Abril de 2024'!$D$4:$D$749,$E292,'[1]SIIF Cierre 31 de Abril de 2024'!$E$4:$E$749,$F292,'[1]SIIF Cierre 31 de Abril de 2024'!$F$4:$F$749,$G292,'[1]SIIF Cierre 31 de Abril de 2024'!$G$4:$G$749,$H292,'[1]SIIF Cierre 31 de Abril de 2024'!$H$4:$H$749,$I292,'[1]SIIF Cierre 31 de Abril de 2024'!$I$4:$I$749,$J292,'[1]SIIF Cierre 31 de Abril de 2024'!$J$4:$J$749,$K292,'[1]SIIF Cierre 31 de Abril de 2024'!$K$4:$K$749,$L292,'[1]SIIF Cierre 31 de Abril de 2024'!$L$4:$L$749,$M292,'[1]SIIF Cierre 31 de Abril de 2024'!$M$4:$M$749,$N292,'[1]SIIF Cierre 31 de Abril de 2024'!$N$4:$N$749,$O292)/1000000)</f>
        <v>0</v>
      </c>
      <c r="Z292" s="301"/>
      <c r="AA292" s="352">
        <f>(+SUMIFS('[1]SIIF Cierre 31 de Abril de 2024'!$Q$4:$Q$749,'[1]SIIF Cierre 31 de Abril de 2024'!$A$4:$A$749,$B292,'[1]SIIF Cierre 31 de Abril de 2024'!$B$4:$B$749,$C292,'[1]SIIF Cierre 31 de Abril de 2024'!$C$4:$C$749,$D292,'[1]SIIF Cierre 31 de Abril de 2024'!$D$4:$D$749,$E292,'[1]SIIF Cierre 31 de Abril de 2024'!$E$4:$E$749,$F292,'[1]SIIF Cierre 31 de Abril de 2024'!$F$4:$F$749,$G292,'[1]SIIF Cierre 31 de Abril de 2024'!$G$4:$G$749,$H292,'[1]SIIF Cierre 31 de Abril de 2024'!$H$4:$H$749,$I292,'[1]SIIF Cierre 31 de Abril de 2024'!$I$4:$I$749,$J292,'[1]SIIF Cierre 31 de Abril de 2024'!$J$4:$J$749,$K292,'[1]SIIF Cierre 31 de Abril de 2024'!$K$4:$K$749,$L292,'[1]SIIF Cierre 31 de Abril de 2024'!$L$4:$L$749,$M292,'[1]SIIF Cierre 31 de Abril de 2024'!$M$4:$M$749,$N292,'[1]SIIF Cierre 31 de Abril de 2024'!$N$4:$N$749,$O292)/1000000)</f>
        <v>0</v>
      </c>
      <c r="AB292" s="301"/>
      <c r="AC292" s="301"/>
      <c r="AD292" s="422">
        <f>W292-Y292+AA292</f>
        <v>2995.6439999999998</v>
      </c>
      <c r="AE292" s="352">
        <f>(+SUMIFS('[1]SIIF Cierre 31 de Abril de 2024'!$T$4:$T$749,'[1]SIIF Cierre 31 de Abril de 2024'!$A$4:$A$749,$B292,'[1]SIIF Cierre 31 de Abril de 2024'!$B$4:$B$749,$C292,'[1]SIIF Cierre 31 de Abril de 2024'!$C$4:$C$749,$D292,'[1]SIIF Cierre 31 de Abril de 2024'!$D$4:$D$749,$E292,'[1]SIIF Cierre 31 de Abril de 2024'!$E$4:$E$749,$F292,'[1]SIIF Cierre 31 de Abril de 2024'!$F$4:$F$749,$G292,'[1]SIIF Cierre 31 de Abril de 2024'!$G$4:$G$749,$H292,'[1]SIIF Cierre 31 de Abril de 2024'!$H$4:$H$749,$I292,'[1]SIIF Cierre 31 de Abril de 2024'!$I$4:$I$749,$J292,'[1]SIIF Cierre 31 de Abril de 2024'!$J$4:$J$749,$K292,'[1]SIIF Cierre 31 de Abril de 2024'!$K$4:$K$749,$L292,'[1]SIIF Cierre 31 de Abril de 2024'!$L$4:$L$749,$M292,'[1]SIIF Cierre 31 de Abril de 2024'!$M$4:$M$749,$N292,'[1]SIIF Cierre 31 de Abril de 2024'!$N$4:$N$749,$O292)/1000000)</f>
        <v>0</v>
      </c>
      <c r="AF292" s="360">
        <f>AD292-AE292</f>
        <v>2995.6439999999998</v>
      </c>
      <c r="AG292" s="422">
        <f>+SUMIFS('[1]SIIF Cierre 31 de Abril de 2024'!$W$4:$W$749,'[1]SIIF Cierre 31 de Abril de 2024'!$A$4:$A$749,$B292,'[1]SIIF Cierre 31 de Abril de 2024'!$B$4:$B$749,$C292,'[1]SIIF Cierre 31 de Abril de 2024'!$C$4:$C$749,$D292,'[1]SIIF Cierre 31 de Abril de 2024'!$D$4:$D$749,$E292,'[1]SIIF Cierre 31 de Abril de 2024'!$E$4:$E$749,$F292,'[1]SIIF Cierre 31 de Abril de 2024'!$F$4:$F$749,$G292,'[1]SIIF Cierre 31 de Abril de 2024'!$G$4:$G$749,$H292,'[1]SIIF Cierre 31 de Abril de 2024'!$H$4:$H$749,$I292,'[1]SIIF Cierre 31 de Abril de 2024'!$I$4:$I$749,$J292,'[1]SIIF Cierre 31 de Abril de 2024'!$J$4:$J$749,$K292,'[1]SIIF Cierre 31 de Abril de 2024'!$K$4:$K$749,$L292,'[1]SIIF Cierre 31 de Abril de 2024'!$L$4:$L$749,$M292,'[1]SIIF Cierre 31 de Abril de 2024'!$M$4:$M$749,$N292,'[1]SIIF Cierre 31 de Abril de 2024'!$N$4:$N$749,$O292)/1000000</f>
        <v>2682.4982839999998</v>
      </c>
      <c r="AH292" s="177">
        <f t="shared" si="775"/>
        <v>0.89546631175132962</v>
      </c>
      <c r="AI292" s="217"/>
      <c r="AJ292" s="246">
        <f t="shared" si="786"/>
        <v>2995.6439999999998</v>
      </c>
      <c r="AK292" s="176">
        <f t="shared" si="791"/>
        <v>-313.14571599999999</v>
      </c>
      <c r="AL292" s="170">
        <f t="shared" si="776"/>
        <v>1</v>
      </c>
      <c r="AM292" s="422">
        <f>+SUMIFS('[1]SIIF Cierre 31 de Abril de 2024'!$X$4:$X$749,'[1]SIIF Cierre 31 de Abril de 2024'!$A$4:$A$749,$B292,'[1]SIIF Cierre 31 de Abril de 2024'!$B$4:$B$749,$C292,'[1]SIIF Cierre 31 de Abril de 2024'!$C$4:$C$749,$D292,'[1]SIIF Cierre 31 de Abril de 2024'!$D$4:$D$749,$E292,'[1]SIIF Cierre 31 de Abril de 2024'!$E$4:$E$749,$F292,'[1]SIIF Cierre 31 de Abril de 2024'!$F$4:$F$749,$G292,'[1]SIIF Cierre 31 de Abril de 2024'!$G$4:$G$749,$H292,'[1]SIIF Cierre 31 de Abril de 2024'!$H$4:$H$749,$I292,'[1]SIIF Cierre 31 de Abril de 2024'!$I$4:$I$749,$J292,'[1]SIIF Cierre 31 de Abril de 2024'!$J$4:$J$749,$K292,'[1]SIIF Cierre 31 de Abril de 2024'!$K$4:$K$749,$L292,'[1]SIIF Cierre 31 de Abril de 2024'!$L$4:$L$749,$M292,'[1]SIIF Cierre 31 de Abril de 2024'!$M$4:$M$749,$N292,'[1]SIIF Cierre 31 de Abril de 2024'!$N$4:$N$749,$O292)/1000000</f>
        <v>357.90209700000003</v>
      </c>
      <c r="AN292" s="177">
        <f t="shared" si="777"/>
        <v>0.11947417550283013</v>
      </c>
      <c r="AO292" s="217"/>
      <c r="AP292" s="246">
        <f t="shared" si="787"/>
        <v>959.33000945454546</v>
      </c>
      <c r="AQ292" s="176">
        <f t="shared" si="792"/>
        <v>-601.42791245454544</v>
      </c>
      <c r="AR292" s="170">
        <f t="shared" si="778"/>
        <v>3.2543242389092237E-11</v>
      </c>
      <c r="AS292" s="422">
        <f>+SUMIFS('[1]SIIF Cierre 31 de Abril de 2024'!$Z$4:$Z$749,'[1]SIIF Cierre 31 de Abril de 2024'!$A$4:$A$749,$B292,'[1]SIIF Cierre 31 de Abril de 2024'!$B$4:$B$749,$C292,'[1]SIIF Cierre 31 de Abril de 2024'!$C$4:$C$749,$D292,'[1]SIIF Cierre 31 de Abril de 2024'!$D$4:$D$749,$E292,'[1]SIIF Cierre 31 de Abril de 2024'!$E$4:$E$749,$F292,'[1]SIIF Cierre 31 de Abril de 2024'!$F$4:$F$749,$G292,'[1]SIIF Cierre 31 de Abril de 2024'!$G$4:$G$749,$H292,'[1]SIIF Cierre 31 de Abril de 2024'!$H$4:$H$749,$I292,'[1]SIIF Cierre 31 de Abril de 2024'!$I$4:$I$749,$J292,'[1]SIIF Cierre 31 de Abril de 2024'!$J$4:$J$749,$K292,'[1]SIIF Cierre 31 de Abril de 2024'!$K$4:$K$749,$L292,'[1]SIIF Cierre 31 de Abril de 2024'!$L$4:$L$749,$M292,'[1]SIIF Cierre 31 de Abril de 2024'!$M$4:$M$749,$N292,'[1]SIIF Cierre 31 de Abril de 2024'!$N$4:$N$749,$O292)/1000000</f>
        <v>357.90209700000003</v>
      </c>
      <c r="AT292" s="177">
        <f t="shared" si="779"/>
        <v>0.11947417550283013</v>
      </c>
      <c r="AU292" s="422">
        <f>+AD292-AG292</f>
        <v>313.14571599999999</v>
      </c>
      <c r="AV292" s="350">
        <f>+AG292-AM292</f>
        <v>2324.5961869999996</v>
      </c>
      <c r="AW292" s="351">
        <f t="shared" si="788"/>
        <v>2637.7419029999996</v>
      </c>
      <c r="AX292" s="389"/>
      <c r="AY292" s="178">
        <f>AD292*AR292</f>
        <v>9.7487968803429818E-8</v>
      </c>
      <c r="AZ292" s="172">
        <f>+AM292/AY292</f>
        <v>3671243758.5160594</v>
      </c>
      <c r="BB292" s="259">
        <v>0.33098249424831522</v>
      </c>
      <c r="BC292" s="252">
        <v>1</v>
      </c>
      <c r="BD292" s="252">
        <v>1</v>
      </c>
      <c r="BE292" s="252">
        <v>1</v>
      </c>
      <c r="BF292" s="252">
        <v>1</v>
      </c>
      <c r="BG292" s="252">
        <v>1</v>
      </c>
      <c r="BH292" s="252">
        <v>1</v>
      </c>
      <c r="BI292" s="252">
        <v>1</v>
      </c>
      <c r="BJ292" s="252">
        <v>1</v>
      </c>
      <c r="BK292" s="252">
        <v>1</v>
      </c>
      <c r="BL292" s="252">
        <v>1</v>
      </c>
      <c r="BM292" s="252">
        <v>1</v>
      </c>
      <c r="BO292" s="252">
        <v>2.7777754299242497E-2</v>
      </c>
      <c r="BP292" s="252">
        <v>3.2543242389092237E-11</v>
      </c>
      <c r="BQ292" s="252">
        <v>3.2543242389092237E-11</v>
      </c>
      <c r="BR292" s="252">
        <v>3.2543242389092237E-11</v>
      </c>
      <c r="BS292" s="252">
        <v>3.2543242389092237E-11</v>
      </c>
      <c r="BT292" s="252">
        <v>3.2543242389092237E-11</v>
      </c>
      <c r="BU292" s="252">
        <v>2.6971518293651721E-11</v>
      </c>
      <c r="BV292" s="252">
        <v>2.6971518293651721E-11</v>
      </c>
      <c r="BW292" s="252">
        <v>2.6971518293651721E-11</v>
      </c>
      <c r="BX292" s="252">
        <v>2.6971518293651721E-11</v>
      </c>
      <c r="BY292" s="252">
        <v>2.6971518293651721E-11</v>
      </c>
      <c r="BZ292" s="252">
        <v>2.6971518293651721E-11</v>
      </c>
      <c r="CB292" s="537">
        <f t="shared" si="789"/>
        <v>991.50572299999999</v>
      </c>
      <c r="CC292" s="537">
        <f t="shared" si="789"/>
        <v>2995.6439999999998</v>
      </c>
      <c r="CD292" s="537">
        <f t="shared" si="789"/>
        <v>2995.6439999999998</v>
      </c>
      <c r="CE292" s="537">
        <f t="shared" si="789"/>
        <v>2995.6439999999998</v>
      </c>
      <c r="CF292" s="537">
        <f t="shared" si="789"/>
        <v>2995.6439999999998</v>
      </c>
      <c r="CG292" s="537">
        <f t="shared" si="789"/>
        <v>2995.6439999999998</v>
      </c>
      <c r="CH292" s="537">
        <f t="shared" si="789"/>
        <v>2995.6439999999998</v>
      </c>
      <c r="CI292" s="537">
        <f t="shared" si="789"/>
        <v>2995.6439999999998</v>
      </c>
      <c r="CJ292" s="537">
        <f t="shared" si="789"/>
        <v>2995.6439999999998</v>
      </c>
      <c r="CK292" s="537">
        <f t="shared" si="789"/>
        <v>2995.6439999999998</v>
      </c>
      <c r="CL292" s="537">
        <f t="shared" si="789"/>
        <v>2995.6439999999998</v>
      </c>
      <c r="CM292" s="537">
        <f t="shared" si="789"/>
        <v>2995.6439999999998</v>
      </c>
      <c r="CO292" s="538">
        <f t="shared" si="790"/>
        <v>83.212262999999993</v>
      </c>
      <c r="CP292" s="538">
        <f t="shared" si="790"/>
        <v>375.25151181818183</v>
      </c>
      <c r="CQ292" s="538">
        <f t="shared" si="790"/>
        <v>667.29076063636364</v>
      </c>
      <c r="CR292" s="538">
        <f t="shared" si="790"/>
        <v>959.33000945454546</v>
      </c>
      <c r="CS292" s="538">
        <f t="shared" si="790"/>
        <v>1251.3692582727272</v>
      </c>
      <c r="CT292" s="538">
        <f t="shared" si="790"/>
        <v>1543.4085070909091</v>
      </c>
      <c r="CU292" s="538">
        <f t="shared" si="790"/>
        <v>1785.4477559090908</v>
      </c>
      <c r="CV292" s="538">
        <f t="shared" si="790"/>
        <v>2027.4870047272725</v>
      </c>
      <c r="CW292" s="538">
        <f t="shared" si="790"/>
        <v>2269.5262535454544</v>
      </c>
      <c r="CX292" s="538">
        <f t="shared" si="790"/>
        <v>2511.5655023636364</v>
      </c>
      <c r="CY292" s="538">
        <f t="shared" si="790"/>
        <v>2753.6047511818183</v>
      </c>
      <c r="CZ292" s="538">
        <f t="shared" si="790"/>
        <v>2995.6440000000007</v>
      </c>
      <c r="DB292" s="537">
        <v>991505723</v>
      </c>
      <c r="DC292" s="538">
        <v>2995644000</v>
      </c>
      <c r="DD292" s="538">
        <v>2995644000</v>
      </c>
      <c r="DE292" s="538">
        <v>2995644000</v>
      </c>
      <c r="DF292" s="538">
        <v>2995644000</v>
      </c>
      <c r="DG292" s="538">
        <v>2995644000</v>
      </c>
      <c r="DH292" s="538">
        <v>2995644000</v>
      </c>
      <c r="DI292" s="538">
        <v>2995644000</v>
      </c>
      <c r="DJ292" s="538">
        <v>2995644000</v>
      </c>
      <c r="DK292" s="538">
        <v>2995644000</v>
      </c>
      <c r="DL292" s="538">
        <v>2995644000</v>
      </c>
      <c r="DM292" s="538">
        <v>2995644000</v>
      </c>
      <c r="DO292" s="538">
        <v>83212263</v>
      </c>
      <c r="DP292" s="538">
        <v>375251511.81818181</v>
      </c>
      <c r="DQ292" s="538">
        <v>667290760.63636363</v>
      </c>
      <c r="DR292" s="538">
        <v>959330009.4545455</v>
      </c>
      <c r="DS292" s="538">
        <v>1251369258.2727273</v>
      </c>
      <c r="DT292" s="538">
        <v>1543408507.090909</v>
      </c>
      <c r="DU292" s="538">
        <v>1785447755.9090908</v>
      </c>
      <c r="DV292" s="538">
        <v>2027487004.7272725</v>
      </c>
      <c r="DW292" s="538">
        <v>2269526253.5454545</v>
      </c>
      <c r="DX292" s="538">
        <v>2511565502.3636365</v>
      </c>
      <c r="DY292" s="538">
        <v>2753604751.1818185</v>
      </c>
      <c r="DZ292" s="538">
        <v>2995644000.0000005</v>
      </c>
      <c r="EB292" s="537">
        <v>1000000</v>
      </c>
      <c r="EC292" s="538">
        <v>1000000</v>
      </c>
      <c r="ED292" s="538">
        <v>1000000</v>
      </c>
      <c r="EE292" s="538">
        <v>1000000</v>
      </c>
      <c r="EF292" s="538">
        <v>1000000</v>
      </c>
      <c r="EG292" s="538">
        <v>1000000</v>
      </c>
      <c r="EH292" s="538">
        <v>1000000</v>
      </c>
      <c r="EI292" s="538">
        <v>1000000</v>
      </c>
      <c r="EJ292" s="538">
        <v>1000000</v>
      </c>
      <c r="EK292" s="538">
        <v>1000000</v>
      </c>
      <c r="EL292" s="538">
        <v>1000000</v>
      </c>
      <c r="EM292" s="538">
        <v>1000000</v>
      </c>
      <c r="EO292" s="538">
        <v>1000000</v>
      </c>
      <c r="EP292" s="538">
        <v>1000000</v>
      </c>
      <c r="EQ292" s="538">
        <v>1000000</v>
      </c>
      <c r="ER292" s="538">
        <v>1000000</v>
      </c>
      <c r="ES292" s="538">
        <v>1000000</v>
      </c>
      <c r="ET292" s="538">
        <v>1000000</v>
      </c>
      <c r="EU292" s="538">
        <v>1000000</v>
      </c>
      <c r="EV292" s="538">
        <v>1000000</v>
      </c>
      <c r="EW292" s="538">
        <v>1000000</v>
      </c>
      <c r="EX292" s="538">
        <v>1000000</v>
      </c>
      <c r="EY292" s="538">
        <v>1000000</v>
      </c>
      <c r="EZ292" s="538">
        <v>1000000</v>
      </c>
    </row>
    <row r="293" spans="1:156" ht="45" customHeight="1" thickBot="1">
      <c r="B293" s="165" t="s">
        <v>194</v>
      </c>
      <c r="C293" s="1" t="s">
        <v>300</v>
      </c>
      <c r="D293" s="1" t="s">
        <v>162</v>
      </c>
      <c r="E293" s="1" t="s">
        <v>163</v>
      </c>
      <c r="F293" s="1">
        <v>8</v>
      </c>
      <c r="G293" s="1" t="s">
        <v>162</v>
      </c>
      <c r="H293" s="1" t="s">
        <v>162</v>
      </c>
      <c r="I293" s="1" t="s">
        <v>162</v>
      </c>
      <c r="J293" s="1" t="s">
        <v>162</v>
      </c>
      <c r="K293" s="1" t="s">
        <v>162</v>
      </c>
      <c r="L293" s="1" t="s">
        <v>162</v>
      </c>
      <c r="M293" s="1" t="s">
        <v>162</v>
      </c>
      <c r="N293" s="1" t="s">
        <v>162</v>
      </c>
      <c r="O293" s="1" t="s">
        <v>162</v>
      </c>
      <c r="T293" s="174" t="s">
        <v>169</v>
      </c>
      <c r="U293" s="414"/>
      <c r="V293" s="174" t="s">
        <v>169</v>
      </c>
      <c r="W293" s="352">
        <f>(+SUMIFS('[1]SIIF Cierre 31 de Abril de 2024'!$P$4:$P$749,'[1]SIIF Cierre 31 de Abril de 2024'!$A$4:$A$749,$B293,'[1]SIIF Cierre 31 de Abril de 2024'!$B$4:$B$749,$C293,'[1]SIIF Cierre 31 de Abril de 2024'!$C$4:$C$749,$D293,'[1]SIIF Cierre 31 de Abril de 2024'!$D$4:$D$749,$E293,'[1]SIIF Cierre 31 de Abril de 2024'!$E$4:$E$749,$F293,'[1]SIIF Cierre 31 de Abril de 2024'!$F$4:$F$749,$G293,'[1]SIIF Cierre 31 de Abril de 2024'!$G$4:$G$749,$H293,'[1]SIIF Cierre 31 de Abril de 2024'!$H$4:$H$749,$I293,'[1]SIIF Cierre 31 de Abril de 2024'!$I$4:$I$749,$J293,'[1]SIIF Cierre 31 de Abril de 2024'!$J$4:$J$749,$K293,'[1]SIIF Cierre 31 de Abril de 2024'!$K$4:$K$749,$L293,'[1]SIIF Cierre 31 de Abril de 2024'!$L$4:$L$749,$M293,'[1]SIIF Cierre 31 de Abril de 2024'!$M$4:$M$749,$N293,'[1]SIIF Cierre 31 de Abril de 2024'!$N$4:$N$749,$O293)/1000000)</f>
        <v>254</v>
      </c>
      <c r="X293" s="301">
        <v>0</v>
      </c>
      <c r="Y293" s="352">
        <f>(+SUMIFS('[1]SIIF Cierre 31 de Abril de 2024'!$R$4:$R$749,'[1]SIIF Cierre 31 de Abril de 2024'!$A$4:$A$749,$B293,'[1]SIIF Cierre 31 de Abril de 2024'!$B$4:$B$749,$C293,'[1]SIIF Cierre 31 de Abril de 2024'!$C$4:$C$749,$D293,'[1]SIIF Cierre 31 de Abril de 2024'!$D$4:$D$749,$E293,'[1]SIIF Cierre 31 de Abril de 2024'!$E$4:$E$749,$F293,'[1]SIIF Cierre 31 de Abril de 2024'!$F$4:$F$749,$G293,'[1]SIIF Cierre 31 de Abril de 2024'!$G$4:$G$749,$H293,'[1]SIIF Cierre 31 de Abril de 2024'!$H$4:$H$749,$I293,'[1]SIIF Cierre 31 de Abril de 2024'!$I$4:$I$749,$J293,'[1]SIIF Cierre 31 de Abril de 2024'!$J$4:$J$749,$K293,'[1]SIIF Cierre 31 de Abril de 2024'!$K$4:$K$749,$L293,'[1]SIIF Cierre 31 de Abril de 2024'!$L$4:$L$749,$M293,'[1]SIIF Cierre 31 de Abril de 2024'!$M$4:$M$749,$N293,'[1]SIIF Cierre 31 de Abril de 2024'!$N$4:$N$749,$O293)/1000000)</f>
        <v>0</v>
      </c>
      <c r="Z293" s="301"/>
      <c r="AA293" s="352">
        <f>(+SUMIFS('[1]SIIF Cierre 31 de Abril de 2024'!$Q$4:$Q$749,'[1]SIIF Cierre 31 de Abril de 2024'!$A$4:$A$749,$B293,'[1]SIIF Cierre 31 de Abril de 2024'!$B$4:$B$749,$C293,'[1]SIIF Cierre 31 de Abril de 2024'!$C$4:$C$749,$D293,'[1]SIIF Cierre 31 de Abril de 2024'!$D$4:$D$749,$E293,'[1]SIIF Cierre 31 de Abril de 2024'!$E$4:$E$749,$F293,'[1]SIIF Cierre 31 de Abril de 2024'!$F$4:$F$749,$G293,'[1]SIIF Cierre 31 de Abril de 2024'!$G$4:$G$749,$H293,'[1]SIIF Cierre 31 de Abril de 2024'!$H$4:$H$749,$I293,'[1]SIIF Cierre 31 de Abril de 2024'!$I$4:$I$749,$J293,'[1]SIIF Cierre 31 de Abril de 2024'!$J$4:$J$749,$K293,'[1]SIIF Cierre 31 de Abril de 2024'!$K$4:$K$749,$L293,'[1]SIIF Cierre 31 de Abril de 2024'!$L$4:$L$749,$M293,'[1]SIIF Cierre 31 de Abril de 2024'!$M$4:$M$749,$N293,'[1]SIIF Cierre 31 de Abril de 2024'!$N$4:$N$749,$O293)/1000000)</f>
        <v>0</v>
      </c>
      <c r="AB293" s="301"/>
      <c r="AC293" s="301"/>
      <c r="AD293" s="422">
        <f>W293-Y293+AA293</f>
        <v>254</v>
      </c>
      <c r="AE293" s="352">
        <f>(+SUMIFS('[1]SIIF Cierre 31 de Abril de 2024'!$T$4:$T$749,'[1]SIIF Cierre 31 de Abril de 2024'!$A$4:$A$749,$B293,'[1]SIIF Cierre 31 de Abril de 2024'!$B$4:$B$749,$C293,'[1]SIIF Cierre 31 de Abril de 2024'!$C$4:$C$749,$D293,'[1]SIIF Cierre 31 de Abril de 2024'!$D$4:$D$749,$E293,'[1]SIIF Cierre 31 de Abril de 2024'!$E$4:$E$749,$F293,'[1]SIIF Cierre 31 de Abril de 2024'!$F$4:$F$749,$G293,'[1]SIIF Cierre 31 de Abril de 2024'!$G$4:$G$749,$H293,'[1]SIIF Cierre 31 de Abril de 2024'!$H$4:$H$749,$I293,'[1]SIIF Cierre 31 de Abril de 2024'!$I$4:$I$749,$J293,'[1]SIIF Cierre 31 de Abril de 2024'!$J$4:$J$749,$K293,'[1]SIIF Cierre 31 de Abril de 2024'!$K$4:$K$749,$L293,'[1]SIIF Cierre 31 de Abril de 2024'!$L$4:$L$749,$M293,'[1]SIIF Cierre 31 de Abril de 2024'!$M$4:$M$749,$N293,'[1]SIIF Cierre 31 de Abril de 2024'!$N$4:$N$749,$O293)/1000000)</f>
        <v>0</v>
      </c>
      <c r="AF293" s="352">
        <f>AD293-AE293</f>
        <v>254</v>
      </c>
      <c r="AG293" s="422">
        <f>+SUMIFS('[1]SIIF Cierre 31 de Abril de 2024'!$W$4:$W$749,'[1]SIIF Cierre 31 de Abril de 2024'!$A$4:$A$749,$B293,'[1]SIIF Cierre 31 de Abril de 2024'!$B$4:$B$749,$C293,'[1]SIIF Cierre 31 de Abril de 2024'!$C$4:$C$749,$D293,'[1]SIIF Cierre 31 de Abril de 2024'!$D$4:$D$749,$E293,'[1]SIIF Cierre 31 de Abril de 2024'!$E$4:$E$749,$F293,'[1]SIIF Cierre 31 de Abril de 2024'!$F$4:$F$749,$G293,'[1]SIIF Cierre 31 de Abril de 2024'!$G$4:$G$749,$H293,'[1]SIIF Cierre 31 de Abril de 2024'!$H$4:$H$749,$I293,'[1]SIIF Cierre 31 de Abril de 2024'!$I$4:$I$749,$J293,'[1]SIIF Cierre 31 de Abril de 2024'!$J$4:$J$749,$K293,'[1]SIIF Cierre 31 de Abril de 2024'!$K$4:$K$749,$L293,'[1]SIIF Cierre 31 de Abril de 2024'!$L$4:$L$749,$M293,'[1]SIIF Cierre 31 de Abril de 2024'!$M$4:$M$749,$N293,'[1]SIIF Cierre 31 de Abril de 2024'!$N$4:$N$749,$O293)/1000000</f>
        <v>93.373099999999994</v>
      </c>
      <c r="AH293" s="177">
        <f t="shared" si="775"/>
        <v>0.36761062992125981</v>
      </c>
      <c r="AI293" s="217"/>
      <c r="AJ293" s="246">
        <f t="shared" si="786"/>
        <v>156</v>
      </c>
      <c r="AK293" s="176">
        <f t="shared" si="791"/>
        <v>-62.626900000000006</v>
      </c>
      <c r="AL293" s="170">
        <f t="shared" si="776"/>
        <v>0.61417322834645671</v>
      </c>
      <c r="AM293" s="422">
        <f>+SUMIFS('[1]SIIF Cierre 31 de Abril de 2024'!$X$4:$X$749,'[1]SIIF Cierre 31 de Abril de 2024'!$A$4:$A$749,$B293,'[1]SIIF Cierre 31 de Abril de 2024'!$B$4:$B$749,$C293,'[1]SIIF Cierre 31 de Abril de 2024'!$C$4:$C$749,$D293,'[1]SIIF Cierre 31 de Abril de 2024'!$D$4:$D$749,$E293,'[1]SIIF Cierre 31 de Abril de 2024'!$E$4:$E$749,$F293,'[1]SIIF Cierre 31 de Abril de 2024'!$F$4:$F$749,$G293,'[1]SIIF Cierre 31 de Abril de 2024'!$G$4:$G$749,$H293,'[1]SIIF Cierre 31 de Abril de 2024'!$H$4:$H$749,$I293,'[1]SIIF Cierre 31 de Abril de 2024'!$I$4:$I$749,$J293,'[1]SIIF Cierre 31 de Abril de 2024'!$J$4:$J$749,$K293,'[1]SIIF Cierre 31 de Abril de 2024'!$K$4:$K$749,$L293,'[1]SIIF Cierre 31 de Abril de 2024'!$L$4:$L$749,$M293,'[1]SIIF Cierre 31 de Abril de 2024'!$M$4:$M$749,$N293,'[1]SIIF Cierre 31 de Abril de 2024'!$N$4:$N$749,$O293)/1000000</f>
        <v>93.373099999999994</v>
      </c>
      <c r="AN293" s="177">
        <f t="shared" si="777"/>
        <v>0.36761062992125981</v>
      </c>
      <c r="AO293" s="217"/>
      <c r="AP293" s="246">
        <f t="shared" si="787"/>
        <v>156</v>
      </c>
      <c r="AQ293" s="176">
        <f t="shared" si="792"/>
        <v>-62.626900000000006</v>
      </c>
      <c r="AR293" s="170">
        <f t="shared" si="778"/>
        <v>0.61417322834645671</v>
      </c>
      <c r="AS293" s="422">
        <f>+SUMIFS('[1]SIIF Cierre 31 de Abril de 2024'!$Z$4:$Z$749,'[1]SIIF Cierre 31 de Abril de 2024'!$A$4:$A$749,$B293,'[1]SIIF Cierre 31 de Abril de 2024'!$B$4:$B$749,$C293,'[1]SIIF Cierre 31 de Abril de 2024'!$C$4:$C$749,$D293,'[1]SIIF Cierre 31 de Abril de 2024'!$D$4:$D$749,$E293,'[1]SIIF Cierre 31 de Abril de 2024'!$E$4:$E$749,$F293,'[1]SIIF Cierre 31 de Abril de 2024'!$F$4:$F$749,$G293,'[1]SIIF Cierre 31 de Abril de 2024'!$G$4:$G$749,$H293,'[1]SIIF Cierre 31 de Abril de 2024'!$H$4:$H$749,$I293,'[1]SIIF Cierre 31 de Abril de 2024'!$I$4:$I$749,$J293,'[1]SIIF Cierre 31 de Abril de 2024'!$J$4:$J$749,$K293,'[1]SIIF Cierre 31 de Abril de 2024'!$K$4:$K$749,$L293,'[1]SIIF Cierre 31 de Abril de 2024'!$L$4:$L$749,$M293,'[1]SIIF Cierre 31 de Abril de 2024'!$M$4:$M$749,$N293,'[1]SIIF Cierre 31 de Abril de 2024'!$N$4:$N$749,$O293)/1000000</f>
        <v>93.373099999999994</v>
      </c>
      <c r="AT293" s="177">
        <f t="shared" si="779"/>
        <v>0.36761062992125981</v>
      </c>
      <c r="AU293" s="422">
        <f>+AD293-AG293</f>
        <v>160.62690000000001</v>
      </c>
      <c r="AV293" s="350">
        <f>+AG293-AM293</f>
        <v>0</v>
      </c>
      <c r="AW293" s="351">
        <f t="shared" si="788"/>
        <v>160.62690000000001</v>
      </c>
      <c r="AX293" s="389"/>
      <c r="AY293" s="178">
        <f>AD293*AR293</f>
        <v>156</v>
      </c>
      <c r="AZ293" s="172">
        <f>+AM293/AY293</f>
        <v>0.59854551282051283</v>
      </c>
      <c r="BB293" s="259">
        <v>0</v>
      </c>
      <c r="BC293" s="252">
        <v>0</v>
      </c>
      <c r="BD293" s="252">
        <v>0</v>
      </c>
      <c r="BE293" s="252">
        <v>0.61417322834645671</v>
      </c>
      <c r="BF293" s="252">
        <v>0.61417322834645671</v>
      </c>
      <c r="BG293" s="252">
        <v>0.61417322834645671</v>
      </c>
      <c r="BH293" s="252">
        <v>0.61417322834645671</v>
      </c>
      <c r="BI293" s="252">
        <v>0.61417322834645671</v>
      </c>
      <c r="BJ293" s="252">
        <v>0.61417322834645671</v>
      </c>
      <c r="BK293" s="252">
        <v>0.61417322834645671</v>
      </c>
      <c r="BL293" s="252">
        <v>1</v>
      </c>
      <c r="BM293" s="252">
        <v>1</v>
      </c>
      <c r="BO293" s="252">
        <v>0</v>
      </c>
      <c r="BP293" s="252">
        <v>0</v>
      </c>
      <c r="BQ293" s="252">
        <v>0</v>
      </c>
      <c r="BR293" s="252">
        <v>0.61417322834645671</v>
      </c>
      <c r="BS293" s="252">
        <v>0.61417322834645671</v>
      </c>
      <c r="BT293" s="252">
        <v>0.61417322834645671</v>
      </c>
      <c r="BU293" s="252">
        <v>0.61417322834645671</v>
      </c>
      <c r="BV293" s="252">
        <v>0.61417322834645671</v>
      </c>
      <c r="BW293" s="252">
        <v>0.61417322834645671</v>
      </c>
      <c r="BX293" s="252">
        <v>0.61417322834645671</v>
      </c>
      <c r="BY293" s="252">
        <v>1</v>
      </c>
      <c r="BZ293" s="252">
        <v>1</v>
      </c>
      <c r="CB293" s="537">
        <f t="shared" si="789"/>
        <v>0</v>
      </c>
      <c r="CC293" s="537">
        <f t="shared" si="789"/>
        <v>0</v>
      </c>
      <c r="CD293" s="537">
        <f t="shared" si="789"/>
        <v>0</v>
      </c>
      <c r="CE293" s="537">
        <f t="shared" si="789"/>
        <v>156</v>
      </c>
      <c r="CF293" s="537">
        <f t="shared" si="789"/>
        <v>156</v>
      </c>
      <c r="CG293" s="537">
        <f t="shared" si="789"/>
        <v>156</v>
      </c>
      <c r="CH293" s="537">
        <f t="shared" si="789"/>
        <v>156</v>
      </c>
      <c r="CI293" s="537">
        <f t="shared" si="789"/>
        <v>156</v>
      </c>
      <c r="CJ293" s="537">
        <f t="shared" si="789"/>
        <v>156</v>
      </c>
      <c r="CK293" s="537">
        <f t="shared" si="789"/>
        <v>156</v>
      </c>
      <c r="CL293" s="537">
        <f t="shared" si="789"/>
        <v>254</v>
      </c>
      <c r="CM293" s="537">
        <f t="shared" si="789"/>
        <v>254</v>
      </c>
      <c r="CO293" s="538">
        <f t="shared" si="790"/>
        <v>0</v>
      </c>
      <c r="CP293" s="538">
        <f t="shared" si="790"/>
        <v>0</v>
      </c>
      <c r="CQ293" s="538">
        <f t="shared" si="790"/>
        <v>0</v>
      </c>
      <c r="CR293" s="538">
        <f t="shared" si="790"/>
        <v>156</v>
      </c>
      <c r="CS293" s="538">
        <f t="shared" si="790"/>
        <v>156</v>
      </c>
      <c r="CT293" s="538">
        <f t="shared" si="790"/>
        <v>156</v>
      </c>
      <c r="CU293" s="538">
        <f t="shared" si="790"/>
        <v>156</v>
      </c>
      <c r="CV293" s="538">
        <f t="shared" si="790"/>
        <v>156</v>
      </c>
      <c r="CW293" s="538">
        <f t="shared" si="790"/>
        <v>156</v>
      </c>
      <c r="CX293" s="538">
        <f t="shared" si="790"/>
        <v>156</v>
      </c>
      <c r="CY293" s="538">
        <f t="shared" si="790"/>
        <v>254</v>
      </c>
      <c r="CZ293" s="538">
        <f t="shared" si="790"/>
        <v>254</v>
      </c>
      <c r="DB293" s="537">
        <v>0</v>
      </c>
      <c r="DC293" s="538">
        <v>0</v>
      </c>
      <c r="DD293" s="538">
        <v>0</v>
      </c>
      <c r="DE293" s="538">
        <v>156000000</v>
      </c>
      <c r="DF293" s="538">
        <v>156000000</v>
      </c>
      <c r="DG293" s="538">
        <v>156000000</v>
      </c>
      <c r="DH293" s="538">
        <v>156000000</v>
      </c>
      <c r="DI293" s="538">
        <v>156000000</v>
      </c>
      <c r="DJ293" s="538">
        <v>156000000</v>
      </c>
      <c r="DK293" s="538">
        <v>156000000</v>
      </c>
      <c r="DL293" s="538">
        <v>254000000</v>
      </c>
      <c r="DM293" s="538">
        <v>254000000</v>
      </c>
      <c r="DO293" s="538">
        <v>0</v>
      </c>
      <c r="DP293" s="538">
        <v>0</v>
      </c>
      <c r="DQ293" s="538">
        <v>0</v>
      </c>
      <c r="DR293" s="538">
        <v>156000000</v>
      </c>
      <c r="DS293" s="538">
        <v>156000000</v>
      </c>
      <c r="DT293" s="538">
        <v>156000000</v>
      </c>
      <c r="DU293" s="538">
        <v>156000000</v>
      </c>
      <c r="DV293" s="538">
        <v>156000000</v>
      </c>
      <c r="DW293" s="538">
        <v>156000000</v>
      </c>
      <c r="DX293" s="538">
        <v>156000000</v>
      </c>
      <c r="DY293" s="538">
        <v>254000000</v>
      </c>
      <c r="DZ293" s="538">
        <v>254000000</v>
      </c>
      <c r="EB293" s="537">
        <v>1000000</v>
      </c>
      <c r="EC293" s="538">
        <v>1000000</v>
      </c>
      <c r="ED293" s="538">
        <v>1000000</v>
      </c>
      <c r="EE293" s="538">
        <v>1000000</v>
      </c>
      <c r="EF293" s="538">
        <v>1000000</v>
      </c>
      <c r="EG293" s="538">
        <v>1000000</v>
      </c>
      <c r="EH293" s="538">
        <v>1000000</v>
      </c>
      <c r="EI293" s="538">
        <v>1000000</v>
      </c>
      <c r="EJ293" s="538">
        <v>1000000</v>
      </c>
      <c r="EK293" s="538">
        <v>1000000</v>
      </c>
      <c r="EL293" s="538">
        <v>1000000</v>
      </c>
      <c r="EM293" s="538">
        <v>1000000</v>
      </c>
      <c r="EO293" s="538">
        <v>1000000</v>
      </c>
      <c r="EP293" s="538">
        <v>1000000</v>
      </c>
      <c r="EQ293" s="538">
        <v>1000000</v>
      </c>
      <c r="ER293" s="538">
        <v>1000000</v>
      </c>
      <c r="ES293" s="538">
        <v>1000000</v>
      </c>
      <c r="ET293" s="538">
        <v>1000000</v>
      </c>
      <c r="EU293" s="538">
        <v>1000000</v>
      </c>
      <c r="EV293" s="538">
        <v>1000000</v>
      </c>
      <c r="EW293" s="538">
        <v>1000000</v>
      </c>
      <c r="EX293" s="538">
        <v>1000000</v>
      </c>
      <c r="EY293" s="538">
        <v>1000000</v>
      </c>
      <c r="EZ293" s="538">
        <v>1000000</v>
      </c>
    </row>
    <row r="294" spans="1:156" ht="27.75" customHeight="1" thickBot="1">
      <c r="A294" s="181"/>
      <c r="B294" s="165" t="s">
        <v>194</v>
      </c>
      <c r="C294" s="1" t="s">
        <v>300</v>
      </c>
      <c r="D294" s="181" t="s">
        <v>162</v>
      </c>
      <c r="E294" s="181" t="s">
        <v>170</v>
      </c>
      <c r="F294" s="181" t="s">
        <v>162</v>
      </c>
      <c r="G294" s="181" t="s">
        <v>162</v>
      </c>
      <c r="H294" s="181" t="s">
        <v>162</v>
      </c>
      <c r="I294" s="181" t="s">
        <v>162</v>
      </c>
      <c r="J294" s="181" t="s">
        <v>162</v>
      </c>
      <c r="K294" s="181" t="s">
        <v>162</v>
      </c>
      <c r="L294" s="181" t="s">
        <v>162</v>
      </c>
      <c r="M294" s="181" t="s">
        <v>162</v>
      </c>
      <c r="N294" s="181" t="s">
        <v>162</v>
      </c>
      <c r="O294" s="181" t="s">
        <v>162</v>
      </c>
      <c r="P294" s="181"/>
      <c r="Q294" s="181"/>
      <c r="R294" s="181"/>
      <c r="S294" s="181"/>
      <c r="T294" s="182" t="s">
        <v>171</v>
      </c>
      <c r="U294" s="182"/>
      <c r="V294" s="182" t="s">
        <v>171</v>
      </c>
      <c r="W294" s="353">
        <f>SUM(W295:W296)</f>
        <v>0</v>
      </c>
      <c r="X294" s="353">
        <f>SUM(X295:X296)</f>
        <v>0</v>
      </c>
      <c r="Y294" s="353">
        <f>SUM(Y295:Y296)</f>
        <v>0</v>
      </c>
      <c r="Z294" s="353"/>
      <c r="AA294" s="353">
        <f>SUM(AA295:AA296)</f>
        <v>0</v>
      </c>
      <c r="AB294" s="353">
        <f>SUM(AB295:AB296)</f>
        <v>0</v>
      </c>
      <c r="AC294" s="353"/>
      <c r="AD294" s="423">
        <f>SUM(AD295:AD296)</f>
        <v>0</v>
      </c>
      <c r="AE294" s="353">
        <f>SUM(AE295:AE296)</f>
        <v>0</v>
      </c>
      <c r="AF294" s="353">
        <f>SUM(AF295:AF296)</f>
        <v>0</v>
      </c>
      <c r="AG294" s="423">
        <f>SUM(AG295:AG296)</f>
        <v>0</v>
      </c>
      <c r="AH294" s="183">
        <f>IFERROR(AG294/AD294,0)</f>
        <v>0</v>
      </c>
      <c r="AI294" s="184" t="e">
        <f>+AG294/AF294</f>
        <v>#DIV/0!</v>
      </c>
      <c r="AJ294" s="353">
        <f>SUM(AJ295:AJ296)</f>
        <v>0</v>
      </c>
      <c r="AK294" s="353">
        <f>SUM(AK295:AK296)</f>
        <v>0</v>
      </c>
      <c r="AL294" s="170">
        <f t="shared" si="776"/>
        <v>0</v>
      </c>
      <c r="AM294" s="423">
        <f>SUM(AM295:AM296)</f>
        <v>0</v>
      </c>
      <c r="AN294" s="183">
        <f>IFERROR(AM294/AD294,0)</f>
        <v>0</v>
      </c>
      <c r="AO294" s="186" t="e">
        <f>+AM294/AF294</f>
        <v>#DIV/0!</v>
      </c>
      <c r="AP294" s="353">
        <f>SUM(AP295:AP296)</f>
        <v>0</v>
      </c>
      <c r="AQ294" s="353">
        <f>SUM(AQ295:AQ296)</f>
        <v>0</v>
      </c>
      <c r="AR294" s="170">
        <f t="shared" si="778"/>
        <v>0</v>
      </c>
      <c r="AS294" s="423">
        <f>SUM(AS295:AS296)</f>
        <v>0</v>
      </c>
      <c r="AT294" s="183">
        <f>IFERROR(AS294/AD294,0)</f>
        <v>0</v>
      </c>
      <c r="AU294" s="423">
        <f>SUM(AU295:AU296)</f>
        <v>0</v>
      </c>
      <c r="AV294" s="353">
        <f>SUM(AV295:AV296)</f>
        <v>0</v>
      </c>
      <c r="AW294" s="353">
        <f t="shared" si="788"/>
        <v>0</v>
      </c>
      <c r="AX294" s="353">
        <f>+AF294-AG294</f>
        <v>0</v>
      </c>
      <c r="AY294" s="187">
        <f>AY383</f>
        <v>0</v>
      </c>
      <c r="AZ294" s="172">
        <f>IF(AND(AY294=0,AM294&gt;AY294),1,IFERROR(AM294/AY294,1))</f>
        <v>1</v>
      </c>
      <c r="BB294" s="551">
        <v>0</v>
      </c>
      <c r="BC294" s="551">
        <v>0</v>
      </c>
      <c r="BD294" s="551">
        <v>0</v>
      </c>
      <c r="BE294" s="551">
        <v>0</v>
      </c>
      <c r="BF294" s="551">
        <v>0</v>
      </c>
      <c r="BG294" s="551">
        <v>0</v>
      </c>
      <c r="BH294" s="551">
        <v>0</v>
      </c>
      <c r="BI294" s="551">
        <v>0</v>
      </c>
      <c r="BJ294" s="551">
        <v>0</v>
      </c>
      <c r="BK294" s="551">
        <v>0</v>
      </c>
      <c r="BL294" s="551">
        <v>0</v>
      </c>
      <c r="BM294" s="551">
        <v>0</v>
      </c>
      <c r="BO294" s="551">
        <v>0</v>
      </c>
      <c r="BP294" s="551">
        <v>0</v>
      </c>
      <c r="BQ294" s="551">
        <v>0</v>
      </c>
      <c r="BR294" s="551">
        <v>0</v>
      </c>
      <c r="BS294" s="551">
        <v>0</v>
      </c>
      <c r="BT294" s="551">
        <v>0</v>
      </c>
      <c r="BU294" s="551">
        <v>0</v>
      </c>
      <c r="BV294" s="551">
        <v>0</v>
      </c>
      <c r="BW294" s="551">
        <v>0</v>
      </c>
      <c r="BX294" s="551">
        <v>0</v>
      </c>
      <c r="BY294" s="551">
        <v>0</v>
      </c>
      <c r="BZ294" s="551">
        <v>0</v>
      </c>
      <c r="CB294" s="353">
        <f t="shared" ref="CB294:CM294" si="793">SUM(CB295:CB296)</f>
        <v>0</v>
      </c>
      <c r="CC294" s="353">
        <f t="shared" si="793"/>
        <v>0</v>
      </c>
      <c r="CD294" s="353">
        <f t="shared" si="793"/>
        <v>0</v>
      </c>
      <c r="CE294" s="353">
        <f t="shared" si="793"/>
        <v>0</v>
      </c>
      <c r="CF294" s="353">
        <f t="shared" si="793"/>
        <v>0</v>
      </c>
      <c r="CG294" s="353">
        <f t="shared" si="793"/>
        <v>0</v>
      </c>
      <c r="CH294" s="353">
        <f t="shared" si="793"/>
        <v>0</v>
      </c>
      <c r="CI294" s="353">
        <f t="shared" si="793"/>
        <v>0</v>
      </c>
      <c r="CJ294" s="353">
        <f t="shared" si="793"/>
        <v>0</v>
      </c>
      <c r="CK294" s="353">
        <f t="shared" si="793"/>
        <v>0</v>
      </c>
      <c r="CL294" s="353">
        <f t="shared" si="793"/>
        <v>0</v>
      </c>
      <c r="CM294" s="353">
        <f t="shared" si="793"/>
        <v>0</v>
      </c>
      <c r="CO294" s="353">
        <f t="shared" ref="CO294:CZ294" si="794">SUM(CO295:CO296)</f>
        <v>0</v>
      </c>
      <c r="CP294" s="353">
        <f t="shared" si="794"/>
        <v>0</v>
      </c>
      <c r="CQ294" s="353">
        <f t="shared" si="794"/>
        <v>0</v>
      </c>
      <c r="CR294" s="353">
        <f t="shared" si="794"/>
        <v>0</v>
      </c>
      <c r="CS294" s="353">
        <f t="shared" si="794"/>
        <v>0</v>
      </c>
      <c r="CT294" s="353">
        <f t="shared" si="794"/>
        <v>0</v>
      </c>
      <c r="CU294" s="353">
        <f t="shared" si="794"/>
        <v>0</v>
      </c>
      <c r="CV294" s="353">
        <f t="shared" si="794"/>
        <v>0</v>
      </c>
      <c r="CW294" s="353">
        <f t="shared" si="794"/>
        <v>0</v>
      </c>
      <c r="CX294" s="353">
        <f t="shared" si="794"/>
        <v>0</v>
      </c>
      <c r="CY294" s="353">
        <f t="shared" si="794"/>
        <v>0</v>
      </c>
      <c r="CZ294" s="353">
        <f t="shared" si="794"/>
        <v>0</v>
      </c>
      <c r="DB294" s="353">
        <f t="shared" ref="DB294:DM294" si="795">SUM(DB295:DB296)</f>
        <v>0</v>
      </c>
      <c r="DC294" s="353">
        <f t="shared" si="795"/>
        <v>0</v>
      </c>
      <c r="DD294" s="353">
        <f t="shared" si="795"/>
        <v>0</v>
      </c>
      <c r="DE294" s="353">
        <f t="shared" si="795"/>
        <v>0</v>
      </c>
      <c r="DF294" s="353">
        <f t="shared" si="795"/>
        <v>0</v>
      </c>
      <c r="DG294" s="353">
        <f t="shared" si="795"/>
        <v>0</v>
      </c>
      <c r="DH294" s="353">
        <f t="shared" si="795"/>
        <v>0</v>
      </c>
      <c r="DI294" s="353">
        <f t="shared" si="795"/>
        <v>0</v>
      </c>
      <c r="DJ294" s="353">
        <f t="shared" si="795"/>
        <v>0</v>
      </c>
      <c r="DK294" s="353">
        <f t="shared" si="795"/>
        <v>0</v>
      </c>
      <c r="DL294" s="353">
        <f t="shared" si="795"/>
        <v>0</v>
      </c>
      <c r="DM294" s="353">
        <f t="shared" si="795"/>
        <v>0</v>
      </c>
      <c r="DO294" s="353">
        <f t="shared" ref="DO294:DZ294" si="796">SUM(DO295:DO296)</f>
        <v>0</v>
      </c>
      <c r="DP294" s="353">
        <f t="shared" si="796"/>
        <v>0</v>
      </c>
      <c r="DQ294" s="353">
        <f t="shared" si="796"/>
        <v>0</v>
      </c>
      <c r="DR294" s="353">
        <f t="shared" si="796"/>
        <v>0</v>
      </c>
      <c r="DS294" s="353">
        <f t="shared" si="796"/>
        <v>0</v>
      </c>
      <c r="DT294" s="353">
        <f t="shared" si="796"/>
        <v>0</v>
      </c>
      <c r="DU294" s="353">
        <f t="shared" si="796"/>
        <v>0</v>
      </c>
      <c r="DV294" s="353">
        <f t="shared" si="796"/>
        <v>0</v>
      </c>
      <c r="DW294" s="353">
        <f t="shared" si="796"/>
        <v>0</v>
      </c>
      <c r="DX294" s="353">
        <f t="shared" si="796"/>
        <v>0</v>
      </c>
      <c r="DY294" s="353">
        <f t="shared" si="796"/>
        <v>0</v>
      </c>
      <c r="DZ294" s="353">
        <f t="shared" si="796"/>
        <v>0</v>
      </c>
      <c r="EB294" s="557">
        <v>1000000</v>
      </c>
      <c r="EC294" s="557">
        <v>1000000</v>
      </c>
      <c r="ED294" s="557">
        <v>1000000</v>
      </c>
      <c r="EE294" s="557">
        <v>1000000</v>
      </c>
      <c r="EF294" s="557">
        <v>1000000</v>
      </c>
      <c r="EG294" s="557">
        <v>1000000</v>
      </c>
      <c r="EH294" s="557">
        <v>1000000</v>
      </c>
      <c r="EI294" s="557">
        <v>1000000</v>
      </c>
      <c r="EJ294" s="557">
        <v>1000000</v>
      </c>
      <c r="EK294" s="557">
        <v>1000000</v>
      </c>
      <c r="EL294" s="557">
        <v>1000000</v>
      </c>
      <c r="EM294" s="557">
        <v>1000000</v>
      </c>
      <c r="EO294" s="557">
        <v>1000000</v>
      </c>
      <c r="EP294" s="557">
        <v>1000000</v>
      </c>
      <c r="EQ294" s="557">
        <v>1000000</v>
      </c>
      <c r="ER294" s="557">
        <v>1000000</v>
      </c>
      <c r="ES294" s="557">
        <v>1000000</v>
      </c>
      <c r="ET294" s="557">
        <v>1000000</v>
      </c>
      <c r="EU294" s="557">
        <v>1000000</v>
      </c>
      <c r="EV294" s="557">
        <v>1000000</v>
      </c>
      <c r="EW294" s="557">
        <v>1000000</v>
      </c>
      <c r="EX294" s="557">
        <v>1000000</v>
      </c>
      <c r="EY294" s="557">
        <v>1000000</v>
      </c>
      <c r="EZ294" s="557">
        <v>1000000</v>
      </c>
    </row>
    <row r="295" spans="1:156" ht="21.75" customHeight="1">
      <c r="A295" s="181"/>
      <c r="B295" s="165" t="s">
        <v>194</v>
      </c>
      <c r="C295" s="1" t="s">
        <v>300</v>
      </c>
      <c r="D295" s="181" t="s">
        <v>202</v>
      </c>
      <c r="E295" s="181" t="s">
        <v>170</v>
      </c>
      <c r="F295" s="181" t="s">
        <v>162</v>
      </c>
      <c r="G295" s="181" t="s">
        <v>162</v>
      </c>
      <c r="H295" s="181" t="s">
        <v>162</v>
      </c>
      <c r="I295" s="181" t="s">
        <v>162</v>
      </c>
      <c r="J295" s="181" t="s">
        <v>162</v>
      </c>
      <c r="K295" s="181" t="s">
        <v>162</v>
      </c>
      <c r="L295" s="181" t="s">
        <v>162</v>
      </c>
      <c r="M295" s="181" t="s">
        <v>162</v>
      </c>
      <c r="N295" s="181" t="s">
        <v>162</v>
      </c>
      <c r="O295" s="181" t="s">
        <v>162</v>
      </c>
      <c r="P295" s="181"/>
      <c r="Q295" s="181"/>
      <c r="R295" s="181"/>
      <c r="S295" s="181"/>
      <c r="T295" s="188" t="s">
        <v>172</v>
      </c>
      <c r="U295" s="413"/>
      <c r="V295" s="188" t="s">
        <v>172</v>
      </c>
      <c r="W295" s="354">
        <f>(+SUMIFS('[1]SIIF Cierre 31 de Abril de 2024'!$P$4:$P$749,'[1]SIIF Cierre 31 de Abril de 2024'!$A$4:$A$749,$B295,'[1]SIIF Cierre 31 de Abril de 2024'!$B$4:$B$749,$C295,'[1]SIIF Cierre 31 de Abril de 2024'!$C$4:$C$749,$D295,'[1]SIIF Cierre 31 de Abril de 2024'!$D$4:$D$749,$E295,'[1]SIIF Cierre 31 de Abril de 2024'!$E$4:$E$749,$F295,'[1]SIIF Cierre 31 de Abril de 2024'!$F$4:$F$749,$G295,'[1]SIIF Cierre 31 de Abril de 2024'!$G$4:$G$749,$H295,'[1]SIIF Cierre 31 de Abril de 2024'!$H$4:$H$749,$I295,'[1]SIIF Cierre 31 de Abril de 2024'!$I$4:$I$749,$J295,'[1]SIIF Cierre 31 de Abril de 2024'!$J$4:$J$749,$K295,'[1]SIIF Cierre 31 de Abril de 2024'!$K$4:$K$749,$L295,'[1]SIIF Cierre 31 de Abril de 2024'!$L$4:$L$749,$M295,'[1]SIIF Cierre 31 de Abril de 2024'!$M$4:$M$749,$N295,'[1]SIIF Cierre 31 de Abril de 2024'!$N$4:$N$749,$O295)/1000000)</f>
        <v>0</v>
      </c>
      <c r="X295" s="354">
        <v>0</v>
      </c>
      <c r="Y295" s="352">
        <f>(+SUMIFS('[1]SIIF Cierre 31 de Abril de 2024'!$R$4:$R$749,'[1]SIIF Cierre 31 de Abril de 2024'!$A$4:$A$749,$B295,'[1]SIIF Cierre 31 de Abril de 2024'!$B$4:$B$749,$C295,'[1]SIIF Cierre 31 de Abril de 2024'!$C$4:$C$749,$D295,'[1]SIIF Cierre 31 de Abril de 2024'!$D$4:$D$749,$E295,'[1]SIIF Cierre 31 de Abril de 2024'!$E$4:$E$749,$F295,'[1]SIIF Cierre 31 de Abril de 2024'!$F$4:$F$749,$G295,'[1]SIIF Cierre 31 de Abril de 2024'!$G$4:$G$749,$H295,'[1]SIIF Cierre 31 de Abril de 2024'!$H$4:$H$749,$I295,'[1]SIIF Cierre 31 de Abril de 2024'!$I$4:$I$749,$J295,'[1]SIIF Cierre 31 de Abril de 2024'!$J$4:$J$749,$K295,'[1]SIIF Cierre 31 de Abril de 2024'!$K$4:$K$749,$L295,'[1]SIIF Cierre 31 de Abril de 2024'!$L$4:$L$749,$M295,'[1]SIIF Cierre 31 de Abril de 2024'!$M$4:$M$749,$N295,'[1]SIIF Cierre 31 de Abril de 2024'!$N$4:$N$749,$O295)/1000000)</f>
        <v>0</v>
      </c>
      <c r="Z295" s="350"/>
      <c r="AA295" s="352">
        <f>(+SUMIFS('[1]SIIF Cierre 31 de Abril de 2024'!$Q$4:$Q$749,'[1]SIIF Cierre 31 de Abril de 2024'!$A$4:$A$749,$B295,'[1]SIIF Cierre 31 de Abril de 2024'!$B$4:$B$749,$C295,'[1]SIIF Cierre 31 de Abril de 2024'!$C$4:$C$749,$D295,'[1]SIIF Cierre 31 de Abril de 2024'!$D$4:$D$749,$E295,'[1]SIIF Cierre 31 de Abril de 2024'!$E$4:$E$749,$F295,'[1]SIIF Cierre 31 de Abril de 2024'!$F$4:$F$749,$G295,'[1]SIIF Cierre 31 de Abril de 2024'!$G$4:$G$749,$H295,'[1]SIIF Cierre 31 de Abril de 2024'!$H$4:$H$749,$I295,'[1]SIIF Cierre 31 de Abril de 2024'!$I$4:$I$749,$J295,'[1]SIIF Cierre 31 de Abril de 2024'!$J$4:$J$749,$K295,'[1]SIIF Cierre 31 de Abril de 2024'!$K$4:$K$749,$L295,'[1]SIIF Cierre 31 de Abril de 2024'!$L$4:$L$749,$M295,'[1]SIIF Cierre 31 de Abril de 2024'!$M$4:$M$749,$N295,'[1]SIIF Cierre 31 de Abril de 2024'!$N$4:$N$749,$O295)/1000000)</f>
        <v>0</v>
      </c>
      <c r="AB295" s="352"/>
      <c r="AC295" s="350"/>
      <c r="AD295" s="422">
        <f>W295-Y295+AA295</f>
        <v>0</v>
      </c>
      <c r="AE295" s="354">
        <f>(+SUMIFS('[1]SIIF Cierre 31 de Abril de 2024'!$T$4:$T$749,'[1]SIIF Cierre 31 de Abril de 2024'!$A$4:$A$749,$B295,'[1]SIIF Cierre 31 de Abril de 2024'!$B$4:$B$749,$C295,'[1]SIIF Cierre 31 de Abril de 2024'!$C$4:$C$749,$D295,'[1]SIIF Cierre 31 de Abril de 2024'!$D$4:$D$749,$E295,'[1]SIIF Cierre 31 de Abril de 2024'!$E$4:$E$749,$F295,'[1]SIIF Cierre 31 de Abril de 2024'!$F$4:$F$749,$G295,'[1]SIIF Cierre 31 de Abril de 2024'!$G$4:$G$749,$H295,'[1]SIIF Cierre 31 de Abril de 2024'!$H$4:$H$749,$I295,'[1]SIIF Cierre 31 de Abril de 2024'!$I$4:$I$749,$J295,'[1]SIIF Cierre 31 de Abril de 2024'!$J$4:$J$749,$K295,'[1]SIIF Cierre 31 de Abril de 2024'!$K$4:$K$749,$L295,'[1]SIIF Cierre 31 de Abril de 2024'!$L$4:$L$749,$M295,'[1]SIIF Cierre 31 de Abril de 2024'!$M$4:$M$749,$N295,'[1]SIIF Cierre 31 de Abril de 2024'!$N$4:$N$749,$O295)/1000000)</f>
        <v>0</v>
      </c>
      <c r="AF295" s="352">
        <f>AD295-AE295</f>
        <v>0</v>
      </c>
      <c r="AG295" s="424">
        <f>+SUMIFS('[1]SIIF Cierre 31 de Abril de 2024'!$W$4:$W$749,'[1]SIIF Cierre 31 de Abril de 2024'!$A$4:$A$749,$B295,'[1]SIIF Cierre 31 de Abril de 2024'!$B$4:$B$749,$C295,'[1]SIIF Cierre 31 de Abril de 2024'!$C$4:$C$749,$D295,'[1]SIIF Cierre 31 de Abril de 2024'!$D$4:$D$749,$E295,'[1]SIIF Cierre 31 de Abril de 2024'!$E$4:$E$749,$F295,'[1]SIIF Cierre 31 de Abril de 2024'!$F$4:$F$749,$G295,'[1]SIIF Cierre 31 de Abril de 2024'!$G$4:$G$749,$H295,'[1]SIIF Cierre 31 de Abril de 2024'!$H$4:$H$749,$I295,'[1]SIIF Cierre 31 de Abril de 2024'!$I$4:$I$749,$J295,'[1]SIIF Cierre 31 de Abril de 2024'!$J$4:$J$749,$K295,'[1]SIIF Cierre 31 de Abril de 2024'!$K$4:$K$749,$L295,'[1]SIIF Cierre 31 de Abril de 2024'!$L$4:$L$749,$M295,'[1]SIIF Cierre 31 de Abril de 2024'!$M$4:$M$749,$N295,'[1]SIIF Cierre 31 de Abril de 2024'!$N$4:$N$749,$O295)/1000000</f>
        <v>0</v>
      </c>
      <c r="AH295" s="175">
        <f>IFERROR(AG295/AD295,0)</f>
        <v>0</v>
      </c>
      <c r="AI295" s="184" t="e">
        <f>+AG295/AF295</f>
        <v>#DIV/0!</v>
      </c>
      <c r="AJ295" s="246">
        <f t="shared" ref="AJ295:AJ296" si="797">INDEX(CB295:CM295,MATCH($W$1,$CB$86:$CM$86,0))</f>
        <v>0</v>
      </c>
      <c r="AK295" s="176">
        <f t="shared" si="791"/>
        <v>0</v>
      </c>
      <c r="AL295" s="170">
        <f t="shared" si="776"/>
        <v>0</v>
      </c>
      <c r="AM295" s="424">
        <f>+SUMIFS('[1]SIIF Cierre 31 de Abril de 2024'!$X$4:$X$749,'[1]SIIF Cierre 31 de Abril de 2024'!$A$4:$A$749,$B295,'[1]SIIF Cierre 31 de Abril de 2024'!$B$4:$B$749,$C295,'[1]SIIF Cierre 31 de Abril de 2024'!$C$4:$C$749,$D295,'[1]SIIF Cierre 31 de Abril de 2024'!$D$4:$D$749,$E295,'[1]SIIF Cierre 31 de Abril de 2024'!$E$4:$E$749,$F295,'[1]SIIF Cierre 31 de Abril de 2024'!$F$4:$F$749,$G295,'[1]SIIF Cierre 31 de Abril de 2024'!$G$4:$G$749,$H295,'[1]SIIF Cierre 31 de Abril de 2024'!$H$4:$H$749,$I295,'[1]SIIF Cierre 31 de Abril de 2024'!$I$4:$I$749,$J295,'[1]SIIF Cierre 31 de Abril de 2024'!$J$4:$J$749,$K295,'[1]SIIF Cierre 31 de Abril de 2024'!$K$4:$K$749,$L295,'[1]SIIF Cierre 31 de Abril de 2024'!$L$4:$L$749,$M295,'[1]SIIF Cierre 31 de Abril de 2024'!$M$4:$M$749,$N295,'[1]SIIF Cierre 31 de Abril de 2024'!$N$4:$N$749,$O295)/1000000</f>
        <v>0</v>
      </c>
      <c r="AN295" s="177">
        <f>IFERROR(AM295/AD295,0)</f>
        <v>0</v>
      </c>
      <c r="AO295" s="186" t="e">
        <f>+AM295/AF295</f>
        <v>#DIV/0!</v>
      </c>
      <c r="AP295" s="246">
        <f t="shared" ref="AP295:AP296" si="798">INDEX(CO295:CZ295,MATCH($W$1,$CO$86:$CZ$86,0))</f>
        <v>0</v>
      </c>
      <c r="AQ295" s="176">
        <f t="shared" si="792"/>
        <v>0</v>
      </c>
      <c r="AR295" s="170">
        <f t="shared" si="778"/>
        <v>0</v>
      </c>
      <c r="AS295" s="424">
        <f>+SUMIFS('[1]SIIF Cierre 31 de Abril de 2024'!$Z$4:$Z$749,'[1]SIIF Cierre 31 de Abril de 2024'!$A$4:$A$749,$B295,'[1]SIIF Cierre 31 de Abril de 2024'!$B$4:$B$749,$C295,'[1]SIIF Cierre 31 de Abril de 2024'!$C$4:$C$749,$D295,'[1]SIIF Cierre 31 de Abril de 2024'!$D$4:$D$749,$E295,'[1]SIIF Cierre 31 de Abril de 2024'!$E$4:$E$749,$F295,'[1]SIIF Cierre 31 de Abril de 2024'!$F$4:$F$749,$G295,'[1]SIIF Cierre 31 de Abril de 2024'!$G$4:$G$749,$H295,'[1]SIIF Cierre 31 de Abril de 2024'!$H$4:$H$749,$I295,'[1]SIIF Cierre 31 de Abril de 2024'!$I$4:$I$749,$J295,'[1]SIIF Cierre 31 de Abril de 2024'!$J$4:$J$749,$K295,'[1]SIIF Cierre 31 de Abril de 2024'!$K$4:$K$749,$L295,'[1]SIIF Cierre 31 de Abril de 2024'!$L$4:$L$749,$M295,'[1]SIIF Cierre 31 de Abril de 2024'!$M$4:$M$749,$N295,'[1]SIIF Cierre 31 de Abril de 2024'!$N$4:$N$749,$O295)/1000000</f>
        <v>0</v>
      </c>
      <c r="AT295" s="177">
        <f>IFERROR(AS295/AD295,0)</f>
        <v>0</v>
      </c>
      <c r="AU295" s="422">
        <f>+AD295-AG295</f>
        <v>0</v>
      </c>
      <c r="AV295" s="350">
        <f>+AG295-AM295</f>
        <v>0</v>
      </c>
      <c r="AW295" s="351">
        <f t="shared" si="788"/>
        <v>0</v>
      </c>
      <c r="AX295" s="352">
        <f>+AF295-AG295</f>
        <v>0</v>
      </c>
      <c r="AY295" s="190">
        <f>AD295*AR295</f>
        <v>0</v>
      </c>
      <c r="AZ295" s="172">
        <f>IF(AND(AY295=0,AM295&gt;AY295),1,IFERROR(AM295/AY295,1))</f>
        <v>1</v>
      </c>
      <c r="BB295" s="320">
        <v>0</v>
      </c>
      <c r="BC295" s="320">
        <v>0</v>
      </c>
      <c r="BD295" s="320">
        <v>0</v>
      </c>
      <c r="BE295" s="320">
        <v>0</v>
      </c>
      <c r="BF295" s="320">
        <v>0</v>
      </c>
      <c r="BG295" s="320">
        <v>0</v>
      </c>
      <c r="BH295" s="320">
        <v>0</v>
      </c>
      <c r="BI295" s="320">
        <v>0</v>
      </c>
      <c r="BJ295" s="320">
        <v>0</v>
      </c>
      <c r="BK295" s="320">
        <v>0</v>
      </c>
      <c r="BL295" s="320">
        <v>0</v>
      </c>
      <c r="BM295" s="320">
        <v>0</v>
      </c>
      <c r="BO295" s="320">
        <v>0</v>
      </c>
      <c r="BP295" s="320">
        <v>0</v>
      </c>
      <c r="BQ295" s="320">
        <v>0</v>
      </c>
      <c r="BR295" s="320">
        <v>0</v>
      </c>
      <c r="BS295" s="320">
        <v>0</v>
      </c>
      <c r="BT295" s="320">
        <v>0</v>
      </c>
      <c r="BU295" s="320">
        <v>0</v>
      </c>
      <c r="BV295" s="320">
        <v>0</v>
      </c>
      <c r="BW295" s="320">
        <v>0</v>
      </c>
      <c r="BX295" s="320">
        <v>0</v>
      </c>
      <c r="BY295" s="320">
        <v>0</v>
      </c>
      <c r="BZ295" s="320">
        <v>0</v>
      </c>
      <c r="CB295" s="537">
        <f t="shared" ref="CB295:CM296" si="799">DB295/EB295</f>
        <v>0</v>
      </c>
      <c r="CC295" s="537">
        <f t="shared" si="799"/>
        <v>0</v>
      </c>
      <c r="CD295" s="537">
        <f t="shared" si="799"/>
        <v>0</v>
      </c>
      <c r="CE295" s="537">
        <f t="shared" si="799"/>
        <v>0</v>
      </c>
      <c r="CF295" s="537">
        <f t="shared" si="799"/>
        <v>0</v>
      </c>
      <c r="CG295" s="537">
        <f t="shared" si="799"/>
        <v>0</v>
      </c>
      <c r="CH295" s="537">
        <f t="shared" si="799"/>
        <v>0</v>
      </c>
      <c r="CI295" s="537">
        <f t="shared" si="799"/>
        <v>0</v>
      </c>
      <c r="CJ295" s="537">
        <f t="shared" si="799"/>
        <v>0</v>
      </c>
      <c r="CK295" s="537">
        <f t="shared" si="799"/>
        <v>0</v>
      </c>
      <c r="CL295" s="537">
        <f t="shared" si="799"/>
        <v>0</v>
      </c>
      <c r="CM295" s="537">
        <f t="shared" si="799"/>
        <v>0</v>
      </c>
      <c r="CO295" s="538">
        <f t="shared" ref="CO295:CZ296" si="800">DO295/EO295</f>
        <v>0</v>
      </c>
      <c r="CP295" s="538">
        <f t="shared" si="800"/>
        <v>0</v>
      </c>
      <c r="CQ295" s="538">
        <f t="shared" si="800"/>
        <v>0</v>
      </c>
      <c r="CR295" s="538">
        <f t="shared" si="800"/>
        <v>0</v>
      </c>
      <c r="CS295" s="538">
        <f t="shared" si="800"/>
        <v>0</v>
      </c>
      <c r="CT295" s="538">
        <f t="shared" si="800"/>
        <v>0</v>
      </c>
      <c r="CU295" s="538">
        <f t="shared" si="800"/>
        <v>0</v>
      </c>
      <c r="CV295" s="538">
        <f t="shared" si="800"/>
        <v>0</v>
      </c>
      <c r="CW295" s="538">
        <f t="shared" si="800"/>
        <v>0</v>
      </c>
      <c r="CX295" s="538">
        <f t="shared" si="800"/>
        <v>0</v>
      </c>
      <c r="CY295" s="538">
        <f t="shared" si="800"/>
        <v>0</v>
      </c>
      <c r="CZ295" s="538">
        <f t="shared" si="800"/>
        <v>0</v>
      </c>
      <c r="DB295" s="561">
        <v>0</v>
      </c>
      <c r="DC295" s="561">
        <v>0</v>
      </c>
      <c r="DD295" s="561">
        <v>0</v>
      </c>
      <c r="DE295" s="561">
        <v>0</v>
      </c>
      <c r="DF295" s="561">
        <v>0</v>
      </c>
      <c r="DG295" s="561">
        <v>0</v>
      </c>
      <c r="DH295" s="561">
        <v>0</v>
      </c>
      <c r="DI295" s="561">
        <v>0</v>
      </c>
      <c r="DJ295" s="561">
        <v>0</v>
      </c>
      <c r="DK295" s="561">
        <v>0</v>
      </c>
      <c r="DL295" s="561">
        <v>0</v>
      </c>
      <c r="DM295" s="561">
        <v>0</v>
      </c>
      <c r="DO295" s="561">
        <v>0</v>
      </c>
      <c r="DP295" s="561">
        <v>0</v>
      </c>
      <c r="DQ295" s="561">
        <v>0</v>
      </c>
      <c r="DR295" s="561">
        <v>0</v>
      </c>
      <c r="DS295" s="561">
        <v>0</v>
      </c>
      <c r="DT295" s="561">
        <v>0</v>
      </c>
      <c r="DU295" s="561">
        <v>0</v>
      </c>
      <c r="DV295" s="561">
        <v>0</v>
      </c>
      <c r="DW295" s="561">
        <v>0</v>
      </c>
      <c r="DX295" s="561">
        <v>0</v>
      </c>
      <c r="DY295" s="561">
        <v>0</v>
      </c>
      <c r="DZ295" s="561">
        <v>0</v>
      </c>
      <c r="EB295" s="561">
        <v>1000000</v>
      </c>
      <c r="EC295" s="561">
        <v>1000000</v>
      </c>
      <c r="ED295" s="561">
        <v>1000000</v>
      </c>
      <c r="EE295" s="561">
        <v>1000000</v>
      </c>
      <c r="EF295" s="561">
        <v>1000000</v>
      </c>
      <c r="EG295" s="561">
        <v>1000000</v>
      </c>
      <c r="EH295" s="561">
        <v>1000000</v>
      </c>
      <c r="EI295" s="561">
        <v>1000000</v>
      </c>
      <c r="EJ295" s="561">
        <v>1000000</v>
      </c>
      <c r="EK295" s="561">
        <v>1000000</v>
      </c>
      <c r="EL295" s="561">
        <v>1000000</v>
      </c>
      <c r="EM295" s="561">
        <v>1000000</v>
      </c>
      <c r="EO295" s="561">
        <v>1000000</v>
      </c>
      <c r="EP295" s="561">
        <v>1000000</v>
      </c>
      <c r="EQ295" s="561">
        <v>1000000</v>
      </c>
      <c r="ER295" s="561">
        <v>1000000</v>
      </c>
      <c r="ES295" s="561">
        <v>1000000</v>
      </c>
      <c r="ET295" s="561">
        <v>1000000</v>
      </c>
      <c r="EU295" s="561">
        <v>1000000</v>
      </c>
      <c r="EV295" s="561">
        <v>1000000</v>
      </c>
      <c r="EW295" s="561">
        <v>1000000</v>
      </c>
      <c r="EX295" s="561">
        <v>1000000</v>
      </c>
      <c r="EY295" s="561">
        <v>1000000</v>
      </c>
      <c r="EZ295" s="561">
        <v>1000000</v>
      </c>
    </row>
    <row r="296" spans="1:156" ht="21.75" customHeight="1" thickBot="1">
      <c r="A296" s="181"/>
      <c r="B296" s="165" t="s">
        <v>194</v>
      </c>
      <c r="C296" s="1" t="s">
        <v>300</v>
      </c>
      <c r="D296" s="181" t="s">
        <v>203</v>
      </c>
      <c r="E296" s="181" t="s">
        <v>170</v>
      </c>
      <c r="F296" s="181" t="s">
        <v>162</v>
      </c>
      <c r="G296" s="181" t="s">
        <v>162</v>
      </c>
      <c r="H296" s="181" t="s">
        <v>162</v>
      </c>
      <c r="I296" s="181" t="s">
        <v>162</v>
      </c>
      <c r="J296" s="181" t="s">
        <v>162</v>
      </c>
      <c r="K296" s="181" t="s">
        <v>162</v>
      </c>
      <c r="L296" s="181" t="s">
        <v>162</v>
      </c>
      <c r="M296" s="181" t="s">
        <v>162</v>
      </c>
      <c r="N296" s="181" t="s">
        <v>162</v>
      </c>
      <c r="O296" s="181" t="s">
        <v>162</v>
      </c>
      <c r="P296" s="181"/>
      <c r="Q296" s="181"/>
      <c r="R296" s="181"/>
      <c r="S296" s="181"/>
      <c r="T296" s="188" t="s">
        <v>173</v>
      </c>
      <c r="U296" s="413"/>
      <c r="V296" s="188" t="s">
        <v>173</v>
      </c>
      <c r="W296" s="354">
        <f>(+SUMIFS('[1]SIIF Cierre 31 de Abril de 2024'!$P$4:$P$749,'[1]SIIF Cierre 31 de Abril de 2024'!$A$4:$A$749,$B296,'[1]SIIF Cierre 31 de Abril de 2024'!$B$4:$B$749,$C296,'[1]SIIF Cierre 31 de Abril de 2024'!$C$4:$C$749,$D296,'[1]SIIF Cierre 31 de Abril de 2024'!$D$4:$D$749,$E296,'[1]SIIF Cierre 31 de Abril de 2024'!$E$4:$E$749,$F296,'[1]SIIF Cierre 31 de Abril de 2024'!$F$4:$F$749,$G296,'[1]SIIF Cierre 31 de Abril de 2024'!$G$4:$G$749,$H296,'[1]SIIF Cierre 31 de Abril de 2024'!$H$4:$H$749,$I296,'[1]SIIF Cierre 31 de Abril de 2024'!$I$4:$I$749,$J296,'[1]SIIF Cierre 31 de Abril de 2024'!$J$4:$J$749,$K296,'[1]SIIF Cierre 31 de Abril de 2024'!$K$4:$K$749,$L296,'[1]SIIF Cierre 31 de Abril de 2024'!$L$4:$L$749,$M296,'[1]SIIF Cierre 31 de Abril de 2024'!$M$4:$M$749,$N296,'[1]SIIF Cierre 31 de Abril de 2024'!$N$4:$N$749,$O296)/1000000)</f>
        <v>0</v>
      </c>
      <c r="X296" s="354">
        <v>0</v>
      </c>
      <c r="Y296" s="352">
        <f>(+SUMIFS('[1]SIIF Cierre 31 de Abril de 2024'!$R$4:$R$749,'[1]SIIF Cierre 31 de Abril de 2024'!$A$4:$A$749,$B296,'[1]SIIF Cierre 31 de Abril de 2024'!$B$4:$B$749,$C296,'[1]SIIF Cierre 31 de Abril de 2024'!$C$4:$C$749,$D296,'[1]SIIF Cierre 31 de Abril de 2024'!$D$4:$D$749,$E296,'[1]SIIF Cierre 31 de Abril de 2024'!$E$4:$E$749,$F296,'[1]SIIF Cierre 31 de Abril de 2024'!$F$4:$F$749,$G296,'[1]SIIF Cierre 31 de Abril de 2024'!$G$4:$G$749,$H296,'[1]SIIF Cierre 31 de Abril de 2024'!$H$4:$H$749,$I296,'[1]SIIF Cierre 31 de Abril de 2024'!$I$4:$I$749,$J296,'[1]SIIF Cierre 31 de Abril de 2024'!$J$4:$J$749,$K296,'[1]SIIF Cierre 31 de Abril de 2024'!$K$4:$K$749,$L296,'[1]SIIF Cierre 31 de Abril de 2024'!$L$4:$L$749,$M296,'[1]SIIF Cierre 31 de Abril de 2024'!$M$4:$M$749,$N296,'[1]SIIF Cierre 31 de Abril de 2024'!$N$4:$N$749,$O296)/1000000)</f>
        <v>0</v>
      </c>
      <c r="Z296" s="350"/>
      <c r="AA296" s="352">
        <f>(+SUMIFS('[1]SIIF Cierre 31 de Abril de 2024'!$Q$4:$Q$749,'[1]SIIF Cierre 31 de Abril de 2024'!$A$4:$A$749,$B296,'[1]SIIF Cierre 31 de Abril de 2024'!$B$4:$B$749,$C296,'[1]SIIF Cierre 31 de Abril de 2024'!$C$4:$C$749,$D296,'[1]SIIF Cierre 31 de Abril de 2024'!$D$4:$D$749,$E296,'[1]SIIF Cierre 31 de Abril de 2024'!$E$4:$E$749,$F296,'[1]SIIF Cierre 31 de Abril de 2024'!$F$4:$F$749,$G296,'[1]SIIF Cierre 31 de Abril de 2024'!$G$4:$G$749,$H296,'[1]SIIF Cierre 31 de Abril de 2024'!$H$4:$H$749,$I296,'[1]SIIF Cierre 31 de Abril de 2024'!$I$4:$I$749,$J296,'[1]SIIF Cierre 31 de Abril de 2024'!$J$4:$J$749,$K296,'[1]SIIF Cierre 31 de Abril de 2024'!$K$4:$K$749,$L296,'[1]SIIF Cierre 31 de Abril de 2024'!$L$4:$L$749,$M296,'[1]SIIF Cierre 31 de Abril de 2024'!$M$4:$M$749,$N296,'[1]SIIF Cierre 31 de Abril de 2024'!$N$4:$N$749,$O296)/1000000)</f>
        <v>0</v>
      </c>
      <c r="AB296" s="354"/>
      <c r="AC296" s="350"/>
      <c r="AD296" s="422">
        <f>W296-Y296+AA296</f>
        <v>0</v>
      </c>
      <c r="AE296" s="354">
        <f>(+SUMIFS('[1]SIIF Cierre 31 de Abril de 2024'!$T$4:$T$749,'[1]SIIF Cierre 31 de Abril de 2024'!$A$4:$A$749,$B296,'[1]SIIF Cierre 31 de Abril de 2024'!$B$4:$B$749,$C296,'[1]SIIF Cierre 31 de Abril de 2024'!$C$4:$C$749,$D296,'[1]SIIF Cierre 31 de Abril de 2024'!$D$4:$D$749,$E296,'[1]SIIF Cierre 31 de Abril de 2024'!$E$4:$E$749,$F296,'[1]SIIF Cierre 31 de Abril de 2024'!$F$4:$F$749,$G296,'[1]SIIF Cierre 31 de Abril de 2024'!$G$4:$G$749,$H296,'[1]SIIF Cierre 31 de Abril de 2024'!$H$4:$H$749,$I296,'[1]SIIF Cierre 31 de Abril de 2024'!$I$4:$I$749,$J296,'[1]SIIF Cierre 31 de Abril de 2024'!$J$4:$J$749,$K296,'[1]SIIF Cierre 31 de Abril de 2024'!$K$4:$K$749,$L296,'[1]SIIF Cierre 31 de Abril de 2024'!$L$4:$L$749,$M296,'[1]SIIF Cierre 31 de Abril de 2024'!$M$4:$M$749,$N296,'[1]SIIF Cierre 31 de Abril de 2024'!$N$4:$N$749,$O296)/1000000)</f>
        <v>0</v>
      </c>
      <c r="AF296" s="352">
        <f>AD296-AE296</f>
        <v>0</v>
      </c>
      <c r="AG296" s="424">
        <f>+SUMIFS('[1]SIIF Cierre 31 de Abril de 2024'!$W$4:$W$749,'[1]SIIF Cierre 31 de Abril de 2024'!$A$4:$A$749,$B296,'[1]SIIF Cierre 31 de Abril de 2024'!$B$4:$B$749,$C296,'[1]SIIF Cierre 31 de Abril de 2024'!$C$4:$C$749,$D296,'[1]SIIF Cierre 31 de Abril de 2024'!$D$4:$D$749,$E296,'[1]SIIF Cierre 31 de Abril de 2024'!$E$4:$E$749,$F296,'[1]SIIF Cierre 31 de Abril de 2024'!$F$4:$F$749,$G296,'[1]SIIF Cierre 31 de Abril de 2024'!$G$4:$G$749,$H296,'[1]SIIF Cierre 31 de Abril de 2024'!$H$4:$H$749,$I296,'[1]SIIF Cierre 31 de Abril de 2024'!$I$4:$I$749,$J296,'[1]SIIF Cierre 31 de Abril de 2024'!$J$4:$J$749,$K296,'[1]SIIF Cierre 31 de Abril de 2024'!$K$4:$K$749,$L296,'[1]SIIF Cierre 31 de Abril de 2024'!$L$4:$L$749,$M296,'[1]SIIF Cierre 31 de Abril de 2024'!$M$4:$M$749,$N296,'[1]SIIF Cierre 31 de Abril de 2024'!$N$4:$N$749,$O296)/1000000</f>
        <v>0</v>
      </c>
      <c r="AH296" s="175">
        <f>IFERROR(AG296/AD296,0)</f>
        <v>0</v>
      </c>
      <c r="AI296" s="184" t="e">
        <f>+AG296/AF296</f>
        <v>#DIV/0!</v>
      </c>
      <c r="AJ296" s="246">
        <f t="shared" si="797"/>
        <v>0</v>
      </c>
      <c r="AK296" s="176">
        <f t="shared" si="791"/>
        <v>0</v>
      </c>
      <c r="AL296" s="170">
        <f t="shared" si="776"/>
        <v>0</v>
      </c>
      <c r="AM296" s="424">
        <f>+SUMIFS('[1]SIIF Cierre 31 de Abril de 2024'!$X$4:$X$749,'[1]SIIF Cierre 31 de Abril de 2024'!$A$4:$A$749,$B296,'[1]SIIF Cierre 31 de Abril de 2024'!$B$4:$B$749,$C296,'[1]SIIF Cierre 31 de Abril de 2024'!$C$4:$C$749,$D296,'[1]SIIF Cierre 31 de Abril de 2024'!$D$4:$D$749,$E296,'[1]SIIF Cierre 31 de Abril de 2024'!$E$4:$E$749,$F296,'[1]SIIF Cierre 31 de Abril de 2024'!$F$4:$F$749,$G296,'[1]SIIF Cierre 31 de Abril de 2024'!$G$4:$G$749,$H296,'[1]SIIF Cierre 31 de Abril de 2024'!$H$4:$H$749,$I296,'[1]SIIF Cierre 31 de Abril de 2024'!$I$4:$I$749,$J296,'[1]SIIF Cierre 31 de Abril de 2024'!$J$4:$J$749,$K296,'[1]SIIF Cierre 31 de Abril de 2024'!$K$4:$K$749,$L296,'[1]SIIF Cierre 31 de Abril de 2024'!$L$4:$L$749,$M296,'[1]SIIF Cierre 31 de Abril de 2024'!$M$4:$M$749,$N296,'[1]SIIF Cierre 31 de Abril de 2024'!$N$4:$N$749,$O296)/1000000</f>
        <v>0</v>
      </c>
      <c r="AN296" s="177">
        <f>IFERROR(AM296/AD296,0)</f>
        <v>0</v>
      </c>
      <c r="AO296" s="186" t="e">
        <f>+AM296/AF296</f>
        <v>#DIV/0!</v>
      </c>
      <c r="AP296" s="246">
        <f t="shared" si="798"/>
        <v>0</v>
      </c>
      <c r="AQ296" s="176">
        <f t="shared" si="792"/>
        <v>0</v>
      </c>
      <c r="AR296" s="170">
        <f t="shared" si="778"/>
        <v>0</v>
      </c>
      <c r="AS296" s="424">
        <f>+SUMIFS('[1]SIIF Cierre 31 de Abril de 2024'!$Z$4:$Z$749,'[1]SIIF Cierre 31 de Abril de 2024'!$A$4:$A$749,$B296,'[1]SIIF Cierre 31 de Abril de 2024'!$B$4:$B$749,$C296,'[1]SIIF Cierre 31 de Abril de 2024'!$C$4:$C$749,$D296,'[1]SIIF Cierre 31 de Abril de 2024'!$D$4:$D$749,$E296,'[1]SIIF Cierre 31 de Abril de 2024'!$E$4:$E$749,$F296,'[1]SIIF Cierre 31 de Abril de 2024'!$F$4:$F$749,$G296,'[1]SIIF Cierre 31 de Abril de 2024'!$G$4:$G$749,$H296,'[1]SIIF Cierre 31 de Abril de 2024'!$H$4:$H$749,$I296,'[1]SIIF Cierre 31 de Abril de 2024'!$I$4:$I$749,$J296,'[1]SIIF Cierre 31 de Abril de 2024'!$J$4:$J$749,$K296,'[1]SIIF Cierre 31 de Abril de 2024'!$K$4:$K$749,$L296,'[1]SIIF Cierre 31 de Abril de 2024'!$L$4:$L$749,$M296,'[1]SIIF Cierre 31 de Abril de 2024'!$M$4:$M$749,$N296,'[1]SIIF Cierre 31 de Abril de 2024'!$N$4:$N$749,$O296)/1000000</f>
        <v>0</v>
      </c>
      <c r="AT296" s="177">
        <f>IFERROR(AS296/AD296,0)</f>
        <v>0</v>
      </c>
      <c r="AU296" s="422">
        <f>+AD296-AG296</f>
        <v>0</v>
      </c>
      <c r="AV296" s="350">
        <f>+AG296-AM296</f>
        <v>0</v>
      </c>
      <c r="AW296" s="351">
        <f t="shared" si="788"/>
        <v>0</v>
      </c>
      <c r="AX296" s="352">
        <f>+AF296-AG296</f>
        <v>0</v>
      </c>
      <c r="AY296" s="190">
        <f>AD296*AR296</f>
        <v>0</v>
      </c>
      <c r="AZ296" s="172">
        <f>IF(AND(AY296=0,AM296&gt;AY296),1,IFERROR(AM296/AY296,1))</f>
        <v>1</v>
      </c>
      <c r="BB296" s="320">
        <v>0</v>
      </c>
      <c r="BC296" s="320">
        <v>0</v>
      </c>
      <c r="BD296" s="320">
        <v>0</v>
      </c>
      <c r="BE296" s="320">
        <v>0</v>
      </c>
      <c r="BF296" s="320">
        <v>0</v>
      </c>
      <c r="BG296" s="320">
        <v>0</v>
      </c>
      <c r="BH296" s="320">
        <v>0</v>
      </c>
      <c r="BI296" s="320">
        <v>0</v>
      </c>
      <c r="BJ296" s="320">
        <v>0</v>
      </c>
      <c r="BK296" s="320">
        <v>0</v>
      </c>
      <c r="BL296" s="320">
        <v>0</v>
      </c>
      <c r="BM296" s="320">
        <v>0</v>
      </c>
      <c r="BO296" s="320">
        <v>0</v>
      </c>
      <c r="BP296" s="320">
        <v>0</v>
      </c>
      <c r="BQ296" s="320">
        <v>0</v>
      </c>
      <c r="BR296" s="320">
        <v>0</v>
      </c>
      <c r="BS296" s="320">
        <v>0</v>
      </c>
      <c r="BT296" s="320">
        <v>0</v>
      </c>
      <c r="BU296" s="320">
        <v>0</v>
      </c>
      <c r="BV296" s="320">
        <v>0</v>
      </c>
      <c r="BW296" s="320">
        <v>0</v>
      </c>
      <c r="BX296" s="320">
        <v>0</v>
      </c>
      <c r="BY296" s="320">
        <v>0</v>
      </c>
      <c r="BZ296" s="320">
        <v>0</v>
      </c>
      <c r="CB296" s="537">
        <f t="shared" si="799"/>
        <v>0</v>
      </c>
      <c r="CC296" s="537">
        <f t="shared" si="799"/>
        <v>0</v>
      </c>
      <c r="CD296" s="537">
        <f t="shared" si="799"/>
        <v>0</v>
      </c>
      <c r="CE296" s="537">
        <f t="shared" si="799"/>
        <v>0</v>
      </c>
      <c r="CF296" s="537">
        <f t="shared" si="799"/>
        <v>0</v>
      </c>
      <c r="CG296" s="537">
        <f t="shared" si="799"/>
        <v>0</v>
      </c>
      <c r="CH296" s="537">
        <f t="shared" si="799"/>
        <v>0</v>
      </c>
      <c r="CI296" s="537">
        <f t="shared" si="799"/>
        <v>0</v>
      </c>
      <c r="CJ296" s="537">
        <f t="shared" si="799"/>
        <v>0</v>
      </c>
      <c r="CK296" s="537">
        <f t="shared" si="799"/>
        <v>0</v>
      </c>
      <c r="CL296" s="537">
        <f t="shared" si="799"/>
        <v>0</v>
      </c>
      <c r="CM296" s="537">
        <f t="shared" si="799"/>
        <v>0</v>
      </c>
      <c r="CO296" s="538">
        <f t="shared" si="800"/>
        <v>0</v>
      </c>
      <c r="CP296" s="538">
        <f t="shared" si="800"/>
        <v>0</v>
      </c>
      <c r="CQ296" s="538">
        <f t="shared" si="800"/>
        <v>0</v>
      </c>
      <c r="CR296" s="538">
        <f t="shared" si="800"/>
        <v>0</v>
      </c>
      <c r="CS296" s="538">
        <f t="shared" si="800"/>
        <v>0</v>
      </c>
      <c r="CT296" s="538">
        <f t="shared" si="800"/>
        <v>0</v>
      </c>
      <c r="CU296" s="538">
        <f t="shared" si="800"/>
        <v>0</v>
      </c>
      <c r="CV296" s="538">
        <f t="shared" si="800"/>
        <v>0</v>
      </c>
      <c r="CW296" s="538">
        <f t="shared" si="800"/>
        <v>0</v>
      </c>
      <c r="CX296" s="538">
        <f t="shared" si="800"/>
        <v>0</v>
      </c>
      <c r="CY296" s="538">
        <f t="shared" si="800"/>
        <v>0</v>
      </c>
      <c r="CZ296" s="538">
        <f t="shared" si="800"/>
        <v>0</v>
      </c>
      <c r="DB296" s="561">
        <v>0</v>
      </c>
      <c r="DC296" s="561">
        <v>0</v>
      </c>
      <c r="DD296" s="561">
        <v>0</v>
      </c>
      <c r="DE296" s="561">
        <v>0</v>
      </c>
      <c r="DF296" s="561">
        <v>0</v>
      </c>
      <c r="DG296" s="561">
        <v>0</v>
      </c>
      <c r="DH296" s="561">
        <v>0</v>
      </c>
      <c r="DI296" s="561">
        <v>0</v>
      </c>
      <c r="DJ296" s="561">
        <v>0</v>
      </c>
      <c r="DK296" s="561">
        <v>0</v>
      </c>
      <c r="DL296" s="561">
        <v>0</v>
      </c>
      <c r="DM296" s="561">
        <v>0</v>
      </c>
      <c r="DO296" s="561">
        <v>0</v>
      </c>
      <c r="DP296" s="561">
        <v>0</v>
      </c>
      <c r="DQ296" s="561">
        <v>0</v>
      </c>
      <c r="DR296" s="561">
        <v>0</v>
      </c>
      <c r="DS296" s="561">
        <v>0</v>
      </c>
      <c r="DT296" s="561">
        <v>0</v>
      </c>
      <c r="DU296" s="561">
        <v>0</v>
      </c>
      <c r="DV296" s="561">
        <v>0</v>
      </c>
      <c r="DW296" s="561">
        <v>0</v>
      </c>
      <c r="DX296" s="561">
        <v>0</v>
      </c>
      <c r="DY296" s="561">
        <v>0</v>
      </c>
      <c r="DZ296" s="561">
        <v>0</v>
      </c>
      <c r="EB296" s="561">
        <v>1000000</v>
      </c>
      <c r="EC296" s="561">
        <v>1000000</v>
      </c>
      <c r="ED296" s="561">
        <v>1000000</v>
      </c>
      <c r="EE296" s="561">
        <v>1000000</v>
      </c>
      <c r="EF296" s="561">
        <v>1000000</v>
      </c>
      <c r="EG296" s="561">
        <v>1000000</v>
      </c>
      <c r="EH296" s="561">
        <v>1000000</v>
      </c>
      <c r="EI296" s="561">
        <v>1000000</v>
      </c>
      <c r="EJ296" s="561">
        <v>1000000</v>
      </c>
      <c r="EK296" s="561">
        <v>1000000</v>
      </c>
      <c r="EL296" s="561">
        <v>1000000</v>
      </c>
      <c r="EM296" s="561">
        <v>1000000</v>
      </c>
      <c r="EO296" s="561">
        <v>1000000</v>
      </c>
      <c r="EP296" s="561">
        <v>1000000</v>
      </c>
      <c r="EQ296" s="561">
        <v>1000000</v>
      </c>
      <c r="ER296" s="561">
        <v>1000000</v>
      </c>
      <c r="ES296" s="561">
        <v>1000000</v>
      </c>
      <c r="ET296" s="561">
        <v>1000000</v>
      </c>
      <c r="EU296" s="561">
        <v>1000000</v>
      </c>
      <c r="EV296" s="561">
        <v>1000000</v>
      </c>
      <c r="EW296" s="561">
        <v>1000000</v>
      </c>
      <c r="EX296" s="561">
        <v>1000000</v>
      </c>
      <c r="EY296" s="561">
        <v>1000000</v>
      </c>
      <c r="EZ296" s="561">
        <v>1000000</v>
      </c>
    </row>
    <row r="297" spans="1:156" ht="22.5" customHeight="1" thickBot="1">
      <c r="B297" s="165" t="s">
        <v>194</v>
      </c>
      <c r="C297" s="1" t="s">
        <v>300</v>
      </c>
      <c r="D297" s="1" t="s">
        <v>162</v>
      </c>
      <c r="E297" s="1" t="s">
        <v>174</v>
      </c>
      <c r="F297" s="1" t="s">
        <v>162</v>
      </c>
      <c r="G297" s="1" t="s">
        <v>162</v>
      </c>
      <c r="H297" s="1" t="s">
        <v>162</v>
      </c>
      <c r="I297" s="1" t="s">
        <v>162</v>
      </c>
      <c r="J297" s="1" t="s">
        <v>162</v>
      </c>
      <c r="K297" s="1" t="s">
        <v>162</v>
      </c>
      <c r="L297" s="1" t="s">
        <v>162</v>
      </c>
      <c r="M297" s="1" t="s">
        <v>162</v>
      </c>
      <c r="N297" s="1" t="s">
        <v>162</v>
      </c>
      <c r="O297" s="1" t="s">
        <v>162</v>
      </c>
      <c r="T297" s="156" t="s">
        <v>175</v>
      </c>
      <c r="U297" s="407"/>
      <c r="V297" s="182" t="s">
        <v>175</v>
      </c>
      <c r="W297" s="353">
        <f>W311</f>
        <v>27168.241168000004</v>
      </c>
      <c r="X297" s="185">
        <f t="shared" ref="X297:AG297" si="801">X311</f>
        <v>0</v>
      </c>
      <c r="Y297" s="185">
        <f t="shared" si="801"/>
        <v>0</v>
      </c>
      <c r="Z297" s="185"/>
      <c r="AA297" s="185">
        <f t="shared" si="801"/>
        <v>0</v>
      </c>
      <c r="AB297" s="185">
        <f t="shared" si="801"/>
        <v>0</v>
      </c>
      <c r="AC297" s="185">
        <f t="shared" si="801"/>
        <v>0</v>
      </c>
      <c r="AD297" s="423">
        <f t="shared" si="801"/>
        <v>27168.241168000004</v>
      </c>
      <c r="AE297" s="353">
        <f>AE311</f>
        <v>0</v>
      </c>
      <c r="AF297" s="353">
        <f>AF311</f>
        <v>27168.241168000004</v>
      </c>
      <c r="AG297" s="353">
        <f t="shared" si="801"/>
        <v>12007.36590155</v>
      </c>
      <c r="AH297" s="167">
        <f t="shared" si="775"/>
        <v>0.44196331397752842</v>
      </c>
      <c r="AI297" s="226"/>
      <c r="AJ297" s="353">
        <f>AJ311</f>
        <v>11893.662318000001</v>
      </c>
      <c r="AK297" s="353">
        <f>AK311</f>
        <v>113.7035835500003</v>
      </c>
      <c r="AL297" s="170">
        <f t="shared" si="776"/>
        <v>0.43777814855416181</v>
      </c>
      <c r="AM297" s="441">
        <f>AM311</f>
        <v>1780.0331402299998</v>
      </c>
      <c r="AN297" s="310">
        <f t="shared" si="777"/>
        <v>6.551889499297453E-2</v>
      </c>
      <c r="AO297" s="217"/>
      <c r="AP297" s="353">
        <f>AP311</f>
        <v>2997.0746450000001</v>
      </c>
      <c r="AQ297" s="353">
        <f>AQ311</f>
        <v>-1217.0415047700001</v>
      </c>
      <c r="AR297" s="170">
        <f t="shared" si="778"/>
        <v>0.11031537251406953</v>
      </c>
      <c r="AS297" s="441">
        <f>AS311</f>
        <v>1780.0331402299998</v>
      </c>
      <c r="AT297" s="310">
        <f t="shared" si="779"/>
        <v>6.551889499297453E-2</v>
      </c>
      <c r="AU297" s="423">
        <f>AU311</f>
        <v>15160.875266450001</v>
      </c>
      <c r="AV297" s="353">
        <f>AV311</f>
        <v>10227.33276132</v>
      </c>
      <c r="AW297" s="355">
        <f>AW311</f>
        <v>25388.208027770001</v>
      </c>
      <c r="AX297" s="384"/>
      <c r="AY297" s="187">
        <f>AY311</f>
        <v>2997.0746450000001</v>
      </c>
      <c r="AZ297" s="172">
        <f>IF(AND(AY297=0,AM297&gt;AY297),1,IFERROR(AM297/AY297,1))</f>
        <v>0.59392352579526753</v>
      </c>
      <c r="BB297" s="551">
        <f>CB297/$AD$297</f>
        <v>0.13023178361532717</v>
      </c>
      <c r="BC297" s="551">
        <f t="shared" ref="BC297:BM297" si="802">CC297/$AD$297</f>
        <v>0.2315689609826567</v>
      </c>
      <c r="BD297" s="551">
        <f t="shared" si="802"/>
        <v>0.34803778380535028</v>
      </c>
      <c r="BE297" s="551">
        <f t="shared" si="802"/>
        <v>0.43777814855416181</v>
      </c>
      <c r="BF297" s="551">
        <f t="shared" si="802"/>
        <v>0.55722220192270333</v>
      </c>
      <c r="BG297" s="551">
        <f t="shared" si="802"/>
        <v>0.66607733721513307</v>
      </c>
      <c r="BH297" s="551">
        <f t="shared" si="802"/>
        <v>0.78201939152485955</v>
      </c>
      <c r="BI297" s="551">
        <f t="shared" si="802"/>
        <v>0.85007362041538237</v>
      </c>
      <c r="BJ297" s="551">
        <f t="shared" si="802"/>
        <v>0.88111085664226008</v>
      </c>
      <c r="BK297" s="551">
        <f t="shared" si="802"/>
        <v>0.91571145408937127</v>
      </c>
      <c r="BL297" s="551">
        <f t="shared" si="802"/>
        <v>0.96256963733089307</v>
      </c>
      <c r="BM297" s="551">
        <f t="shared" si="802"/>
        <v>1</v>
      </c>
      <c r="BO297" s="551">
        <f>CO297/$AD$297</f>
        <v>4.0524297954803838E-4</v>
      </c>
      <c r="BP297" s="551">
        <f t="shared" ref="BP297:BZ297" si="803">CP297/$AD$297</f>
        <v>7.8483133921509046E-3</v>
      </c>
      <c r="BQ297" s="551">
        <f t="shared" si="803"/>
        <v>3.7034810048179108E-2</v>
      </c>
      <c r="BR297" s="551">
        <f t="shared" si="803"/>
        <v>0.11031537251406953</v>
      </c>
      <c r="BS297" s="551">
        <f t="shared" si="803"/>
        <v>0.20056027912539026</v>
      </c>
      <c r="BT297" s="551">
        <f t="shared" si="803"/>
        <v>0.2883370660087774</v>
      </c>
      <c r="BU297" s="551">
        <f t="shared" si="803"/>
        <v>0.40151728717163154</v>
      </c>
      <c r="BV297" s="551">
        <f t="shared" si="803"/>
        <v>0.47921939423649623</v>
      </c>
      <c r="BW297" s="551">
        <f t="shared" si="803"/>
        <v>0.56366502282220898</v>
      </c>
      <c r="BX297" s="551">
        <f t="shared" si="803"/>
        <v>0.68887698118802265</v>
      </c>
      <c r="BY297" s="551">
        <f t="shared" si="803"/>
        <v>0.78981164821497407</v>
      </c>
      <c r="BZ297" s="551">
        <f t="shared" si="803"/>
        <v>1</v>
      </c>
      <c r="CB297" s="423">
        <f t="shared" ref="CB297:CM297" si="804">CB311</f>
        <v>3538.1685050000001</v>
      </c>
      <c r="CC297" s="423">
        <f t="shared" si="804"/>
        <v>6291.321379</v>
      </c>
      <c r="CD297" s="423">
        <f t="shared" si="804"/>
        <v>9455.5744460000024</v>
      </c>
      <c r="CE297" s="423">
        <f t="shared" si="804"/>
        <v>11893.662318000001</v>
      </c>
      <c r="CF297" s="423">
        <f t="shared" si="804"/>
        <v>15138.747166000001</v>
      </c>
      <c r="CG297" s="423">
        <f t="shared" si="804"/>
        <v>18096.149733999999</v>
      </c>
      <c r="CH297" s="423">
        <f t="shared" si="804"/>
        <v>21246.091427000003</v>
      </c>
      <c r="CI297" s="423">
        <f t="shared" si="804"/>
        <v>23095.005130000001</v>
      </c>
      <c r="CJ297" s="423">
        <f t="shared" si="804"/>
        <v>23938.232249000001</v>
      </c>
      <c r="CK297" s="423">
        <f t="shared" si="804"/>
        <v>24878.269625000001</v>
      </c>
      <c r="CL297" s="423">
        <f t="shared" si="804"/>
        <v>26151.324048000002</v>
      </c>
      <c r="CM297" s="423">
        <f t="shared" si="804"/>
        <v>27168.241168000004</v>
      </c>
      <c r="CO297" s="423">
        <f t="shared" ref="CO297:CZ297" si="805">CO311</f>
        <v>11.009739</v>
      </c>
      <c r="CP297" s="423">
        <f t="shared" si="805"/>
        <v>213.22487099999998</v>
      </c>
      <c r="CQ297" s="423">
        <f t="shared" si="805"/>
        <v>1006.1706509999999</v>
      </c>
      <c r="CR297" s="423">
        <f t="shared" si="805"/>
        <v>2997.0746450000001</v>
      </c>
      <c r="CS297" s="423">
        <f t="shared" si="805"/>
        <v>5448.8700319999998</v>
      </c>
      <c r="CT297" s="423">
        <f t="shared" si="805"/>
        <v>7833.6109470000001</v>
      </c>
      <c r="CU297" s="423">
        <f t="shared" si="805"/>
        <v>10908.518491000001</v>
      </c>
      <c r="CV297" s="423">
        <f t="shared" si="805"/>
        <v>13019.548075000001</v>
      </c>
      <c r="CW297" s="423">
        <f t="shared" si="805"/>
        <v>15313.787278</v>
      </c>
      <c r="CX297" s="423">
        <f t="shared" si="805"/>
        <v>18715.575960000002</v>
      </c>
      <c r="CY297" s="423">
        <f t="shared" si="805"/>
        <v>21457.793335999995</v>
      </c>
      <c r="CZ297" s="423">
        <f t="shared" si="805"/>
        <v>27168.241168000004</v>
      </c>
      <c r="DB297" s="423">
        <f t="shared" ref="DB297:DM297" si="806">DB311</f>
        <v>3538168505</v>
      </c>
      <c r="DC297" s="423">
        <f t="shared" si="806"/>
        <v>6291321379</v>
      </c>
      <c r="DD297" s="423">
        <f t="shared" si="806"/>
        <v>9455574446</v>
      </c>
      <c r="DE297" s="423">
        <f t="shared" si="806"/>
        <v>11893662318</v>
      </c>
      <c r="DF297" s="423">
        <f t="shared" si="806"/>
        <v>15138747166</v>
      </c>
      <c r="DG297" s="423">
        <f t="shared" si="806"/>
        <v>18096149734</v>
      </c>
      <c r="DH297" s="423">
        <f t="shared" si="806"/>
        <v>21246091427</v>
      </c>
      <c r="DI297" s="423">
        <f t="shared" si="806"/>
        <v>23095005130</v>
      </c>
      <c r="DJ297" s="423">
        <f t="shared" si="806"/>
        <v>23938232249</v>
      </c>
      <c r="DK297" s="423">
        <f t="shared" si="806"/>
        <v>24878269625</v>
      </c>
      <c r="DL297" s="423">
        <f t="shared" si="806"/>
        <v>26151324048</v>
      </c>
      <c r="DM297" s="423">
        <f t="shared" si="806"/>
        <v>27168241168</v>
      </c>
      <c r="DO297" s="423">
        <f t="shared" ref="DO297:DZ297" si="807">DO311</f>
        <v>11009739</v>
      </c>
      <c r="DP297" s="423">
        <f t="shared" si="807"/>
        <v>213224871</v>
      </c>
      <c r="DQ297" s="423">
        <f t="shared" si="807"/>
        <v>1006170651</v>
      </c>
      <c r="DR297" s="423">
        <f t="shared" si="807"/>
        <v>2997074645</v>
      </c>
      <c r="DS297" s="423">
        <f t="shared" si="807"/>
        <v>5448870032</v>
      </c>
      <c r="DT297" s="423">
        <f t="shared" si="807"/>
        <v>7833610947</v>
      </c>
      <c r="DU297" s="423">
        <f t="shared" si="807"/>
        <v>10908518491</v>
      </c>
      <c r="DV297" s="423">
        <f t="shared" si="807"/>
        <v>13019548075</v>
      </c>
      <c r="DW297" s="423">
        <f t="shared" si="807"/>
        <v>15313787278</v>
      </c>
      <c r="DX297" s="423">
        <f t="shared" si="807"/>
        <v>18715575960</v>
      </c>
      <c r="DY297" s="423">
        <f t="shared" si="807"/>
        <v>21457793336</v>
      </c>
      <c r="DZ297" s="423">
        <f t="shared" si="807"/>
        <v>27168241168</v>
      </c>
      <c r="EB297" s="540">
        <v>1000000</v>
      </c>
      <c r="EC297" s="540">
        <v>1000000</v>
      </c>
      <c r="ED297" s="540">
        <v>1000000</v>
      </c>
      <c r="EE297" s="540">
        <v>1000000</v>
      </c>
      <c r="EF297" s="540">
        <v>1000000</v>
      </c>
      <c r="EG297" s="540">
        <v>1000000</v>
      </c>
      <c r="EH297" s="540">
        <v>1000000</v>
      </c>
      <c r="EI297" s="540">
        <v>1000000</v>
      </c>
      <c r="EJ297" s="540">
        <v>1000000</v>
      </c>
      <c r="EK297" s="540">
        <v>1000000</v>
      </c>
      <c r="EL297" s="540">
        <v>1000000</v>
      </c>
      <c r="EM297" s="540">
        <v>1000000</v>
      </c>
      <c r="EO297" s="540">
        <v>1000000</v>
      </c>
      <c r="EP297" s="540">
        <v>1000000</v>
      </c>
      <c r="EQ297" s="540">
        <v>1000000</v>
      </c>
      <c r="ER297" s="540">
        <v>1000000</v>
      </c>
      <c r="ES297" s="540">
        <v>1000000</v>
      </c>
      <c r="ET297" s="540">
        <v>1000000</v>
      </c>
      <c r="EU297" s="540">
        <v>1000000</v>
      </c>
      <c r="EV297" s="540">
        <v>1000000</v>
      </c>
      <c r="EW297" s="540">
        <v>1000000</v>
      </c>
      <c r="EX297" s="540">
        <v>1000000</v>
      </c>
      <c r="EY297" s="540">
        <v>1000000</v>
      </c>
      <c r="EZ297" s="540">
        <v>1000000</v>
      </c>
    </row>
    <row r="298" spans="1:156" ht="24.75" customHeight="1" thickBot="1">
      <c r="B298" s="311" t="s">
        <v>194</v>
      </c>
      <c r="C298" s="153" t="s">
        <v>300</v>
      </c>
      <c r="D298" s="153" t="s">
        <v>162</v>
      </c>
      <c r="E298" s="153" t="s">
        <v>162</v>
      </c>
      <c r="F298" s="153" t="s">
        <v>162</v>
      </c>
      <c r="G298" s="153" t="s">
        <v>162</v>
      </c>
      <c r="H298" s="153" t="s">
        <v>162</v>
      </c>
      <c r="I298" s="153" t="s">
        <v>162</v>
      </c>
      <c r="J298" s="153" t="s">
        <v>162</v>
      </c>
      <c r="K298" s="153" t="s">
        <v>162</v>
      </c>
      <c r="L298" s="153" t="s">
        <v>162</v>
      </c>
      <c r="M298" s="153" t="s">
        <v>162</v>
      </c>
      <c r="N298" s="153" t="s">
        <v>162</v>
      </c>
      <c r="O298" s="153" t="s">
        <v>162</v>
      </c>
      <c r="P298" s="153"/>
      <c r="Q298" s="153"/>
      <c r="R298" s="153"/>
      <c r="S298" s="153"/>
      <c r="T298" s="156" t="s">
        <v>204</v>
      </c>
      <c r="U298" s="407"/>
      <c r="V298" s="156" t="s">
        <v>204</v>
      </c>
      <c r="W298" s="353">
        <f>+W297+W288+W294</f>
        <v>60217.858898000006</v>
      </c>
      <c r="X298" s="353">
        <f t="shared" ref="X298:AC298" si="808">+X297+X288+X294</f>
        <v>0</v>
      </c>
      <c r="Y298" s="353">
        <f t="shared" si="808"/>
        <v>0</v>
      </c>
      <c r="Z298" s="353">
        <f t="shared" si="808"/>
        <v>0</v>
      </c>
      <c r="AA298" s="353">
        <f t="shared" si="808"/>
        <v>0</v>
      </c>
      <c r="AB298" s="353">
        <f t="shared" si="808"/>
        <v>0</v>
      </c>
      <c r="AC298" s="353">
        <f t="shared" si="808"/>
        <v>0</v>
      </c>
      <c r="AD298" s="423">
        <f>+AD297+AD288+AD294</f>
        <v>60217.858898000006</v>
      </c>
      <c r="AE298" s="353">
        <f>+AE297+AE288+AE294</f>
        <v>4113.3412269999999</v>
      </c>
      <c r="AF298" s="353">
        <f>+AF297+AF288+AF294</f>
        <v>56104.517671000001</v>
      </c>
      <c r="AG298" s="423">
        <f>+AG297+AG288+AG294</f>
        <v>20960.489768340001</v>
      </c>
      <c r="AH298" s="167">
        <f>+AG298/AD298</f>
        <v>0.34807763264788139</v>
      </c>
      <c r="AI298" s="260"/>
      <c r="AJ298" s="353">
        <f>+AJ297+AJ288+AJ294</f>
        <v>23008.478854000001</v>
      </c>
      <c r="AK298" s="353">
        <f>+AK297+AK288+AK294</f>
        <v>-2047.9890856599998</v>
      </c>
      <c r="AL298" s="170">
        <f t="shared" si="776"/>
        <v>0.38208729561396232</v>
      </c>
      <c r="AM298" s="423">
        <f>+AM297+AM288+AM294</f>
        <v>7811.7771187400003</v>
      </c>
      <c r="AN298" s="183">
        <f>+AM298/AD298</f>
        <v>0.12972525529298501</v>
      </c>
      <c r="AO298" s="261"/>
      <c r="AP298" s="353">
        <f>+AP297+AP288+AP294</f>
        <v>10810.998752254545</v>
      </c>
      <c r="AQ298" s="353">
        <f>+AQ297+AQ288+AQ294</f>
        <v>-2999.2216335145458</v>
      </c>
      <c r="AR298" s="170">
        <f t="shared" si="778"/>
        <v>0.17953143718654546</v>
      </c>
      <c r="AS298" s="423">
        <f>+AS297+AS288+AS294</f>
        <v>7811.7771187400003</v>
      </c>
      <c r="AT298" s="183">
        <f t="shared" si="779"/>
        <v>0.12972525529298501</v>
      </c>
      <c r="AU298" s="423">
        <f>+AU297+AU288+AU294</f>
        <v>39257.369129660001</v>
      </c>
      <c r="AV298" s="353">
        <f>+AV297+AV288+AV294</f>
        <v>13148.7126496</v>
      </c>
      <c r="AW298" s="355">
        <f>+AW297+AW288</f>
        <v>52406.081779259999</v>
      </c>
      <c r="AX298" s="384"/>
      <c r="AY298" s="187">
        <f>+AY297+AY288</f>
        <v>11887.115652897488</v>
      </c>
      <c r="AZ298" s="172">
        <f>IF(AND(AY298=0,AM298&gt;AY298),1,IFERROR(AM298/AY298,1))</f>
        <v>0.65716338150002584</v>
      </c>
      <c r="BB298" s="551">
        <f>CB298/$AD$298</f>
        <v>0.12053904384569672</v>
      </c>
      <c r="BC298" s="551">
        <f t="shared" ref="BC298:BM298" si="809">CC298/$AD$298</f>
        <v>0.23052563404012111</v>
      </c>
      <c r="BD298" s="551">
        <f t="shared" si="809"/>
        <v>0.31251054787378074</v>
      </c>
      <c r="BE298" s="551">
        <f t="shared" si="809"/>
        <v>0.38208729561396232</v>
      </c>
      <c r="BF298" s="551">
        <f t="shared" si="809"/>
        <v>0.46164898780423586</v>
      </c>
      <c r="BG298" s="551">
        <f t="shared" si="809"/>
        <v>0.53657223410633648</v>
      </c>
      <c r="BH298" s="551">
        <f t="shared" si="809"/>
        <v>0.63357933746241446</v>
      </c>
      <c r="BI298" s="551">
        <f t="shared" si="809"/>
        <v>0.68992854467596909</v>
      </c>
      <c r="BJ298" s="551">
        <f t="shared" si="809"/>
        <v>0.72957694913093551</v>
      </c>
      <c r="BK298" s="551">
        <f t="shared" si="809"/>
        <v>0.77083302046034152</v>
      </c>
      <c r="BL298" s="551">
        <f t="shared" si="809"/>
        <v>0.81927162957696165</v>
      </c>
      <c r="BM298" s="551">
        <f t="shared" si="809"/>
        <v>0.89082407029555888</v>
      </c>
      <c r="BO298" s="551">
        <f>CO298/$AD$298</f>
        <v>2.8694500939112414E-2</v>
      </c>
      <c r="BP298" s="551">
        <f t="shared" ref="BP298:BZ298" si="810">CP298/$AD$298</f>
        <v>6.4303590331518556E-2</v>
      </c>
      <c r="BQ298" s="551">
        <f t="shared" si="810"/>
        <v>0.11063991466421338</v>
      </c>
      <c r="BR298" s="551">
        <f t="shared" si="810"/>
        <v>0.17953143718654546</v>
      </c>
      <c r="BS298" s="551">
        <f t="shared" si="810"/>
        <v>0.25404281068320766</v>
      </c>
      <c r="BT298" s="551">
        <f t="shared" si="810"/>
        <v>0.32684022417051739</v>
      </c>
      <c r="BU298" s="551">
        <f t="shared" si="810"/>
        <v>0.42464507833337095</v>
      </c>
      <c r="BV298" s="551">
        <f t="shared" si="810"/>
        <v>0.49631022451248086</v>
      </c>
      <c r="BW298" s="551">
        <f t="shared" si="810"/>
        <v>0.56654660898078768</v>
      </c>
      <c r="BX298" s="551">
        <f t="shared" si="810"/>
        <v>0.65542568466303419</v>
      </c>
      <c r="BY298" s="551">
        <f t="shared" si="810"/>
        <v>0.73468534200991287</v>
      </c>
      <c r="BZ298" s="551">
        <f t="shared" si="810"/>
        <v>0.89082407029555888</v>
      </c>
      <c r="CB298" s="353">
        <f t="shared" ref="CB298:CM298" si="811">+CB297+CB288+CB294</f>
        <v>7258.6031340000009</v>
      </c>
      <c r="CC298" s="353">
        <f t="shared" si="811"/>
        <v>13881.760103000001</v>
      </c>
      <c r="CD298" s="353">
        <f t="shared" si="811"/>
        <v>18818.716076000004</v>
      </c>
      <c r="CE298" s="353">
        <f t="shared" si="811"/>
        <v>23008.478854000001</v>
      </c>
      <c r="CF298" s="353">
        <f t="shared" si="811"/>
        <v>27799.513608000001</v>
      </c>
      <c r="CG298" s="353">
        <f t="shared" si="811"/>
        <v>32311.231081999998</v>
      </c>
      <c r="CH298" s="353">
        <f t="shared" si="811"/>
        <v>38152.791144000003</v>
      </c>
      <c r="CI298" s="353">
        <f t="shared" si="811"/>
        <v>41546.019753</v>
      </c>
      <c r="CJ298" s="353">
        <f t="shared" si="811"/>
        <v>43933.561778000003</v>
      </c>
      <c r="CK298" s="353">
        <f t="shared" si="811"/>
        <v>46417.914059999996</v>
      </c>
      <c r="CL298" s="353">
        <f t="shared" si="811"/>
        <v>49334.783389000004</v>
      </c>
      <c r="CM298" s="353">
        <f t="shared" si="811"/>
        <v>53643.518168000002</v>
      </c>
      <c r="CO298" s="353">
        <f t="shared" ref="CO298:CZ298" si="812">+CO297+CO288+CO294</f>
        <v>1727.9214087</v>
      </c>
      <c r="CP298" s="353">
        <f t="shared" si="812"/>
        <v>3872.2245292181819</v>
      </c>
      <c r="CQ298" s="353">
        <f t="shared" si="812"/>
        <v>6662.4987697363631</v>
      </c>
      <c r="CR298" s="353">
        <f t="shared" si="812"/>
        <v>10810.998752254545</v>
      </c>
      <c r="CS298" s="353">
        <f t="shared" si="812"/>
        <v>15297.914127772729</v>
      </c>
      <c r="CT298" s="353">
        <f t="shared" si="812"/>
        <v>19681.618501290908</v>
      </c>
      <c r="CU298" s="353">
        <f t="shared" si="812"/>
        <v>25571.217408809091</v>
      </c>
      <c r="CV298" s="353">
        <f t="shared" si="812"/>
        <v>29886.739069327276</v>
      </c>
      <c r="CW298" s="353">
        <f t="shared" si="812"/>
        <v>34116.223758745458</v>
      </c>
      <c r="CX298" s="353">
        <f t="shared" si="812"/>
        <v>39468.331397163638</v>
      </c>
      <c r="CY298" s="353">
        <f t="shared" si="812"/>
        <v>44241.178259581808</v>
      </c>
      <c r="CZ298" s="353">
        <f t="shared" si="812"/>
        <v>53643.518168000002</v>
      </c>
      <c r="DB298" s="353">
        <f t="shared" ref="DB298:DM298" si="813">+DB297+DB288+DB294</f>
        <v>7258603134</v>
      </c>
      <c r="DC298" s="353">
        <f t="shared" si="813"/>
        <v>13881760103</v>
      </c>
      <c r="DD298" s="353">
        <f t="shared" si="813"/>
        <v>18818716076</v>
      </c>
      <c r="DE298" s="353">
        <f t="shared" si="813"/>
        <v>23008478854</v>
      </c>
      <c r="DF298" s="353">
        <f t="shared" si="813"/>
        <v>27799513608</v>
      </c>
      <c r="DG298" s="353">
        <f t="shared" si="813"/>
        <v>32311231082</v>
      </c>
      <c r="DH298" s="353">
        <f t="shared" si="813"/>
        <v>38152791144</v>
      </c>
      <c r="DI298" s="353">
        <f t="shared" si="813"/>
        <v>41546019753</v>
      </c>
      <c r="DJ298" s="353">
        <f t="shared" si="813"/>
        <v>43933561778</v>
      </c>
      <c r="DK298" s="353">
        <f t="shared" si="813"/>
        <v>46417914060</v>
      </c>
      <c r="DL298" s="353">
        <f t="shared" si="813"/>
        <v>49334783389</v>
      </c>
      <c r="DM298" s="353">
        <f t="shared" si="813"/>
        <v>53643518168</v>
      </c>
      <c r="DO298" s="353">
        <f t="shared" ref="DO298:DZ298" si="814">+DO297+DO288+DO294</f>
        <v>1727921408.7</v>
      </c>
      <c r="DP298" s="353">
        <f t="shared" si="814"/>
        <v>3872224529.2181821</v>
      </c>
      <c r="DQ298" s="353">
        <f t="shared" si="814"/>
        <v>6662498769.7363644</v>
      </c>
      <c r="DR298" s="353">
        <f t="shared" si="814"/>
        <v>10810998752.254545</v>
      </c>
      <c r="DS298" s="353">
        <f t="shared" si="814"/>
        <v>15297914127.772728</v>
      </c>
      <c r="DT298" s="353">
        <f t="shared" si="814"/>
        <v>19681618501.290909</v>
      </c>
      <c r="DU298" s="353">
        <f t="shared" si="814"/>
        <v>25571217408.80909</v>
      </c>
      <c r="DV298" s="353">
        <f t="shared" si="814"/>
        <v>29886739069.327271</v>
      </c>
      <c r="DW298" s="353">
        <f t="shared" si="814"/>
        <v>34116223758.745457</v>
      </c>
      <c r="DX298" s="353">
        <f t="shared" si="814"/>
        <v>39468331397.163635</v>
      </c>
      <c r="DY298" s="353">
        <f t="shared" si="814"/>
        <v>44241178259.581818</v>
      </c>
      <c r="DZ298" s="353">
        <f t="shared" si="814"/>
        <v>53643518168</v>
      </c>
      <c r="EB298" s="565">
        <v>1000000</v>
      </c>
      <c r="EC298" s="564">
        <v>1000000</v>
      </c>
      <c r="ED298" s="564">
        <v>1000000</v>
      </c>
      <c r="EE298" s="564">
        <v>1000000</v>
      </c>
      <c r="EF298" s="564">
        <v>1000000</v>
      </c>
      <c r="EG298" s="564">
        <v>1000000</v>
      </c>
      <c r="EH298" s="564">
        <v>1000000</v>
      </c>
      <c r="EI298" s="564">
        <v>1000000</v>
      </c>
      <c r="EJ298" s="564">
        <v>1000000</v>
      </c>
      <c r="EK298" s="564">
        <v>1000000</v>
      </c>
      <c r="EL298" s="564">
        <v>1000000</v>
      </c>
      <c r="EM298" s="564">
        <v>1000000</v>
      </c>
      <c r="EO298" s="564">
        <v>1000000</v>
      </c>
      <c r="EP298" s="564">
        <v>1000000</v>
      </c>
      <c r="EQ298" s="564">
        <v>1000000</v>
      </c>
      <c r="ER298" s="564">
        <v>1000000</v>
      </c>
      <c r="ES298" s="564">
        <v>1000000</v>
      </c>
      <c r="ET298" s="564">
        <v>1000000</v>
      </c>
      <c r="EU298" s="564">
        <v>1000000</v>
      </c>
      <c r="EV298" s="564">
        <v>1000000</v>
      </c>
      <c r="EW298" s="564">
        <v>1000000</v>
      </c>
      <c r="EX298" s="564">
        <v>1000000</v>
      </c>
      <c r="EY298" s="564">
        <v>1000000</v>
      </c>
      <c r="EZ298" s="564">
        <v>1000000</v>
      </c>
    </row>
    <row r="299" spans="1:156" ht="25.5" customHeight="1" thickBot="1">
      <c r="B299" s="311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T299" s="141"/>
      <c r="U299" s="397"/>
      <c r="V299" s="208"/>
      <c r="W299" s="141"/>
      <c r="X299" s="141"/>
      <c r="Y299" s="141"/>
      <c r="Z299" s="141"/>
      <c r="AA299" s="141"/>
      <c r="AB299" s="141"/>
      <c r="AC299" s="141"/>
      <c r="AD299" s="391"/>
      <c r="AE299" s="141"/>
      <c r="AF299" s="141"/>
      <c r="AG299" s="391"/>
      <c r="AH299" s="143"/>
      <c r="AI299" s="144"/>
      <c r="AJ299" s="144"/>
      <c r="AK299" s="144"/>
      <c r="AL299" s="138"/>
      <c r="AM299" s="391"/>
      <c r="AN299" s="143"/>
      <c r="AO299" s="144"/>
      <c r="AP299" s="144"/>
      <c r="AQ299" s="144"/>
      <c r="AR299" s="138"/>
      <c r="AS299" s="391"/>
      <c r="AT299" s="143"/>
      <c r="AU299" s="391"/>
      <c r="AV299" s="346"/>
      <c r="AW299" s="346"/>
      <c r="AX299" s="346"/>
      <c r="AY299" s="144"/>
      <c r="AZ299" s="144"/>
      <c r="BB299" s="317"/>
      <c r="BC299" s="317"/>
      <c r="BD299" s="317"/>
      <c r="BE299" s="317"/>
      <c r="BF299" s="317"/>
      <c r="BG299" s="317"/>
      <c r="BH299" s="317"/>
      <c r="BI299" s="317"/>
      <c r="BJ299" s="317"/>
      <c r="BK299" s="317"/>
      <c r="BL299" s="317"/>
      <c r="BM299" s="317"/>
      <c r="BO299" s="317"/>
      <c r="BP299" s="317"/>
      <c r="BQ299" s="317"/>
      <c r="BR299" s="317"/>
      <c r="BS299" s="317"/>
      <c r="BT299" s="317"/>
      <c r="BU299" s="317"/>
      <c r="BV299" s="317"/>
      <c r="BW299" s="317"/>
      <c r="BX299" s="317"/>
      <c r="BY299" s="317"/>
      <c r="BZ299" s="317"/>
      <c r="CB299" s="558"/>
      <c r="CC299" s="558"/>
      <c r="CD299" s="558"/>
      <c r="CE299" s="558"/>
      <c r="CF299" s="558"/>
      <c r="CG299" s="558"/>
      <c r="CH299" s="558"/>
      <c r="CI299" s="558"/>
      <c r="CJ299" s="558"/>
      <c r="CK299" s="558"/>
      <c r="CL299" s="558"/>
      <c r="CM299" s="558"/>
      <c r="CO299" s="558"/>
      <c r="CP299" s="558"/>
      <c r="CQ299" s="558"/>
      <c r="CR299" s="558"/>
      <c r="CS299" s="558"/>
      <c r="CT299" s="558"/>
      <c r="CU299" s="558"/>
      <c r="CV299" s="558"/>
      <c r="CW299" s="558"/>
      <c r="CX299" s="558"/>
      <c r="CY299" s="558"/>
      <c r="CZ299" s="558"/>
      <c r="DB299" s="558"/>
      <c r="DC299" s="558"/>
      <c r="DD299" s="558"/>
      <c r="DE299" s="558"/>
      <c r="DF299" s="558"/>
      <c r="DG299" s="558"/>
      <c r="DH299" s="558"/>
      <c r="DI299" s="558"/>
      <c r="DJ299" s="558"/>
      <c r="DK299" s="558"/>
      <c r="DL299" s="558"/>
      <c r="DM299" s="558"/>
      <c r="DO299" s="558"/>
      <c r="DP299" s="558"/>
      <c r="DQ299" s="558"/>
      <c r="DR299" s="558"/>
      <c r="DS299" s="558"/>
      <c r="DT299" s="558"/>
      <c r="DU299" s="558"/>
      <c r="DV299" s="558"/>
      <c r="DW299" s="558"/>
      <c r="DX299" s="558"/>
      <c r="DY299" s="558"/>
      <c r="DZ299" s="558"/>
      <c r="EB299" s="558"/>
      <c r="EC299" s="558"/>
      <c r="ED299" s="558"/>
      <c r="EE299" s="558"/>
      <c r="EF299" s="558"/>
      <c r="EG299" s="558"/>
      <c r="EH299" s="558"/>
      <c r="EI299" s="558"/>
      <c r="EJ299" s="558"/>
      <c r="EK299" s="558"/>
      <c r="EL299" s="558"/>
      <c r="EM299" s="558"/>
      <c r="EO299" s="558"/>
      <c r="EP299" s="558"/>
      <c r="EQ299" s="558"/>
      <c r="ER299" s="558"/>
      <c r="ES299" s="558"/>
      <c r="ET299" s="558"/>
      <c r="EU299" s="558"/>
      <c r="EV299" s="558"/>
      <c r="EW299" s="558"/>
      <c r="EX299" s="558"/>
      <c r="EY299" s="558"/>
      <c r="EZ299" s="558"/>
    </row>
    <row r="300" spans="1:156" ht="12.75" customHeight="1" thickBot="1">
      <c r="T300" s="141"/>
      <c r="U300" s="397"/>
      <c r="V300" s="142"/>
      <c r="W300" s="141"/>
      <c r="X300" s="141"/>
      <c r="Y300" s="141"/>
      <c r="Z300" s="141"/>
      <c r="AA300" s="141"/>
      <c r="AB300" s="141"/>
      <c r="AC300" s="141"/>
      <c r="AD300" s="391"/>
      <c r="AE300" s="141"/>
      <c r="AF300" s="141"/>
      <c r="AG300" s="391"/>
      <c r="AH300" s="143"/>
      <c r="AI300" s="144"/>
      <c r="AJ300" s="144"/>
      <c r="AK300" s="144"/>
      <c r="AL300" s="138"/>
      <c r="AM300" s="391"/>
      <c r="AN300" s="143"/>
      <c r="AO300" s="144"/>
      <c r="AP300" s="144"/>
      <c r="AQ300" s="144"/>
      <c r="AR300" s="138"/>
      <c r="AS300" s="391"/>
      <c r="AT300" s="143"/>
      <c r="AU300" s="391"/>
      <c r="AV300" s="346"/>
      <c r="AW300" s="346"/>
      <c r="AX300" s="346"/>
      <c r="AY300" s="144"/>
      <c r="AZ300" s="144"/>
      <c r="BB300" s="317"/>
      <c r="BC300" s="317"/>
      <c r="BD300" s="317"/>
      <c r="BE300" s="317"/>
      <c r="BF300" s="317"/>
      <c r="BG300" s="317"/>
      <c r="BH300" s="317"/>
      <c r="BI300" s="317"/>
      <c r="BJ300" s="317"/>
      <c r="BK300" s="317"/>
      <c r="BL300" s="317"/>
      <c r="BM300" s="317"/>
      <c r="BO300" s="317"/>
      <c r="BP300" s="317"/>
      <c r="BQ300" s="317"/>
      <c r="BR300" s="317"/>
      <c r="BS300" s="317"/>
      <c r="BT300" s="317"/>
      <c r="BU300" s="317"/>
      <c r="BV300" s="317"/>
      <c r="BW300" s="317"/>
      <c r="BX300" s="317"/>
      <c r="BY300" s="317"/>
      <c r="BZ300" s="317"/>
      <c r="CB300" s="558"/>
      <c r="CC300" s="558"/>
      <c r="CD300" s="558"/>
      <c r="CE300" s="558"/>
      <c r="CF300" s="558"/>
      <c r="CG300" s="558"/>
      <c r="CH300" s="558"/>
      <c r="CI300" s="558"/>
      <c r="CJ300" s="558"/>
      <c r="CK300" s="558"/>
      <c r="CL300" s="558"/>
      <c r="CM300" s="558"/>
      <c r="CO300" s="558"/>
      <c r="CP300" s="558"/>
      <c r="CQ300" s="558"/>
      <c r="CR300" s="558"/>
      <c r="CS300" s="558"/>
      <c r="CT300" s="558"/>
      <c r="CU300" s="558"/>
      <c r="CV300" s="558"/>
      <c r="CW300" s="558"/>
      <c r="CX300" s="558"/>
      <c r="CY300" s="558"/>
      <c r="CZ300" s="558"/>
      <c r="DB300" s="558"/>
      <c r="DC300" s="558"/>
      <c r="DD300" s="558"/>
      <c r="DE300" s="558"/>
      <c r="DF300" s="558"/>
      <c r="DG300" s="558"/>
      <c r="DH300" s="558"/>
      <c r="DI300" s="558"/>
      <c r="DJ300" s="558"/>
      <c r="DK300" s="558"/>
      <c r="DL300" s="558"/>
      <c r="DM300" s="558"/>
      <c r="DO300" s="558"/>
      <c r="DP300" s="558"/>
      <c r="DQ300" s="558"/>
      <c r="DR300" s="558"/>
      <c r="DS300" s="558"/>
      <c r="DT300" s="558"/>
      <c r="DU300" s="558"/>
      <c r="DV300" s="558"/>
      <c r="DW300" s="558"/>
      <c r="DX300" s="558"/>
      <c r="DY300" s="558"/>
      <c r="DZ300" s="558"/>
      <c r="EB300" s="558"/>
      <c r="EC300" s="558"/>
      <c r="ED300" s="558"/>
      <c r="EE300" s="558"/>
      <c r="EF300" s="558"/>
      <c r="EG300" s="558"/>
      <c r="EH300" s="558"/>
      <c r="EI300" s="558"/>
      <c r="EJ300" s="558"/>
      <c r="EK300" s="558"/>
      <c r="EL300" s="558"/>
      <c r="EM300" s="558"/>
      <c r="EO300" s="558"/>
      <c r="EP300" s="558"/>
      <c r="EQ300" s="558"/>
      <c r="ER300" s="558"/>
      <c r="ES300" s="558"/>
      <c r="ET300" s="558"/>
      <c r="EU300" s="558"/>
      <c r="EV300" s="558"/>
      <c r="EW300" s="558"/>
      <c r="EX300" s="558"/>
      <c r="EY300" s="558"/>
      <c r="EZ300" s="558"/>
    </row>
    <row r="301" spans="1:156" ht="51" customHeight="1" thickBot="1">
      <c r="B301" s="150"/>
      <c r="C301" s="222"/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155" t="s">
        <v>125</v>
      </c>
      <c r="U301" s="406"/>
      <c r="V301" s="155" t="s">
        <v>125</v>
      </c>
      <c r="W301" s="156" t="s">
        <v>430</v>
      </c>
      <c r="X301" s="156" t="s">
        <v>127</v>
      </c>
      <c r="Y301" s="156" t="s">
        <v>128</v>
      </c>
      <c r="Z301" s="156" t="s">
        <v>129</v>
      </c>
      <c r="AA301" s="156" t="s">
        <v>130</v>
      </c>
      <c r="AB301" s="156" t="s">
        <v>131</v>
      </c>
      <c r="AC301" s="155" t="s">
        <v>132</v>
      </c>
      <c r="AD301" s="419" t="s">
        <v>431</v>
      </c>
      <c r="AE301" s="155" t="s">
        <v>432</v>
      </c>
      <c r="AF301" s="155" t="s">
        <v>135</v>
      </c>
      <c r="AG301" s="419" t="s">
        <v>0</v>
      </c>
      <c r="AH301" s="157" t="s">
        <v>136</v>
      </c>
      <c r="AI301" s="158" t="s">
        <v>137</v>
      </c>
      <c r="AJ301" s="158" t="s">
        <v>433</v>
      </c>
      <c r="AK301" s="158" t="s">
        <v>138</v>
      </c>
      <c r="AL301" s="159" t="s">
        <v>139</v>
      </c>
      <c r="AM301" s="419" t="s">
        <v>140</v>
      </c>
      <c r="AN301" s="157" t="s">
        <v>141</v>
      </c>
      <c r="AO301" s="158"/>
      <c r="AP301" s="238" t="s">
        <v>434</v>
      </c>
      <c r="AQ301" s="238" t="s">
        <v>143</v>
      </c>
      <c r="AR301" s="266" t="s">
        <v>144</v>
      </c>
      <c r="AS301" s="419" t="s">
        <v>293</v>
      </c>
      <c r="AT301" s="157" t="s">
        <v>294</v>
      </c>
      <c r="AU301" s="419" t="s">
        <v>145</v>
      </c>
      <c r="AV301" s="347" t="s">
        <v>146</v>
      </c>
      <c r="AW301" s="347" t="s">
        <v>147</v>
      </c>
      <c r="AX301" s="388"/>
      <c r="AY301" s="160" t="s">
        <v>149</v>
      </c>
      <c r="AZ301" s="161" t="s">
        <v>150</v>
      </c>
      <c r="BB301" s="162" t="s">
        <v>151</v>
      </c>
      <c r="BC301" s="162" t="s">
        <v>152</v>
      </c>
      <c r="BD301" s="162" t="s">
        <v>107</v>
      </c>
      <c r="BE301" s="162" t="s">
        <v>153</v>
      </c>
      <c r="BF301" s="162" t="s">
        <v>154</v>
      </c>
      <c r="BG301" s="162" t="s">
        <v>155</v>
      </c>
      <c r="BH301" s="162" t="s">
        <v>156</v>
      </c>
      <c r="BI301" s="162" t="s">
        <v>157</v>
      </c>
      <c r="BJ301" s="162" t="s">
        <v>158</v>
      </c>
      <c r="BK301" s="162" t="s">
        <v>159</v>
      </c>
      <c r="BL301" s="162" t="s">
        <v>160</v>
      </c>
      <c r="BM301" s="162" t="s">
        <v>161</v>
      </c>
      <c r="BO301" s="162" t="s">
        <v>151</v>
      </c>
      <c r="BP301" s="162" t="s">
        <v>152</v>
      </c>
      <c r="BQ301" s="162" t="s">
        <v>107</v>
      </c>
      <c r="BR301" s="162" t="s">
        <v>153</v>
      </c>
      <c r="BS301" s="162" t="s">
        <v>154</v>
      </c>
      <c r="BT301" s="162" t="s">
        <v>155</v>
      </c>
      <c r="BU301" s="162" t="s">
        <v>156</v>
      </c>
      <c r="BV301" s="162" t="s">
        <v>157</v>
      </c>
      <c r="BW301" s="162" t="s">
        <v>158</v>
      </c>
      <c r="BX301" s="162" t="s">
        <v>159</v>
      </c>
      <c r="BY301" s="162" t="s">
        <v>160</v>
      </c>
      <c r="BZ301" s="162" t="s">
        <v>161</v>
      </c>
      <c r="CB301" s="531" t="s">
        <v>151</v>
      </c>
      <c r="CC301" s="531" t="s">
        <v>152</v>
      </c>
      <c r="CD301" s="531" t="s">
        <v>107</v>
      </c>
      <c r="CE301" s="531" t="s">
        <v>153</v>
      </c>
      <c r="CF301" s="531" t="s">
        <v>154</v>
      </c>
      <c r="CG301" s="531" t="s">
        <v>155</v>
      </c>
      <c r="CH301" s="531" t="s">
        <v>156</v>
      </c>
      <c r="CI301" s="531" t="s">
        <v>157</v>
      </c>
      <c r="CJ301" s="531" t="s">
        <v>158</v>
      </c>
      <c r="CK301" s="531" t="s">
        <v>159</v>
      </c>
      <c r="CL301" s="531" t="s">
        <v>160</v>
      </c>
      <c r="CM301" s="531" t="s">
        <v>161</v>
      </c>
      <c r="CO301" s="531" t="s">
        <v>151</v>
      </c>
      <c r="CP301" s="531" t="s">
        <v>152</v>
      </c>
      <c r="CQ301" s="531" t="s">
        <v>107</v>
      </c>
      <c r="CR301" s="531" t="s">
        <v>153</v>
      </c>
      <c r="CS301" s="531" t="s">
        <v>154</v>
      </c>
      <c r="CT301" s="531" t="s">
        <v>155</v>
      </c>
      <c r="CU301" s="531" t="s">
        <v>156</v>
      </c>
      <c r="CV301" s="531" t="s">
        <v>157</v>
      </c>
      <c r="CW301" s="531" t="s">
        <v>158</v>
      </c>
      <c r="CX301" s="531" t="s">
        <v>159</v>
      </c>
      <c r="CY301" s="531" t="s">
        <v>160</v>
      </c>
      <c r="CZ301" s="531" t="s">
        <v>161</v>
      </c>
      <c r="DB301" s="531" t="s">
        <v>151</v>
      </c>
      <c r="DC301" s="531" t="s">
        <v>152</v>
      </c>
      <c r="DD301" s="531" t="s">
        <v>107</v>
      </c>
      <c r="DE301" s="531" t="s">
        <v>153</v>
      </c>
      <c r="DF301" s="531" t="s">
        <v>154</v>
      </c>
      <c r="DG301" s="531" t="s">
        <v>155</v>
      </c>
      <c r="DH301" s="531" t="s">
        <v>156</v>
      </c>
      <c r="DI301" s="531" t="s">
        <v>157</v>
      </c>
      <c r="DJ301" s="531" t="s">
        <v>158</v>
      </c>
      <c r="DK301" s="531" t="s">
        <v>159</v>
      </c>
      <c r="DL301" s="531" t="s">
        <v>160</v>
      </c>
      <c r="DM301" s="531" t="s">
        <v>161</v>
      </c>
      <c r="DO301" s="531" t="s">
        <v>151</v>
      </c>
      <c r="DP301" s="531" t="s">
        <v>152</v>
      </c>
      <c r="DQ301" s="531" t="s">
        <v>107</v>
      </c>
      <c r="DR301" s="531" t="s">
        <v>153</v>
      </c>
      <c r="DS301" s="531" t="s">
        <v>154</v>
      </c>
      <c r="DT301" s="531" t="s">
        <v>155</v>
      </c>
      <c r="DU301" s="531" t="s">
        <v>156</v>
      </c>
      <c r="DV301" s="531" t="s">
        <v>157</v>
      </c>
      <c r="DW301" s="531" t="s">
        <v>158</v>
      </c>
      <c r="DX301" s="531" t="s">
        <v>159</v>
      </c>
      <c r="DY301" s="531" t="s">
        <v>160</v>
      </c>
      <c r="DZ301" s="531" t="s">
        <v>161</v>
      </c>
      <c r="EB301" s="531" t="s">
        <v>151</v>
      </c>
      <c r="EC301" s="531" t="s">
        <v>152</v>
      </c>
      <c r="ED301" s="531" t="s">
        <v>107</v>
      </c>
      <c r="EE301" s="531" t="s">
        <v>153</v>
      </c>
      <c r="EF301" s="531" t="s">
        <v>154</v>
      </c>
      <c r="EG301" s="531" t="s">
        <v>155</v>
      </c>
      <c r="EH301" s="531" t="s">
        <v>156</v>
      </c>
      <c r="EI301" s="531" t="s">
        <v>157</v>
      </c>
      <c r="EJ301" s="531" t="s">
        <v>158</v>
      </c>
      <c r="EK301" s="531" t="s">
        <v>159</v>
      </c>
      <c r="EL301" s="531" t="s">
        <v>160</v>
      </c>
      <c r="EM301" s="531" t="s">
        <v>161</v>
      </c>
      <c r="EO301" s="531" t="s">
        <v>151</v>
      </c>
      <c r="EP301" s="531" t="s">
        <v>152</v>
      </c>
      <c r="EQ301" s="531" t="s">
        <v>107</v>
      </c>
      <c r="ER301" s="531" t="s">
        <v>153</v>
      </c>
      <c r="ES301" s="531" t="s">
        <v>154</v>
      </c>
      <c r="ET301" s="531" t="s">
        <v>155</v>
      </c>
      <c r="EU301" s="531" t="s">
        <v>156</v>
      </c>
      <c r="EV301" s="531" t="s">
        <v>157</v>
      </c>
      <c r="EW301" s="531" t="s">
        <v>158</v>
      </c>
      <c r="EX301" s="531" t="s">
        <v>159</v>
      </c>
      <c r="EY301" s="531" t="s">
        <v>160</v>
      </c>
      <c r="EZ301" s="531" t="s">
        <v>161</v>
      </c>
    </row>
    <row r="302" spans="1:156" ht="52.5">
      <c r="B302" s="1" t="s">
        <v>194</v>
      </c>
      <c r="C302" s="1" t="s">
        <v>300</v>
      </c>
      <c r="D302" s="509" t="s">
        <v>417</v>
      </c>
      <c r="E302" s="1" t="s">
        <v>174</v>
      </c>
      <c r="F302" s="1" t="s">
        <v>162</v>
      </c>
      <c r="G302" s="1" t="s">
        <v>162</v>
      </c>
      <c r="H302" s="1" t="s">
        <v>162</v>
      </c>
      <c r="I302" s="1" t="s">
        <v>162</v>
      </c>
      <c r="J302" s="1" t="s">
        <v>162</v>
      </c>
      <c r="K302" s="1" t="s">
        <v>162</v>
      </c>
      <c r="L302" s="1" t="s">
        <v>162</v>
      </c>
      <c r="M302" s="1" t="s">
        <v>162</v>
      </c>
      <c r="N302" s="1" t="s">
        <v>162</v>
      </c>
      <c r="O302" s="1" t="s">
        <v>162</v>
      </c>
      <c r="T302" s="515" t="s">
        <v>418</v>
      </c>
      <c r="U302" s="267">
        <v>202300000000323</v>
      </c>
      <c r="V302" s="289" t="s">
        <v>418</v>
      </c>
      <c r="W302" s="360">
        <f>+SUMIFS('[1]SIIF Cierre 31 de Abril de 2024'!$P$4:$P$749,'[1]SIIF Cierre 31 de Abril de 2024'!$A$4:$A$749,$B302,'[1]SIIF Cierre 31 de Abril de 2024'!$B$4:$B$749,$C302,'[1]SIIF Cierre 31 de Abril de 2024'!$C$4:$C$749,$D302)/1000000</f>
        <v>1500</v>
      </c>
      <c r="X302" s="360">
        <v>0</v>
      </c>
      <c r="Y302" s="360">
        <f>+SUMIFS('[1]SIIF Cierre 31 de Abril de 2024'!$R$4:$R$749,'[1]SIIF Cierre 31 de Abril de 2024'!$A$4:$A$749,$B302,'[1]SIIF Cierre 31 de Abril de 2024'!$B$4:$B$749,$C302,'[1]SIIF Cierre 31 de Abril de 2024'!$C$4:$C$749,$D302)/1000000</f>
        <v>0</v>
      </c>
      <c r="Z302" s="360"/>
      <c r="AA302" s="360">
        <f>+SUMIFS('[1]SIIF Cierre 31 de Abril de 2024'!$Q$4:$Q$749,'[1]SIIF Cierre 31 de Abril de 2024'!$A$4:$A$749,$B302,'[1]SIIF Cierre 31 de Abril de 2024'!$B$4:$B$749,$C302,'[1]SIIF Cierre 31 de Abril de 2024'!$C$4:$C$749,$D302)/1000000</f>
        <v>0</v>
      </c>
      <c r="AB302" s="360"/>
      <c r="AC302" s="360"/>
      <c r="AD302" s="428">
        <f t="shared" ref="AD302:AD310" si="815">W302-Y302+AA302</f>
        <v>1500</v>
      </c>
      <c r="AE302" s="360">
        <f>+SUMIFS('[1]SIIF Cierre 31 de Abril de 2024'!$T$4:$T$749,'[1]SIIF Cierre 31 de Abril de 2024'!$A$4:$A$749,$B302,'[1]SIIF Cierre 31 de Abril de 2024'!$B$4:$B$749,$C302,'[1]SIIF Cierre 31 de Abril de 2024'!$C$4:$C$749,$D302)/1000000</f>
        <v>0</v>
      </c>
      <c r="AF302" s="360">
        <f>AD302-AE302</f>
        <v>1500</v>
      </c>
      <c r="AG302" s="437">
        <f>+SUMIFS('[1]SIIF Cierre 31 de Abril de 2024'!$W$4:$W$749,'[1]SIIF Cierre 31 de Abril de 2024'!$A$4:$A$749,$B302,'[1]SIIF Cierre 31 de Abril de 2024'!$B$4:$B$749,$C302,'[1]SIIF Cierre 31 de Abril de 2024'!$C$4:$C$749,$D302,'[1]SIIF Cierre 31 de Abril de 2024'!$D$4:$D$749,$E302,'[1]SIIF Cierre 31 de Abril de 2024'!$E$4:$E$749,$F302,'[1]SIIF Cierre 31 de Abril de 2024'!$F$4:$F$749,$G302,'[1]SIIF Cierre 31 de Abril de 2024'!$G$4:$G$749,$H302,'[1]SIIF Cierre 31 de Abril de 2024'!$H$4:$H$749,$I302,'[1]SIIF Cierre 31 de Abril de 2024'!$I$4:$I$749,$J302,'[1]SIIF Cierre 31 de Abril de 2024'!$J$4:$J$749,$K302,'[1]SIIF Cierre 31 de Abril de 2024'!$K$4:$K$749,$L302,'[1]SIIF Cierre 31 de Abril de 2024'!$L$4:$L$749,$M302,'[1]SIIF Cierre 31 de Abril de 2024'!$M$4:$M$749,$N302,'[1]SIIF Cierre 31 de Abril de 2024'!$N$4:$N$749,$O302)/1000000</f>
        <v>735.55866500000002</v>
      </c>
      <c r="AH302" s="247">
        <f t="shared" ref="AH302:AH311" si="816">+AG302/AD302</f>
        <v>0.49037244333333335</v>
      </c>
      <c r="AI302" s="248"/>
      <c r="AJ302" s="246">
        <f t="shared" ref="AJ302:AJ310" si="817">INDEX(CB302:CM302,MATCH($W$1,$CB$86:$CM$86,0))</f>
        <v>769.41664600000001</v>
      </c>
      <c r="AK302" s="246">
        <f t="shared" ref="AK302:AK310" si="818">+AG302-AJ302</f>
        <v>-33.857980999999995</v>
      </c>
      <c r="AL302" s="170">
        <f t="shared" ref="AL302:AL311" si="819">INDEX(BB302:BM302,MATCH($W$1,$BB$86:$BM$86,0))</f>
        <v>0.51294443066666662</v>
      </c>
      <c r="AM302" s="438">
        <f>+SUMIFS('[1]SIIF Cierre 31 de Abril de 2024'!$X$4:$X$749,'[1]SIIF Cierre 31 de Abril de 2024'!$A$4:$A$749,$B302,'[1]SIIF Cierre 31 de Abril de 2024'!$B$4:$B$749,$C302,'[1]SIIF Cierre 31 de Abril de 2024'!$C$4:$C$749,$D302,'[1]SIIF Cierre 31 de Abril de 2024'!$D$4:$D$749,$E302,'[1]SIIF Cierre 31 de Abril de 2024'!$E$4:$E$749,$F302,'[1]SIIF Cierre 31 de Abril de 2024'!$F$4:$F$749,$G302,'[1]SIIF Cierre 31 de Abril de 2024'!$G$4:$G$749,$H302,'[1]SIIF Cierre 31 de Abril de 2024'!$H$4:$H$749,$I302,'[1]SIIF Cierre 31 de Abril de 2024'!$I$4:$I$749,$J302,'[1]SIIF Cierre 31 de Abril de 2024'!$J$4:$J$749,$K302,'[1]SIIF Cierre 31 de Abril de 2024'!$K$4:$K$749,$L302,'[1]SIIF Cierre 31 de Abril de 2024'!$L$4:$L$749,$M302,'[1]SIIF Cierre 31 de Abril de 2024'!$M$4:$M$749,$N302,'[1]SIIF Cierre 31 de Abril de 2024'!$N$4:$N$749,$O302)/1000000</f>
        <v>244.56307200000001</v>
      </c>
      <c r="AN302" s="247">
        <f t="shared" ref="AN302:AN311" si="820">+AM302/AD302</f>
        <v>0.16304204799999999</v>
      </c>
      <c r="AO302" s="248"/>
      <c r="AP302" s="246">
        <f t="shared" ref="AP302:AP310" si="821">INDEX(CO302:CZ302,MATCH($W$1,$CO$86:$CZ$86,0))</f>
        <v>260.54738900000001</v>
      </c>
      <c r="AQ302" s="246">
        <f t="shared" ref="AQ302:AQ310" si="822">+AM302-AP302</f>
        <v>-15.984317000000004</v>
      </c>
      <c r="AR302" s="170">
        <f t="shared" ref="AR302:AR311" si="823">INDEX(BO302:BZ302,MATCH($W$1,$BO$86:$BZ$86,0))</f>
        <v>0.17369825933333333</v>
      </c>
      <c r="AS302" s="438">
        <f>+SUMIFS('[1]SIIF Cierre 31 de Abril de 2024'!$Z$4:$Z$749,'[1]SIIF Cierre 31 de Abril de 2024'!$A$4:$A$749,$B302,'[1]SIIF Cierre 31 de Abril de 2024'!$B$4:$B$749,$C302,'[1]SIIF Cierre 31 de Abril de 2024'!$C$4:$C$749,$D302,'[1]SIIF Cierre 31 de Abril de 2024'!$D$4:$D$749,$E302,'[1]SIIF Cierre 31 de Abril de 2024'!$E$4:$E$749,$F302,'[1]SIIF Cierre 31 de Abril de 2024'!$F$4:$F$749,$G302,'[1]SIIF Cierre 31 de Abril de 2024'!$G$4:$G$749,$H302,'[1]SIIF Cierre 31 de Abril de 2024'!$H$4:$H$749,$I302,'[1]SIIF Cierre 31 de Abril de 2024'!$I$4:$I$749,$J302,'[1]SIIF Cierre 31 de Abril de 2024'!$J$4:$J$749,$K302,'[1]SIIF Cierre 31 de Abril de 2024'!$K$4:$K$749,$L302,'[1]SIIF Cierre 31 de Abril de 2024'!$L$4:$L$749,$M302,'[1]SIIF Cierre 31 de Abril de 2024'!$M$4:$M$749,$N302,'[1]SIIF Cierre 31 de Abril de 2024'!$N$4:$N$749,$O302)/1000000</f>
        <v>244.56307200000001</v>
      </c>
      <c r="AT302" s="247">
        <f t="shared" ref="AT302:AT311" si="824">+AS302/AD302</f>
        <v>0.16304204799999999</v>
      </c>
      <c r="AU302" s="428">
        <f t="shared" ref="AU302:AU310" si="825">+AD302-AG302</f>
        <v>764.44133499999998</v>
      </c>
      <c r="AV302" s="361">
        <f t="shared" ref="AV302:AV310" si="826">+AG302-AM302</f>
        <v>490.99559299999999</v>
      </c>
      <c r="AW302" s="382">
        <f t="shared" ref="AW302:AW310" si="827">+AD302-AM302</f>
        <v>1255.4369280000001</v>
      </c>
      <c r="AX302" s="386"/>
      <c r="AY302" s="190">
        <f t="shared" ref="AY302:AY310" si="828">AD302*AR302</f>
        <v>260.54738900000001</v>
      </c>
      <c r="AZ302" s="172">
        <f t="shared" ref="AZ302:AZ311" si="829">IF(AND(AY302=0,AM302&gt;AY302),1,IFERROR(AM302/AY302,1))</f>
        <v>0.93865101829901665</v>
      </c>
      <c r="BB302" s="259">
        <v>0.44103220666666665</v>
      </c>
      <c r="BC302" s="252">
        <v>0.44137476399999998</v>
      </c>
      <c r="BD302" s="252">
        <v>0.51027776400000002</v>
      </c>
      <c r="BE302" s="252">
        <v>0.51294443066666662</v>
      </c>
      <c r="BF302" s="252">
        <v>0.51561109733333332</v>
      </c>
      <c r="BG302" s="252">
        <v>0.69141143066666666</v>
      </c>
      <c r="BH302" s="252">
        <v>0.98711643066666666</v>
      </c>
      <c r="BI302" s="252">
        <v>0.98978309733333336</v>
      </c>
      <c r="BJ302" s="252">
        <v>0.99244976399999996</v>
      </c>
      <c r="BK302" s="252">
        <v>0.99511643066666666</v>
      </c>
      <c r="BL302" s="252">
        <v>0.99778309733333337</v>
      </c>
      <c r="BM302" s="252">
        <v>1</v>
      </c>
      <c r="BO302" s="252">
        <v>1.9164066666666666E-3</v>
      </c>
      <c r="BP302" s="252">
        <v>1.9620059333333332E-2</v>
      </c>
      <c r="BQ302" s="252">
        <v>9.2474725999999993E-2</v>
      </c>
      <c r="BR302" s="252">
        <v>0.17369825933333333</v>
      </c>
      <c r="BS302" s="252">
        <v>0.25492179266666665</v>
      </c>
      <c r="BT302" s="252">
        <v>0.40281199266666667</v>
      </c>
      <c r="BU302" s="252">
        <v>0.47789085933333331</v>
      </c>
      <c r="BV302" s="252">
        <v>0.55296972600000005</v>
      </c>
      <c r="BW302" s="252">
        <v>0.69035898600000001</v>
      </c>
      <c r="BX302" s="252">
        <v>0.76008071933333332</v>
      </c>
      <c r="BY302" s="252">
        <v>0.86026945266666666</v>
      </c>
      <c r="BZ302" s="252">
        <v>1</v>
      </c>
      <c r="CB302" s="537">
        <f t="shared" ref="CB302:CM310" si="830">DB302/EB302</f>
        <v>661.54831000000001</v>
      </c>
      <c r="CC302" s="537">
        <f t="shared" si="830"/>
        <v>662.06214599999998</v>
      </c>
      <c r="CD302" s="537">
        <f t="shared" si="830"/>
        <v>765.41664600000001</v>
      </c>
      <c r="CE302" s="537">
        <f t="shared" si="830"/>
        <v>769.41664600000001</v>
      </c>
      <c r="CF302" s="537">
        <f t="shared" si="830"/>
        <v>773.41664600000001</v>
      </c>
      <c r="CG302" s="537">
        <f t="shared" si="830"/>
        <v>1037.117146</v>
      </c>
      <c r="CH302" s="537">
        <f t="shared" si="830"/>
        <v>1480.6746459999999</v>
      </c>
      <c r="CI302" s="537">
        <f t="shared" si="830"/>
        <v>1484.6746459999999</v>
      </c>
      <c r="CJ302" s="537">
        <f t="shared" si="830"/>
        <v>1488.6746459999999</v>
      </c>
      <c r="CK302" s="537">
        <f t="shared" si="830"/>
        <v>1492.6746459999999</v>
      </c>
      <c r="CL302" s="537">
        <f t="shared" si="830"/>
        <v>1496.6746459999999</v>
      </c>
      <c r="CM302" s="537">
        <f t="shared" si="830"/>
        <v>1500</v>
      </c>
      <c r="CO302" s="538">
        <f t="shared" ref="CO302:CZ310" si="831">DO302/EO302</f>
        <v>2.8746100000000001</v>
      </c>
      <c r="CP302" s="538">
        <f t="shared" si="831"/>
        <v>29.430088999999999</v>
      </c>
      <c r="CQ302" s="538">
        <f t="shared" si="831"/>
        <v>138.71208899999999</v>
      </c>
      <c r="CR302" s="538">
        <f t="shared" si="831"/>
        <v>260.54738900000001</v>
      </c>
      <c r="CS302" s="538">
        <f t="shared" si="831"/>
        <v>382.38268900000003</v>
      </c>
      <c r="CT302" s="538">
        <f t="shared" si="831"/>
        <v>604.21798899999999</v>
      </c>
      <c r="CU302" s="538">
        <f t="shared" si="831"/>
        <v>716.83628899999997</v>
      </c>
      <c r="CV302" s="538">
        <f t="shared" si="831"/>
        <v>829.45458900000006</v>
      </c>
      <c r="CW302" s="538">
        <f t="shared" si="831"/>
        <v>1035.5384790000001</v>
      </c>
      <c r="CX302" s="538">
        <f t="shared" si="831"/>
        <v>1140.121079</v>
      </c>
      <c r="CY302" s="538">
        <f t="shared" si="831"/>
        <v>1290.4041790000001</v>
      </c>
      <c r="CZ302" s="538">
        <f t="shared" si="831"/>
        <v>1500</v>
      </c>
      <c r="DB302" s="537">
        <v>661548310</v>
      </c>
      <c r="DC302" s="538">
        <v>662062146</v>
      </c>
      <c r="DD302" s="538">
        <v>765416646</v>
      </c>
      <c r="DE302" s="538">
        <v>769416646</v>
      </c>
      <c r="DF302" s="538">
        <v>773416646</v>
      </c>
      <c r="DG302" s="538">
        <v>1037117146</v>
      </c>
      <c r="DH302" s="538">
        <v>1480674646</v>
      </c>
      <c r="DI302" s="538">
        <v>1484674646</v>
      </c>
      <c r="DJ302" s="538">
        <v>1488674646</v>
      </c>
      <c r="DK302" s="538">
        <v>1492674646</v>
      </c>
      <c r="DL302" s="538">
        <v>1496674646</v>
      </c>
      <c r="DM302" s="538">
        <v>1500000000</v>
      </c>
      <c r="DO302" s="538">
        <v>2874610</v>
      </c>
      <c r="DP302" s="538">
        <v>29430089</v>
      </c>
      <c r="DQ302" s="538">
        <v>138712089</v>
      </c>
      <c r="DR302" s="538">
        <v>260547389</v>
      </c>
      <c r="DS302" s="538">
        <v>382382689</v>
      </c>
      <c r="DT302" s="538">
        <v>604217989</v>
      </c>
      <c r="DU302" s="538">
        <v>716836289</v>
      </c>
      <c r="DV302" s="538">
        <v>829454589</v>
      </c>
      <c r="DW302" s="538">
        <v>1035538479</v>
      </c>
      <c r="DX302" s="538">
        <v>1140121079</v>
      </c>
      <c r="DY302" s="538">
        <v>1290404179</v>
      </c>
      <c r="DZ302" s="538">
        <v>1500000000</v>
      </c>
      <c r="EB302" s="537">
        <v>1000000</v>
      </c>
      <c r="EC302" s="538">
        <v>1000000</v>
      </c>
      <c r="ED302" s="538">
        <v>1000000</v>
      </c>
      <c r="EE302" s="538">
        <v>1000000</v>
      </c>
      <c r="EF302" s="538">
        <v>1000000</v>
      </c>
      <c r="EG302" s="538">
        <v>1000000</v>
      </c>
      <c r="EH302" s="538">
        <v>1000000</v>
      </c>
      <c r="EI302" s="538">
        <v>1000000</v>
      </c>
      <c r="EJ302" s="538">
        <v>1000000</v>
      </c>
      <c r="EK302" s="538">
        <v>1000000</v>
      </c>
      <c r="EL302" s="538">
        <v>1000000</v>
      </c>
      <c r="EM302" s="538">
        <v>1000000</v>
      </c>
      <c r="EO302" s="538">
        <v>1000000</v>
      </c>
      <c r="EP302" s="538">
        <v>1000000</v>
      </c>
      <c r="EQ302" s="538">
        <v>1000000</v>
      </c>
      <c r="ER302" s="538">
        <v>1000000</v>
      </c>
      <c r="ES302" s="538">
        <v>1000000</v>
      </c>
      <c r="ET302" s="538">
        <v>1000000</v>
      </c>
      <c r="EU302" s="538">
        <v>1000000</v>
      </c>
      <c r="EV302" s="538">
        <v>1000000</v>
      </c>
      <c r="EW302" s="538">
        <v>1000000</v>
      </c>
      <c r="EX302" s="538">
        <v>1000000</v>
      </c>
      <c r="EY302" s="538">
        <v>1000000</v>
      </c>
      <c r="EZ302" s="538">
        <v>1000000</v>
      </c>
    </row>
    <row r="303" spans="1:156" ht="52.5">
      <c r="B303" s="1" t="s">
        <v>194</v>
      </c>
      <c r="C303" s="1" t="s">
        <v>300</v>
      </c>
      <c r="D303" s="519" t="s">
        <v>392</v>
      </c>
      <c r="E303" s="1" t="s">
        <v>174</v>
      </c>
      <c r="F303" s="1" t="s">
        <v>162</v>
      </c>
      <c r="G303" s="1" t="s">
        <v>162</v>
      </c>
      <c r="H303" s="1" t="s">
        <v>162</v>
      </c>
      <c r="I303" s="1" t="s">
        <v>162</v>
      </c>
      <c r="J303" s="1" t="s">
        <v>162</v>
      </c>
      <c r="K303" s="1" t="s">
        <v>162</v>
      </c>
      <c r="L303" s="1" t="s">
        <v>162</v>
      </c>
      <c r="M303" s="1" t="s">
        <v>162</v>
      </c>
      <c r="N303" s="1" t="s">
        <v>162</v>
      </c>
      <c r="O303" s="1" t="s">
        <v>162</v>
      </c>
      <c r="T303" s="515" t="s">
        <v>287</v>
      </c>
      <c r="U303" s="267" t="s">
        <v>288</v>
      </c>
      <c r="V303" s="289" t="s">
        <v>287</v>
      </c>
      <c r="W303" s="360">
        <f>+SUMIFS('[1]SIIF Cierre 31 de Abril de 2024'!$P$4:$P$749,'[1]SIIF Cierre 31 de Abril de 2024'!$A$4:$A$749,$B303,'[1]SIIF Cierre 31 de Abril de 2024'!$B$4:$B$749,$C303,'[1]SIIF Cierre 31 de Abril de 2024'!$C$4:$C$749,$D303)/1000000</f>
        <v>3896.3278789999999</v>
      </c>
      <c r="X303" s="360">
        <v>0</v>
      </c>
      <c r="Y303" s="360">
        <f>+SUMIFS('[1]SIIF Cierre 31 de Abril de 2024'!$R$4:$R$749,'[1]SIIF Cierre 31 de Abril de 2024'!$A$4:$A$749,$B303,'[1]SIIF Cierre 31 de Abril de 2024'!$B$4:$B$749,$C303,'[1]SIIF Cierre 31 de Abril de 2024'!$C$4:$C$749,$D303)/1000000</f>
        <v>0</v>
      </c>
      <c r="Z303" s="360"/>
      <c r="AA303" s="360">
        <f>+SUMIFS('[1]SIIF Cierre 31 de Abril de 2024'!$Q$4:$Q$749,'[1]SIIF Cierre 31 de Abril de 2024'!$A$4:$A$749,$B303,'[1]SIIF Cierre 31 de Abril de 2024'!$B$4:$B$749,$C303,'[1]SIIF Cierre 31 de Abril de 2024'!$C$4:$C$749,$D303)/1000000</f>
        <v>0</v>
      </c>
      <c r="AB303" s="360"/>
      <c r="AC303" s="360"/>
      <c r="AD303" s="428">
        <f t="shared" si="815"/>
        <v>3896.3278789999999</v>
      </c>
      <c r="AE303" s="360">
        <f>+SUMIFS('[1]SIIF Cierre 31 de Abril de 2024'!$T$4:$T$749,'[1]SIIF Cierre 31 de Abril de 2024'!$A$4:$A$749,$B303,'[1]SIIF Cierre 31 de Abril de 2024'!$B$4:$B$749,$C303,'[1]SIIF Cierre 31 de Abril de 2024'!$C$4:$C$749,$D303)/1000000</f>
        <v>0</v>
      </c>
      <c r="AF303" s="360">
        <f t="shared" ref="AF303:AF310" si="832">AD303-AE303</f>
        <v>3896.3278789999999</v>
      </c>
      <c r="AG303" s="437">
        <f>+SUMIFS('[1]SIIF Cierre 31 de Abril de 2024'!$W$4:$W$749,'[1]SIIF Cierre 31 de Abril de 2024'!$A$4:$A$749,$B303,'[1]SIIF Cierre 31 de Abril de 2024'!$B$4:$B$749,$C303,'[1]SIIF Cierre 31 de Abril de 2024'!$C$4:$C$749,$D303,'[1]SIIF Cierre 31 de Abril de 2024'!$D$4:$D$749,$E303,'[1]SIIF Cierre 31 de Abril de 2024'!$E$4:$E$749,$F303,'[1]SIIF Cierre 31 de Abril de 2024'!$F$4:$F$749,$G303,'[1]SIIF Cierre 31 de Abril de 2024'!$G$4:$G$749,$H303,'[1]SIIF Cierre 31 de Abril de 2024'!$H$4:$H$749,$I303,'[1]SIIF Cierre 31 de Abril de 2024'!$I$4:$I$749,$J303,'[1]SIIF Cierre 31 de Abril de 2024'!$J$4:$J$749,$K303,'[1]SIIF Cierre 31 de Abril de 2024'!$K$4:$K$749,$L303,'[1]SIIF Cierre 31 de Abril de 2024'!$L$4:$L$749,$M303,'[1]SIIF Cierre 31 de Abril de 2024'!$M$4:$M$749,$N303,'[1]SIIF Cierre 31 de Abril de 2024'!$N$4:$N$749,$O303)/1000000</f>
        <v>1241.7972956900001</v>
      </c>
      <c r="AH303" s="247">
        <f t="shared" si="816"/>
        <v>0.31870965027940867</v>
      </c>
      <c r="AI303" s="248"/>
      <c r="AJ303" s="246">
        <f t="shared" si="817"/>
        <v>1636.4003339999999</v>
      </c>
      <c r="AK303" s="246">
        <f t="shared" si="818"/>
        <v>-394.60303830999987</v>
      </c>
      <c r="AL303" s="170">
        <f t="shared" si="819"/>
        <v>0.41998527455035056</v>
      </c>
      <c r="AM303" s="438">
        <f>+SUMIFS('[1]SIIF Cierre 31 de Abril de 2024'!$X$4:$X$749,'[1]SIIF Cierre 31 de Abril de 2024'!$A$4:$A$749,$B303,'[1]SIIF Cierre 31 de Abril de 2024'!$B$4:$B$749,$C303,'[1]SIIF Cierre 31 de Abril de 2024'!$C$4:$C$749,$D303,'[1]SIIF Cierre 31 de Abril de 2024'!$D$4:$D$749,$E303,'[1]SIIF Cierre 31 de Abril de 2024'!$E$4:$E$749,$F303,'[1]SIIF Cierre 31 de Abril de 2024'!$F$4:$F$749,$G303,'[1]SIIF Cierre 31 de Abril de 2024'!$G$4:$G$749,$H303,'[1]SIIF Cierre 31 de Abril de 2024'!$H$4:$H$749,$I303,'[1]SIIF Cierre 31 de Abril de 2024'!$I$4:$I$749,$J303,'[1]SIIF Cierre 31 de Abril de 2024'!$J$4:$J$749,$K303,'[1]SIIF Cierre 31 de Abril de 2024'!$K$4:$K$749,$L303,'[1]SIIF Cierre 31 de Abril de 2024'!$L$4:$L$749,$M303,'[1]SIIF Cierre 31 de Abril de 2024'!$M$4:$M$749,$N303,'[1]SIIF Cierre 31 de Abril de 2024'!$N$4:$N$749,$O303)/1000000</f>
        <v>152.3958815</v>
      </c>
      <c r="AN303" s="247">
        <f t="shared" si="820"/>
        <v>3.9112694370863031E-2</v>
      </c>
      <c r="AO303" s="248"/>
      <c r="AP303" s="246">
        <f t="shared" si="821"/>
        <v>598.897381</v>
      </c>
      <c r="AQ303" s="246">
        <f t="shared" si="822"/>
        <v>-446.50149950000002</v>
      </c>
      <c r="AR303" s="170">
        <f t="shared" si="823"/>
        <v>0.15370815793708514</v>
      </c>
      <c r="AS303" s="438">
        <f>+SUMIFS('[1]SIIF Cierre 31 de Abril de 2024'!$Z$4:$Z$749,'[1]SIIF Cierre 31 de Abril de 2024'!$A$4:$A$749,$B303,'[1]SIIF Cierre 31 de Abril de 2024'!$B$4:$B$749,$C303,'[1]SIIF Cierre 31 de Abril de 2024'!$C$4:$C$749,$D303,'[1]SIIF Cierre 31 de Abril de 2024'!$D$4:$D$749,$E303,'[1]SIIF Cierre 31 de Abril de 2024'!$E$4:$E$749,$F303,'[1]SIIF Cierre 31 de Abril de 2024'!$F$4:$F$749,$G303,'[1]SIIF Cierre 31 de Abril de 2024'!$G$4:$G$749,$H303,'[1]SIIF Cierre 31 de Abril de 2024'!$H$4:$H$749,$I303,'[1]SIIF Cierre 31 de Abril de 2024'!$I$4:$I$749,$J303,'[1]SIIF Cierre 31 de Abril de 2024'!$J$4:$J$749,$K303,'[1]SIIF Cierre 31 de Abril de 2024'!$K$4:$K$749,$L303,'[1]SIIF Cierre 31 de Abril de 2024'!$L$4:$L$749,$M303,'[1]SIIF Cierre 31 de Abril de 2024'!$M$4:$M$749,$N303,'[1]SIIF Cierre 31 de Abril de 2024'!$N$4:$N$749,$O303)/1000000</f>
        <v>152.3958815</v>
      </c>
      <c r="AT303" s="247">
        <f t="shared" si="824"/>
        <v>3.9112694370863031E-2</v>
      </c>
      <c r="AU303" s="428">
        <f t="shared" si="825"/>
        <v>2654.5305833100001</v>
      </c>
      <c r="AV303" s="361">
        <f t="shared" si="826"/>
        <v>1089.40141419</v>
      </c>
      <c r="AW303" s="382">
        <f t="shared" si="827"/>
        <v>3743.9319974999999</v>
      </c>
      <c r="AX303" s="386"/>
      <c r="AY303" s="190">
        <f t="shared" si="828"/>
        <v>598.897381</v>
      </c>
      <c r="AZ303" s="172">
        <f t="shared" si="829"/>
        <v>0.25446075794410594</v>
      </c>
      <c r="BB303" s="259">
        <v>9.3719435412021698E-2</v>
      </c>
      <c r="BC303" s="252">
        <v>0.18751005348849389</v>
      </c>
      <c r="BD303" s="252">
        <v>0.36273730468564602</v>
      </c>
      <c r="BE303" s="252">
        <v>0.41998527455035056</v>
      </c>
      <c r="BF303" s="252">
        <v>0.59620367975710598</v>
      </c>
      <c r="BG303" s="252">
        <v>0.59642388709761862</v>
      </c>
      <c r="BH303" s="252">
        <v>0.59642388709761862</v>
      </c>
      <c r="BI303" s="252">
        <v>0.59642388709761862</v>
      </c>
      <c r="BJ303" s="252">
        <v>0.78473575991370004</v>
      </c>
      <c r="BK303" s="252">
        <v>0.80500017539719992</v>
      </c>
      <c r="BL303" s="252">
        <v>1</v>
      </c>
      <c r="BM303" s="252">
        <v>1</v>
      </c>
      <c r="BO303" s="252">
        <v>0</v>
      </c>
      <c r="BP303" s="252">
        <v>4.2185489800767358E-3</v>
      </c>
      <c r="BQ303" s="252">
        <v>2.2561356674777933E-2</v>
      </c>
      <c r="BR303" s="252">
        <v>0.15370815793708514</v>
      </c>
      <c r="BS303" s="252">
        <v>0.21573249841995651</v>
      </c>
      <c r="BT303" s="252">
        <v>0.3780360287281665</v>
      </c>
      <c r="BU303" s="252">
        <v>0.40678741939109792</v>
      </c>
      <c r="BV303" s="252">
        <v>0.47680843750675533</v>
      </c>
      <c r="BW303" s="252">
        <v>0.5055598281696867</v>
      </c>
      <c r="BX303" s="252">
        <v>0.72075908014208467</v>
      </c>
      <c r="BY303" s="252">
        <v>0.76737276298404655</v>
      </c>
      <c r="BZ303" s="252">
        <v>1</v>
      </c>
      <c r="CB303" s="537">
        <f t="shared" si="830"/>
        <v>365.16164900000001</v>
      </c>
      <c r="CC303" s="537">
        <f t="shared" si="830"/>
        <v>730.60064899999998</v>
      </c>
      <c r="CD303" s="537">
        <f t="shared" si="830"/>
        <v>1413.3434729999999</v>
      </c>
      <c r="CE303" s="537">
        <f t="shared" si="830"/>
        <v>1636.4003339999999</v>
      </c>
      <c r="CF303" s="537">
        <f t="shared" si="830"/>
        <v>2323.0050190000002</v>
      </c>
      <c r="CG303" s="537">
        <f t="shared" si="830"/>
        <v>2323.8630189999999</v>
      </c>
      <c r="CH303" s="537">
        <f t="shared" si="830"/>
        <v>2323.8630189999999</v>
      </c>
      <c r="CI303" s="537">
        <f t="shared" si="830"/>
        <v>2323.8630189999999</v>
      </c>
      <c r="CJ303" s="537">
        <f t="shared" si="830"/>
        <v>3057.5878189999999</v>
      </c>
      <c r="CK303" s="537">
        <f t="shared" si="830"/>
        <v>3136.5446259999999</v>
      </c>
      <c r="CL303" s="537">
        <f t="shared" si="830"/>
        <v>3896.3278789999999</v>
      </c>
      <c r="CM303" s="537">
        <f t="shared" si="830"/>
        <v>3896.3278789999999</v>
      </c>
      <c r="CO303" s="538">
        <f t="shared" si="831"/>
        <v>0</v>
      </c>
      <c r="CP303" s="538">
        <f t="shared" si="831"/>
        <v>16.43685</v>
      </c>
      <c r="CQ303" s="538">
        <f t="shared" si="831"/>
        <v>87.906442999999996</v>
      </c>
      <c r="CR303" s="538">
        <f t="shared" si="831"/>
        <v>598.897381</v>
      </c>
      <c r="CS303" s="538">
        <f t="shared" si="831"/>
        <v>840.56454799999995</v>
      </c>
      <c r="CT303" s="538">
        <f t="shared" si="831"/>
        <v>1472.9523180000001</v>
      </c>
      <c r="CU303" s="538">
        <f t="shared" si="831"/>
        <v>1584.977163</v>
      </c>
      <c r="CV303" s="538">
        <f t="shared" si="831"/>
        <v>1857.8020079999999</v>
      </c>
      <c r="CW303" s="538">
        <f t="shared" si="831"/>
        <v>1969.826853</v>
      </c>
      <c r="CX303" s="538">
        <f t="shared" si="831"/>
        <v>2808.3136979999999</v>
      </c>
      <c r="CY303" s="538">
        <f t="shared" si="831"/>
        <v>2989.9358900000002</v>
      </c>
      <c r="CZ303" s="538">
        <f t="shared" si="831"/>
        <v>3896.3278789999999</v>
      </c>
      <c r="DB303" s="537">
        <v>365161649</v>
      </c>
      <c r="DC303" s="538">
        <v>730600649</v>
      </c>
      <c r="DD303" s="538">
        <v>1413343473</v>
      </c>
      <c r="DE303" s="538">
        <v>1636400334</v>
      </c>
      <c r="DF303" s="538">
        <v>2323005019</v>
      </c>
      <c r="DG303" s="538">
        <v>2323863019</v>
      </c>
      <c r="DH303" s="538">
        <v>2323863019</v>
      </c>
      <c r="DI303" s="538">
        <v>2323863019</v>
      </c>
      <c r="DJ303" s="538">
        <v>3057587819</v>
      </c>
      <c r="DK303" s="538">
        <v>3136544626</v>
      </c>
      <c r="DL303" s="538">
        <v>3896327879</v>
      </c>
      <c r="DM303" s="538">
        <v>3896327879</v>
      </c>
      <c r="DO303" s="538">
        <v>0</v>
      </c>
      <c r="DP303" s="538">
        <v>16436850</v>
      </c>
      <c r="DQ303" s="538">
        <v>87906443</v>
      </c>
      <c r="DR303" s="538">
        <v>598897381</v>
      </c>
      <c r="DS303" s="538">
        <v>840564548</v>
      </c>
      <c r="DT303" s="538">
        <v>1472952318</v>
      </c>
      <c r="DU303" s="538">
        <v>1584977163</v>
      </c>
      <c r="DV303" s="538">
        <v>1857802008</v>
      </c>
      <c r="DW303" s="538">
        <v>1969826853</v>
      </c>
      <c r="DX303" s="538">
        <v>2808313698</v>
      </c>
      <c r="DY303" s="538">
        <v>2989935890</v>
      </c>
      <c r="DZ303" s="538">
        <v>3896327879</v>
      </c>
      <c r="EB303" s="537">
        <v>1000000</v>
      </c>
      <c r="EC303" s="538">
        <v>1000000</v>
      </c>
      <c r="ED303" s="538">
        <v>1000000</v>
      </c>
      <c r="EE303" s="538">
        <v>1000000</v>
      </c>
      <c r="EF303" s="538">
        <v>1000000</v>
      </c>
      <c r="EG303" s="538">
        <v>1000000</v>
      </c>
      <c r="EH303" s="538">
        <v>1000000</v>
      </c>
      <c r="EI303" s="538">
        <v>1000000</v>
      </c>
      <c r="EJ303" s="538">
        <v>1000000</v>
      </c>
      <c r="EK303" s="538">
        <v>1000000</v>
      </c>
      <c r="EL303" s="538">
        <v>1000000</v>
      </c>
      <c r="EM303" s="538">
        <v>1000000</v>
      </c>
      <c r="EO303" s="538">
        <v>1000000</v>
      </c>
      <c r="EP303" s="538">
        <v>1000000</v>
      </c>
      <c r="EQ303" s="538">
        <v>1000000</v>
      </c>
      <c r="ER303" s="538">
        <v>1000000</v>
      </c>
      <c r="ES303" s="538">
        <v>1000000</v>
      </c>
      <c r="ET303" s="538">
        <v>1000000</v>
      </c>
      <c r="EU303" s="538">
        <v>1000000</v>
      </c>
      <c r="EV303" s="538">
        <v>1000000</v>
      </c>
      <c r="EW303" s="538">
        <v>1000000</v>
      </c>
      <c r="EX303" s="538">
        <v>1000000</v>
      </c>
      <c r="EY303" s="538">
        <v>1000000</v>
      </c>
      <c r="EZ303" s="538">
        <v>1000000</v>
      </c>
    </row>
    <row r="304" spans="1:156" ht="35">
      <c r="B304" s="1" t="s">
        <v>194</v>
      </c>
      <c r="C304" s="1" t="s">
        <v>300</v>
      </c>
      <c r="D304" s="509" t="s">
        <v>419</v>
      </c>
      <c r="E304" s="1" t="s">
        <v>174</v>
      </c>
      <c r="F304" s="1" t="s">
        <v>162</v>
      </c>
      <c r="G304" s="1" t="s">
        <v>162</v>
      </c>
      <c r="H304" s="1" t="s">
        <v>162</v>
      </c>
      <c r="I304" s="1" t="s">
        <v>162</v>
      </c>
      <c r="J304" s="1" t="s">
        <v>162</v>
      </c>
      <c r="K304" s="1" t="s">
        <v>162</v>
      </c>
      <c r="L304" s="1" t="s">
        <v>162</v>
      </c>
      <c r="M304" s="1" t="s">
        <v>162</v>
      </c>
      <c r="N304" s="1" t="s">
        <v>162</v>
      </c>
      <c r="O304" s="1" t="s">
        <v>162</v>
      </c>
      <c r="T304" s="515" t="s">
        <v>420</v>
      </c>
      <c r="U304" s="267">
        <v>202300000000316</v>
      </c>
      <c r="V304" s="289" t="s">
        <v>420</v>
      </c>
      <c r="W304" s="360">
        <f>+SUMIFS('[1]SIIF Cierre 31 de Abril de 2024'!$P$4:$P$749,'[1]SIIF Cierre 31 de Abril de 2024'!$A$4:$A$749,$B304,'[1]SIIF Cierre 31 de Abril de 2024'!$B$4:$B$749,$C304,'[1]SIIF Cierre 31 de Abril de 2024'!$C$4:$C$749,$D304)/1000000</f>
        <v>5500</v>
      </c>
      <c r="X304" s="360">
        <v>0</v>
      </c>
      <c r="Y304" s="360">
        <f>+SUMIFS('[1]SIIF Cierre 31 de Abril de 2024'!$R$4:$R$749,'[1]SIIF Cierre 31 de Abril de 2024'!$A$4:$A$749,$B304,'[1]SIIF Cierre 31 de Abril de 2024'!$B$4:$B$749,$C304,'[1]SIIF Cierre 31 de Abril de 2024'!$C$4:$C$749,$D304)/1000000</f>
        <v>0</v>
      </c>
      <c r="Z304" s="360"/>
      <c r="AA304" s="360">
        <f>+SUMIFS('[1]SIIF Cierre 31 de Abril de 2024'!$Q$4:$Q$749,'[1]SIIF Cierre 31 de Abril de 2024'!$A$4:$A$749,$B304,'[1]SIIF Cierre 31 de Abril de 2024'!$B$4:$B$749,$C304,'[1]SIIF Cierre 31 de Abril de 2024'!$C$4:$C$749,$D304)/1000000</f>
        <v>0</v>
      </c>
      <c r="AB304" s="360"/>
      <c r="AC304" s="360"/>
      <c r="AD304" s="428">
        <f t="shared" si="815"/>
        <v>5500</v>
      </c>
      <c r="AE304" s="360">
        <f>+SUMIFS('[1]SIIF Cierre 31 de Abril de 2024'!$T$4:$T$749,'[1]SIIF Cierre 31 de Abril de 2024'!$A$4:$A$749,$B304,'[1]SIIF Cierre 31 de Abril de 2024'!$B$4:$B$749,$C304,'[1]SIIF Cierre 31 de Abril de 2024'!$C$4:$C$749,$D304)/1000000</f>
        <v>0</v>
      </c>
      <c r="AF304" s="360">
        <f t="shared" si="832"/>
        <v>5500</v>
      </c>
      <c r="AG304" s="437">
        <f>+SUMIFS('[1]SIIF Cierre 31 de Abril de 2024'!$W$4:$W$749,'[1]SIIF Cierre 31 de Abril de 2024'!$A$4:$A$749,$B304,'[1]SIIF Cierre 31 de Abril de 2024'!$B$4:$B$749,$C304,'[1]SIIF Cierre 31 de Abril de 2024'!$C$4:$C$749,$D304,'[1]SIIF Cierre 31 de Abril de 2024'!$D$4:$D$749,$E304,'[1]SIIF Cierre 31 de Abril de 2024'!$E$4:$E$749,$F304,'[1]SIIF Cierre 31 de Abril de 2024'!$F$4:$F$749,$G304,'[1]SIIF Cierre 31 de Abril de 2024'!$G$4:$G$749,$H304,'[1]SIIF Cierre 31 de Abril de 2024'!$H$4:$H$749,$I304,'[1]SIIF Cierre 31 de Abril de 2024'!$I$4:$I$749,$J304,'[1]SIIF Cierre 31 de Abril de 2024'!$J$4:$J$749,$K304,'[1]SIIF Cierre 31 de Abril de 2024'!$K$4:$K$749,$L304,'[1]SIIF Cierre 31 de Abril de 2024'!$L$4:$L$749,$M304,'[1]SIIF Cierre 31 de Abril de 2024'!$M$4:$M$749,$N304,'[1]SIIF Cierre 31 de Abril de 2024'!$N$4:$N$749,$O304)/1000000</f>
        <v>2283.8274740000002</v>
      </c>
      <c r="AH304" s="247">
        <f t="shared" si="816"/>
        <v>0.41524135890909092</v>
      </c>
      <c r="AI304" s="248"/>
      <c r="AJ304" s="246">
        <f t="shared" si="817"/>
        <v>1635.8328180000001</v>
      </c>
      <c r="AK304" s="246">
        <f t="shared" si="818"/>
        <v>647.99465600000008</v>
      </c>
      <c r="AL304" s="170">
        <f t="shared" si="819"/>
        <v>0.29742414872727274</v>
      </c>
      <c r="AM304" s="438">
        <f>+SUMIFS('[1]SIIF Cierre 31 de Abril de 2024'!$X$4:$X$749,'[1]SIIF Cierre 31 de Abril de 2024'!$A$4:$A$749,$B304,'[1]SIIF Cierre 31 de Abril de 2024'!$B$4:$B$749,$C304,'[1]SIIF Cierre 31 de Abril de 2024'!$C$4:$C$749,$D304,'[1]SIIF Cierre 31 de Abril de 2024'!$D$4:$D$749,$E304,'[1]SIIF Cierre 31 de Abril de 2024'!$E$4:$E$749,$F304,'[1]SIIF Cierre 31 de Abril de 2024'!$F$4:$F$749,$G304,'[1]SIIF Cierre 31 de Abril de 2024'!$G$4:$G$749,$H304,'[1]SIIF Cierre 31 de Abril de 2024'!$H$4:$H$749,$I304,'[1]SIIF Cierre 31 de Abril de 2024'!$I$4:$I$749,$J304,'[1]SIIF Cierre 31 de Abril de 2024'!$J$4:$J$749,$K304,'[1]SIIF Cierre 31 de Abril de 2024'!$K$4:$K$749,$L304,'[1]SIIF Cierre 31 de Abril de 2024'!$L$4:$L$749,$M304,'[1]SIIF Cierre 31 de Abril de 2024'!$M$4:$M$749,$N304,'[1]SIIF Cierre 31 de Abril de 2024'!$N$4:$N$749,$O304)/1000000</f>
        <v>359.80133899999998</v>
      </c>
      <c r="AN304" s="247">
        <f t="shared" si="820"/>
        <v>6.5418425272727274E-2</v>
      </c>
      <c r="AO304" s="248"/>
      <c r="AP304" s="246">
        <f t="shared" si="821"/>
        <v>527.79880600000001</v>
      </c>
      <c r="AQ304" s="246">
        <f t="shared" si="822"/>
        <v>-167.99746700000003</v>
      </c>
      <c r="AR304" s="170">
        <f t="shared" si="823"/>
        <v>9.5963419272727279E-2</v>
      </c>
      <c r="AS304" s="438">
        <f>+SUMIFS('[1]SIIF Cierre 31 de Abril de 2024'!$Z$4:$Z$749,'[1]SIIF Cierre 31 de Abril de 2024'!$A$4:$A$749,$B304,'[1]SIIF Cierre 31 de Abril de 2024'!$B$4:$B$749,$C304,'[1]SIIF Cierre 31 de Abril de 2024'!$C$4:$C$749,$D304,'[1]SIIF Cierre 31 de Abril de 2024'!$D$4:$D$749,$E304,'[1]SIIF Cierre 31 de Abril de 2024'!$E$4:$E$749,$F304,'[1]SIIF Cierre 31 de Abril de 2024'!$F$4:$F$749,$G304,'[1]SIIF Cierre 31 de Abril de 2024'!$G$4:$G$749,$H304,'[1]SIIF Cierre 31 de Abril de 2024'!$H$4:$H$749,$I304,'[1]SIIF Cierre 31 de Abril de 2024'!$I$4:$I$749,$J304,'[1]SIIF Cierre 31 de Abril de 2024'!$J$4:$J$749,$K304,'[1]SIIF Cierre 31 de Abril de 2024'!$K$4:$K$749,$L304,'[1]SIIF Cierre 31 de Abril de 2024'!$L$4:$L$749,$M304,'[1]SIIF Cierre 31 de Abril de 2024'!$M$4:$M$749,$N304,'[1]SIIF Cierre 31 de Abril de 2024'!$N$4:$N$749,$O304)/1000000</f>
        <v>359.80133899999998</v>
      </c>
      <c r="AT304" s="247">
        <f t="shared" si="824"/>
        <v>6.5418425272727274E-2</v>
      </c>
      <c r="AU304" s="428">
        <f t="shared" si="825"/>
        <v>3216.1725259999998</v>
      </c>
      <c r="AV304" s="361">
        <f t="shared" si="826"/>
        <v>1924.0261350000001</v>
      </c>
      <c r="AW304" s="382">
        <f t="shared" si="827"/>
        <v>5140.1986610000004</v>
      </c>
      <c r="AX304" s="386"/>
      <c r="AY304" s="190">
        <f t="shared" si="828"/>
        <v>527.79880600000001</v>
      </c>
      <c r="AZ304" s="172">
        <f t="shared" si="829"/>
        <v>0.68170169183747642</v>
      </c>
      <c r="BB304" s="259">
        <v>7.7816029818181823E-2</v>
      </c>
      <c r="BC304" s="252">
        <v>0.20919519745454546</v>
      </c>
      <c r="BD304" s="252">
        <v>0.26264912763636361</v>
      </c>
      <c r="BE304" s="252">
        <v>0.29742414872727274</v>
      </c>
      <c r="BF304" s="252">
        <v>0.42361262436363634</v>
      </c>
      <c r="BG304" s="252">
        <v>0.42452837272727273</v>
      </c>
      <c r="BH304" s="252">
        <v>0.66285102418181818</v>
      </c>
      <c r="BI304" s="252">
        <v>0.84140635527272722</v>
      </c>
      <c r="BJ304" s="252">
        <v>0.84214028545454545</v>
      </c>
      <c r="BK304" s="252">
        <v>0.98853967018181821</v>
      </c>
      <c r="BL304" s="252">
        <v>0.99901905490909093</v>
      </c>
      <c r="BM304" s="252">
        <v>1</v>
      </c>
      <c r="BO304" s="252">
        <v>1.7493290909090909E-4</v>
      </c>
      <c r="BP304" s="252">
        <v>2.2239345454545456E-3</v>
      </c>
      <c r="BQ304" s="252">
        <v>4.0853631454545451E-2</v>
      </c>
      <c r="BR304" s="252">
        <v>9.5963419272727279E-2</v>
      </c>
      <c r="BS304" s="252">
        <v>0.26656911618181817</v>
      </c>
      <c r="BT304" s="252">
        <v>0.31336643745454545</v>
      </c>
      <c r="BU304" s="252">
        <v>0.44336321309090909</v>
      </c>
      <c r="BV304" s="252">
        <v>0.55147326181818179</v>
      </c>
      <c r="BW304" s="252">
        <v>0.6602102732727273</v>
      </c>
      <c r="BX304" s="252">
        <v>0.76692718472727273</v>
      </c>
      <c r="BY304" s="252">
        <v>0.87036991436363631</v>
      </c>
      <c r="BZ304" s="252">
        <v>1</v>
      </c>
      <c r="CB304" s="537">
        <f t="shared" si="830"/>
        <v>427.98816399999998</v>
      </c>
      <c r="CC304" s="537">
        <f t="shared" si="830"/>
        <v>1150.573586</v>
      </c>
      <c r="CD304" s="537">
        <f t="shared" si="830"/>
        <v>1444.5702020000001</v>
      </c>
      <c r="CE304" s="537">
        <f t="shared" si="830"/>
        <v>1635.8328180000001</v>
      </c>
      <c r="CF304" s="537">
        <f t="shared" si="830"/>
        <v>2329.8694340000002</v>
      </c>
      <c r="CG304" s="537">
        <f t="shared" si="830"/>
        <v>2334.9060500000001</v>
      </c>
      <c r="CH304" s="537">
        <f t="shared" si="830"/>
        <v>3645.6806329999999</v>
      </c>
      <c r="CI304" s="537">
        <f t="shared" si="830"/>
        <v>4627.7349539999996</v>
      </c>
      <c r="CJ304" s="537">
        <f t="shared" si="830"/>
        <v>4631.7715699999999</v>
      </c>
      <c r="CK304" s="537">
        <f t="shared" si="830"/>
        <v>5436.9681860000001</v>
      </c>
      <c r="CL304" s="537">
        <f t="shared" si="830"/>
        <v>5494.6048019999998</v>
      </c>
      <c r="CM304" s="537">
        <f t="shared" si="830"/>
        <v>5500</v>
      </c>
      <c r="CO304" s="538">
        <f t="shared" si="831"/>
        <v>0.96213099999999996</v>
      </c>
      <c r="CP304" s="538">
        <f t="shared" si="831"/>
        <v>12.231640000000001</v>
      </c>
      <c r="CQ304" s="538">
        <f t="shared" si="831"/>
        <v>224.694973</v>
      </c>
      <c r="CR304" s="538">
        <f t="shared" si="831"/>
        <v>527.79880600000001</v>
      </c>
      <c r="CS304" s="538">
        <f t="shared" si="831"/>
        <v>1466.1301390000001</v>
      </c>
      <c r="CT304" s="538">
        <f t="shared" si="831"/>
        <v>1723.515406</v>
      </c>
      <c r="CU304" s="538">
        <f t="shared" si="831"/>
        <v>2438.497672</v>
      </c>
      <c r="CV304" s="538">
        <f t="shared" si="831"/>
        <v>3033.1029400000002</v>
      </c>
      <c r="CW304" s="538">
        <f t="shared" si="831"/>
        <v>3631.1565030000002</v>
      </c>
      <c r="CX304" s="538">
        <f t="shared" si="831"/>
        <v>4218.0995160000002</v>
      </c>
      <c r="CY304" s="538">
        <f t="shared" si="831"/>
        <v>4787.0345289999996</v>
      </c>
      <c r="CZ304" s="538">
        <f t="shared" si="831"/>
        <v>5500</v>
      </c>
      <c r="DB304" s="537">
        <v>427988164</v>
      </c>
      <c r="DC304" s="538">
        <v>1150573586</v>
      </c>
      <c r="DD304" s="538">
        <v>1444570202</v>
      </c>
      <c r="DE304" s="538">
        <v>1635832818</v>
      </c>
      <c r="DF304" s="538">
        <v>2329869434</v>
      </c>
      <c r="DG304" s="538">
        <v>2334906050</v>
      </c>
      <c r="DH304" s="538">
        <v>3645680633</v>
      </c>
      <c r="DI304" s="538">
        <v>4627734954</v>
      </c>
      <c r="DJ304" s="538">
        <v>4631771570</v>
      </c>
      <c r="DK304" s="538">
        <v>5436968186</v>
      </c>
      <c r="DL304" s="538">
        <v>5494604802</v>
      </c>
      <c r="DM304" s="538">
        <v>5500000000</v>
      </c>
      <c r="DO304" s="538">
        <v>962131</v>
      </c>
      <c r="DP304" s="538">
        <v>12231640</v>
      </c>
      <c r="DQ304" s="538">
        <v>224694973</v>
      </c>
      <c r="DR304" s="538">
        <v>527798806</v>
      </c>
      <c r="DS304" s="538">
        <v>1466130139</v>
      </c>
      <c r="DT304" s="538">
        <v>1723515406</v>
      </c>
      <c r="DU304" s="538">
        <v>2438497672</v>
      </c>
      <c r="DV304" s="538">
        <v>3033102940</v>
      </c>
      <c r="DW304" s="538">
        <v>3631156503</v>
      </c>
      <c r="DX304" s="538">
        <v>4218099516</v>
      </c>
      <c r="DY304" s="538">
        <v>4787034529</v>
      </c>
      <c r="DZ304" s="538">
        <v>5500000000</v>
      </c>
      <c r="EB304" s="537">
        <v>1000000</v>
      </c>
      <c r="EC304" s="538">
        <v>1000000</v>
      </c>
      <c r="ED304" s="538">
        <v>1000000</v>
      </c>
      <c r="EE304" s="538">
        <v>1000000</v>
      </c>
      <c r="EF304" s="538">
        <v>1000000</v>
      </c>
      <c r="EG304" s="538">
        <v>1000000</v>
      </c>
      <c r="EH304" s="538">
        <v>1000000</v>
      </c>
      <c r="EI304" s="538">
        <v>1000000</v>
      </c>
      <c r="EJ304" s="538">
        <v>1000000</v>
      </c>
      <c r="EK304" s="538">
        <v>1000000</v>
      </c>
      <c r="EL304" s="538">
        <v>1000000</v>
      </c>
      <c r="EM304" s="538">
        <v>1000000</v>
      </c>
      <c r="EO304" s="538">
        <v>1000000</v>
      </c>
      <c r="EP304" s="538">
        <v>1000000</v>
      </c>
      <c r="EQ304" s="538">
        <v>1000000</v>
      </c>
      <c r="ER304" s="538">
        <v>1000000</v>
      </c>
      <c r="ES304" s="538">
        <v>1000000</v>
      </c>
      <c r="ET304" s="538">
        <v>1000000</v>
      </c>
      <c r="EU304" s="538">
        <v>1000000</v>
      </c>
      <c r="EV304" s="538">
        <v>1000000</v>
      </c>
      <c r="EW304" s="538">
        <v>1000000</v>
      </c>
      <c r="EX304" s="538">
        <v>1000000</v>
      </c>
      <c r="EY304" s="538">
        <v>1000000</v>
      </c>
      <c r="EZ304" s="538">
        <v>1000000</v>
      </c>
    </row>
    <row r="305" spans="2:156" ht="52.5">
      <c r="B305" s="1" t="s">
        <v>194</v>
      </c>
      <c r="C305" s="1" t="s">
        <v>300</v>
      </c>
      <c r="D305" s="519" t="s">
        <v>421</v>
      </c>
      <c r="E305" s="1" t="s">
        <v>174</v>
      </c>
      <c r="F305" s="1" t="s">
        <v>162</v>
      </c>
      <c r="G305" s="1" t="s">
        <v>162</v>
      </c>
      <c r="H305" s="1" t="s">
        <v>162</v>
      </c>
      <c r="I305" s="1" t="s">
        <v>162</v>
      </c>
      <c r="J305" s="1" t="s">
        <v>162</v>
      </c>
      <c r="K305" s="1" t="s">
        <v>162</v>
      </c>
      <c r="L305" s="1" t="s">
        <v>162</v>
      </c>
      <c r="M305" s="1" t="s">
        <v>162</v>
      </c>
      <c r="N305" s="1" t="s">
        <v>162</v>
      </c>
      <c r="O305" s="1" t="s">
        <v>162</v>
      </c>
      <c r="T305" s="515" t="s">
        <v>289</v>
      </c>
      <c r="U305" s="267" t="s">
        <v>290</v>
      </c>
      <c r="V305" s="289" t="s">
        <v>289</v>
      </c>
      <c r="W305" s="360">
        <f>+SUMIFS('[1]SIIF Cierre 31 de Abril de 2024'!$P$4:$P$749,'[1]SIIF Cierre 31 de Abril de 2024'!$A$4:$A$749,$B305,'[1]SIIF Cierre 31 de Abril de 2024'!$B$4:$B$749,$C305,'[1]SIIF Cierre 31 de Abril de 2024'!$C$4:$C$749,$D305)/1000000</f>
        <v>3262.6244160000001</v>
      </c>
      <c r="X305" s="360">
        <v>0</v>
      </c>
      <c r="Y305" s="360">
        <f>+SUMIFS('[1]SIIF Cierre 31 de Abril de 2024'!$R$4:$R$749,'[1]SIIF Cierre 31 de Abril de 2024'!$A$4:$A$749,$B305,'[1]SIIF Cierre 31 de Abril de 2024'!$B$4:$B$749,$C305,'[1]SIIF Cierre 31 de Abril de 2024'!$C$4:$C$749,$D305)/1000000</f>
        <v>0</v>
      </c>
      <c r="Z305" s="360"/>
      <c r="AA305" s="360">
        <f>+SUMIFS('[1]SIIF Cierre 31 de Abril de 2024'!$Q$4:$Q$749,'[1]SIIF Cierre 31 de Abril de 2024'!$A$4:$A$749,$B305,'[1]SIIF Cierre 31 de Abril de 2024'!$B$4:$B$749,$C305,'[1]SIIF Cierre 31 de Abril de 2024'!$C$4:$C$749,$D305)/1000000</f>
        <v>0</v>
      </c>
      <c r="AB305" s="360"/>
      <c r="AC305" s="360"/>
      <c r="AD305" s="428">
        <f t="shared" si="815"/>
        <v>3262.6244160000001</v>
      </c>
      <c r="AE305" s="360">
        <f>+SUMIFS('[1]SIIF Cierre 31 de Abril de 2024'!$T$4:$T$749,'[1]SIIF Cierre 31 de Abril de 2024'!$A$4:$A$749,$B305,'[1]SIIF Cierre 31 de Abril de 2024'!$B$4:$B$749,$C305,'[1]SIIF Cierre 31 de Abril de 2024'!$C$4:$C$749,$D305)/1000000</f>
        <v>0</v>
      </c>
      <c r="AF305" s="360">
        <f t="shared" si="832"/>
        <v>3262.6244160000001</v>
      </c>
      <c r="AG305" s="437">
        <f>+SUMIFS('[1]SIIF Cierre 31 de Abril de 2024'!$W$4:$W$749,'[1]SIIF Cierre 31 de Abril de 2024'!$A$4:$A$749,$B305,'[1]SIIF Cierre 31 de Abril de 2024'!$B$4:$B$749,$C305,'[1]SIIF Cierre 31 de Abril de 2024'!$C$4:$C$749,$D305,'[1]SIIF Cierre 31 de Abril de 2024'!$D$4:$D$749,$E305,'[1]SIIF Cierre 31 de Abril de 2024'!$E$4:$E$749,$F305,'[1]SIIF Cierre 31 de Abril de 2024'!$F$4:$F$749,$G305,'[1]SIIF Cierre 31 de Abril de 2024'!$G$4:$G$749,$H305,'[1]SIIF Cierre 31 de Abril de 2024'!$H$4:$H$749,$I305,'[1]SIIF Cierre 31 de Abril de 2024'!$I$4:$I$749,$J305,'[1]SIIF Cierre 31 de Abril de 2024'!$J$4:$J$749,$K305,'[1]SIIF Cierre 31 de Abril de 2024'!$K$4:$K$749,$L305,'[1]SIIF Cierre 31 de Abril de 2024'!$L$4:$L$749,$M305,'[1]SIIF Cierre 31 de Abril de 2024'!$M$4:$M$749,$N305,'[1]SIIF Cierre 31 de Abril de 2024'!$N$4:$N$749,$O305)/1000000</f>
        <v>1993.179081</v>
      </c>
      <c r="AH305" s="247">
        <f t="shared" si="816"/>
        <v>0.61091281951590715</v>
      </c>
      <c r="AI305" s="248"/>
      <c r="AJ305" s="246">
        <f t="shared" si="817"/>
        <v>2234.2985450000001</v>
      </c>
      <c r="AK305" s="246">
        <f t="shared" si="818"/>
        <v>-241.11946400000011</v>
      </c>
      <c r="AL305" s="170">
        <f t="shared" si="819"/>
        <v>0.68481635031079224</v>
      </c>
      <c r="AM305" s="438">
        <f>+SUMIFS('[1]SIIF Cierre 31 de Abril de 2024'!$X$4:$X$749,'[1]SIIF Cierre 31 de Abril de 2024'!$A$4:$A$749,$B305,'[1]SIIF Cierre 31 de Abril de 2024'!$B$4:$B$749,$C305,'[1]SIIF Cierre 31 de Abril de 2024'!$C$4:$C$749,$D305,'[1]SIIF Cierre 31 de Abril de 2024'!$D$4:$D$749,$E305,'[1]SIIF Cierre 31 de Abril de 2024'!$E$4:$E$749,$F305,'[1]SIIF Cierre 31 de Abril de 2024'!$F$4:$F$749,$G305,'[1]SIIF Cierre 31 de Abril de 2024'!$G$4:$G$749,$H305,'[1]SIIF Cierre 31 de Abril de 2024'!$H$4:$H$749,$I305,'[1]SIIF Cierre 31 de Abril de 2024'!$I$4:$I$749,$J305,'[1]SIIF Cierre 31 de Abril de 2024'!$J$4:$J$749,$K305,'[1]SIIF Cierre 31 de Abril de 2024'!$K$4:$K$749,$L305,'[1]SIIF Cierre 31 de Abril de 2024'!$L$4:$L$749,$M305,'[1]SIIF Cierre 31 de Abril de 2024'!$M$4:$M$749,$N305,'[1]SIIF Cierre 31 de Abril de 2024'!$N$4:$N$749,$O305)/1000000</f>
        <v>288.386954</v>
      </c>
      <c r="AN305" s="247">
        <f t="shared" si="820"/>
        <v>8.8391097849247507E-2</v>
      </c>
      <c r="AO305" s="248"/>
      <c r="AP305" s="246">
        <f t="shared" si="821"/>
        <v>312.68194499999998</v>
      </c>
      <c r="AQ305" s="246">
        <f t="shared" si="822"/>
        <v>-24.294990999999982</v>
      </c>
      <c r="AR305" s="170">
        <f t="shared" si="823"/>
        <v>9.5837554413741019E-2</v>
      </c>
      <c r="AS305" s="438">
        <f>+SUMIFS('[1]SIIF Cierre 31 de Abril de 2024'!$Z$4:$Z$749,'[1]SIIF Cierre 31 de Abril de 2024'!$A$4:$A$749,$B305,'[1]SIIF Cierre 31 de Abril de 2024'!$B$4:$B$749,$C305,'[1]SIIF Cierre 31 de Abril de 2024'!$C$4:$C$749,$D305,'[1]SIIF Cierre 31 de Abril de 2024'!$D$4:$D$749,$E305,'[1]SIIF Cierre 31 de Abril de 2024'!$E$4:$E$749,$F305,'[1]SIIF Cierre 31 de Abril de 2024'!$F$4:$F$749,$G305,'[1]SIIF Cierre 31 de Abril de 2024'!$G$4:$G$749,$H305,'[1]SIIF Cierre 31 de Abril de 2024'!$H$4:$H$749,$I305,'[1]SIIF Cierre 31 de Abril de 2024'!$I$4:$I$749,$J305,'[1]SIIF Cierre 31 de Abril de 2024'!$J$4:$J$749,$K305,'[1]SIIF Cierre 31 de Abril de 2024'!$K$4:$K$749,$L305,'[1]SIIF Cierre 31 de Abril de 2024'!$L$4:$L$749,$M305,'[1]SIIF Cierre 31 de Abril de 2024'!$M$4:$M$749,$N305,'[1]SIIF Cierre 31 de Abril de 2024'!$N$4:$N$749,$O305)/1000000</f>
        <v>288.386954</v>
      </c>
      <c r="AT305" s="247">
        <f t="shared" si="824"/>
        <v>8.8391097849247507E-2</v>
      </c>
      <c r="AU305" s="428">
        <f t="shared" si="825"/>
        <v>1269.4453350000001</v>
      </c>
      <c r="AV305" s="361">
        <f t="shared" si="826"/>
        <v>1704.7921269999999</v>
      </c>
      <c r="AW305" s="382">
        <f t="shared" si="827"/>
        <v>2974.2374620000001</v>
      </c>
      <c r="AX305" s="386"/>
      <c r="AY305" s="190">
        <f t="shared" si="828"/>
        <v>312.68194500000004</v>
      </c>
      <c r="AZ305" s="172">
        <f t="shared" si="829"/>
        <v>0.92230126686719938</v>
      </c>
      <c r="BB305" s="259">
        <v>0.18747056572018247</v>
      </c>
      <c r="BC305" s="252">
        <v>0.34451213921155183</v>
      </c>
      <c r="BD305" s="252">
        <v>0.54631404591315358</v>
      </c>
      <c r="BE305" s="252">
        <v>0.68481635031079224</v>
      </c>
      <c r="BF305" s="252">
        <v>0.73017860508771482</v>
      </c>
      <c r="BG305" s="252">
        <v>0.83391209471044425</v>
      </c>
      <c r="BH305" s="252">
        <v>0.92862112664334329</v>
      </c>
      <c r="BI305" s="252">
        <v>0.97103284259857636</v>
      </c>
      <c r="BJ305" s="252">
        <v>0.97654987358495882</v>
      </c>
      <c r="BK305" s="252">
        <v>0.98631501843085578</v>
      </c>
      <c r="BL305" s="252">
        <v>0.99183204941723824</v>
      </c>
      <c r="BM305" s="252">
        <v>1</v>
      </c>
      <c r="BO305" s="252">
        <v>8.2787494225630167E-4</v>
      </c>
      <c r="BP305" s="252">
        <v>1.2952063005710064E-2</v>
      </c>
      <c r="BQ305" s="252">
        <v>4.0591385373853588E-2</v>
      </c>
      <c r="BR305" s="252">
        <v>9.5837554413741019E-2</v>
      </c>
      <c r="BS305" s="252">
        <v>0.1823562473456338</v>
      </c>
      <c r="BT305" s="252">
        <v>0.27379875894363442</v>
      </c>
      <c r="BU305" s="252">
        <v>0.37366375486598458</v>
      </c>
      <c r="BV305" s="252">
        <v>0.49780368712841755</v>
      </c>
      <c r="BW305" s="252">
        <v>0.60630878267785271</v>
      </c>
      <c r="BX305" s="252">
        <v>0.70767320034669901</v>
      </c>
      <c r="BY305" s="252">
        <v>0.8041335901655926</v>
      </c>
      <c r="BZ305" s="252">
        <v>1</v>
      </c>
      <c r="CB305" s="537">
        <f t="shared" si="830"/>
        <v>611.64604499999996</v>
      </c>
      <c r="CC305" s="537">
        <f t="shared" si="830"/>
        <v>1124.013717</v>
      </c>
      <c r="CD305" s="537">
        <f t="shared" si="830"/>
        <v>1782.417545</v>
      </c>
      <c r="CE305" s="537">
        <f t="shared" si="830"/>
        <v>2234.2985450000001</v>
      </c>
      <c r="CF305" s="537">
        <f t="shared" si="830"/>
        <v>2382.2985450000001</v>
      </c>
      <c r="CG305" s="537">
        <f t="shared" si="830"/>
        <v>2720.7419610000002</v>
      </c>
      <c r="CH305" s="537">
        <f t="shared" si="830"/>
        <v>3029.7419610000002</v>
      </c>
      <c r="CI305" s="537">
        <f t="shared" si="830"/>
        <v>3168.1154609999999</v>
      </c>
      <c r="CJ305" s="537">
        <f t="shared" si="830"/>
        <v>3186.1154609999999</v>
      </c>
      <c r="CK305" s="537">
        <f t="shared" si="830"/>
        <v>3217.975461</v>
      </c>
      <c r="CL305" s="537">
        <f t="shared" si="830"/>
        <v>3235.975461</v>
      </c>
      <c r="CM305" s="537">
        <f t="shared" si="830"/>
        <v>3262.6244160000001</v>
      </c>
      <c r="CO305" s="538">
        <f t="shared" si="831"/>
        <v>2.7010450000000001</v>
      </c>
      <c r="CP305" s="538">
        <f t="shared" si="831"/>
        <v>42.257717</v>
      </c>
      <c r="CQ305" s="538">
        <f t="shared" si="831"/>
        <v>132.43444500000001</v>
      </c>
      <c r="CR305" s="538">
        <f t="shared" si="831"/>
        <v>312.68194499999998</v>
      </c>
      <c r="CS305" s="538">
        <f t="shared" si="831"/>
        <v>594.95994499999995</v>
      </c>
      <c r="CT305" s="538">
        <f t="shared" si="831"/>
        <v>893.30251599999997</v>
      </c>
      <c r="CU305" s="538">
        <f t="shared" si="831"/>
        <v>1219.1244899999999</v>
      </c>
      <c r="CV305" s="538">
        <f t="shared" si="831"/>
        <v>1624.1464639999999</v>
      </c>
      <c r="CW305" s="538">
        <f t="shared" si="831"/>
        <v>1978.1578380000001</v>
      </c>
      <c r="CX305" s="538">
        <f t="shared" si="831"/>
        <v>2308.871862</v>
      </c>
      <c r="CY305" s="538">
        <f t="shared" si="831"/>
        <v>2623.585885</v>
      </c>
      <c r="CZ305" s="538">
        <f t="shared" si="831"/>
        <v>3262.6244160000001</v>
      </c>
      <c r="DB305" s="537">
        <v>611646045</v>
      </c>
      <c r="DC305" s="538">
        <v>1124013717</v>
      </c>
      <c r="DD305" s="538">
        <v>1782417545</v>
      </c>
      <c r="DE305" s="538">
        <v>2234298545</v>
      </c>
      <c r="DF305" s="538">
        <v>2382298545</v>
      </c>
      <c r="DG305" s="538">
        <v>2720741961</v>
      </c>
      <c r="DH305" s="538">
        <v>3029741961</v>
      </c>
      <c r="DI305" s="538">
        <v>3168115461</v>
      </c>
      <c r="DJ305" s="538">
        <v>3186115461</v>
      </c>
      <c r="DK305" s="538">
        <v>3217975461</v>
      </c>
      <c r="DL305" s="538">
        <v>3235975461</v>
      </c>
      <c r="DM305" s="538">
        <v>3262624416</v>
      </c>
      <c r="DO305" s="538">
        <v>2701045</v>
      </c>
      <c r="DP305" s="538">
        <v>42257717</v>
      </c>
      <c r="DQ305" s="538">
        <v>132434445</v>
      </c>
      <c r="DR305" s="538">
        <v>312681945</v>
      </c>
      <c r="DS305" s="538">
        <v>594959945</v>
      </c>
      <c r="DT305" s="538">
        <v>893302516</v>
      </c>
      <c r="DU305" s="538">
        <v>1219124490</v>
      </c>
      <c r="DV305" s="538">
        <v>1624146464</v>
      </c>
      <c r="DW305" s="538">
        <v>1978157838</v>
      </c>
      <c r="DX305" s="538">
        <v>2308871862</v>
      </c>
      <c r="DY305" s="538">
        <v>2623585885</v>
      </c>
      <c r="DZ305" s="538">
        <v>3262624416</v>
      </c>
      <c r="EB305" s="537">
        <v>1000000</v>
      </c>
      <c r="EC305" s="538">
        <v>1000000</v>
      </c>
      <c r="ED305" s="538">
        <v>1000000</v>
      </c>
      <c r="EE305" s="538">
        <v>1000000</v>
      </c>
      <c r="EF305" s="538">
        <v>1000000</v>
      </c>
      <c r="EG305" s="538">
        <v>1000000</v>
      </c>
      <c r="EH305" s="538">
        <v>1000000</v>
      </c>
      <c r="EI305" s="538">
        <v>1000000</v>
      </c>
      <c r="EJ305" s="538">
        <v>1000000</v>
      </c>
      <c r="EK305" s="538">
        <v>1000000</v>
      </c>
      <c r="EL305" s="538">
        <v>1000000</v>
      </c>
      <c r="EM305" s="538">
        <v>1000000</v>
      </c>
      <c r="EO305" s="538">
        <v>1000000</v>
      </c>
      <c r="EP305" s="538">
        <v>1000000</v>
      </c>
      <c r="EQ305" s="538">
        <v>1000000</v>
      </c>
      <c r="ER305" s="538">
        <v>1000000</v>
      </c>
      <c r="ES305" s="538">
        <v>1000000</v>
      </c>
      <c r="ET305" s="538">
        <v>1000000</v>
      </c>
      <c r="EU305" s="538">
        <v>1000000</v>
      </c>
      <c r="EV305" s="538">
        <v>1000000</v>
      </c>
      <c r="EW305" s="538">
        <v>1000000</v>
      </c>
      <c r="EX305" s="538">
        <v>1000000</v>
      </c>
      <c r="EY305" s="538">
        <v>1000000</v>
      </c>
      <c r="EZ305" s="538">
        <v>1000000</v>
      </c>
    </row>
    <row r="306" spans="2:156" ht="35">
      <c r="B306" s="1" t="s">
        <v>194</v>
      </c>
      <c r="C306" s="1" t="s">
        <v>300</v>
      </c>
      <c r="D306" s="509" t="s">
        <v>422</v>
      </c>
      <c r="E306" s="1" t="s">
        <v>174</v>
      </c>
      <c r="F306" s="1" t="s">
        <v>162</v>
      </c>
      <c r="G306" s="1" t="s">
        <v>162</v>
      </c>
      <c r="H306" s="1" t="s">
        <v>162</v>
      </c>
      <c r="I306" s="1" t="s">
        <v>162</v>
      </c>
      <c r="J306" s="1" t="s">
        <v>162</v>
      </c>
      <c r="K306" s="1" t="s">
        <v>162</v>
      </c>
      <c r="L306" s="1" t="s">
        <v>162</v>
      </c>
      <c r="M306" s="1" t="s">
        <v>162</v>
      </c>
      <c r="N306" s="1" t="s">
        <v>162</v>
      </c>
      <c r="O306" s="1" t="s">
        <v>162</v>
      </c>
      <c r="T306" s="515" t="s">
        <v>423</v>
      </c>
      <c r="U306" s="267">
        <v>202300000000286</v>
      </c>
      <c r="V306" s="289" t="s">
        <v>423</v>
      </c>
      <c r="W306" s="360">
        <f>+SUMIFS('[1]SIIF Cierre 31 de Abril de 2024'!$P$4:$P$749,'[1]SIIF Cierre 31 de Abril de 2024'!$A$4:$A$749,$B306,'[1]SIIF Cierre 31 de Abril de 2024'!$B$4:$B$749,$C306,'[1]SIIF Cierre 31 de Abril de 2024'!$C$4:$C$749,$D306)/1000000</f>
        <v>2800</v>
      </c>
      <c r="X306" s="360">
        <v>0</v>
      </c>
      <c r="Y306" s="360">
        <f>+SUMIFS('[1]SIIF Cierre 31 de Abril de 2024'!$R$4:$R$749,'[1]SIIF Cierre 31 de Abril de 2024'!$A$4:$A$749,$B306,'[1]SIIF Cierre 31 de Abril de 2024'!$B$4:$B$749,$C306,'[1]SIIF Cierre 31 de Abril de 2024'!$C$4:$C$749,$D306)/1000000</f>
        <v>0</v>
      </c>
      <c r="Z306" s="360"/>
      <c r="AA306" s="360">
        <f>+SUMIFS('[1]SIIF Cierre 31 de Abril de 2024'!$Q$4:$Q$749,'[1]SIIF Cierre 31 de Abril de 2024'!$A$4:$A$749,$B306,'[1]SIIF Cierre 31 de Abril de 2024'!$B$4:$B$749,$C306,'[1]SIIF Cierre 31 de Abril de 2024'!$C$4:$C$749,$D306)/1000000</f>
        <v>0</v>
      </c>
      <c r="AB306" s="360"/>
      <c r="AC306" s="360"/>
      <c r="AD306" s="428">
        <f t="shared" si="815"/>
        <v>2800</v>
      </c>
      <c r="AE306" s="360">
        <f>+SUMIFS('[1]SIIF Cierre 31 de Abril de 2024'!$T$4:$T$749,'[1]SIIF Cierre 31 de Abril de 2024'!$A$4:$A$749,$B306,'[1]SIIF Cierre 31 de Abril de 2024'!$B$4:$B$749,$C306,'[1]SIIF Cierre 31 de Abril de 2024'!$C$4:$C$749,$D306)/1000000</f>
        <v>0</v>
      </c>
      <c r="AF306" s="360">
        <f t="shared" si="832"/>
        <v>2800</v>
      </c>
      <c r="AG306" s="437">
        <f>+SUMIFS('[1]SIIF Cierre 31 de Abril de 2024'!$W$4:$W$749,'[1]SIIF Cierre 31 de Abril de 2024'!$A$4:$A$749,$B306,'[1]SIIF Cierre 31 de Abril de 2024'!$B$4:$B$749,$C306,'[1]SIIF Cierre 31 de Abril de 2024'!$C$4:$C$749,$D306,'[1]SIIF Cierre 31 de Abril de 2024'!$D$4:$D$749,$E306,'[1]SIIF Cierre 31 de Abril de 2024'!$E$4:$E$749,$F306,'[1]SIIF Cierre 31 de Abril de 2024'!$F$4:$F$749,$G306,'[1]SIIF Cierre 31 de Abril de 2024'!$G$4:$G$749,$H306,'[1]SIIF Cierre 31 de Abril de 2024'!$H$4:$H$749,$I306,'[1]SIIF Cierre 31 de Abril de 2024'!$I$4:$I$749,$J306,'[1]SIIF Cierre 31 de Abril de 2024'!$J$4:$J$749,$K306,'[1]SIIF Cierre 31 de Abril de 2024'!$K$4:$K$749,$L306,'[1]SIIF Cierre 31 de Abril de 2024'!$L$4:$L$749,$M306,'[1]SIIF Cierre 31 de Abril de 2024'!$M$4:$M$749,$N306,'[1]SIIF Cierre 31 de Abril de 2024'!$N$4:$N$749,$O306)/1000000</f>
        <v>893.63290700000005</v>
      </c>
      <c r="AH306" s="247">
        <f t="shared" si="816"/>
        <v>0.31915460964285713</v>
      </c>
      <c r="AI306" s="248"/>
      <c r="AJ306" s="246">
        <f t="shared" si="817"/>
        <v>1614.8662409999999</v>
      </c>
      <c r="AK306" s="246">
        <f t="shared" si="818"/>
        <v>-721.2333339999999</v>
      </c>
      <c r="AL306" s="170">
        <f t="shared" si="819"/>
        <v>0.57673794321428573</v>
      </c>
      <c r="AM306" s="438">
        <f>+SUMIFS('[1]SIIF Cierre 31 de Abril de 2024'!$X$4:$X$749,'[1]SIIF Cierre 31 de Abril de 2024'!$A$4:$A$749,$B306,'[1]SIIF Cierre 31 de Abril de 2024'!$B$4:$B$749,$C306,'[1]SIIF Cierre 31 de Abril de 2024'!$C$4:$C$749,$D306,'[1]SIIF Cierre 31 de Abril de 2024'!$D$4:$D$749,$E306,'[1]SIIF Cierre 31 de Abril de 2024'!$E$4:$E$749,$F306,'[1]SIIF Cierre 31 de Abril de 2024'!$F$4:$F$749,$G306,'[1]SIIF Cierre 31 de Abril de 2024'!$G$4:$G$749,$H306,'[1]SIIF Cierre 31 de Abril de 2024'!$H$4:$H$749,$I306,'[1]SIIF Cierre 31 de Abril de 2024'!$I$4:$I$749,$J306,'[1]SIIF Cierre 31 de Abril de 2024'!$J$4:$J$749,$K306,'[1]SIIF Cierre 31 de Abril de 2024'!$K$4:$K$749,$L306,'[1]SIIF Cierre 31 de Abril de 2024'!$L$4:$L$749,$M306,'[1]SIIF Cierre 31 de Abril de 2024'!$M$4:$M$749,$N306,'[1]SIIF Cierre 31 de Abril de 2024'!$N$4:$N$749,$O306)/1000000</f>
        <v>116.925864</v>
      </c>
      <c r="AN306" s="247">
        <f t="shared" si="820"/>
        <v>4.1759237142857147E-2</v>
      </c>
      <c r="AO306" s="248"/>
      <c r="AP306" s="246">
        <f t="shared" si="821"/>
        <v>330.97744799999998</v>
      </c>
      <c r="AQ306" s="246">
        <f t="shared" si="822"/>
        <v>-214.05158399999999</v>
      </c>
      <c r="AR306" s="170">
        <f t="shared" si="823"/>
        <v>0.11820623142857142</v>
      </c>
      <c r="AS306" s="438">
        <f>+SUMIFS('[1]SIIF Cierre 31 de Abril de 2024'!$Z$4:$Z$749,'[1]SIIF Cierre 31 de Abril de 2024'!$A$4:$A$749,$B306,'[1]SIIF Cierre 31 de Abril de 2024'!$B$4:$B$749,$C306,'[1]SIIF Cierre 31 de Abril de 2024'!$C$4:$C$749,$D306,'[1]SIIF Cierre 31 de Abril de 2024'!$D$4:$D$749,$E306,'[1]SIIF Cierre 31 de Abril de 2024'!$E$4:$E$749,$F306,'[1]SIIF Cierre 31 de Abril de 2024'!$F$4:$F$749,$G306,'[1]SIIF Cierre 31 de Abril de 2024'!$G$4:$G$749,$H306,'[1]SIIF Cierre 31 de Abril de 2024'!$H$4:$H$749,$I306,'[1]SIIF Cierre 31 de Abril de 2024'!$I$4:$I$749,$J306,'[1]SIIF Cierre 31 de Abril de 2024'!$J$4:$J$749,$K306,'[1]SIIF Cierre 31 de Abril de 2024'!$K$4:$K$749,$L306,'[1]SIIF Cierre 31 de Abril de 2024'!$L$4:$L$749,$M306,'[1]SIIF Cierre 31 de Abril de 2024'!$M$4:$M$749,$N306,'[1]SIIF Cierre 31 de Abril de 2024'!$N$4:$N$749,$O306)/1000000</f>
        <v>116.925864</v>
      </c>
      <c r="AT306" s="247">
        <f t="shared" si="824"/>
        <v>4.1759237142857147E-2</v>
      </c>
      <c r="AU306" s="428">
        <f t="shared" si="825"/>
        <v>1906.3670929999998</v>
      </c>
      <c r="AV306" s="361">
        <f t="shared" si="826"/>
        <v>776.707043</v>
      </c>
      <c r="AW306" s="382">
        <f t="shared" si="827"/>
        <v>2683.0741360000002</v>
      </c>
      <c r="AX306" s="386"/>
      <c r="AY306" s="190">
        <f t="shared" si="828"/>
        <v>330.97744799999998</v>
      </c>
      <c r="AZ306" s="172">
        <f t="shared" si="829"/>
        <v>0.35327441403197962</v>
      </c>
      <c r="BB306" s="259">
        <v>0.11982223892857143</v>
      </c>
      <c r="BC306" s="252">
        <v>0.18772166214285715</v>
      </c>
      <c r="BD306" s="252">
        <v>0.33003015107142858</v>
      </c>
      <c r="BE306" s="252">
        <v>0.57673794321428573</v>
      </c>
      <c r="BF306" s="252">
        <v>0.57787430678571428</v>
      </c>
      <c r="BG306" s="252">
        <v>0.57901067035714282</v>
      </c>
      <c r="BH306" s="252">
        <v>0.69086131964285713</v>
      </c>
      <c r="BI306" s="252">
        <v>0.69199768321428567</v>
      </c>
      <c r="BJ306" s="252">
        <v>0.69313404678571433</v>
      </c>
      <c r="BK306" s="252">
        <v>0.69600636892857148</v>
      </c>
      <c r="BL306" s="252">
        <v>0.84434013821428566</v>
      </c>
      <c r="BM306" s="252">
        <v>1</v>
      </c>
      <c r="BO306" s="252">
        <v>3.9788214285714285E-4</v>
      </c>
      <c r="BP306" s="252">
        <v>4.4937425E-3</v>
      </c>
      <c r="BQ306" s="252">
        <v>2.1342292499999999E-2</v>
      </c>
      <c r="BR306" s="252">
        <v>0.11820623142857142</v>
      </c>
      <c r="BS306" s="252">
        <v>0.18531463464285713</v>
      </c>
      <c r="BT306" s="252">
        <v>0.25242303785714287</v>
      </c>
      <c r="BU306" s="252">
        <v>0.34096001250000002</v>
      </c>
      <c r="BV306" s="252">
        <v>0.42949698714285717</v>
      </c>
      <c r="BW306" s="252">
        <v>0.51803396178571426</v>
      </c>
      <c r="BX306" s="252">
        <v>0.57085665071428571</v>
      </c>
      <c r="BY306" s="252">
        <v>0.76597141107142852</v>
      </c>
      <c r="BZ306" s="252">
        <v>1</v>
      </c>
      <c r="CB306" s="537">
        <f t="shared" si="830"/>
        <v>335.50226900000001</v>
      </c>
      <c r="CC306" s="537">
        <f t="shared" si="830"/>
        <v>525.62065399999994</v>
      </c>
      <c r="CD306" s="537">
        <f>DD306/ED306</f>
        <v>924.08442300000002</v>
      </c>
      <c r="CE306" s="537">
        <f t="shared" si="830"/>
        <v>1614.8662409999999</v>
      </c>
      <c r="CF306" s="537">
        <f t="shared" si="830"/>
        <v>1618.048059</v>
      </c>
      <c r="CG306" s="537">
        <f t="shared" si="830"/>
        <v>1621.229877</v>
      </c>
      <c r="CH306" s="537">
        <f t="shared" si="830"/>
        <v>1934.411695</v>
      </c>
      <c r="CI306" s="537">
        <f t="shared" si="830"/>
        <v>1937.593513</v>
      </c>
      <c r="CJ306" s="537">
        <f t="shared" si="830"/>
        <v>1940.7753310000001</v>
      </c>
      <c r="CK306" s="537">
        <f t="shared" si="830"/>
        <v>1948.8178330000001</v>
      </c>
      <c r="CL306" s="537">
        <f t="shared" si="830"/>
        <v>2364.1523870000001</v>
      </c>
      <c r="CM306" s="537">
        <f t="shared" si="830"/>
        <v>2800</v>
      </c>
      <c r="CO306" s="538">
        <f t="shared" si="831"/>
        <v>1.1140699999999999</v>
      </c>
      <c r="CP306" s="538">
        <f t="shared" si="831"/>
        <v>12.582478999999999</v>
      </c>
      <c r="CQ306" s="538">
        <f t="shared" si="831"/>
        <v>59.758419000000004</v>
      </c>
      <c r="CR306" s="538">
        <f t="shared" si="831"/>
        <v>330.97744799999998</v>
      </c>
      <c r="CS306" s="538">
        <f t="shared" si="831"/>
        <v>518.88097700000003</v>
      </c>
      <c r="CT306" s="538">
        <f t="shared" si="831"/>
        <v>706.78450599999996</v>
      </c>
      <c r="CU306" s="538">
        <f t="shared" si="831"/>
        <v>954.68803500000001</v>
      </c>
      <c r="CV306" s="538">
        <f t="shared" si="831"/>
        <v>1202.5915640000001</v>
      </c>
      <c r="CW306" s="538">
        <f t="shared" si="831"/>
        <v>1450.495093</v>
      </c>
      <c r="CX306" s="538">
        <f t="shared" si="831"/>
        <v>1598.3986219999999</v>
      </c>
      <c r="CY306" s="538">
        <f t="shared" si="831"/>
        <v>2144.719951</v>
      </c>
      <c r="CZ306" s="538">
        <f t="shared" si="831"/>
        <v>2800</v>
      </c>
      <c r="DB306" s="537">
        <v>335502269</v>
      </c>
      <c r="DC306" s="538">
        <v>525620654</v>
      </c>
      <c r="DD306" s="538">
        <v>924084423</v>
      </c>
      <c r="DE306" s="538">
        <v>1614866241</v>
      </c>
      <c r="DF306" s="538">
        <v>1618048059</v>
      </c>
      <c r="DG306" s="538">
        <v>1621229877</v>
      </c>
      <c r="DH306" s="538">
        <v>1934411695</v>
      </c>
      <c r="DI306" s="538">
        <v>1937593513</v>
      </c>
      <c r="DJ306" s="538">
        <v>1940775331</v>
      </c>
      <c r="DK306" s="538">
        <v>1948817833</v>
      </c>
      <c r="DL306" s="538">
        <v>2364152387</v>
      </c>
      <c r="DM306" s="538">
        <v>2800000000</v>
      </c>
      <c r="DO306" s="538">
        <v>1114070</v>
      </c>
      <c r="DP306" s="538">
        <v>12582479</v>
      </c>
      <c r="DQ306" s="538">
        <v>59758419</v>
      </c>
      <c r="DR306" s="538">
        <v>330977448</v>
      </c>
      <c r="DS306" s="538">
        <v>518880977</v>
      </c>
      <c r="DT306" s="538">
        <v>706784506</v>
      </c>
      <c r="DU306" s="538">
        <v>954688035</v>
      </c>
      <c r="DV306" s="538">
        <v>1202591564</v>
      </c>
      <c r="DW306" s="538">
        <v>1450495093</v>
      </c>
      <c r="DX306" s="538">
        <v>1598398622</v>
      </c>
      <c r="DY306" s="538">
        <v>2144719951</v>
      </c>
      <c r="DZ306" s="538">
        <v>2800000000</v>
      </c>
      <c r="EB306" s="537">
        <v>1000000</v>
      </c>
      <c r="EC306" s="538">
        <v>1000000</v>
      </c>
      <c r="ED306" s="538">
        <v>1000000</v>
      </c>
      <c r="EE306" s="538">
        <v>1000000</v>
      </c>
      <c r="EF306" s="538">
        <v>1000000</v>
      </c>
      <c r="EG306" s="538">
        <v>1000000</v>
      </c>
      <c r="EH306" s="538">
        <v>1000000</v>
      </c>
      <c r="EI306" s="538">
        <v>1000000</v>
      </c>
      <c r="EJ306" s="538">
        <v>1000000</v>
      </c>
      <c r="EK306" s="538">
        <v>1000000</v>
      </c>
      <c r="EL306" s="538">
        <v>1000000</v>
      </c>
      <c r="EM306" s="538">
        <v>1000000</v>
      </c>
      <c r="EO306" s="538">
        <v>1000000</v>
      </c>
      <c r="EP306" s="538">
        <v>1000000</v>
      </c>
      <c r="EQ306" s="538">
        <v>1000000</v>
      </c>
      <c r="ER306" s="538">
        <v>1000000</v>
      </c>
      <c r="ES306" s="538">
        <v>1000000</v>
      </c>
      <c r="ET306" s="538">
        <v>1000000</v>
      </c>
      <c r="EU306" s="538">
        <v>1000000</v>
      </c>
      <c r="EV306" s="538">
        <v>1000000</v>
      </c>
      <c r="EW306" s="538">
        <v>1000000</v>
      </c>
      <c r="EX306" s="538">
        <v>1000000</v>
      </c>
      <c r="EY306" s="538">
        <v>1000000</v>
      </c>
      <c r="EZ306" s="538">
        <v>1000000</v>
      </c>
    </row>
    <row r="307" spans="2:156" ht="35">
      <c r="B307" s="1" t="s">
        <v>194</v>
      </c>
      <c r="C307" s="1" t="s">
        <v>300</v>
      </c>
      <c r="D307" s="519" t="s">
        <v>424</v>
      </c>
      <c r="E307" s="1" t="s">
        <v>174</v>
      </c>
      <c r="F307" s="1" t="s">
        <v>162</v>
      </c>
      <c r="G307" s="1" t="s">
        <v>162</v>
      </c>
      <c r="H307" s="1" t="s">
        <v>162</v>
      </c>
      <c r="I307" s="1" t="s">
        <v>162</v>
      </c>
      <c r="J307" s="1" t="s">
        <v>162</v>
      </c>
      <c r="K307" s="1" t="s">
        <v>162</v>
      </c>
      <c r="L307" s="1" t="s">
        <v>162</v>
      </c>
      <c r="M307" s="1" t="s">
        <v>162</v>
      </c>
      <c r="N307" s="1" t="s">
        <v>162</v>
      </c>
      <c r="O307" s="1" t="s">
        <v>162</v>
      </c>
      <c r="T307" s="515" t="s">
        <v>291</v>
      </c>
      <c r="U307" s="267" t="s">
        <v>292</v>
      </c>
      <c r="V307" s="289" t="s">
        <v>291</v>
      </c>
      <c r="W307" s="360">
        <f>+SUMIFS('[1]SIIF Cierre 31 de Abril de 2024'!$P$4:$P$749,'[1]SIIF Cierre 31 de Abril de 2024'!$A$4:$A$749,$B307,'[1]SIIF Cierre 31 de Abril de 2024'!$B$4:$B$749,$C307,'[1]SIIF Cierre 31 de Abril de 2024'!$C$4:$C$749,$D307)/1000000</f>
        <v>2271.9132890000001</v>
      </c>
      <c r="X307" s="360">
        <v>0</v>
      </c>
      <c r="Y307" s="360">
        <f>+SUMIFS('[1]SIIF Cierre 31 de Abril de 2024'!$R$4:$R$749,'[1]SIIF Cierre 31 de Abril de 2024'!$A$4:$A$749,$B307,'[1]SIIF Cierre 31 de Abril de 2024'!$B$4:$B$749,$C307,'[1]SIIF Cierre 31 de Abril de 2024'!$C$4:$C$749,$D307)/1000000</f>
        <v>0</v>
      </c>
      <c r="Z307" s="360"/>
      <c r="AA307" s="360">
        <f>+SUMIFS('[1]SIIF Cierre 31 de Abril de 2024'!$Q$4:$Q$749,'[1]SIIF Cierre 31 de Abril de 2024'!$A$4:$A$749,$B307,'[1]SIIF Cierre 31 de Abril de 2024'!$B$4:$B$749,$C307,'[1]SIIF Cierre 31 de Abril de 2024'!$C$4:$C$749,$D307)/1000000</f>
        <v>0</v>
      </c>
      <c r="AB307" s="360"/>
      <c r="AC307" s="360"/>
      <c r="AD307" s="428">
        <f t="shared" si="815"/>
        <v>2271.9132890000001</v>
      </c>
      <c r="AE307" s="360">
        <f>+SUMIFS('[1]SIIF Cierre 31 de Abril de 2024'!$T$4:$T$749,'[1]SIIF Cierre 31 de Abril de 2024'!$A$4:$A$749,$B307,'[1]SIIF Cierre 31 de Abril de 2024'!$B$4:$B$749,$C307,'[1]SIIF Cierre 31 de Abril de 2024'!$C$4:$C$749,$D307)/1000000</f>
        <v>0</v>
      </c>
      <c r="AF307" s="360">
        <f t="shared" si="832"/>
        <v>2271.9132890000001</v>
      </c>
      <c r="AG307" s="437">
        <f>+SUMIFS('[1]SIIF Cierre 31 de Abril de 2024'!$W$4:$W$749,'[1]SIIF Cierre 31 de Abril de 2024'!$A$4:$A$749,$B307,'[1]SIIF Cierre 31 de Abril de 2024'!$B$4:$B$749,$C307,'[1]SIIF Cierre 31 de Abril de 2024'!$C$4:$C$749,$D307,'[1]SIIF Cierre 31 de Abril de 2024'!$D$4:$D$749,$E307,'[1]SIIF Cierre 31 de Abril de 2024'!$E$4:$E$749,$F307,'[1]SIIF Cierre 31 de Abril de 2024'!$F$4:$F$749,$G307,'[1]SIIF Cierre 31 de Abril de 2024'!$G$4:$G$749,$H307,'[1]SIIF Cierre 31 de Abril de 2024'!$H$4:$H$749,$I307,'[1]SIIF Cierre 31 de Abril de 2024'!$I$4:$I$749,$J307,'[1]SIIF Cierre 31 de Abril de 2024'!$J$4:$J$749,$K307,'[1]SIIF Cierre 31 de Abril de 2024'!$K$4:$K$749,$L307,'[1]SIIF Cierre 31 de Abril de 2024'!$L$4:$L$749,$M307,'[1]SIIF Cierre 31 de Abril de 2024'!$M$4:$M$749,$N307,'[1]SIIF Cierre 31 de Abril de 2024'!$N$4:$N$749,$O307)/1000000</f>
        <v>1762.677848</v>
      </c>
      <c r="AH307" s="247">
        <f t="shared" si="816"/>
        <v>0.77585612819574468</v>
      </c>
      <c r="AI307" s="248"/>
      <c r="AJ307" s="246">
        <f t="shared" si="817"/>
        <v>1469.501526</v>
      </c>
      <c r="AK307" s="246">
        <f t="shared" si="818"/>
        <v>293.17632200000003</v>
      </c>
      <c r="AL307" s="170">
        <f t="shared" si="819"/>
        <v>0.64681232911261866</v>
      </c>
      <c r="AM307" s="438">
        <f>+SUMIFS('[1]SIIF Cierre 31 de Abril de 2024'!$X$4:$X$749,'[1]SIIF Cierre 31 de Abril de 2024'!$A$4:$A$749,$B307,'[1]SIIF Cierre 31 de Abril de 2024'!$B$4:$B$749,$C307,'[1]SIIF Cierre 31 de Abril de 2024'!$C$4:$C$749,$D307,'[1]SIIF Cierre 31 de Abril de 2024'!$D$4:$D$749,$E307,'[1]SIIF Cierre 31 de Abril de 2024'!$E$4:$E$749,$F307,'[1]SIIF Cierre 31 de Abril de 2024'!$F$4:$F$749,$G307,'[1]SIIF Cierre 31 de Abril de 2024'!$G$4:$G$749,$H307,'[1]SIIF Cierre 31 de Abril de 2024'!$H$4:$H$749,$I307,'[1]SIIF Cierre 31 de Abril de 2024'!$I$4:$I$749,$J307,'[1]SIIF Cierre 31 de Abril de 2024'!$J$4:$J$749,$K307,'[1]SIIF Cierre 31 de Abril de 2024'!$K$4:$K$749,$L307,'[1]SIIF Cierre 31 de Abril de 2024'!$L$4:$L$749,$M307,'[1]SIIF Cierre 31 de Abril de 2024'!$M$4:$M$749,$N307,'[1]SIIF Cierre 31 de Abril de 2024'!$N$4:$N$749,$O307)/1000000</f>
        <v>300.51613099999997</v>
      </c>
      <c r="AN307" s="247">
        <f t="shared" si="820"/>
        <v>0.13227447211784849</v>
      </c>
      <c r="AO307" s="248"/>
      <c r="AP307" s="246">
        <f t="shared" si="821"/>
        <v>336.25151099999999</v>
      </c>
      <c r="AQ307" s="246">
        <f t="shared" si="822"/>
        <v>-35.735380000000021</v>
      </c>
      <c r="AR307" s="170">
        <f t="shared" si="823"/>
        <v>0.14800367277573506</v>
      </c>
      <c r="AS307" s="438">
        <f>+SUMIFS('[1]SIIF Cierre 31 de Abril de 2024'!$Z$4:$Z$749,'[1]SIIF Cierre 31 de Abril de 2024'!$A$4:$A$749,$B307,'[1]SIIF Cierre 31 de Abril de 2024'!$B$4:$B$749,$C307,'[1]SIIF Cierre 31 de Abril de 2024'!$C$4:$C$749,$D307,'[1]SIIF Cierre 31 de Abril de 2024'!$D$4:$D$749,$E307,'[1]SIIF Cierre 31 de Abril de 2024'!$E$4:$E$749,$F307,'[1]SIIF Cierre 31 de Abril de 2024'!$F$4:$F$749,$G307,'[1]SIIF Cierre 31 de Abril de 2024'!$G$4:$G$749,$H307,'[1]SIIF Cierre 31 de Abril de 2024'!$H$4:$H$749,$I307,'[1]SIIF Cierre 31 de Abril de 2024'!$I$4:$I$749,$J307,'[1]SIIF Cierre 31 de Abril de 2024'!$J$4:$J$749,$K307,'[1]SIIF Cierre 31 de Abril de 2024'!$K$4:$K$749,$L307,'[1]SIIF Cierre 31 de Abril de 2024'!$L$4:$L$749,$M307,'[1]SIIF Cierre 31 de Abril de 2024'!$M$4:$M$749,$N307,'[1]SIIF Cierre 31 de Abril de 2024'!$N$4:$N$749,$O307)/1000000</f>
        <v>300.51613099999997</v>
      </c>
      <c r="AT307" s="247">
        <f t="shared" si="824"/>
        <v>0.13227447211784849</v>
      </c>
      <c r="AU307" s="428">
        <f t="shared" si="825"/>
        <v>509.23544100000004</v>
      </c>
      <c r="AV307" s="361">
        <f t="shared" si="826"/>
        <v>1462.161717</v>
      </c>
      <c r="AW307" s="382">
        <f t="shared" si="827"/>
        <v>1971.3971580000002</v>
      </c>
      <c r="AX307" s="386"/>
      <c r="AY307" s="190">
        <f t="shared" si="828"/>
        <v>336.25151099999999</v>
      </c>
      <c r="AZ307" s="172">
        <f t="shared" si="829"/>
        <v>0.89372425452089632</v>
      </c>
      <c r="BB307" s="259">
        <v>0.28494358263335989</v>
      </c>
      <c r="BC307" s="252">
        <v>0.42272770076657623</v>
      </c>
      <c r="BD307" s="252">
        <v>0.64681232911261866</v>
      </c>
      <c r="BE307" s="252">
        <v>0.64681232911261866</v>
      </c>
      <c r="BF307" s="252">
        <v>0.71236157860248339</v>
      </c>
      <c r="BG307" s="252">
        <v>0.75500845270155903</v>
      </c>
      <c r="BH307" s="252">
        <v>0.91376539987305827</v>
      </c>
      <c r="BI307" s="252">
        <v>0.95691296825721417</v>
      </c>
      <c r="BJ307" s="252">
        <v>0.99075668948208706</v>
      </c>
      <c r="BK307" s="252">
        <v>0.99075668948208706</v>
      </c>
      <c r="BL307" s="252">
        <v>0.99823936942515945</v>
      </c>
      <c r="BM307" s="252">
        <v>1</v>
      </c>
      <c r="BO307" s="252">
        <v>0</v>
      </c>
      <c r="BP307" s="252">
        <v>2.7719076385929797E-2</v>
      </c>
      <c r="BQ307" s="252">
        <v>7.7166603518203203E-2</v>
      </c>
      <c r="BR307" s="252">
        <v>0.14800367277573506</v>
      </c>
      <c r="BS307" s="252">
        <v>0.21884074203326692</v>
      </c>
      <c r="BT307" s="252">
        <v>0.29407938772790021</v>
      </c>
      <c r="BU307" s="252">
        <v>0.3905394124396972</v>
      </c>
      <c r="BV307" s="252">
        <v>0.47542820856311296</v>
      </c>
      <c r="BW307" s="252">
        <v>0.55297139027386533</v>
      </c>
      <c r="BX307" s="252">
        <v>0.66491289184056535</v>
      </c>
      <c r="BY307" s="252">
        <v>0.8187702704176576</v>
      </c>
      <c r="BZ307" s="252">
        <v>1</v>
      </c>
      <c r="CB307" s="537">
        <f t="shared" si="830"/>
        <v>647.36711200000002</v>
      </c>
      <c r="CC307" s="537">
        <f t="shared" si="830"/>
        <v>960.40068099999996</v>
      </c>
      <c r="CD307" s="537">
        <f t="shared" si="830"/>
        <v>1469.501526</v>
      </c>
      <c r="CE307" s="537">
        <f t="shared" si="830"/>
        <v>1469.501526</v>
      </c>
      <c r="CF307" s="537">
        <f t="shared" si="830"/>
        <v>1618.4237370000001</v>
      </c>
      <c r="CG307" s="537">
        <f t="shared" si="830"/>
        <v>1715.3137369999999</v>
      </c>
      <c r="CH307" s="537">
        <f t="shared" si="830"/>
        <v>2075.9957549999999</v>
      </c>
      <c r="CI307" s="537">
        <f t="shared" si="830"/>
        <v>2174.0232890000002</v>
      </c>
      <c r="CJ307" s="537">
        <f t="shared" si="830"/>
        <v>2250.9132890000001</v>
      </c>
      <c r="CK307" s="537">
        <f t="shared" si="830"/>
        <v>2250.9132890000001</v>
      </c>
      <c r="CL307" s="537">
        <f t="shared" si="830"/>
        <v>2267.9132890000001</v>
      </c>
      <c r="CM307" s="537">
        <f t="shared" si="830"/>
        <v>2271.9132890000001</v>
      </c>
      <c r="CO307" s="538">
        <f t="shared" si="831"/>
        <v>0</v>
      </c>
      <c r="CP307" s="538">
        <f t="shared" si="831"/>
        <v>62.975338000000001</v>
      </c>
      <c r="CQ307" s="538">
        <f t="shared" si="831"/>
        <v>175.315832</v>
      </c>
      <c r="CR307" s="538">
        <f t="shared" si="831"/>
        <v>336.25151099999999</v>
      </c>
      <c r="CS307" s="538">
        <f t="shared" si="831"/>
        <v>497.18718999999999</v>
      </c>
      <c r="CT307" s="538">
        <f t="shared" si="831"/>
        <v>668.12286900000004</v>
      </c>
      <c r="CU307" s="538">
        <f t="shared" si="831"/>
        <v>887.27168099999994</v>
      </c>
      <c r="CV307" s="538">
        <f t="shared" si="831"/>
        <v>1080.1316650000001</v>
      </c>
      <c r="CW307" s="538">
        <f t="shared" si="831"/>
        <v>1256.30305</v>
      </c>
      <c r="CX307" s="538">
        <f t="shared" si="831"/>
        <v>1510.6244349999999</v>
      </c>
      <c r="CY307" s="538">
        <f t="shared" si="831"/>
        <v>1860.175058</v>
      </c>
      <c r="CZ307" s="538">
        <f t="shared" si="831"/>
        <v>2271.9132890000001</v>
      </c>
      <c r="DB307" s="537">
        <v>647367112</v>
      </c>
      <c r="DC307" s="538">
        <v>960400681</v>
      </c>
      <c r="DD307" s="538">
        <v>1469501526</v>
      </c>
      <c r="DE307" s="538">
        <v>1469501526</v>
      </c>
      <c r="DF307" s="538">
        <v>1618423737</v>
      </c>
      <c r="DG307" s="538">
        <v>1715313737</v>
      </c>
      <c r="DH307" s="538">
        <v>2075995755</v>
      </c>
      <c r="DI307" s="538">
        <v>2174023289</v>
      </c>
      <c r="DJ307" s="538">
        <v>2250913289</v>
      </c>
      <c r="DK307" s="538">
        <v>2250913289</v>
      </c>
      <c r="DL307" s="538">
        <v>2267913289</v>
      </c>
      <c r="DM307" s="538">
        <v>2271913289</v>
      </c>
      <c r="DO307" s="538">
        <v>0</v>
      </c>
      <c r="DP307" s="538">
        <v>62975338</v>
      </c>
      <c r="DQ307" s="538">
        <v>175315832</v>
      </c>
      <c r="DR307" s="538">
        <v>336251511</v>
      </c>
      <c r="DS307" s="538">
        <v>497187190</v>
      </c>
      <c r="DT307" s="538">
        <v>668122869</v>
      </c>
      <c r="DU307" s="538">
        <v>887271681</v>
      </c>
      <c r="DV307" s="538">
        <v>1080131665</v>
      </c>
      <c r="DW307" s="538">
        <v>1256303050</v>
      </c>
      <c r="DX307" s="538">
        <v>1510624435</v>
      </c>
      <c r="DY307" s="538">
        <v>1860175058</v>
      </c>
      <c r="DZ307" s="538">
        <v>2271913289</v>
      </c>
      <c r="EB307" s="537">
        <v>1000000</v>
      </c>
      <c r="EC307" s="538">
        <v>1000000</v>
      </c>
      <c r="ED307" s="538">
        <v>1000000</v>
      </c>
      <c r="EE307" s="538">
        <v>1000000</v>
      </c>
      <c r="EF307" s="538">
        <v>1000000</v>
      </c>
      <c r="EG307" s="538">
        <v>1000000</v>
      </c>
      <c r="EH307" s="538">
        <v>1000000</v>
      </c>
      <c r="EI307" s="538">
        <v>1000000</v>
      </c>
      <c r="EJ307" s="538">
        <v>1000000</v>
      </c>
      <c r="EK307" s="538">
        <v>1000000</v>
      </c>
      <c r="EL307" s="538">
        <v>1000000</v>
      </c>
      <c r="EM307" s="538">
        <v>1000000</v>
      </c>
      <c r="EO307" s="538">
        <v>1000000</v>
      </c>
      <c r="EP307" s="538">
        <v>1000000</v>
      </c>
      <c r="EQ307" s="538">
        <v>1000000</v>
      </c>
      <c r="ER307" s="538">
        <v>1000000</v>
      </c>
      <c r="ES307" s="538">
        <v>1000000</v>
      </c>
      <c r="ET307" s="538">
        <v>1000000</v>
      </c>
      <c r="EU307" s="538">
        <v>1000000</v>
      </c>
      <c r="EV307" s="538">
        <v>1000000</v>
      </c>
      <c r="EW307" s="538">
        <v>1000000</v>
      </c>
      <c r="EX307" s="538">
        <v>1000000</v>
      </c>
      <c r="EY307" s="538">
        <v>1000000</v>
      </c>
      <c r="EZ307" s="538">
        <v>1000000</v>
      </c>
    </row>
    <row r="308" spans="2:156" ht="35">
      <c r="B308" s="1" t="s">
        <v>194</v>
      </c>
      <c r="C308" s="1" t="s">
        <v>300</v>
      </c>
      <c r="D308" s="509" t="s">
        <v>328</v>
      </c>
      <c r="E308" s="1" t="s">
        <v>174</v>
      </c>
      <c r="F308" s="1" t="s">
        <v>162</v>
      </c>
      <c r="G308" s="1" t="s">
        <v>162</v>
      </c>
      <c r="H308" s="1" t="s">
        <v>162</v>
      </c>
      <c r="I308" s="1" t="s">
        <v>162</v>
      </c>
      <c r="J308" s="1" t="s">
        <v>162</v>
      </c>
      <c r="K308" s="1" t="s">
        <v>162</v>
      </c>
      <c r="L308" s="1" t="s">
        <v>162</v>
      </c>
      <c r="M308" s="1" t="s">
        <v>162</v>
      </c>
      <c r="N308" s="1" t="s">
        <v>162</v>
      </c>
      <c r="O308" s="1" t="s">
        <v>162</v>
      </c>
      <c r="T308" s="515" t="s">
        <v>425</v>
      </c>
      <c r="U308" s="267">
        <v>202300000000277</v>
      </c>
      <c r="V308" s="289" t="s">
        <v>425</v>
      </c>
      <c r="W308" s="360">
        <f>+SUMIFS('[1]SIIF Cierre 31 de Abril de 2024'!$P$4:$P$749,'[1]SIIF Cierre 31 de Abril de 2024'!$A$4:$A$749,$B308,'[1]SIIF Cierre 31 de Abril de 2024'!$B$4:$B$749,$C308,'[1]SIIF Cierre 31 de Abril de 2024'!$C$4:$C$749,$D308)/1000000</f>
        <v>1900</v>
      </c>
      <c r="X308" s="360">
        <v>0</v>
      </c>
      <c r="Y308" s="360">
        <f>+SUMIFS('[1]SIIF Cierre 31 de Abril de 2024'!$R$4:$R$749,'[1]SIIF Cierre 31 de Abril de 2024'!$A$4:$A$749,$B308,'[1]SIIF Cierre 31 de Abril de 2024'!$B$4:$B$749,$C308,'[1]SIIF Cierre 31 de Abril de 2024'!$C$4:$C$749,$D308)/1000000</f>
        <v>0</v>
      </c>
      <c r="Z308" s="360"/>
      <c r="AA308" s="360">
        <f>+SUMIFS('[1]SIIF Cierre 31 de Abril de 2024'!$Q$4:$Q$749,'[1]SIIF Cierre 31 de Abril de 2024'!$A$4:$A$749,$B308,'[1]SIIF Cierre 31 de Abril de 2024'!$B$4:$B$749,$C308,'[1]SIIF Cierre 31 de Abril de 2024'!$C$4:$C$749,$D308)/1000000</f>
        <v>0</v>
      </c>
      <c r="AB308" s="360"/>
      <c r="AC308" s="360"/>
      <c r="AD308" s="428">
        <f t="shared" si="815"/>
        <v>1900</v>
      </c>
      <c r="AE308" s="360">
        <f>+SUMIFS('[1]SIIF Cierre 31 de Abril de 2024'!$T$4:$T$749,'[1]SIIF Cierre 31 de Abril de 2024'!$A$4:$A$749,$B308,'[1]SIIF Cierre 31 de Abril de 2024'!$B$4:$B$749,$C308,'[1]SIIF Cierre 31 de Abril de 2024'!$C$4:$C$749,$D308)/1000000</f>
        <v>0</v>
      </c>
      <c r="AF308" s="360">
        <f t="shared" si="832"/>
        <v>1900</v>
      </c>
      <c r="AG308" s="437">
        <f>+SUMIFS('[1]SIIF Cierre 31 de Abril de 2024'!$W$4:$W$749,'[1]SIIF Cierre 31 de Abril de 2024'!$A$4:$A$749,$B308,'[1]SIIF Cierre 31 de Abril de 2024'!$B$4:$B$749,$C308,'[1]SIIF Cierre 31 de Abril de 2024'!$C$4:$C$749,$D308,'[1]SIIF Cierre 31 de Abril de 2024'!$D$4:$D$749,$E308,'[1]SIIF Cierre 31 de Abril de 2024'!$E$4:$E$749,$F308,'[1]SIIF Cierre 31 de Abril de 2024'!$F$4:$F$749,$G308,'[1]SIIF Cierre 31 de Abril de 2024'!$G$4:$G$749,$H308,'[1]SIIF Cierre 31 de Abril de 2024'!$H$4:$H$749,$I308,'[1]SIIF Cierre 31 de Abril de 2024'!$I$4:$I$749,$J308,'[1]SIIF Cierre 31 de Abril de 2024'!$J$4:$J$749,$K308,'[1]SIIF Cierre 31 de Abril de 2024'!$K$4:$K$749,$L308,'[1]SIIF Cierre 31 de Abril de 2024'!$L$4:$L$749,$M308,'[1]SIIF Cierre 31 de Abril de 2024'!$M$4:$M$749,$N308,'[1]SIIF Cierre 31 de Abril de 2024'!$N$4:$N$749,$O308)/1000000</f>
        <v>970.28488886000002</v>
      </c>
      <c r="AH308" s="247">
        <f t="shared" si="816"/>
        <v>0.51067625729473687</v>
      </c>
      <c r="AI308" s="248"/>
      <c r="AJ308" s="246">
        <f t="shared" si="817"/>
        <v>753.56698600000004</v>
      </c>
      <c r="AK308" s="246">
        <f t="shared" si="818"/>
        <v>216.71790285999998</v>
      </c>
      <c r="AL308" s="170">
        <f t="shared" si="819"/>
        <v>0.39661420315789475</v>
      </c>
      <c r="AM308" s="438">
        <f>+SUMIFS('[1]SIIF Cierre 31 de Abril de 2024'!$X$4:$X$749,'[1]SIIF Cierre 31 de Abril de 2024'!$A$4:$A$749,$B308,'[1]SIIF Cierre 31 de Abril de 2024'!$B$4:$B$749,$C308,'[1]SIIF Cierre 31 de Abril de 2024'!$C$4:$C$749,$D308,'[1]SIIF Cierre 31 de Abril de 2024'!$D$4:$D$749,$E308,'[1]SIIF Cierre 31 de Abril de 2024'!$E$4:$E$749,$F308,'[1]SIIF Cierre 31 de Abril de 2024'!$F$4:$F$749,$G308,'[1]SIIF Cierre 31 de Abril de 2024'!$G$4:$G$749,$H308,'[1]SIIF Cierre 31 de Abril de 2024'!$H$4:$H$749,$I308,'[1]SIIF Cierre 31 de Abril de 2024'!$I$4:$I$749,$J308,'[1]SIIF Cierre 31 de Abril de 2024'!$J$4:$J$749,$K308,'[1]SIIF Cierre 31 de Abril de 2024'!$K$4:$K$749,$L308,'[1]SIIF Cierre 31 de Abril de 2024'!$L$4:$L$749,$M308,'[1]SIIF Cierre 31 de Abril de 2024'!$M$4:$M$749,$N308,'[1]SIIF Cierre 31 de Abril de 2024'!$N$4:$N$749,$O308)/1000000</f>
        <v>63.108741999999999</v>
      </c>
      <c r="AN308" s="247">
        <f t="shared" si="820"/>
        <v>3.3215127368421055E-2</v>
      </c>
      <c r="AO308" s="248"/>
      <c r="AP308" s="246">
        <f t="shared" si="821"/>
        <v>71.870290999999995</v>
      </c>
      <c r="AQ308" s="246">
        <f t="shared" si="822"/>
        <v>-8.7615489999999951</v>
      </c>
      <c r="AR308" s="170">
        <f t="shared" si="823"/>
        <v>3.7826468947368422E-2</v>
      </c>
      <c r="AS308" s="438">
        <f>+SUMIFS('[1]SIIF Cierre 31 de Abril de 2024'!$Z$4:$Z$749,'[1]SIIF Cierre 31 de Abril de 2024'!$A$4:$A$749,$B308,'[1]SIIF Cierre 31 de Abril de 2024'!$B$4:$B$749,$C308,'[1]SIIF Cierre 31 de Abril de 2024'!$C$4:$C$749,$D308,'[1]SIIF Cierre 31 de Abril de 2024'!$D$4:$D$749,$E308,'[1]SIIF Cierre 31 de Abril de 2024'!$E$4:$E$749,$F308,'[1]SIIF Cierre 31 de Abril de 2024'!$F$4:$F$749,$G308,'[1]SIIF Cierre 31 de Abril de 2024'!$G$4:$G$749,$H308,'[1]SIIF Cierre 31 de Abril de 2024'!$H$4:$H$749,$I308,'[1]SIIF Cierre 31 de Abril de 2024'!$I$4:$I$749,$J308,'[1]SIIF Cierre 31 de Abril de 2024'!$J$4:$J$749,$K308,'[1]SIIF Cierre 31 de Abril de 2024'!$K$4:$K$749,$L308,'[1]SIIF Cierre 31 de Abril de 2024'!$L$4:$L$749,$M308,'[1]SIIF Cierre 31 de Abril de 2024'!$M$4:$M$749,$N308,'[1]SIIF Cierre 31 de Abril de 2024'!$N$4:$N$749,$O308)/1000000</f>
        <v>63.108741999999999</v>
      </c>
      <c r="AT308" s="247">
        <f t="shared" si="824"/>
        <v>3.3215127368421055E-2</v>
      </c>
      <c r="AU308" s="428">
        <f t="shared" si="825"/>
        <v>929.71511113999998</v>
      </c>
      <c r="AV308" s="361">
        <f t="shared" si="826"/>
        <v>907.17614686000002</v>
      </c>
      <c r="AW308" s="382">
        <f t="shared" si="827"/>
        <v>1836.8912580000001</v>
      </c>
      <c r="AX308" s="386"/>
      <c r="AY308" s="190">
        <f t="shared" si="828"/>
        <v>71.870290999999995</v>
      </c>
      <c r="AZ308" s="172">
        <f t="shared" si="829"/>
        <v>0.87809220085111395</v>
      </c>
      <c r="BB308" s="259">
        <v>3.7653915789473684E-2</v>
      </c>
      <c r="BC308" s="252">
        <v>0.16015669421052631</v>
      </c>
      <c r="BD308" s="252">
        <v>0.28194974684210528</v>
      </c>
      <c r="BE308" s="252">
        <v>0.39661420315789475</v>
      </c>
      <c r="BF308" s="252">
        <v>0.54676216368421049</v>
      </c>
      <c r="BG308" s="252">
        <v>0.67834111105263162</v>
      </c>
      <c r="BH308" s="252">
        <v>0.89473684210526316</v>
      </c>
      <c r="BI308" s="252">
        <v>1</v>
      </c>
      <c r="BJ308" s="252">
        <v>1</v>
      </c>
      <c r="BK308" s="252">
        <v>1</v>
      </c>
      <c r="BL308" s="252">
        <v>1</v>
      </c>
      <c r="BM308" s="252">
        <v>1</v>
      </c>
      <c r="BO308" s="252">
        <v>0</v>
      </c>
      <c r="BP308" s="252">
        <v>2.4196078947368422E-3</v>
      </c>
      <c r="BQ308" s="252">
        <v>1.561028052631579E-2</v>
      </c>
      <c r="BR308" s="252">
        <v>3.7826468947368422E-2</v>
      </c>
      <c r="BS308" s="252">
        <v>7.5397861578947373E-2</v>
      </c>
      <c r="BT308" s="252">
        <v>0.11296925421052631</v>
      </c>
      <c r="BU308" s="252">
        <v>0.3535091994736842</v>
      </c>
      <c r="BV308" s="252">
        <v>0.41616915368421054</v>
      </c>
      <c r="BW308" s="252">
        <v>0.46603696736842104</v>
      </c>
      <c r="BX308" s="252">
        <v>0.56709678315789469</v>
      </c>
      <c r="BY308" s="252">
        <v>0.79617215684210529</v>
      </c>
      <c r="BZ308" s="252">
        <v>1</v>
      </c>
      <c r="CB308" s="537">
        <f t="shared" si="830"/>
        <v>71.542439999999999</v>
      </c>
      <c r="CC308" s="537">
        <f t="shared" si="830"/>
        <v>304.29771899999997</v>
      </c>
      <c r="CD308" s="537">
        <f t="shared" si="830"/>
        <v>535.704519</v>
      </c>
      <c r="CE308" s="537">
        <f t="shared" si="830"/>
        <v>753.56698600000004</v>
      </c>
      <c r="CF308" s="537">
        <f t="shared" si="830"/>
        <v>1038.848111</v>
      </c>
      <c r="CG308" s="537">
        <f t="shared" si="830"/>
        <v>1288.848111</v>
      </c>
      <c r="CH308" s="537">
        <f t="shared" si="830"/>
        <v>1700</v>
      </c>
      <c r="CI308" s="537">
        <f t="shared" si="830"/>
        <v>1900</v>
      </c>
      <c r="CJ308" s="537">
        <f t="shared" si="830"/>
        <v>1900</v>
      </c>
      <c r="CK308" s="537">
        <f t="shared" si="830"/>
        <v>1900</v>
      </c>
      <c r="CL308" s="537">
        <f t="shared" si="830"/>
        <v>1900</v>
      </c>
      <c r="CM308" s="537">
        <f t="shared" si="830"/>
        <v>1900</v>
      </c>
      <c r="CO308" s="538">
        <f t="shared" si="831"/>
        <v>0</v>
      </c>
      <c r="CP308" s="538">
        <f t="shared" si="831"/>
        <v>4.5972549999999996</v>
      </c>
      <c r="CQ308" s="538">
        <f t="shared" si="831"/>
        <v>29.659533</v>
      </c>
      <c r="CR308" s="538">
        <f t="shared" si="831"/>
        <v>71.870290999999995</v>
      </c>
      <c r="CS308" s="538">
        <f t="shared" si="831"/>
        <v>143.25593699999999</v>
      </c>
      <c r="CT308" s="538">
        <f t="shared" si="831"/>
        <v>214.641583</v>
      </c>
      <c r="CU308" s="538">
        <f t="shared" si="831"/>
        <v>671.66747899999996</v>
      </c>
      <c r="CV308" s="538">
        <f t="shared" si="831"/>
        <v>790.72139200000004</v>
      </c>
      <c r="CW308" s="538">
        <f t="shared" si="831"/>
        <v>885.47023799999999</v>
      </c>
      <c r="CX308" s="538">
        <f t="shared" si="831"/>
        <v>1077.483888</v>
      </c>
      <c r="CY308" s="538">
        <f t="shared" si="831"/>
        <v>1512.7270980000001</v>
      </c>
      <c r="CZ308" s="538">
        <f t="shared" si="831"/>
        <v>1900</v>
      </c>
      <c r="DB308" s="537">
        <v>71542440</v>
      </c>
      <c r="DC308" s="538">
        <v>304297719</v>
      </c>
      <c r="DD308" s="538">
        <v>535704519</v>
      </c>
      <c r="DE308" s="538">
        <v>753566986</v>
      </c>
      <c r="DF308" s="538">
        <v>1038848111</v>
      </c>
      <c r="DG308" s="538">
        <v>1288848111</v>
      </c>
      <c r="DH308" s="538">
        <v>1700000000</v>
      </c>
      <c r="DI308" s="538">
        <v>1900000000</v>
      </c>
      <c r="DJ308" s="538">
        <v>1900000000</v>
      </c>
      <c r="DK308" s="538">
        <v>1900000000</v>
      </c>
      <c r="DL308" s="538">
        <v>1900000000</v>
      </c>
      <c r="DM308" s="538">
        <v>1900000000</v>
      </c>
      <c r="DO308" s="538">
        <v>0</v>
      </c>
      <c r="DP308" s="538">
        <v>4597255</v>
      </c>
      <c r="DQ308" s="538">
        <v>29659533</v>
      </c>
      <c r="DR308" s="538">
        <v>71870291</v>
      </c>
      <c r="DS308" s="538">
        <v>143255937</v>
      </c>
      <c r="DT308" s="538">
        <v>214641583</v>
      </c>
      <c r="DU308" s="538">
        <v>671667479</v>
      </c>
      <c r="DV308" s="538">
        <v>790721392</v>
      </c>
      <c r="DW308" s="538">
        <v>885470238</v>
      </c>
      <c r="DX308" s="538">
        <v>1077483888</v>
      </c>
      <c r="DY308" s="538">
        <v>1512727098</v>
      </c>
      <c r="DZ308" s="538">
        <v>1900000000</v>
      </c>
      <c r="EB308" s="537">
        <v>1000000</v>
      </c>
      <c r="EC308" s="538">
        <v>1000000</v>
      </c>
      <c r="ED308" s="538">
        <v>1000000</v>
      </c>
      <c r="EE308" s="538">
        <v>1000000</v>
      </c>
      <c r="EF308" s="538">
        <v>1000000</v>
      </c>
      <c r="EG308" s="538">
        <v>1000000</v>
      </c>
      <c r="EH308" s="538">
        <v>1000000</v>
      </c>
      <c r="EI308" s="538">
        <v>1000000</v>
      </c>
      <c r="EJ308" s="538">
        <v>1000000</v>
      </c>
      <c r="EK308" s="538">
        <v>1000000</v>
      </c>
      <c r="EL308" s="538">
        <v>1000000</v>
      </c>
      <c r="EM308" s="538">
        <v>1000000</v>
      </c>
      <c r="EO308" s="538">
        <v>1000000</v>
      </c>
      <c r="EP308" s="538">
        <v>1000000</v>
      </c>
      <c r="EQ308" s="538">
        <v>1000000</v>
      </c>
      <c r="ER308" s="538">
        <v>1000000</v>
      </c>
      <c r="ES308" s="538">
        <v>1000000</v>
      </c>
      <c r="ET308" s="538">
        <v>1000000</v>
      </c>
      <c r="EU308" s="538">
        <v>1000000</v>
      </c>
      <c r="EV308" s="538">
        <v>1000000</v>
      </c>
      <c r="EW308" s="538">
        <v>1000000</v>
      </c>
      <c r="EX308" s="538">
        <v>1000000</v>
      </c>
      <c r="EY308" s="538">
        <v>1000000</v>
      </c>
      <c r="EZ308" s="538">
        <v>1000000</v>
      </c>
    </row>
    <row r="309" spans="2:156" ht="35">
      <c r="B309" s="1" t="s">
        <v>194</v>
      </c>
      <c r="C309" s="1" t="s">
        <v>300</v>
      </c>
      <c r="D309" s="509" t="s">
        <v>426</v>
      </c>
      <c r="E309" s="1" t="s">
        <v>174</v>
      </c>
      <c r="F309" s="1" t="s">
        <v>162</v>
      </c>
      <c r="G309" s="1" t="s">
        <v>162</v>
      </c>
      <c r="H309" s="1" t="s">
        <v>162</v>
      </c>
      <c r="I309" s="1" t="s">
        <v>162</v>
      </c>
      <c r="J309" s="1" t="s">
        <v>162</v>
      </c>
      <c r="K309" s="1" t="s">
        <v>162</v>
      </c>
      <c r="L309" s="1" t="s">
        <v>162</v>
      </c>
      <c r="M309" s="1" t="s">
        <v>162</v>
      </c>
      <c r="N309" s="1" t="s">
        <v>162</v>
      </c>
      <c r="O309" s="1" t="s">
        <v>162</v>
      </c>
      <c r="T309" s="515" t="s">
        <v>427</v>
      </c>
      <c r="U309" s="267">
        <v>202300000000332</v>
      </c>
      <c r="V309" s="289" t="s">
        <v>427</v>
      </c>
      <c r="W309" s="360">
        <f>+SUMIFS('[1]SIIF Cierre 31 de Abril de 2024'!$P$4:$P$749,'[1]SIIF Cierre 31 de Abril de 2024'!$A$4:$A$749,$B309,'[1]SIIF Cierre 31 de Abril de 2024'!$B$4:$B$749,$C309,'[1]SIIF Cierre 31 de Abril de 2024'!$C$4:$C$749,$D309)/1000000</f>
        <v>2000</v>
      </c>
      <c r="X309" s="360">
        <v>0</v>
      </c>
      <c r="Y309" s="360">
        <f>+SUMIFS('[1]SIIF Cierre 31 de Abril de 2024'!$R$4:$R$749,'[1]SIIF Cierre 31 de Abril de 2024'!$A$4:$A$749,$B309,'[1]SIIF Cierre 31 de Abril de 2024'!$B$4:$B$749,$C309,'[1]SIIF Cierre 31 de Abril de 2024'!$C$4:$C$749,$D309)/1000000</f>
        <v>0</v>
      </c>
      <c r="Z309" s="360"/>
      <c r="AA309" s="360">
        <f>+SUMIFS('[1]SIIF Cierre 31 de Abril de 2024'!$Q$4:$Q$749,'[1]SIIF Cierre 31 de Abril de 2024'!$A$4:$A$749,$B309,'[1]SIIF Cierre 31 de Abril de 2024'!$B$4:$B$749,$C309,'[1]SIIF Cierre 31 de Abril de 2024'!$C$4:$C$749,$D309)/1000000</f>
        <v>0</v>
      </c>
      <c r="AB309" s="360"/>
      <c r="AC309" s="360"/>
      <c r="AD309" s="428">
        <f t="shared" si="815"/>
        <v>2000</v>
      </c>
      <c r="AE309" s="360">
        <f>+SUMIFS('[1]SIIF Cierre 31 de Abril de 2024'!$T$4:$T$749,'[1]SIIF Cierre 31 de Abril de 2024'!$A$4:$A$749,$B309,'[1]SIIF Cierre 31 de Abril de 2024'!$B$4:$B$749,$C309,'[1]SIIF Cierre 31 de Abril de 2024'!$C$4:$C$749,$D309)/1000000</f>
        <v>0</v>
      </c>
      <c r="AF309" s="360">
        <f t="shared" si="832"/>
        <v>2000</v>
      </c>
      <c r="AG309" s="437">
        <f>+SUMIFS('[1]SIIF Cierre 31 de Abril de 2024'!$W$4:$W$749,'[1]SIIF Cierre 31 de Abril de 2024'!$A$4:$A$749,$B309,'[1]SIIF Cierre 31 de Abril de 2024'!$B$4:$B$749,$C309,'[1]SIIF Cierre 31 de Abril de 2024'!$C$4:$C$749,$D309,'[1]SIIF Cierre 31 de Abril de 2024'!$D$4:$D$749,$E309,'[1]SIIF Cierre 31 de Abril de 2024'!$E$4:$E$749,$F309,'[1]SIIF Cierre 31 de Abril de 2024'!$F$4:$F$749,$G309,'[1]SIIF Cierre 31 de Abril de 2024'!$G$4:$G$749,$H309,'[1]SIIF Cierre 31 de Abril de 2024'!$H$4:$H$749,$I309,'[1]SIIF Cierre 31 de Abril de 2024'!$I$4:$I$749,$J309,'[1]SIIF Cierre 31 de Abril de 2024'!$J$4:$J$749,$K309,'[1]SIIF Cierre 31 de Abril de 2024'!$K$4:$K$749,$L309,'[1]SIIF Cierre 31 de Abril de 2024'!$L$4:$L$749,$M309,'[1]SIIF Cierre 31 de Abril de 2024'!$M$4:$M$749,$N309,'[1]SIIF Cierre 31 de Abril de 2024'!$N$4:$N$749,$O309)/1000000</f>
        <v>827.588708</v>
      </c>
      <c r="AH309" s="247">
        <f t="shared" si="816"/>
        <v>0.41379435399999998</v>
      </c>
      <c r="AI309" s="248"/>
      <c r="AJ309" s="246">
        <f t="shared" si="817"/>
        <v>1127.313124</v>
      </c>
      <c r="AK309" s="246">
        <f t="shared" si="818"/>
        <v>-299.72441600000002</v>
      </c>
      <c r="AL309" s="170">
        <f t="shared" si="819"/>
        <v>0.56365656200000003</v>
      </c>
      <c r="AM309" s="438">
        <f>+SUMIFS('[1]SIIF Cierre 31 de Abril de 2024'!$X$4:$X$749,'[1]SIIF Cierre 31 de Abril de 2024'!$A$4:$A$749,$B309,'[1]SIIF Cierre 31 de Abril de 2024'!$B$4:$B$749,$C309,'[1]SIIF Cierre 31 de Abril de 2024'!$C$4:$C$749,$D309,'[1]SIIF Cierre 31 de Abril de 2024'!$D$4:$D$749,$E309,'[1]SIIF Cierre 31 de Abril de 2024'!$E$4:$E$749,$F309,'[1]SIIF Cierre 31 de Abril de 2024'!$F$4:$F$749,$G309,'[1]SIIF Cierre 31 de Abril de 2024'!$G$4:$G$749,$H309,'[1]SIIF Cierre 31 de Abril de 2024'!$H$4:$H$749,$I309,'[1]SIIF Cierre 31 de Abril de 2024'!$I$4:$I$749,$J309,'[1]SIIF Cierre 31 de Abril de 2024'!$J$4:$J$749,$K309,'[1]SIIF Cierre 31 de Abril de 2024'!$K$4:$K$749,$L309,'[1]SIIF Cierre 31 de Abril de 2024'!$L$4:$L$749,$M309,'[1]SIIF Cierre 31 de Abril de 2024'!$M$4:$M$749,$N309,'[1]SIIF Cierre 31 de Abril de 2024'!$N$4:$N$749,$O309)/1000000</f>
        <v>84.005750000000006</v>
      </c>
      <c r="AN309" s="247">
        <f t="shared" si="820"/>
        <v>4.2002875000000002E-2</v>
      </c>
      <c r="AO309" s="248"/>
      <c r="AP309" s="246">
        <f t="shared" si="821"/>
        <v>360.06789300000003</v>
      </c>
      <c r="AQ309" s="246">
        <f t="shared" si="822"/>
        <v>-276.06214299999999</v>
      </c>
      <c r="AR309" s="170">
        <f t="shared" si="823"/>
        <v>0.18003394650000001</v>
      </c>
      <c r="AS309" s="438">
        <f>+SUMIFS('[1]SIIF Cierre 31 de Abril de 2024'!$Z$4:$Z$749,'[1]SIIF Cierre 31 de Abril de 2024'!$A$4:$A$749,$B309,'[1]SIIF Cierre 31 de Abril de 2024'!$B$4:$B$749,$C309,'[1]SIIF Cierre 31 de Abril de 2024'!$C$4:$C$749,$D309,'[1]SIIF Cierre 31 de Abril de 2024'!$D$4:$D$749,$E309,'[1]SIIF Cierre 31 de Abril de 2024'!$E$4:$E$749,$F309,'[1]SIIF Cierre 31 de Abril de 2024'!$F$4:$F$749,$G309,'[1]SIIF Cierre 31 de Abril de 2024'!$G$4:$G$749,$H309,'[1]SIIF Cierre 31 de Abril de 2024'!$H$4:$H$749,$I309,'[1]SIIF Cierre 31 de Abril de 2024'!$I$4:$I$749,$J309,'[1]SIIF Cierre 31 de Abril de 2024'!$J$4:$J$749,$K309,'[1]SIIF Cierre 31 de Abril de 2024'!$K$4:$K$749,$L309,'[1]SIIF Cierre 31 de Abril de 2024'!$L$4:$L$749,$M309,'[1]SIIF Cierre 31 de Abril de 2024'!$M$4:$M$749,$N309,'[1]SIIF Cierre 31 de Abril de 2024'!$N$4:$N$749,$O309)/1000000</f>
        <v>84.005750000000006</v>
      </c>
      <c r="AT309" s="247">
        <f t="shared" si="824"/>
        <v>4.2002875000000002E-2</v>
      </c>
      <c r="AU309" s="428">
        <f t="shared" si="825"/>
        <v>1172.411292</v>
      </c>
      <c r="AV309" s="361">
        <f t="shared" si="826"/>
        <v>743.58295799999996</v>
      </c>
      <c r="AW309" s="382">
        <f t="shared" si="827"/>
        <v>1915.99425</v>
      </c>
      <c r="AX309" s="386"/>
      <c r="AY309" s="190">
        <f t="shared" si="828"/>
        <v>360.06789300000003</v>
      </c>
      <c r="AZ309" s="172">
        <f t="shared" si="829"/>
        <v>0.23330530611903239</v>
      </c>
      <c r="BB309" s="259">
        <v>0.12866742449999999</v>
      </c>
      <c r="BC309" s="252">
        <v>0.14521406449999999</v>
      </c>
      <c r="BD309" s="252">
        <v>0.23403500699999999</v>
      </c>
      <c r="BE309" s="252">
        <v>0.56365656200000003</v>
      </c>
      <c r="BF309" s="252">
        <v>0.71757150449999996</v>
      </c>
      <c r="BG309" s="252">
        <v>0.71836844700000002</v>
      </c>
      <c r="BH309" s="252">
        <v>0.71916538949999997</v>
      </c>
      <c r="BI309" s="252">
        <v>0.72081233199999994</v>
      </c>
      <c r="BJ309" s="252">
        <v>0.72250927450000002</v>
      </c>
      <c r="BK309" s="252">
        <v>0.72850000000000004</v>
      </c>
      <c r="BL309" s="252">
        <v>0.72914999999999996</v>
      </c>
      <c r="BM309" s="252">
        <v>1</v>
      </c>
      <c r="BO309" s="252">
        <v>1.6789414999999999E-3</v>
      </c>
      <c r="BP309" s="252">
        <v>8.9842900000000007E-3</v>
      </c>
      <c r="BQ309" s="252">
        <v>2.6812732499999999E-2</v>
      </c>
      <c r="BR309" s="252">
        <v>0.18003394650000001</v>
      </c>
      <c r="BS309" s="252">
        <v>0.35083817649999999</v>
      </c>
      <c r="BT309" s="252">
        <v>0.43365604749999997</v>
      </c>
      <c r="BU309" s="252">
        <v>0.50722755249999996</v>
      </c>
      <c r="BV309" s="252">
        <v>0.52715167350000003</v>
      </c>
      <c r="BW309" s="252">
        <v>0.56562579449999995</v>
      </c>
      <c r="BX309" s="252">
        <v>0.58535118149999998</v>
      </c>
      <c r="BY309" s="252">
        <v>0.62897835999999996</v>
      </c>
      <c r="BZ309" s="252">
        <v>1</v>
      </c>
      <c r="CB309" s="537">
        <f t="shared" si="830"/>
        <v>257.33484900000002</v>
      </c>
      <c r="CC309" s="537">
        <f t="shared" si="830"/>
        <v>290.42812900000001</v>
      </c>
      <c r="CD309" s="537">
        <f t="shared" si="830"/>
        <v>468.07001400000001</v>
      </c>
      <c r="CE309" s="537">
        <f t="shared" si="830"/>
        <v>1127.313124</v>
      </c>
      <c r="CF309" s="537">
        <f t="shared" si="830"/>
        <v>1435.1430089999999</v>
      </c>
      <c r="CG309" s="537">
        <f t="shared" si="830"/>
        <v>1436.7368939999999</v>
      </c>
      <c r="CH309" s="537">
        <f t="shared" si="830"/>
        <v>1438.3307789999999</v>
      </c>
      <c r="CI309" s="537">
        <f t="shared" si="830"/>
        <v>1441.6246639999999</v>
      </c>
      <c r="CJ309" s="537">
        <f t="shared" si="830"/>
        <v>1445.0185489999999</v>
      </c>
      <c r="CK309" s="537">
        <f t="shared" si="830"/>
        <v>1457</v>
      </c>
      <c r="CL309" s="537">
        <f t="shared" si="830"/>
        <v>1458.3</v>
      </c>
      <c r="CM309" s="537">
        <f t="shared" si="830"/>
        <v>2000</v>
      </c>
      <c r="CO309" s="538">
        <f t="shared" si="831"/>
        <v>3.3578830000000002</v>
      </c>
      <c r="CP309" s="538">
        <f t="shared" si="831"/>
        <v>17.968579999999999</v>
      </c>
      <c r="CQ309" s="538">
        <f t="shared" si="831"/>
        <v>53.625464999999998</v>
      </c>
      <c r="CR309" s="538">
        <f t="shared" si="831"/>
        <v>360.06789300000003</v>
      </c>
      <c r="CS309" s="538">
        <f t="shared" si="831"/>
        <v>701.67635299999995</v>
      </c>
      <c r="CT309" s="538">
        <f t="shared" si="831"/>
        <v>867.312095</v>
      </c>
      <c r="CU309" s="538">
        <f t="shared" si="831"/>
        <v>1014.455105</v>
      </c>
      <c r="CV309" s="538">
        <f t="shared" si="831"/>
        <v>1054.303347</v>
      </c>
      <c r="CW309" s="538">
        <f t="shared" si="831"/>
        <v>1131.251589</v>
      </c>
      <c r="CX309" s="538">
        <f t="shared" si="831"/>
        <v>1170.7023630000001</v>
      </c>
      <c r="CY309" s="538">
        <f t="shared" si="831"/>
        <v>1257.9567199999999</v>
      </c>
      <c r="CZ309" s="538">
        <f t="shared" si="831"/>
        <v>2000</v>
      </c>
      <c r="DB309" s="537">
        <v>257334849</v>
      </c>
      <c r="DC309" s="538">
        <v>290428129</v>
      </c>
      <c r="DD309" s="538">
        <v>468070014</v>
      </c>
      <c r="DE309" s="538">
        <v>1127313124</v>
      </c>
      <c r="DF309" s="538">
        <v>1435143009</v>
      </c>
      <c r="DG309" s="538">
        <v>1436736894</v>
      </c>
      <c r="DH309" s="538">
        <v>1438330779</v>
      </c>
      <c r="DI309" s="538">
        <v>1441624664</v>
      </c>
      <c r="DJ309" s="538">
        <v>1445018549</v>
      </c>
      <c r="DK309" s="538">
        <v>1457000000</v>
      </c>
      <c r="DL309" s="538">
        <v>1458300000</v>
      </c>
      <c r="DM309" s="538">
        <v>2000000000</v>
      </c>
      <c r="DO309" s="538">
        <v>3357883</v>
      </c>
      <c r="DP309" s="538">
        <v>17968580</v>
      </c>
      <c r="DQ309" s="538">
        <v>53625465</v>
      </c>
      <c r="DR309" s="538">
        <v>360067893</v>
      </c>
      <c r="DS309" s="538">
        <v>701676353</v>
      </c>
      <c r="DT309" s="538">
        <v>867312095</v>
      </c>
      <c r="DU309" s="538">
        <v>1014455105</v>
      </c>
      <c r="DV309" s="538">
        <v>1054303347</v>
      </c>
      <c r="DW309" s="538">
        <v>1131251589</v>
      </c>
      <c r="DX309" s="538">
        <v>1170702363</v>
      </c>
      <c r="DY309" s="538">
        <v>1257956720</v>
      </c>
      <c r="DZ309" s="538">
        <v>2000000000</v>
      </c>
      <c r="EB309" s="537">
        <v>1000000</v>
      </c>
      <c r="EC309" s="538">
        <v>1000000</v>
      </c>
      <c r="ED309" s="538">
        <v>1000000</v>
      </c>
      <c r="EE309" s="538">
        <v>1000000</v>
      </c>
      <c r="EF309" s="538">
        <v>1000000</v>
      </c>
      <c r="EG309" s="538">
        <v>1000000</v>
      </c>
      <c r="EH309" s="538">
        <v>1000000</v>
      </c>
      <c r="EI309" s="538">
        <v>1000000</v>
      </c>
      <c r="EJ309" s="538">
        <v>1000000</v>
      </c>
      <c r="EK309" s="538">
        <v>1000000</v>
      </c>
      <c r="EL309" s="538">
        <v>1000000</v>
      </c>
      <c r="EM309" s="538">
        <v>1000000</v>
      </c>
      <c r="EO309" s="538">
        <v>1000000</v>
      </c>
      <c r="EP309" s="538">
        <v>1000000</v>
      </c>
      <c r="EQ309" s="538">
        <v>1000000</v>
      </c>
      <c r="ER309" s="538">
        <v>1000000</v>
      </c>
      <c r="ES309" s="538">
        <v>1000000</v>
      </c>
      <c r="ET309" s="538">
        <v>1000000</v>
      </c>
      <c r="EU309" s="538">
        <v>1000000</v>
      </c>
      <c r="EV309" s="538">
        <v>1000000</v>
      </c>
      <c r="EW309" s="538">
        <v>1000000</v>
      </c>
      <c r="EX309" s="538">
        <v>1000000</v>
      </c>
      <c r="EY309" s="538">
        <v>1000000</v>
      </c>
      <c r="EZ309" s="538">
        <v>1000000</v>
      </c>
    </row>
    <row r="310" spans="2:156" ht="35">
      <c r="B310" s="1" t="s">
        <v>194</v>
      </c>
      <c r="C310" s="1" t="s">
        <v>300</v>
      </c>
      <c r="D310" s="509" t="s">
        <v>428</v>
      </c>
      <c r="E310" s="1" t="s">
        <v>174</v>
      </c>
      <c r="F310" s="1" t="s">
        <v>162</v>
      </c>
      <c r="G310" s="1" t="s">
        <v>162</v>
      </c>
      <c r="H310" s="1" t="s">
        <v>162</v>
      </c>
      <c r="I310" s="1" t="s">
        <v>162</v>
      </c>
      <c r="J310" s="1" t="s">
        <v>162</v>
      </c>
      <c r="K310" s="1" t="s">
        <v>162</v>
      </c>
      <c r="L310" s="1" t="s">
        <v>162</v>
      </c>
      <c r="M310" s="1" t="s">
        <v>162</v>
      </c>
      <c r="N310" s="1" t="s">
        <v>162</v>
      </c>
      <c r="O310" s="1" t="s">
        <v>162</v>
      </c>
      <c r="T310" s="515" t="s">
        <v>429</v>
      </c>
      <c r="U310" s="267">
        <v>202300000000317</v>
      </c>
      <c r="V310" s="289" t="s">
        <v>429</v>
      </c>
      <c r="W310" s="360">
        <f>+SUMIFS('[1]SIIF Cierre 31 de Abril de 2024'!$P$4:$P$749,'[1]SIIF Cierre 31 de Abril de 2024'!$A$4:$A$749,$B310,'[1]SIIF Cierre 31 de Abril de 2024'!$B$4:$B$749,$C310,'[1]SIIF Cierre 31 de Abril de 2024'!$C$4:$C$749,$D310)/1000000</f>
        <v>4037.3755839999999</v>
      </c>
      <c r="X310" s="360">
        <v>0</v>
      </c>
      <c r="Y310" s="360">
        <f>+SUMIFS('[1]SIIF Cierre 31 de Abril de 2024'!$R$4:$R$749,'[1]SIIF Cierre 31 de Abril de 2024'!$A$4:$A$749,$B310,'[1]SIIF Cierre 31 de Abril de 2024'!$B$4:$B$749,$C310,'[1]SIIF Cierre 31 de Abril de 2024'!$C$4:$C$749,$D310)/1000000</f>
        <v>0</v>
      </c>
      <c r="Z310" s="360"/>
      <c r="AA310" s="360">
        <f>+SUMIFS('[1]SIIF Cierre 31 de Abril de 2024'!$Q$4:$Q$749,'[1]SIIF Cierre 31 de Abril de 2024'!$A$4:$A$749,$B310,'[1]SIIF Cierre 31 de Abril de 2024'!$B$4:$B$749,$C310,'[1]SIIF Cierre 31 de Abril de 2024'!$C$4:$C$749,$D310)/1000000</f>
        <v>0</v>
      </c>
      <c r="AB310" s="360"/>
      <c r="AC310" s="360"/>
      <c r="AD310" s="428">
        <f t="shared" si="815"/>
        <v>4037.3755839999999</v>
      </c>
      <c r="AE310" s="360">
        <f>+SUMIFS('[1]SIIF Cierre 31 de Abril de 2024'!$T$4:$T$749,'[1]SIIF Cierre 31 de Abril de 2024'!$A$4:$A$749,$B310,'[1]SIIF Cierre 31 de Abril de 2024'!$B$4:$B$749,$C310,'[1]SIIF Cierre 31 de Abril de 2024'!$C$4:$C$749,$D310)/1000000</f>
        <v>0</v>
      </c>
      <c r="AF310" s="360">
        <f t="shared" si="832"/>
        <v>4037.3755839999999</v>
      </c>
      <c r="AG310" s="437">
        <f>+SUMIFS('[1]SIIF Cierre 31 de Abril de 2024'!$W$4:$W$749,'[1]SIIF Cierre 31 de Abril de 2024'!$A$4:$A$749,$B310,'[1]SIIF Cierre 31 de Abril de 2024'!$B$4:$B$749,$C310,'[1]SIIF Cierre 31 de Abril de 2024'!$C$4:$C$749,$D310,'[1]SIIF Cierre 31 de Abril de 2024'!$D$4:$D$749,$E310,'[1]SIIF Cierre 31 de Abril de 2024'!$E$4:$E$749,$F310,'[1]SIIF Cierre 31 de Abril de 2024'!$F$4:$F$749,$G310,'[1]SIIF Cierre 31 de Abril de 2024'!$G$4:$G$749,$H310,'[1]SIIF Cierre 31 de Abril de 2024'!$H$4:$H$749,$I310,'[1]SIIF Cierre 31 de Abril de 2024'!$I$4:$I$749,$J310,'[1]SIIF Cierre 31 de Abril de 2024'!$J$4:$J$749,$K310,'[1]SIIF Cierre 31 de Abril de 2024'!$K$4:$K$749,$L310,'[1]SIIF Cierre 31 de Abril de 2024'!$L$4:$L$749,$M310,'[1]SIIF Cierre 31 de Abril de 2024'!$M$4:$M$749,$N310,'[1]SIIF Cierre 31 de Abril de 2024'!$N$4:$N$749,$O310)/1000000</f>
        <v>1298.8190340000001</v>
      </c>
      <c r="AH310" s="247">
        <f t="shared" si="816"/>
        <v>0.32169883801427379</v>
      </c>
      <c r="AI310" s="248"/>
      <c r="AJ310" s="246">
        <f t="shared" si="817"/>
        <v>652.46609799999999</v>
      </c>
      <c r="AK310" s="246">
        <f t="shared" si="818"/>
        <v>646.35293600000011</v>
      </c>
      <c r="AL310" s="170">
        <f t="shared" si="819"/>
        <v>0.16160649026206625</v>
      </c>
      <c r="AM310" s="438">
        <f>+SUMIFS('[1]SIIF Cierre 31 de Abril de 2024'!$X$4:$X$749,'[1]SIIF Cierre 31 de Abril de 2024'!$A$4:$A$749,$B310,'[1]SIIF Cierre 31 de Abril de 2024'!$B$4:$B$749,$C310,'[1]SIIF Cierre 31 de Abril de 2024'!$C$4:$C$749,$D310,'[1]SIIF Cierre 31 de Abril de 2024'!$D$4:$D$749,$E310,'[1]SIIF Cierre 31 de Abril de 2024'!$E$4:$E$749,$F310,'[1]SIIF Cierre 31 de Abril de 2024'!$F$4:$F$749,$G310,'[1]SIIF Cierre 31 de Abril de 2024'!$G$4:$G$749,$H310,'[1]SIIF Cierre 31 de Abril de 2024'!$H$4:$H$749,$I310,'[1]SIIF Cierre 31 de Abril de 2024'!$I$4:$I$749,$J310,'[1]SIIF Cierre 31 de Abril de 2024'!$J$4:$J$749,$K310,'[1]SIIF Cierre 31 de Abril de 2024'!$K$4:$K$749,$L310,'[1]SIIF Cierre 31 de Abril de 2024'!$L$4:$L$749,$M310,'[1]SIIF Cierre 31 de Abril de 2024'!$M$4:$M$749,$N310,'[1]SIIF Cierre 31 de Abril de 2024'!$N$4:$N$749,$O310)/1000000</f>
        <v>170.32940672999999</v>
      </c>
      <c r="AN310" s="247">
        <f t="shared" si="820"/>
        <v>4.21881499965003E-2</v>
      </c>
      <c r="AO310" s="248"/>
      <c r="AP310" s="246">
        <f t="shared" si="821"/>
        <v>197.98198099999999</v>
      </c>
      <c r="AQ310" s="246">
        <f t="shared" si="822"/>
        <v>-27.652574270000002</v>
      </c>
      <c r="AR310" s="170">
        <f t="shared" si="823"/>
        <v>4.9037295857387343E-2</v>
      </c>
      <c r="AS310" s="438">
        <f>+SUMIFS('[1]SIIF Cierre 31 de Abril de 2024'!$Z$4:$Z$749,'[1]SIIF Cierre 31 de Abril de 2024'!$A$4:$A$749,$B310,'[1]SIIF Cierre 31 de Abril de 2024'!$B$4:$B$749,$C310,'[1]SIIF Cierre 31 de Abril de 2024'!$C$4:$C$749,$D310,'[1]SIIF Cierre 31 de Abril de 2024'!$D$4:$D$749,$E310,'[1]SIIF Cierre 31 de Abril de 2024'!$E$4:$E$749,$F310,'[1]SIIF Cierre 31 de Abril de 2024'!$F$4:$F$749,$G310,'[1]SIIF Cierre 31 de Abril de 2024'!$G$4:$G$749,$H310,'[1]SIIF Cierre 31 de Abril de 2024'!$H$4:$H$749,$I310,'[1]SIIF Cierre 31 de Abril de 2024'!$I$4:$I$749,$J310,'[1]SIIF Cierre 31 de Abril de 2024'!$J$4:$J$749,$K310,'[1]SIIF Cierre 31 de Abril de 2024'!$K$4:$K$749,$L310,'[1]SIIF Cierre 31 de Abril de 2024'!$L$4:$L$749,$M310,'[1]SIIF Cierre 31 de Abril de 2024'!$M$4:$M$749,$N310,'[1]SIIF Cierre 31 de Abril de 2024'!$N$4:$N$749,$O310)/1000000</f>
        <v>170.32940672999999</v>
      </c>
      <c r="AT310" s="247">
        <f t="shared" si="824"/>
        <v>4.21881499965003E-2</v>
      </c>
      <c r="AU310" s="428">
        <f t="shared" si="825"/>
        <v>2738.5565499999998</v>
      </c>
      <c r="AV310" s="361">
        <f t="shared" si="826"/>
        <v>1128.48962727</v>
      </c>
      <c r="AW310" s="382">
        <f t="shared" si="827"/>
        <v>3867.04617727</v>
      </c>
      <c r="AX310" s="386"/>
      <c r="AY310" s="190">
        <f t="shared" si="828"/>
        <v>197.98198099999999</v>
      </c>
      <c r="AZ310" s="172">
        <f t="shared" si="829"/>
        <v>0.86032782311638756</v>
      </c>
      <c r="BB310" s="259">
        <v>3.9648941167223346E-2</v>
      </c>
      <c r="BC310" s="252">
        <v>0.13457358293669217</v>
      </c>
      <c r="BD310" s="252">
        <v>0.16160649026206625</v>
      </c>
      <c r="BE310" s="252">
        <v>0.16160649026206625</v>
      </c>
      <c r="BF310" s="252">
        <v>0.40117511296665137</v>
      </c>
      <c r="BG310" s="252">
        <v>0.89597632514934233</v>
      </c>
      <c r="BH310" s="252">
        <v>0.89597632514934233</v>
      </c>
      <c r="BI310" s="252">
        <v>1</v>
      </c>
      <c r="BJ310" s="252">
        <v>1</v>
      </c>
      <c r="BK310" s="252">
        <v>1</v>
      </c>
      <c r="BL310" s="252">
        <v>1</v>
      </c>
      <c r="BM310" s="252">
        <v>1</v>
      </c>
      <c r="BO310" s="252">
        <v>0</v>
      </c>
      <c r="BP310" s="252">
        <v>3.6521058527310894E-3</v>
      </c>
      <c r="BQ310" s="252">
        <v>2.5775023857676355E-2</v>
      </c>
      <c r="BR310" s="252">
        <v>4.9037295857387343E-2</v>
      </c>
      <c r="BS310" s="252">
        <v>7.5254889637733538E-2</v>
      </c>
      <c r="BT310" s="252">
        <v>0.16911026749796682</v>
      </c>
      <c r="BU310" s="252">
        <v>0.35196145303681514</v>
      </c>
      <c r="BV310" s="252">
        <v>0.38324254798881746</v>
      </c>
      <c r="BW310" s="252">
        <v>0.4893247095537</v>
      </c>
      <c r="BX310" s="252">
        <v>0.71406794761059322</v>
      </c>
      <c r="BY310" s="252">
        <v>0.74089070084394704</v>
      </c>
      <c r="BZ310" s="252">
        <v>1</v>
      </c>
      <c r="CB310" s="537">
        <f t="shared" si="830"/>
        <v>160.07766699999999</v>
      </c>
      <c r="CC310" s="537">
        <f t="shared" si="830"/>
        <v>543.32409800000005</v>
      </c>
      <c r="CD310" s="537">
        <f t="shared" si="830"/>
        <v>652.46609799999999</v>
      </c>
      <c r="CE310" s="537">
        <f t="shared" si="830"/>
        <v>652.46609799999999</v>
      </c>
      <c r="CF310" s="537">
        <f t="shared" si="830"/>
        <v>1619.694606</v>
      </c>
      <c r="CG310" s="537">
        <f t="shared" si="830"/>
        <v>3617.3929389999998</v>
      </c>
      <c r="CH310" s="537">
        <f t="shared" si="830"/>
        <v>3617.3929389999998</v>
      </c>
      <c r="CI310" s="537">
        <f t="shared" si="830"/>
        <v>4037.3755839999999</v>
      </c>
      <c r="CJ310" s="537">
        <f t="shared" si="830"/>
        <v>4037.3755839999999</v>
      </c>
      <c r="CK310" s="537">
        <f t="shared" si="830"/>
        <v>4037.3755839999999</v>
      </c>
      <c r="CL310" s="537">
        <f t="shared" si="830"/>
        <v>4037.3755839999999</v>
      </c>
      <c r="CM310" s="537">
        <f t="shared" si="830"/>
        <v>4037.3755839999999</v>
      </c>
      <c r="CO310" s="538">
        <f t="shared" si="831"/>
        <v>0</v>
      </c>
      <c r="CP310" s="538">
        <f t="shared" si="831"/>
        <v>14.744923</v>
      </c>
      <c r="CQ310" s="538">
        <f t="shared" si="831"/>
        <v>104.063452</v>
      </c>
      <c r="CR310" s="538">
        <f t="shared" si="831"/>
        <v>197.98198099999999</v>
      </c>
      <c r="CS310" s="538">
        <f t="shared" si="831"/>
        <v>303.83225399999998</v>
      </c>
      <c r="CT310" s="538">
        <f t="shared" si="831"/>
        <v>682.76166499999999</v>
      </c>
      <c r="CU310" s="538">
        <f t="shared" si="831"/>
        <v>1421.000577</v>
      </c>
      <c r="CV310" s="538">
        <f t="shared" si="831"/>
        <v>1547.2941060000001</v>
      </c>
      <c r="CW310" s="538">
        <f t="shared" si="831"/>
        <v>1975.5876350000001</v>
      </c>
      <c r="CX310" s="538">
        <f t="shared" si="831"/>
        <v>2882.960497</v>
      </c>
      <c r="CY310" s="538">
        <f t="shared" si="831"/>
        <v>2991.2540260000001</v>
      </c>
      <c r="CZ310" s="538">
        <f t="shared" si="831"/>
        <v>4037.3755839999999</v>
      </c>
      <c r="DB310" s="537">
        <v>160077667</v>
      </c>
      <c r="DC310" s="538">
        <v>543324098</v>
      </c>
      <c r="DD310" s="538">
        <v>652466098</v>
      </c>
      <c r="DE310" s="538">
        <v>652466098</v>
      </c>
      <c r="DF310" s="538">
        <v>1619694606</v>
      </c>
      <c r="DG310" s="538">
        <v>3617392939</v>
      </c>
      <c r="DH310" s="538">
        <v>3617392939</v>
      </c>
      <c r="DI310" s="538">
        <v>4037375584</v>
      </c>
      <c r="DJ310" s="538">
        <v>4037375584</v>
      </c>
      <c r="DK310" s="538">
        <v>4037375584</v>
      </c>
      <c r="DL310" s="538">
        <v>4037375584</v>
      </c>
      <c r="DM310" s="538">
        <v>4037375584</v>
      </c>
      <c r="DO310" s="538">
        <v>0</v>
      </c>
      <c r="DP310" s="538">
        <v>14744923</v>
      </c>
      <c r="DQ310" s="538">
        <v>104063452</v>
      </c>
      <c r="DR310" s="538">
        <v>197981981</v>
      </c>
      <c r="DS310" s="538">
        <v>303832254</v>
      </c>
      <c r="DT310" s="538">
        <v>682761665</v>
      </c>
      <c r="DU310" s="538">
        <v>1421000577</v>
      </c>
      <c r="DV310" s="538">
        <v>1547294106</v>
      </c>
      <c r="DW310" s="538">
        <v>1975587635</v>
      </c>
      <c r="DX310" s="538">
        <v>2882960497</v>
      </c>
      <c r="DY310" s="538">
        <v>2991254026</v>
      </c>
      <c r="DZ310" s="538">
        <v>4037375584</v>
      </c>
      <c r="EB310" s="537">
        <v>1000000</v>
      </c>
      <c r="EC310" s="538">
        <v>1000000</v>
      </c>
      <c r="ED310" s="538">
        <v>1000000</v>
      </c>
      <c r="EE310" s="538">
        <v>1000000</v>
      </c>
      <c r="EF310" s="538">
        <v>1000000</v>
      </c>
      <c r="EG310" s="538">
        <v>1000000</v>
      </c>
      <c r="EH310" s="538">
        <v>1000000</v>
      </c>
      <c r="EI310" s="538">
        <v>1000000</v>
      </c>
      <c r="EJ310" s="538">
        <v>1000000</v>
      </c>
      <c r="EK310" s="538">
        <v>1000000</v>
      </c>
      <c r="EL310" s="538">
        <v>1000000</v>
      </c>
      <c r="EM310" s="538">
        <v>1000000</v>
      </c>
      <c r="EO310" s="538">
        <v>1000000</v>
      </c>
      <c r="EP310" s="538">
        <v>1000000</v>
      </c>
      <c r="EQ310" s="538">
        <v>1000000</v>
      </c>
      <c r="ER310" s="538">
        <v>1000000</v>
      </c>
      <c r="ES310" s="538">
        <v>1000000</v>
      </c>
      <c r="ET310" s="538">
        <v>1000000</v>
      </c>
      <c r="EU310" s="538">
        <v>1000000</v>
      </c>
      <c r="EV310" s="538">
        <v>1000000</v>
      </c>
      <c r="EW310" s="538">
        <v>1000000</v>
      </c>
      <c r="EX310" s="538">
        <v>1000000</v>
      </c>
      <c r="EY310" s="538">
        <v>1000000</v>
      </c>
      <c r="EZ310" s="538">
        <v>1000000</v>
      </c>
    </row>
    <row r="311" spans="2:156" ht="24.75" customHeight="1">
      <c r="D311" s="323"/>
      <c r="T311" s="156" t="s">
        <v>74</v>
      </c>
      <c r="U311" s="407"/>
      <c r="V311" s="156" t="s">
        <v>74</v>
      </c>
      <c r="W311" s="353">
        <f>+SUM(W302:W310)</f>
        <v>27168.241168000004</v>
      </c>
      <c r="X311" s="353">
        <f t="shared" ref="X311:AG311" si="833">+SUM(X302:X310)</f>
        <v>0</v>
      </c>
      <c r="Y311" s="353">
        <f t="shared" si="833"/>
        <v>0</v>
      </c>
      <c r="Z311" s="353">
        <f t="shared" si="833"/>
        <v>0</v>
      </c>
      <c r="AA311" s="353">
        <f t="shared" si="833"/>
        <v>0</v>
      </c>
      <c r="AB311" s="353">
        <f t="shared" si="833"/>
        <v>0</v>
      </c>
      <c r="AC311" s="353">
        <f t="shared" si="833"/>
        <v>0</v>
      </c>
      <c r="AD311" s="423">
        <f t="shared" si="833"/>
        <v>27168.241168000004</v>
      </c>
      <c r="AE311" s="353">
        <f t="shared" si="833"/>
        <v>0</v>
      </c>
      <c r="AF311" s="353">
        <f>+SUM(AF302:AF310)</f>
        <v>27168.241168000004</v>
      </c>
      <c r="AG311" s="423">
        <f t="shared" si="833"/>
        <v>12007.36590155</v>
      </c>
      <c r="AH311" s="167">
        <f t="shared" si="816"/>
        <v>0.44196331397752842</v>
      </c>
      <c r="AI311" s="260"/>
      <c r="AJ311" s="185">
        <f>+SUM(AJ302:AJ310)</f>
        <v>11893.662318000001</v>
      </c>
      <c r="AK311" s="185">
        <f>+SUM(AK302:AK310)</f>
        <v>113.7035835500003</v>
      </c>
      <c r="AL311" s="170">
        <f t="shared" si="819"/>
        <v>0.43777814855416181</v>
      </c>
      <c r="AM311" s="423">
        <f>+SUM(AM302:AM310)</f>
        <v>1780.0331402299998</v>
      </c>
      <c r="AN311" s="183">
        <f t="shared" si="820"/>
        <v>6.551889499297453E-2</v>
      </c>
      <c r="AO311" s="261"/>
      <c r="AP311" s="185">
        <f>+SUM(AP302:AP310)</f>
        <v>2997.0746450000001</v>
      </c>
      <c r="AQ311" s="185">
        <f>+SUM(AQ302:AQ310)</f>
        <v>-1217.0415047700001</v>
      </c>
      <c r="AR311" s="170">
        <f t="shared" si="823"/>
        <v>0.11031537251406953</v>
      </c>
      <c r="AS311" s="423">
        <f>+SUM(AS302:AS310)</f>
        <v>1780.0331402299998</v>
      </c>
      <c r="AT311" s="183">
        <f t="shared" si="824"/>
        <v>6.551889499297453E-2</v>
      </c>
      <c r="AU311" s="423">
        <f>+SUM(AU302:AU310)</f>
        <v>15160.875266450001</v>
      </c>
      <c r="AV311" s="353">
        <f>+SUM(AV302:AV310)</f>
        <v>10227.33276132</v>
      </c>
      <c r="AW311" s="353">
        <f>+SUM(AW302:AW310)</f>
        <v>25388.208027770001</v>
      </c>
      <c r="AX311" s="353">
        <f>+SUM(AX302:AX310)</f>
        <v>0</v>
      </c>
      <c r="AY311" s="353">
        <f>+SUM(AY302:AY310)</f>
        <v>2997.0746450000001</v>
      </c>
      <c r="AZ311" s="172">
        <f t="shared" si="829"/>
        <v>0.59392352579526753</v>
      </c>
      <c r="BB311" s="551">
        <f>CB311/$AD$311</f>
        <v>0.13023178361532717</v>
      </c>
      <c r="BC311" s="551">
        <f t="shared" ref="BC311:BM311" si="834">CC311/$AD$311</f>
        <v>0.2315689609826567</v>
      </c>
      <c r="BD311" s="551">
        <f t="shared" si="834"/>
        <v>0.34803778380535028</v>
      </c>
      <c r="BE311" s="551">
        <f t="shared" si="834"/>
        <v>0.43777814855416181</v>
      </c>
      <c r="BF311" s="551">
        <f t="shared" si="834"/>
        <v>0.55722220192270333</v>
      </c>
      <c r="BG311" s="551">
        <f t="shared" si="834"/>
        <v>0.66607733721513307</v>
      </c>
      <c r="BH311" s="551">
        <f t="shared" si="834"/>
        <v>0.78201939152485955</v>
      </c>
      <c r="BI311" s="551">
        <f t="shared" si="834"/>
        <v>0.85007362041538237</v>
      </c>
      <c r="BJ311" s="551">
        <f t="shared" si="834"/>
        <v>0.88111085664226008</v>
      </c>
      <c r="BK311" s="551">
        <f t="shared" si="834"/>
        <v>0.91571145408937127</v>
      </c>
      <c r="BL311" s="551">
        <f t="shared" si="834"/>
        <v>0.96256963733089307</v>
      </c>
      <c r="BM311" s="551">
        <f t="shared" si="834"/>
        <v>1</v>
      </c>
      <c r="BO311" s="551">
        <f>CO311/$AD$311</f>
        <v>4.0524297954803838E-4</v>
      </c>
      <c r="BP311" s="551">
        <f t="shared" ref="BP311:BZ311" si="835">CP311/$AD$311</f>
        <v>7.8483133921509046E-3</v>
      </c>
      <c r="BQ311" s="551">
        <f t="shared" si="835"/>
        <v>3.7034810048179108E-2</v>
      </c>
      <c r="BR311" s="551">
        <f t="shared" si="835"/>
        <v>0.11031537251406953</v>
      </c>
      <c r="BS311" s="551">
        <f t="shared" si="835"/>
        <v>0.20056027912539026</v>
      </c>
      <c r="BT311" s="551">
        <f t="shared" si="835"/>
        <v>0.2883370660087774</v>
      </c>
      <c r="BU311" s="551">
        <f t="shared" si="835"/>
        <v>0.40151728717163154</v>
      </c>
      <c r="BV311" s="551">
        <f t="shared" si="835"/>
        <v>0.47921939423649623</v>
      </c>
      <c r="BW311" s="551">
        <f t="shared" si="835"/>
        <v>0.56366502282220898</v>
      </c>
      <c r="BX311" s="551">
        <f t="shared" si="835"/>
        <v>0.68887698118802265</v>
      </c>
      <c r="BY311" s="551">
        <f t="shared" si="835"/>
        <v>0.78981164821497407</v>
      </c>
      <c r="BZ311" s="551">
        <f t="shared" si="835"/>
        <v>1</v>
      </c>
      <c r="CB311" s="185">
        <f>+SUM(CB302:CB310)</f>
        <v>3538.1685050000001</v>
      </c>
      <c r="CC311" s="185">
        <f t="shared" ref="CC311:CM311" si="836">+SUM(CC302:CC310)</f>
        <v>6291.321379</v>
      </c>
      <c r="CD311" s="185">
        <f t="shared" si="836"/>
        <v>9455.5744460000024</v>
      </c>
      <c r="CE311" s="185">
        <f t="shared" si="836"/>
        <v>11893.662318000001</v>
      </c>
      <c r="CF311" s="185">
        <f t="shared" si="836"/>
        <v>15138.747166000001</v>
      </c>
      <c r="CG311" s="185">
        <f t="shared" si="836"/>
        <v>18096.149733999999</v>
      </c>
      <c r="CH311" s="185">
        <f t="shared" si="836"/>
        <v>21246.091427000003</v>
      </c>
      <c r="CI311" s="185">
        <f t="shared" si="836"/>
        <v>23095.005130000001</v>
      </c>
      <c r="CJ311" s="185">
        <f t="shared" si="836"/>
        <v>23938.232249000001</v>
      </c>
      <c r="CK311" s="185">
        <f t="shared" si="836"/>
        <v>24878.269625000001</v>
      </c>
      <c r="CL311" s="185">
        <f t="shared" si="836"/>
        <v>26151.324048000002</v>
      </c>
      <c r="CM311" s="185">
        <f t="shared" si="836"/>
        <v>27168.241168000004</v>
      </c>
      <c r="CO311" s="185">
        <f t="shared" ref="CO311:CZ311" si="837">+SUM(CO302:CO310)</f>
        <v>11.009739</v>
      </c>
      <c r="CP311" s="185">
        <f t="shared" si="837"/>
        <v>213.22487099999998</v>
      </c>
      <c r="CQ311" s="185">
        <f t="shared" si="837"/>
        <v>1006.1706509999999</v>
      </c>
      <c r="CR311" s="185">
        <f t="shared" si="837"/>
        <v>2997.0746450000001</v>
      </c>
      <c r="CS311" s="185">
        <f t="shared" si="837"/>
        <v>5448.8700319999998</v>
      </c>
      <c r="CT311" s="185">
        <f t="shared" si="837"/>
        <v>7833.6109470000001</v>
      </c>
      <c r="CU311" s="185">
        <f t="shared" si="837"/>
        <v>10908.518491000001</v>
      </c>
      <c r="CV311" s="185">
        <f t="shared" si="837"/>
        <v>13019.548075000001</v>
      </c>
      <c r="CW311" s="185">
        <f t="shared" si="837"/>
        <v>15313.787278</v>
      </c>
      <c r="CX311" s="185">
        <f t="shared" si="837"/>
        <v>18715.575960000002</v>
      </c>
      <c r="CY311" s="185">
        <f t="shared" si="837"/>
        <v>21457.793335999995</v>
      </c>
      <c r="CZ311" s="185">
        <f t="shared" si="837"/>
        <v>27168.241168000004</v>
      </c>
      <c r="DB311" s="185">
        <f t="shared" ref="DB311:DM311" si="838">+SUM(DB302:DB310)</f>
        <v>3538168505</v>
      </c>
      <c r="DC311" s="185">
        <f t="shared" si="838"/>
        <v>6291321379</v>
      </c>
      <c r="DD311" s="185">
        <f t="shared" si="838"/>
        <v>9455574446</v>
      </c>
      <c r="DE311" s="185">
        <f t="shared" si="838"/>
        <v>11893662318</v>
      </c>
      <c r="DF311" s="185">
        <f t="shared" si="838"/>
        <v>15138747166</v>
      </c>
      <c r="DG311" s="185">
        <f t="shared" si="838"/>
        <v>18096149734</v>
      </c>
      <c r="DH311" s="185">
        <f t="shared" si="838"/>
        <v>21246091427</v>
      </c>
      <c r="DI311" s="185">
        <f t="shared" si="838"/>
        <v>23095005130</v>
      </c>
      <c r="DJ311" s="185">
        <f t="shared" si="838"/>
        <v>23938232249</v>
      </c>
      <c r="DK311" s="185">
        <f t="shared" si="838"/>
        <v>24878269625</v>
      </c>
      <c r="DL311" s="185">
        <f t="shared" si="838"/>
        <v>26151324048</v>
      </c>
      <c r="DM311" s="185">
        <f t="shared" si="838"/>
        <v>27168241168</v>
      </c>
      <c r="DO311" s="185">
        <f t="shared" ref="DO311:DZ311" si="839">+SUM(DO302:DO310)</f>
        <v>11009739</v>
      </c>
      <c r="DP311" s="185">
        <f t="shared" si="839"/>
        <v>213224871</v>
      </c>
      <c r="DQ311" s="185">
        <f t="shared" si="839"/>
        <v>1006170651</v>
      </c>
      <c r="DR311" s="185">
        <f t="shared" si="839"/>
        <v>2997074645</v>
      </c>
      <c r="DS311" s="185">
        <f t="shared" si="839"/>
        <v>5448870032</v>
      </c>
      <c r="DT311" s="185">
        <f t="shared" si="839"/>
        <v>7833610947</v>
      </c>
      <c r="DU311" s="185">
        <f t="shared" si="839"/>
        <v>10908518491</v>
      </c>
      <c r="DV311" s="185">
        <f t="shared" si="839"/>
        <v>13019548075</v>
      </c>
      <c r="DW311" s="185">
        <f t="shared" si="839"/>
        <v>15313787278</v>
      </c>
      <c r="DX311" s="185">
        <f t="shared" si="839"/>
        <v>18715575960</v>
      </c>
      <c r="DY311" s="185">
        <f t="shared" si="839"/>
        <v>21457793336</v>
      </c>
      <c r="DZ311" s="185">
        <f t="shared" si="839"/>
        <v>27168241168</v>
      </c>
      <c r="EB311" s="539">
        <v>1000000</v>
      </c>
      <c r="EC311" s="540">
        <v>1000000</v>
      </c>
      <c r="ED311" s="540">
        <v>1000000</v>
      </c>
      <c r="EE311" s="540">
        <v>1000000</v>
      </c>
      <c r="EF311" s="540">
        <v>1000000</v>
      </c>
      <c r="EG311" s="540">
        <v>1000000</v>
      </c>
      <c r="EH311" s="540">
        <v>1000000</v>
      </c>
      <c r="EI311" s="540">
        <v>1000000</v>
      </c>
      <c r="EJ311" s="540">
        <v>1000000</v>
      </c>
      <c r="EK311" s="540">
        <v>1000000</v>
      </c>
      <c r="EL311" s="540">
        <v>1000000</v>
      </c>
      <c r="EM311" s="540">
        <v>1000000</v>
      </c>
      <c r="EO311" s="540">
        <v>1000000</v>
      </c>
      <c r="EP311" s="540">
        <v>1000000</v>
      </c>
      <c r="EQ311" s="540">
        <v>1000000</v>
      </c>
      <c r="ER311" s="540">
        <v>1000000</v>
      </c>
      <c r="ES311" s="540">
        <v>1000000</v>
      </c>
      <c r="ET311" s="540">
        <v>1000000</v>
      </c>
      <c r="EU311" s="540">
        <v>1000000</v>
      </c>
      <c r="EV311" s="540">
        <v>1000000</v>
      </c>
      <c r="EW311" s="540">
        <v>1000000</v>
      </c>
      <c r="EX311" s="540">
        <v>1000000</v>
      </c>
      <c r="EY311" s="540">
        <v>1000000</v>
      </c>
      <c r="EZ311" s="540">
        <v>1000000</v>
      </c>
    </row>
    <row r="312" spans="2:156" ht="22.5">
      <c r="W312" s="336"/>
      <c r="X312" s="336"/>
      <c r="Y312" s="336"/>
      <c r="Z312" s="336"/>
      <c r="AA312" s="336"/>
      <c r="AB312" s="336"/>
      <c r="AC312" s="336"/>
      <c r="AD312" s="445"/>
      <c r="AE312" s="336"/>
      <c r="AF312" s="336"/>
      <c r="AG312" s="445"/>
      <c r="AH312" s="194"/>
      <c r="AI312" s="195"/>
      <c r="AJ312" s="195"/>
      <c r="AK312" s="195"/>
      <c r="AL312" s="196"/>
      <c r="AM312" s="445"/>
      <c r="AN312" s="194"/>
      <c r="AO312" s="195"/>
      <c r="AP312" s="195"/>
      <c r="AQ312" s="195"/>
      <c r="AR312" s="196"/>
      <c r="AS312" s="445"/>
      <c r="AT312" s="194"/>
      <c r="AU312" s="445"/>
      <c r="AV312" s="393"/>
    </row>
    <row r="313" spans="2:156" ht="22.5">
      <c r="W313" s="336"/>
      <c r="X313" s="336"/>
      <c r="Y313" s="336"/>
      <c r="Z313" s="336"/>
      <c r="AA313" s="336"/>
      <c r="AB313" s="336"/>
      <c r="AC313" s="336"/>
      <c r="AD313" s="445"/>
      <c r="AE313" s="336"/>
      <c r="AF313" s="336"/>
      <c r="AG313" s="445"/>
      <c r="AH313" s="194"/>
      <c r="AI313" s="195"/>
      <c r="AJ313" s="195"/>
      <c r="AK313" s="195"/>
      <c r="AL313" s="196"/>
      <c r="AM313" s="445"/>
      <c r="AN313" s="194"/>
      <c r="AO313" s="195"/>
      <c r="AP313" s="195"/>
      <c r="AQ313" s="195"/>
      <c r="AR313" s="196"/>
      <c r="AS313" s="445"/>
      <c r="AT313" s="194"/>
      <c r="AU313" s="445"/>
      <c r="AV313" s="393"/>
    </row>
  </sheetData>
  <mergeCells count="16">
    <mergeCell ref="T285:AR285"/>
    <mergeCell ref="EB7:EZ7"/>
    <mergeCell ref="T159:AR159"/>
    <mergeCell ref="T183:AR183"/>
    <mergeCell ref="T231:AV231"/>
    <mergeCell ref="T254:AR254"/>
    <mergeCell ref="CB7:CZ7"/>
    <mergeCell ref="DB7:DZ7"/>
    <mergeCell ref="W1:X1"/>
    <mergeCell ref="AM7:AN7"/>
    <mergeCell ref="AS7:AT7"/>
    <mergeCell ref="BB7:BZ7"/>
    <mergeCell ref="T70:AR70"/>
    <mergeCell ref="T5:AW5"/>
    <mergeCell ref="AU7:AV7"/>
    <mergeCell ref="T208:AR208"/>
  </mergeCells>
  <conditionalFormatting sqref="AL9:AL19">
    <cfRule type="cellIs" dxfId="185" priority="16" stopIfTrue="1" operator="between">
      <formula>AH9+3%</formula>
      <formula>AH9</formula>
    </cfRule>
    <cfRule type="cellIs" dxfId="184" priority="17" operator="greaterThan">
      <formula>AH9</formula>
    </cfRule>
    <cfRule type="cellIs" dxfId="183" priority="18" operator="lessThanOrEqual">
      <formula>AH9</formula>
    </cfRule>
  </conditionalFormatting>
  <conditionalFormatting sqref="AL24:AL31">
    <cfRule type="cellIs" dxfId="182" priority="19" stopIfTrue="1" operator="between">
      <formula>AH24+3%</formula>
      <formula>AH24</formula>
    </cfRule>
    <cfRule type="cellIs" dxfId="181" priority="20" operator="greaterThan">
      <formula>AH24</formula>
    </cfRule>
    <cfRule type="cellIs" dxfId="180" priority="21" operator="lessThanOrEqual">
      <formula>AH24</formula>
    </cfRule>
  </conditionalFormatting>
  <conditionalFormatting sqref="AL36:AL43">
    <cfRule type="cellIs" dxfId="179" priority="28" stopIfTrue="1" operator="between">
      <formula>AH36+3%</formula>
      <formula>AH36</formula>
    </cfRule>
    <cfRule type="cellIs" dxfId="178" priority="29" operator="greaterThan">
      <formula>AH36</formula>
    </cfRule>
    <cfRule type="cellIs" dxfId="177" priority="30" operator="lessThanOrEqual">
      <formula>AH36</formula>
    </cfRule>
  </conditionalFormatting>
  <conditionalFormatting sqref="AL48:AL55">
    <cfRule type="cellIs" dxfId="176" priority="22" stopIfTrue="1" operator="between">
      <formula>AH48+3%</formula>
      <formula>AH48</formula>
    </cfRule>
    <cfRule type="cellIs" dxfId="175" priority="23" operator="greaterThan">
      <formula>AH48</formula>
    </cfRule>
    <cfRule type="cellIs" dxfId="174" priority="24" operator="lessThanOrEqual">
      <formula>AH48</formula>
    </cfRule>
  </conditionalFormatting>
  <conditionalFormatting sqref="AL60:AL67">
    <cfRule type="cellIs" dxfId="173" priority="4" stopIfTrue="1" operator="between">
      <formula>AH60+3%</formula>
      <formula>AH60</formula>
    </cfRule>
    <cfRule type="cellIs" dxfId="172" priority="5" operator="greaterThan">
      <formula>AH60</formula>
    </cfRule>
    <cfRule type="cellIs" dxfId="171" priority="6" operator="lessThanOrEqual">
      <formula>AH60</formula>
    </cfRule>
  </conditionalFormatting>
  <conditionalFormatting sqref="AL73:AL83">
    <cfRule type="cellIs" dxfId="170" priority="43" stopIfTrue="1" operator="between">
      <formula>AH73+3%</formula>
      <formula>AH73</formula>
    </cfRule>
    <cfRule type="cellIs" dxfId="169" priority="44" operator="greaterThan">
      <formula>AH73</formula>
    </cfRule>
    <cfRule type="cellIs" dxfId="168" priority="45" operator="lessThanOrEqual">
      <formula>AH73</formula>
    </cfRule>
  </conditionalFormatting>
  <conditionalFormatting sqref="AL78:AL81">
    <cfRule type="cellIs" dxfId="167" priority="40" stopIfTrue="1" operator="between">
      <formula>AH77+3%</formula>
      <formula>AH77</formula>
    </cfRule>
    <cfRule type="cellIs" dxfId="166" priority="41" operator="greaterThan">
      <formula>AH77</formula>
    </cfRule>
    <cfRule type="cellIs" dxfId="165" priority="42" operator="lessThanOrEqual">
      <formula>AH77</formula>
    </cfRule>
  </conditionalFormatting>
  <conditionalFormatting sqref="AL83">
    <cfRule type="cellIs" dxfId="164" priority="37" stopIfTrue="1" operator="between">
      <formula>AH82+3%</formula>
      <formula>AH82</formula>
    </cfRule>
    <cfRule type="cellIs" dxfId="163" priority="38" operator="greaterThan">
      <formula>AH82</formula>
    </cfRule>
    <cfRule type="cellIs" dxfId="162" priority="39" operator="lessThanOrEqual">
      <formula>AH82</formula>
    </cfRule>
  </conditionalFormatting>
  <conditionalFormatting sqref="AL87:AL88 AL122:AL134 AR122:AR134">
    <cfRule type="cellIs" dxfId="161" priority="121" stopIfTrue="1" operator="between">
      <formula>AH87+3%</formula>
      <formula>AH87</formula>
    </cfRule>
    <cfRule type="cellIs" dxfId="160" priority="122" operator="greaterThan">
      <formula>AH87</formula>
    </cfRule>
    <cfRule type="cellIs" dxfId="159" priority="123" operator="lessThanOrEqual">
      <formula>AH87</formula>
    </cfRule>
  </conditionalFormatting>
  <conditionalFormatting sqref="AL90:AL91 AL93:AL96 AL98:AL100 AL102:AL109">
    <cfRule type="cellIs" dxfId="158" priority="151" stopIfTrue="1" operator="between">
      <formula>AH90+3%</formula>
      <formula>AH90</formula>
    </cfRule>
    <cfRule type="cellIs" dxfId="157" priority="152" operator="greaterThan">
      <formula>AH90</formula>
    </cfRule>
    <cfRule type="cellIs" dxfId="156" priority="153" operator="lessThanOrEqual">
      <formula>AH90</formula>
    </cfRule>
  </conditionalFormatting>
  <conditionalFormatting sqref="AL111:AL120">
    <cfRule type="cellIs" dxfId="155" priority="115" stopIfTrue="1" operator="between">
      <formula>AH111+3%</formula>
      <formula>AH111</formula>
    </cfRule>
    <cfRule type="cellIs" dxfId="154" priority="116" operator="greaterThan">
      <formula>AH111</formula>
    </cfRule>
    <cfRule type="cellIs" dxfId="153" priority="117" operator="lessThanOrEqual">
      <formula>AH111</formula>
    </cfRule>
  </conditionalFormatting>
  <conditionalFormatting sqref="AL136:AL141">
    <cfRule type="cellIs" dxfId="152" priority="112" stopIfTrue="1" operator="between">
      <formula>AH136+3%</formula>
      <formula>AH136</formula>
    </cfRule>
    <cfRule type="cellIs" dxfId="151" priority="113" operator="greaterThan">
      <formula>AH136</formula>
    </cfRule>
    <cfRule type="cellIs" dxfId="150" priority="114" operator="lessThanOrEqual">
      <formula>AH136</formula>
    </cfRule>
  </conditionalFormatting>
  <conditionalFormatting sqref="AL143:AL144">
    <cfRule type="cellIs" dxfId="149" priority="109" stopIfTrue="1" operator="between">
      <formula>AH143+3%</formula>
      <formula>AH143</formula>
    </cfRule>
    <cfRule type="cellIs" dxfId="148" priority="110" operator="greaterThan">
      <formula>AH143</formula>
    </cfRule>
    <cfRule type="cellIs" dxfId="147" priority="111" operator="lessThanOrEqual">
      <formula>AH143</formula>
    </cfRule>
  </conditionalFormatting>
  <conditionalFormatting sqref="AL146:AL148">
    <cfRule type="cellIs" dxfId="146" priority="106" stopIfTrue="1" operator="between">
      <formula>AH146+3%</formula>
      <formula>AH146</formula>
    </cfRule>
    <cfRule type="cellIs" dxfId="145" priority="107" operator="greaterThan">
      <formula>AH146</formula>
    </cfRule>
    <cfRule type="cellIs" dxfId="144" priority="108" operator="lessThanOrEqual">
      <formula>AH146</formula>
    </cfRule>
  </conditionalFormatting>
  <conditionalFormatting sqref="AL150:AL157">
    <cfRule type="cellIs" dxfId="143" priority="103" stopIfTrue="1" operator="between">
      <formula>AH150+3%</formula>
      <formula>AH150</formula>
    </cfRule>
    <cfRule type="cellIs" dxfId="142" priority="104" operator="greaterThan">
      <formula>AH150</formula>
    </cfRule>
    <cfRule type="cellIs" dxfId="141" priority="105" operator="lessThanOrEqual">
      <formula>AH150</formula>
    </cfRule>
  </conditionalFormatting>
  <conditionalFormatting sqref="AL162:AL172">
    <cfRule type="cellIs" dxfId="140" priority="100" stopIfTrue="1" operator="between">
      <formula>AH162+3%</formula>
      <formula>AH162</formula>
    </cfRule>
    <cfRule type="cellIs" dxfId="139" priority="101" operator="greaterThan">
      <formula>AH162</formula>
    </cfRule>
    <cfRule type="cellIs" dxfId="138" priority="102" operator="lessThanOrEqual">
      <formula>AH162</formula>
    </cfRule>
  </conditionalFormatting>
  <conditionalFormatting sqref="AL176:AL181">
    <cfRule type="cellIs" dxfId="137" priority="97" stopIfTrue="1" operator="between">
      <formula>AH176+3%</formula>
      <formula>AH176</formula>
    </cfRule>
    <cfRule type="cellIs" dxfId="136" priority="98" operator="greaterThan">
      <formula>AH176</formula>
    </cfRule>
    <cfRule type="cellIs" dxfId="135" priority="99" operator="lessThanOrEqual">
      <formula>AH176</formula>
    </cfRule>
  </conditionalFormatting>
  <conditionalFormatting sqref="AL186:AL193">
    <cfRule type="cellIs" dxfId="134" priority="94" stopIfTrue="1" operator="between">
      <formula>AH186+3%</formula>
      <formula>AH186</formula>
    </cfRule>
    <cfRule type="cellIs" dxfId="133" priority="95" operator="greaterThan">
      <formula>AH186</formula>
    </cfRule>
    <cfRule type="cellIs" dxfId="132" priority="96" operator="lessThanOrEqual">
      <formula>AH186</formula>
    </cfRule>
  </conditionalFormatting>
  <conditionalFormatting sqref="AL197:AL206">
    <cfRule type="cellIs" dxfId="131" priority="91" stopIfTrue="1" operator="between">
      <formula>AH197+3%</formula>
      <formula>AH197</formula>
    </cfRule>
    <cfRule type="cellIs" dxfId="130" priority="92" operator="greaterThan">
      <formula>AH197</formula>
    </cfRule>
    <cfRule type="cellIs" dxfId="129" priority="93" operator="lessThanOrEqual">
      <formula>AH197</formula>
    </cfRule>
  </conditionalFormatting>
  <conditionalFormatting sqref="AL211:AL219 AL221">
    <cfRule type="cellIs" dxfId="128" priority="88" stopIfTrue="1" operator="between">
      <formula>AH211+3%</formula>
      <formula>AH211</formula>
    </cfRule>
    <cfRule type="cellIs" dxfId="127" priority="89" operator="greaterThan">
      <formula>AH211</formula>
    </cfRule>
    <cfRule type="cellIs" dxfId="126" priority="90" operator="lessThanOrEqual">
      <formula>AH211</formula>
    </cfRule>
  </conditionalFormatting>
  <conditionalFormatting sqref="AL225:AL228">
    <cfRule type="cellIs" dxfId="125" priority="85" stopIfTrue="1" operator="between">
      <formula>AH225+3%</formula>
      <formula>AH225</formula>
    </cfRule>
    <cfRule type="cellIs" dxfId="124" priority="86" operator="greaterThan">
      <formula>AH225</formula>
    </cfRule>
    <cfRule type="cellIs" dxfId="123" priority="87" operator="lessThanOrEqual">
      <formula>AH225</formula>
    </cfRule>
  </conditionalFormatting>
  <conditionalFormatting sqref="AL234:AL244">
    <cfRule type="cellIs" dxfId="122" priority="82" stopIfTrue="1" operator="between">
      <formula>AH234+3%</formula>
      <formula>AH234</formula>
    </cfRule>
    <cfRule type="cellIs" dxfId="121" priority="83" operator="greaterThan">
      <formula>AH234</formula>
    </cfRule>
    <cfRule type="cellIs" dxfId="120" priority="84" operator="lessThanOrEqual">
      <formula>AH234</formula>
    </cfRule>
  </conditionalFormatting>
  <conditionalFormatting sqref="AL248:AL252">
    <cfRule type="cellIs" dxfId="119" priority="79" stopIfTrue="1" operator="between">
      <formula>AH248+3%</formula>
      <formula>AH248</formula>
    </cfRule>
    <cfRule type="cellIs" dxfId="118" priority="80" operator="greaterThan">
      <formula>AH248</formula>
    </cfRule>
    <cfRule type="cellIs" dxfId="117" priority="81" operator="lessThanOrEqual">
      <formula>AH248</formula>
    </cfRule>
  </conditionalFormatting>
  <conditionalFormatting sqref="AL257:AL267">
    <cfRule type="cellIs" dxfId="116" priority="76" stopIfTrue="1" operator="between">
      <formula>AH257+3%</formula>
      <formula>AH257</formula>
    </cfRule>
    <cfRule type="cellIs" dxfId="115" priority="77" operator="greaterThan">
      <formula>AH257</formula>
    </cfRule>
    <cfRule type="cellIs" dxfId="114" priority="78" operator="lessThanOrEqual">
      <formula>AH257</formula>
    </cfRule>
  </conditionalFormatting>
  <conditionalFormatting sqref="AL271:AL283">
    <cfRule type="cellIs" dxfId="113" priority="73" stopIfTrue="1" operator="between">
      <formula>AH271+3%</formula>
      <formula>AH271</formula>
    </cfRule>
    <cfRule type="cellIs" dxfId="112" priority="74" operator="greaterThan">
      <formula>AH271</formula>
    </cfRule>
    <cfRule type="cellIs" dxfId="111" priority="75" operator="lessThanOrEqual">
      <formula>AH271</formula>
    </cfRule>
  </conditionalFormatting>
  <conditionalFormatting sqref="AL288:AL298">
    <cfRule type="cellIs" dxfId="110" priority="70" stopIfTrue="1" operator="between">
      <formula>AH288+3%</formula>
      <formula>AH288</formula>
    </cfRule>
    <cfRule type="cellIs" dxfId="109" priority="71" operator="greaterThan">
      <formula>AH288</formula>
    </cfRule>
    <cfRule type="cellIs" dxfId="108" priority="72" operator="lessThanOrEqual">
      <formula>AH288</formula>
    </cfRule>
  </conditionalFormatting>
  <conditionalFormatting sqref="AL302:AL311">
    <cfRule type="cellIs" dxfId="107" priority="67" stopIfTrue="1" operator="between">
      <formula>AH302+3%</formula>
      <formula>AH302</formula>
    </cfRule>
    <cfRule type="cellIs" dxfId="106" priority="68" operator="greaterThan">
      <formula>AH302</formula>
    </cfRule>
    <cfRule type="cellIs" dxfId="105" priority="69" operator="lessThanOrEqual">
      <formula>AH302</formula>
    </cfRule>
  </conditionalFormatting>
  <conditionalFormatting sqref="AR9:AR19">
    <cfRule type="cellIs" dxfId="104" priority="13" stopIfTrue="1" operator="between">
      <formula>AN9+3%</formula>
      <formula>AN9</formula>
    </cfRule>
    <cfRule type="cellIs" dxfId="103" priority="14" operator="greaterThan">
      <formula>AN9</formula>
    </cfRule>
    <cfRule type="cellIs" dxfId="102" priority="15" operator="lessThanOrEqual">
      <formula>AN9</formula>
    </cfRule>
  </conditionalFormatting>
  <conditionalFormatting sqref="AR24:AR31">
    <cfRule type="cellIs" dxfId="101" priority="10" stopIfTrue="1" operator="between">
      <formula>AN24+3%</formula>
      <formula>AN24</formula>
    </cfRule>
    <cfRule type="cellIs" dxfId="100" priority="11" operator="greaterThan">
      <formula>AN24</formula>
    </cfRule>
    <cfRule type="cellIs" dxfId="99" priority="12" operator="lessThanOrEqual">
      <formula>AN24</formula>
    </cfRule>
  </conditionalFormatting>
  <conditionalFormatting sqref="AR36:AR43">
    <cfRule type="cellIs" dxfId="98" priority="25" stopIfTrue="1" operator="between">
      <formula>AN36+3%</formula>
      <formula>AN36</formula>
    </cfRule>
    <cfRule type="cellIs" dxfId="97" priority="26" operator="greaterThan">
      <formula>AN36</formula>
    </cfRule>
    <cfRule type="cellIs" dxfId="96" priority="27" operator="lessThanOrEqual">
      <formula>AN36</formula>
    </cfRule>
  </conditionalFormatting>
  <conditionalFormatting sqref="AR48:AR55">
    <cfRule type="cellIs" dxfId="95" priority="7" stopIfTrue="1" operator="between">
      <formula>AN48+3%</formula>
      <formula>AN48</formula>
    </cfRule>
    <cfRule type="cellIs" dxfId="94" priority="8" operator="greaterThan">
      <formula>AN48</formula>
    </cfRule>
    <cfRule type="cellIs" dxfId="93" priority="9" operator="lessThanOrEqual">
      <formula>AN48</formula>
    </cfRule>
  </conditionalFormatting>
  <conditionalFormatting sqref="AR60:AR67">
    <cfRule type="cellIs" dxfId="92" priority="1" stopIfTrue="1" operator="between">
      <formula>AN60+3%</formula>
      <formula>AN60</formula>
    </cfRule>
    <cfRule type="cellIs" dxfId="91" priority="2" operator="greaterThan">
      <formula>AN60</formula>
    </cfRule>
    <cfRule type="cellIs" dxfId="90" priority="3" operator="lessThanOrEqual">
      <formula>AN60</formula>
    </cfRule>
  </conditionalFormatting>
  <conditionalFormatting sqref="AR73:AR83">
    <cfRule type="cellIs" dxfId="89" priority="34" stopIfTrue="1" operator="between">
      <formula>AN73+3%</formula>
      <formula>AN73</formula>
    </cfRule>
    <cfRule type="cellIs" dxfId="88" priority="35" operator="greaterThan">
      <formula>AN73</formula>
    </cfRule>
    <cfRule type="cellIs" dxfId="87" priority="36" operator="lessThanOrEqual">
      <formula>AN73</formula>
    </cfRule>
  </conditionalFormatting>
  <conditionalFormatting sqref="AR87:AR88">
    <cfRule type="cellIs" dxfId="86" priority="46" stopIfTrue="1" operator="between">
      <formula>AN87+3%</formula>
      <formula>AN87</formula>
    </cfRule>
    <cfRule type="cellIs" dxfId="85" priority="50" operator="greaterThan">
      <formula>AN87</formula>
    </cfRule>
    <cfRule type="cellIs" dxfId="84" priority="51" operator="lessThanOrEqual">
      <formula>AN87</formula>
    </cfRule>
  </conditionalFormatting>
  <conditionalFormatting sqref="AR90:AR91 AR93:AR96 AR98:AR100 AR102:AR109 AR136:AR141 AR143:AR144 AR146:AR148 AR176:AR181 AR186:AR193 AR197:AR206 AR211:AR219 AR221 AR234:AR244 AR257:AR267 AR288:AR298 AR302:AR311">
    <cfRule type="cellIs" dxfId="83" priority="154" stopIfTrue="1" operator="between">
      <formula>AN90+3%</formula>
      <formula>AN90</formula>
    </cfRule>
    <cfRule type="cellIs" dxfId="82" priority="185" operator="greaterThan">
      <formula>AN90</formula>
    </cfRule>
    <cfRule type="cellIs" dxfId="81" priority="186" operator="lessThanOrEqual">
      <formula>AN90</formula>
    </cfRule>
  </conditionalFormatting>
  <conditionalFormatting sqref="AR111:AR120">
    <cfRule type="cellIs" dxfId="80" priority="64" stopIfTrue="1" operator="between">
      <formula>AN111+3%</formula>
      <formula>AN111</formula>
    </cfRule>
    <cfRule type="cellIs" dxfId="79" priority="65" operator="greaterThan">
      <formula>AN111</formula>
    </cfRule>
    <cfRule type="cellIs" dxfId="78" priority="66" operator="lessThanOrEqual">
      <formula>AN111</formula>
    </cfRule>
  </conditionalFormatting>
  <conditionalFormatting sqref="AR150:AR157">
    <cfRule type="cellIs" dxfId="77" priority="61" stopIfTrue="1" operator="between">
      <formula>AN150+3%</formula>
      <formula>AN150</formula>
    </cfRule>
    <cfRule type="cellIs" dxfId="76" priority="62" operator="greaterThan">
      <formula>AN150</formula>
    </cfRule>
    <cfRule type="cellIs" dxfId="75" priority="63" operator="lessThanOrEqual">
      <formula>AN150</formula>
    </cfRule>
  </conditionalFormatting>
  <conditionalFormatting sqref="AR162:AR172">
    <cfRule type="cellIs" dxfId="74" priority="31" stopIfTrue="1" operator="between">
      <formula>AN162+3%</formula>
      <formula>AN162</formula>
    </cfRule>
    <cfRule type="cellIs" dxfId="73" priority="32" operator="greaterThan">
      <formula>AN162</formula>
    </cfRule>
    <cfRule type="cellIs" dxfId="72" priority="33" operator="lessThanOrEqual">
      <formula>AN162</formula>
    </cfRule>
  </conditionalFormatting>
  <conditionalFormatting sqref="AR225:AR228">
    <cfRule type="cellIs" dxfId="71" priority="58" stopIfTrue="1" operator="between">
      <formula>AN225+3%</formula>
      <formula>AN225</formula>
    </cfRule>
    <cfRule type="cellIs" dxfId="70" priority="59" operator="greaterThan">
      <formula>AN225</formula>
    </cfRule>
    <cfRule type="cellIs" dxfId="69" priority="60" operator="lessThanOrEqual">
      <formula>AN225</formula>
    </cfRule>
  </conditionalFormatting>
  <conditionalFormatting sqref="AR248:AR252">
    <cfRule type="cellIs" dxfId="68" priority="55" stopIfTrue="1" operator="between">
      <formula>AN248+3%</formula>
      <formula>AN248</formula>
    </cfRule>
    <cfRule type="cellIs" dxfId="67" priority="56" operator="greaterThan">
      <formula>AN248</formula>
    </cfRule>
    <cfRule type="cellIs" dxfId="66" priority="57" operator="lessThanOrEqual">
      <formula>AN248</formula>
    </cfRule>
  </conditionalFormatting>
  <conditionalFormatting sqref="AR271:AR283">
    <cfRule type="cellIs" dxfId="65" priority="52" stopIfTrue="1" operator="between">
      <formula>AN271+3%</formula>
      <formula>AN271</formula>
    </cfRule>
    <cfRule type="cellIs" dxfId="64" priority="53" operator="greaterThan">
      <formula>AN271</formula>
    </cfRule>
    <cfRule type="cellIs" dxfId="63" priority="54" operator="lessThanOrEqual">
      <formula>AN271</formula>
    </cfRule>
  </conditionalFormatting>
  <conditionalFormatting sqref="AZ9:AZ19 AZ102:AZ109 AZ111:AZ120 AZ122:AZ134 AZ150:AZ157 AZ225:AZ228 AZ248:AZ252 AZ271:AZ283">
    <cfRule type="cellIs" dxfId="62" priority="124" operator="lessThanOrEqual">
      <formula>0.8</formula>
    </cfRule>
    <cfRule type="cellIs" dxfId="61" priority="125" operator="between">
      <formula>0.949</formula>
      <formula>0.801</formula>
    </cfRule>
    <cfRule type="cellIs" dxfId="60" priority="126" operator="greaterThanOrEqual">
      <formula>0.95</formula>
    </cfRule>
  </conditionalFormatting>
  <conditionalFormatting sqref="AZ24:AZ31">
    <cfRule type="cellIs" dxfId="59" priority="182" operator="lessThanOrEqual">
      <formula>0.8</formula>
    </cfRule>
    <cfRule type="cellIs" dxfId="58" priority="183" operator="between">
      <formula>0.949</formula>
      <formula>0.801</formula>
    </cfRule>
    <cfRule type="cellIs" dxfId="57" priority="184" operator="greaterThanOrEqual">
      <formula>0.95</formula>
    </cfRule>
  </conditionalFormatting>
  <conditionalFormatting sqref="AZ36:AZ43">
    <cfRule type="cellIs" dxfId="56" priority="179" operator="lessThanOrEqual">
      <formula>0.8</formula>
    </cfRule>
    <cfRule type="cellIs" dxfId="55" priority="180" operator="between">
      <formula>0.949</formula>
      <formula>0.801</formula>
    </cfRule>
    <cfRule type="cellIs" dxfId="54" priority="181" operator="greaterThanOrEqual">
      <formula>0.95</formula>
    </cfRule>
  </conditionalFormatting>
  <conditionalFormatting sqref="AZ48:AZ55">
    <cfRule type="cellIs" dxfId="53" priority="176" operator="lessThanOrEqual">
      <formula>0.8</formula>
    </cfRule>
    <cfRule type="cellIs" dxfId="52" priority="177" operator="between">
      <formula>0.949</formula>
      <formula>0.801</formula>
    </cfRule>
    <cfRule type="cellIs" dxfId="51" priority="178" operator="greaterThanOrEqual">
      <formula>0.95</formula>
    </cfRule>
  </conditionalFormatting>
  <conditionalFormatting sqref="AZ73:AZ83">
    <cfRule type="cellIs" dxfId="50" priority="145" operator="lessThanOrEqual">
      <formula>0.8</formula>
    </cfRule>
    <cfRule type="cellIs" dxfId="49" priority="146" operator="between">
      <formula>0.949</formula>
      <formula>0.801</formula>
    </cfRule>
    <cfRule type="cellIs" dxfId="48" priority="147" operator="greaterThanOrEqual">
      <formula>0.95</formula>
    </cfRule>
  </conditionalFormatting>
  <conditionalFormatting sqref="AZ87:AZ88">
    <cfRule type="cellIs" dxfId="47" priority="47" operator="lessThanOrEqual">
      <formula>0.8</formula>
    </cfRule>
    <cfRule type="cellIs" dxfId="46" priority="48" operator="between">
      <formula>0.949</formula>
      <formula>0.801</formula>
    </cfRule>
    <cfRule type="cellIs" dxfId="45" priority="49" operator="greaterThanOrEqual">
      <formula>0.95</formula>
    </cfRule>
  </conditionalFormatting>
  <conditionalFormatting sqref="AZ90:AZ91">
    <cfRule type="cellIs" dxfId="44" priority="170" operator="lessThanOrEqual">
      <formula>0.8</formula>
    </cfRule>
    <cfRule type="cellIs" dxfId="43" priority="171" operator="between">
      <formula>0.949</formula>
      <formula>0.801</formula>
    </cfRule>
    <cfRule type="cellIs" dxfId="42" priority="172" operator="greaterThanOrEqual">
      <formula>0.95</formula>
    </cfRule>
  </conditionalFormatting>
  <conditionalFormatting sqref="AZ93:AZ96">
    <cfRule type="cellIs" dxfId="41" priority="118" operator="lessThanOrEqual">
      <formula>0.8</formula>
    </cfRule>
    <cfRule type="cellIs" dxfId="40" priority="119" operator="between">
      <formula>0.949</formula>
      <formula>0.801</formula>
    </cfRule>
    <cfRule type="cellIs" dxfId="39" priority="120" operator="greaterThanOrEqual">
      <formula>0.95</formula>
    </cfRule>
  </conditionalFormatting>
  <conditionalFormatting sqref="AZ98:AZ100">
    <cfRule type="cellIs" dxfId="38" priority="164" operator="lessThanOrEqual">
      <formula>0.8</formula>
    </cfRule>
    <cfRule type="cellIs" dxfId="37" priority="165" operator="between">
      <formula>0.949</formula>
      <formula>0.801</formula>
    </cfRule>
    <cfRule type="cellIs" dxfId="36" priority="166" operator="greaterThanOrEqual">
      <formula>0.95</formula>
    </cfRule>
  </conditionalFormatting>
  <conditionalFormatting sqref="AZ136:AZ141">
    <cfRule type="cellIs" dxfId="35" priority="142" operator="lessThanOrEqual">
      <formula>0.8</formula>
    </cfRule>
    <cfRule type="cellIs" dxfId="34" priority="143" operator="between">
      <formula>0.949</formula>
      <formula>0.801</formula>
    </cfRule>
    <cfRule type="cellIs" dxfId="33" priority="144" operator="greaterThanOrEqual">
      <formula>0.95</formula>
    </cfRule>
  </conditionalFormatting>
  <conditionalFormatting sqref="AZ143:AZ144">
    <cfRule type="cellIs" dxfId="32" priority="173" operator="lessThanOrEqual">
      <formula>0.8</formula>
    </cfRule>
    <cfRule type="cellIs" dxfId="31" priority="174" operator="between">
      <formula>0.949</formula>
      <formula>0.801</formula>
    </cfRule>
    <cfRule type="cellIs" dxfId="30" priority="175" operator="greaterThanOrEqual">
      <formula>0.95</formula>
    </cfRule>
  </conditionalFormatting>
  <conditionalFormatting sqref="AZ146:AZ148">
    <cfRule type="cellIs" dxfId="29" priority="161" operator="lessThanOrEqual">
      <formula>0.8</formula>
    </cfRule>
    <cfRule type="cellIs" dxfId="28" priority="162" operator="between">
      <formula>0.949</formula>
      <formula>0.801</formula>
    </cfRule>
    <cfRule type="cellIs" dxfId="27" priority="163" operator="greaterThanOrEqual">
      <formula>0.95</formula>
    </cfRule>
  </conditionalFormatting>
  <conditionalFormatting sqref="AZ162:AZ172">
    <cfRule type="cellIs" dxfId="26" priority="139" operator="lessThanOrEqual">
      <formula>0.8</formula>
    </cfRule>
    <cfRule type="cellIs" dxfId="25" priority="140" operator="between">
      <formula>0.949</formula>
      <formula>0.801</formula>
    </cfRule>
    <cfRule type="cellIs" dxfId="24" priority="141" operator="greaterThanOrEqual">
      <formula>0.95</formula>
    </cfRule>
  </conditionalFormatting>
  <conditionalFormatting sqref="AZ176:AZ181">
    <cfRule type="cellIs" dxfId="23" priority="158" operator="lessThanOrEqual">
      <formula>0.8</formula>
    </cfRule>
    <cfRule type="cellIs" dxfId="22" priority="159" operator="between">
      <formula>0.949</formula>
      <formula>0.801</formula>
    </cfRule>
    <cfRule type="cellIs" dxfId="21" priority="160" operator="greaterThanOrEqual">
      <formula>0.95</formula>
    </cfRule>
  </conditionalFormatting>
  <conditionalFormatting sqref="AZ186:AZ193">
    <cfRule type="cellIs" dxfId="20" priority="155" operator="lessThanOrEqual">
      <formula>0.8</formula>
    </cfRule>
    <cfRule type="cellIs" dxfId="19" priority="156" operator="between">
      <formula>0.949</formula>
      <formula>0.801</formula>
    </cfRule>
    <cfRule type="cellIs" dxfId="18" priority="157" operator="greaterThanOrEqual">
      <formula>0.95</formula>
    </cfRule>
  </conditionalFormatting>
  <conditionalFormatting sqref="AZ197:AZ206">
    <cfRule type="cellIs" dxfId="17" priority="167" operator="lessThanOrEqual">
      <formula>0.8</formula>
    </cfRule>
    <cfRule type="cellIs" dxfId="16" priority="168" operator="between">
      <formula>0.949</formula>
      <formula>0.801</formula>
    </cfRule>
    <cfRule type="cellIs" dxfId="15" priority="169" operator="greaterThanOrEqual">
      <formula>0.95</formula>
    </cfRule>
  </conditionalFormatting>
  <conditionalFormatting sqref="AZ211:AZ221">
    <cfRule type="cellIs" dxfId="14" priority="136" operator="lessThanOrEqual">
      <formula>0.8</formula>
    </cfRule>
    <cfRule type="cellIs" dxfId="13" priority="137" operator="between">
      <formula>0.949</formula>
      <formula>0.801</formula>
    </cfRule>
    <cfRule type="cellIs" dxfId="12" priority="138" operator="greaterThanOrEqual">
      <formula>0.95</formula>
    </cfRule>
  </conditionalFormatting>
  <conditionalFormatting sqref="AZ234:AZ244">
    <cfRule type="cellIs" dxfId="11" priority="133" operator="lessThanOrEqual">
      <formula>0.8</formula>
    </cfRule>
    <cfRule type="cellIs" dxfId="10" priority="134" operator="between">
      <formula>0.949</formula>
      <formula>0.801</formula>
    </cfRule>
    <cfRule type="cellIs" dxfId="9" priority="135" operator="greaterThanOrEqual">
      <formula>0.95</formula>
    </cfRule>
  </conditionalFormatting>
  <conditionalFormatting sqref="AZ257:AZ267">
    <cfRule type="cellIs" dxfId="8" priority="130" operator="lessThanOrEqual">
      <formula>0.8</formula>
    </cfRule>
    <cfRule type="cellIs" dxfId="7" priority="131" operator="between">
      <formula>0.949</formula>
      <formula>0.801</formula>
    </cfRule>
    <cfRule type="cellIs" dxfId="6" priority="132" operator="greaterThanOrEqual">
      <formula>0.95</formula>
    </cfRule>
  </conditionalFormatting>
  <conditionalFormatting sqref="AZ288:AZ298">
    <cfRule type="cellIs" dxfId="5" priority="127" operator="lessThanOrEqual">
      <formula>0.8</formula>
    </cfRule>
    <cfRule type="cellIs" dxfId="4" priority="128" operator="between">
      <formula>0.949</formula>
      <formula>0.801</formula>
    </cfRule>
    <cfRule type="cellIs" dxfId="3" priority="129" operator="greaterThanOrEqual">
      <formula>0.95</formula>
    </cfRule>
  </conditionalFormatting>
  <conditionalFormatting sqref="AZ302:AZ311">
    <cfRule type="cellIs" dxfId="2" priority="148" operator="lessThanOrEqual">
      <formula>0.8</formula>
    </cfRule>
    <cfRule type="cellIs" dxfId="1" priority="149" operator="between">
      <formula>0.949</formula>
      <formula>0.801</formula>
    </cfRule>
    <cfRule type="cellIs" dxfId="0" priority="150" operator="greaterThanOrEqual">
      <formula>0.95</formula>
    </cfRule>
  </conditionalFormatting>
  <dataValidations count="1">
    <dataValidation type="list" allowBlank="1" showInputMessage="1" showErrorMessage="1" sqref="W1:X1" xr:uid="{C0731263-6DE9-467D-BC31-03DE6DCC7B23}">
      <formula1>$BB$8:$BM$8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500" t="s">
        <v>104</v>
      </c>
      <c r="D2" s="500"/>
      <c r="E2" s="500"/>
      <c r="F2" s="500"/>
      <c r="G2" s="500"/>
      <c r="H2" s="500"/>
      <c r="I2" s="500"/>
      <c r="J2" s="500"/>
      <c r="K2" s="500"/>
      <c r="L2" s="500"/>
    </row>
    <row r="3" spans="2:14" ht="15" customHeight="1">
      <c r="C3" s="500"/>
      <c r="D3" s="500"/>
      <c r="E3" s="500"/>
      <c r="F3" s="500"/>
      <c r="G3" s="500"/>
      <c r="H3" s="500"/>
      <c r="I3" s="500"/>
      <c r="J3" s="500"/>
      <c r="K3" s="500"/>
      <c r="L3" s="500"/>
    </row>
    <row r="4" spans="2:14" ht="15" customHeight="1">
      <c r="C4" s="500"/>
      <c r="D4" s="500"/>
      <c r="E4" s="500"/>
      <c r="F4" s="500"/>
      <c r="G4" s="500"/>
      <c r="H4" s="500"/>
      <c r="I4" s="500"/>
      <c r="J4" s="500"/>
      <c r="K4" s="500"/>
      <c r="L4" s="500"/>
    </row>
    <row r="5" spans="2:14" ht="15" customHeight="1">
      <c r="C5" s="500"/>
      <c r="D5" s="500"/>
      <c r="E5" s="500"/>
      <c r="F5" s="500"/>
      <c r="G5" s="500"/>
      <c r="H5" s="500"/>
      <c r="I5" s="500"/>
      <c r="J5" s="500"/>
      <c r="K5" s="500"/>
      <c r="L5" s="500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490" t="s">
        <v>16</v>
      </c>
      <c r="D7" s="490" t="s">
        <v>3</v>
      </c>
      <c r="E7" s="490" t="s">
        <v>12</v>
      </c>
      <c r="F7" s="491" t="s">
        <v>7</v>
      </c>
      <c r="G7" s="491"/>
      <c r="H7" s="491"/>
      <c r="I7" s="491"/>
      <c r="J7" s="492" t="s">
        <v>11</v>
      </c>
      <c r="K7" s="492"/>
      <c r="L7" s="9" t="s">
        <v>17</v>
      </c>
      <c r="M7" s="18"/>
    </row>
    <row r="8" spans="2:14" s="1" customFormat="1" ht="80.25" customHeight="1">
      <c r="B8" s="12"/>
      <c r="C8" s="490"/>
      <c r="D8" s="490"/>
      <c r="E8" s="490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494" t="s">
        <v>8</v>
      </c>
      <c r="D9" s="472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494"/>
      <c r="D10" s="473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494"/>
      <c r="D11" s="474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494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494"/>
      <c r="D13" s="473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494"/>
      <c r="D14" s="473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495"/>
      <c r="D15" s="475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493" t="s">
        <v>9</v>
      </c>
      <c r="D16" s="472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494"/>
      <c r="D17" s="473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494"/>
      <c r="D18" s="478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494"/>
      <c r="D19" s="473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494"/>
      <c r="D20" s="473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494"/>
      <c r="D21" s="499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494"/>
      <c r="D22" s="473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495"/>
      <c r="D23" s="475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493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494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494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494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494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494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494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495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496" t="s">
        <v>14</v>
      </c>
      <c r="D32" s="472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497"/>
      <c r="D33" s="473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497"/>
      <c r="D34" s="473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498"/>
      <c r="D35" s="475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494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494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494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494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494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494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494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494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494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490"/>
      <c r="D48" s="490"/>
      <c r="E48" s="490" t="s">
        <v>12</v>
      </c>
      <c r="F48" s="491" t="s">
        <v>7</v>
      </c>
      <c r="G48" s="491"/>
      <c r="H48" s="491"/>
      <c r="I48" s="491"/>
      <c r="J48" s="492" t="s">
        <v>11</v>
      </c>
      <c r="K48" s="492"/>
      <c r="L48" s="9" t="s">
        <v>17</v>
      </c>
      <c r="M48" s="18"/>
    </row>
    <row r="49" spans="2:14" s="1" customFormat="1" ht="80.25" customHeight="1">
      <c r="B49" s="12"/>
      <c r="C49" s="490"/>
      <c r="D49" s="490"/>
      <c r="E49" s="490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490"/>
      <c r="D58" s="490"/>
      <c r="E58" s="490" t="s">
        <v>12</v>
      </c>
      <c r="F58" s="491" t="s">
        <v>7</v>
      </c>
      <c r="G58" s="491"/>
      <c r="H58" s="491"/>
      <c r="I58" s="491"/>
      <c r="J58" s="492" t="s">
        <v>11</v>
      </c>
      <c r="K58" s="492"/>
      <c r="L58" s="9" t="s">
        <v>17</v>
      </c>
      <c r="M58" s="18"/>
    </row>
    <row r="59" spans="2:14" s="1" customFormat="1" ht="80.25" customHeight="1">
      <c r="B59" s="12"/>
      <c r="C59" s="490"/>
      <c r="D59" s="490"/>
      <c r="E59" s="490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490"/>
      <c r="D70" s="490"/>
      <c r="E70" s="490" t="s">
        <v>12</v>
      </c>
      <c r="F70" s="491" t="s">
        <v>7</v>
      </c>
      <c r="G70" s="491"/>
      <c r="H70" s="491"/>
      <c r="I70" s="491"/>
      <c r="J70" s="492" t="s">
        <v>11</v>
      </c>
      <c r="K70" s="492"/>
      <c r="L70" s="9" t="s">
        <v>17</v>
      </c>
      <c r="M70" s="18"/>
    </row>
    <row r="71" spans="2:14" s="1" customFormat="1" ht="80.25" customHeight="1">
      <c r="B71" s="12"/>
      <c r="C71" s="490"/>
      <c r="D71" s="490"/>
      <c r="E71" s="490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490"/>
      <c r="D78" s="490"/>
      <c r="E78" s="490" t="s">
        <v>12</v>
      </c>
      <c r="F78" s="491" t="s">
        <v>7</v>
      </c>
      <c r="G78" s="491"/>
      <c r="H78" s="491"/>
      <c r="I78" s="491"/>
      <c r="J78" s="492" t="s">
        <v>11</v>
      </c>
      <c r="K78" s="492"/>
      <c r="L78" s="9" t="s">
        <v>17</v>
      </c>
      <c r="M78" s="18"/>
    </row>
    <row r="79" spans="2:14" s="1" customFormat="1" ht="80.25" customHeight="1">
      <c r="B79" s="12"/>
      <c r="C79" s="490"/>
      <c r="D79" s="490"/>
      <c r="E79" s="490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490"/>
      <c r="D90" s="490"/>
      <c r="E90" s="490" t="s">
        <v>12</v>
      </c>
      <c r="F90" s="491" t="s">
        <v>7</v>
      </c>
      <c r="G90" s="491"/>
      <c r="H90" s="491"/>
      <c r="I90" s="491"/>
      <c r="J90" s="492" t="s">
        <v>11</v>
      </c>
      <c r="K90" s="492"/>
      <c r="L90" s="9" t="s">
        <v>17</v>
      </c>
      <c r="M90" s="18"/>
    </row>
    <row r="91" spans="2:14" s="1" customFormat="1" ht="80.25" customHeight="1">
      <c r="B91" s="12"/>
      <c r="C91" s="490"/>
      <c r="D91" s="490"/>
      <c r="E91" s="490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490"/>
      <c r="D105" s="490"/>
      <c r="E105" s="490" t="s">
        <v>12</v>
      </c>
      <c r="F105" s="491" t="s">
        <v>7</v>
      </c>
      <c r="G105" s="491"/>
      <c r="H105" s="491"/>
      <c r="I105" s="491"/>
      <c r="J105" s="492" t="s">
        <v>11</v>
      </c>
      <c r="K105" s="492"/>
      <c r="L105" s="9" t="s">
        <v>17</v>
      </c>
      <c r="M105" s="18"/>
    </row>
    <row r="106" spans="2:14" s="1" customFormat="1" ht="80.25" customHeight="1">
      <c r="B106" s="12"/>
      <c r="C106" s="490"/>
      <c r="D106" s="490"/>
      <c r="E106" s="490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2:L5"/>
    <mergeCell ref="C7:C8"/>
    <mergeCell ref="D7:D8"/>
    <mergeCell ref="E7:E8"/>
    <mergeCell ref="F7:I7"/>
    <mergeCell ref="J7:K7"/>
    <mergeCell ref="C9:C15"/>
    <mergeCell ref="D9:D11"/>
    <mergeCell ref="D13:D15"/>
    <mergeCell ref="C16:C23"/>
    <mergeCell ref="D16:D17"/>
    <mergeCell ref="D18:D21"/>
    <mergeCell ref="D22:D23"/>
    <mergeCell ref="C24:C31"/>
    <mergeCell ref="C32:C35"/>
    <mergeCell ref="D32:D35"/>
    <mergeCell ref="C36:C44"/>
    <mergeCell ref="C48:C49"/>
    <mergeCell ref="D48:D49"/>
    <mergeCell ref="E48:E49"/>
    <mergeCell ref="F48:I48"/>
    <mergeCell ref="J48:K48"/>
    <mergeCell ref="C58:C59"/>
    <mergeCell ref="D58:D59"/>
    <mergeCell ref="E58:E59"/>
    <mergeCell ref="F58:I58"/>
    <mergeCell ref="J58:K58"/>
    <mergeCell ref="C78:C79"/>
    <mergeCell ref="D78:D79"/>
    <mergeCell ref="E78:E79"/>
    <mergeCell ref="F78:I78"/>
    <mergeCell ref="J78:K78"/>
    <mergeCell ref="C70:C71"/>
    <mergeCell ref="D70:D71"/>
    <mergeCell ref="E70:E71"/>
    <mergeCell ref="F70:I70"/>
    <mergeCell ref="J70:K70"/>
    <mergeCell ref="C105:C106"/>
    <mergeCell ref="D105:D106"/>
    <mergeCell ref="E105:E106"/>
    <mergeCell ref="F105:I105"/>
    <mergeCell ref="J105:K105"/>
    <mergeCell ref="C90:C91"/>
    <mergeCell ref="D90:D91"/>
    <mergeCell ref="E90:E91"/>
    <mergeCell ref="F90:I90"/>
    <mergeCell ref="J90:K90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2024-05-08T19:04:10Z</dcterms:modified>
</cp:coreProperties>
</file>