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LANEACIÓN\2024\PAGINA WEB\"/>
    </mc:Choice>
  </mc:AlternateContent>
  <xr:revisionPtr revIDLastSave="0" documentId="13_ncr:1_{F3AEABC3-1B67-4044-AEA6-B29BF9DC23D4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A311" i="11" l="1"/>
  <c r="DZ311" i="11"/>
  <c r="DY311" i="11"/>
  <c r="DX311" i="11"/>
  <c r="DW311" i="11"/>
  <c r="DV311" i="11"/>
  <c r="DU311" i="11"/>
  <c r="DT311" i="11"/>
  <c r="DS311" i="11"/>
  <c r="DR311" i="11"/>
  <c r="DQ311" i="11"/>
  <c r="DP311" i="11"/>
  <c r="DN311" i="11"/>
  <c r="DM311" i="11"/>
  <c r="DL311" i="11"/>
  <c r="DL297" i="11" s="1"/>
  <c r="DL298" i="11" s="1"/>
  <c r="DK311" i="11"/>
  <c r="DJ311" i="11"/>
  <c r="DI311" i="11"/>
  <c r="DH311" i="11"/>
  <c r="DG311" i="11"/>
  <c r="DF311" i="11"/>
  <c r="DE311" i="11"/>
  <c r="DD311" i="11"/>
  <c r="DC311" i="11"/>
  <c r="CV311" i="11"/>
  <c r="CU311" i="11"/>
  <c r="CE311" i="11"/>
  <c r="CD311" i="11"/>
  <c r="AY311" i="11"/>
  <c r="AC311" i="11"/>
  <c r="AC297" i="11" s="1"/>
  <c r="AC298" i="11" s="1"/>
  <c r="AB311" i="1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AT310" i="11"/>
  <c r="AS310" i="11"/>
  <c r="AQ310" i="11"/>
  <c r="AN310" i="11"/>
  <c r="AR310" i="11" s="1"/>
  <c r="AM310" i="11"/>
  <c r="AK310" i="11"/>
  <c r="AH310" i="11"/>
  <c r="AF310" i="11"/>
  <c r="AE310" i="11"/>
  <c r="AA310" i="11"/>
  <c r="Y310" i="11"/>
  <c r="W310" i="11"/>
  <c r="AD310" i="11" s="1"/>
  <c r="DA309" i="11"/>
  <c r="CZ309" i="11"/>
  <c r="CY309" i="11"/>
  <c r="CX309" i="11"/>
  <c r="AQ309" i="11" s="1"/>
  <c r="CW309" i="11"/>
  <c r="CV309" i="11"/>
  <c r="CU309" i="11"/>
  <c r="CT309" i="11"/>
  <c r="CS309" i="11"/>
  <c r="CR309" i="11"/>
  <c r="CQ309" i="11"/>
  <c r="CP309" i="11"/>
  <c r="CN309" i="11"/>
  <c r="CM309" i="11"/>
  <c r="CL309" i="11"/>
  <c r="CK309" i="11"/>
  <c r="AK309" i="11" s="1"/>
  <c r="CJ309" i="11"/>
  <c r="CI309" i="11"/>
  <c r="CH309" i="11"/>
  <c r="CG309" i="11"/>
  <c r="CF309" i="11"/>
  <c r="CE309" i="11"/>
  <c r="CD309" i="11"/>
  <c r="CC309" i="11"/>
  <c r="AT309" i="11"/>
  <c r="AS309" i="11"/>
  <c r="AN309" i="11"/>
  <c r="AM309" i="11"/>
  <c r="AH309" i="11"/>
  <c r="AF309" i="11"/>
  <c r="AE309" i="11"/>
  <c r="AA309" i="11"/>
  <c r="Y309" i="11"/>
  <c r="W309" i="11"/>
  <c r="DA308" i="11"/>
  <c r="CZ308" i="11"/>
  <c r="CY308" i="11"/>
  <c r="CX308" i="11"/>
  <c r="AQ308" i="11" s="1"/>
  <c r="CW308" i="11"/>
  <c r="CV308" i="11"/>
  <c r="CU308" i="11"/>
  <c r="CT308" i="11"/>
  <c r="CS308" i="11"/>
  <c r="CR308" i="11"/>
  <c r="CQ308" i="11"/>
  <c r="CP308" i="11"/>
  <c r="CN308" i="11"/>
  <c r="CM308" i="11"/>
  <c r="CL308" i="11"/>
  <c r="CK308" i="11"/>
  <c r="AK308" i="11" s="1"/>
  <c r="CJ308" i="11"/>
  <c r="CI308" i="11"/>
  <c r="CH308" i="11"/>
  <c r="CG308" i="11"/>
  <c r="CF308" i="11"/>
  <c r="CE308" i="11"/>
  <c r="CD308" i="11"/>
  <c r="CC308" i="11"/>
  <c r="AT308" i="11"/>
  <c r="AS308" i="11"/>
  <c r="AN308" i="11"/>
  <c r="AM308" i="11"/>
  <c r="AH308" i="11"/>
  <c r="AF308" i="11"/>
  <c r="AE308" i="11"/>
  <c r="AA308" i="11"/>
  <c r="Y308" i="11"/>
  <c r="W308" i="11"/>
  <c r="DA307" i="11"/>
  <c r="CZ307" i="11"/>
  <c r="CY307" i="11"/>
  <c r="CX307" i="11"/>
  <c r="AQ307" i="11" s="1"/>
  <c r="CW307" i="11"/>
  <c r="CV307" i="11"/>
  <c r="CU307" i="11"/>
  <c r="CT307" i="11"/>
  <c r="CS307" i="11"/>
  <c r="CR307" i="11"/>
  <c r="CQ307" i="11"/>
  <c r="CP307" i="11"/>
  <c r="CN307" i="11"/>
  <c r="CM307" i="11"/>
  <c r="CL307" i="11"/>
  <c r="CK307" i="11"/>
  <c r="AK307" i="11" s="1"/>
  <c r="CJ307" i="11"/>
  <c r="CI307" i="11"/>
  <c r="CH307" i="11"/>
  <c r="CG307" i="11"/>
  <c r="CF307" i="11"/>
  <c r="CE307" i="11"/>
  <c r="CD307" i="11"/>
  <c r="CC307" i="11"/>
  <c r="AT307" i="11"/>
  <c r="AS307" i="11"/>
  <c r="AN307" i="11"/>
  <c r="AM307" i="11"/>
  <c r="AH307" i="11"/>
  <c r="AF307" i="11"/>
  <c r="AE307" i="11"/>
  <c r="AA307" i="11"/>
  <c r="Y307" i="11"/>
  <c r="W307" i="11"/>
  <c r="DA306" i="11"/>
  <c r="CZ306" i="11"/>
  <c r="CY306" i="11"/>
  <c r="CX306" i="11"/>
  <c r="AQ306" i="11" s="1"/>
  <c r="CW306" i="11"/>
  <c r="CV306" i="11"/>
  <c r="CU306" i="11"/>
  <c r="CT306" i="11"/>
  <c r="CS306" i="11"/>
  <c r="CR306" i="11"/>
  <c r="CQ306" i="11"/>
  <c r="CP306" i="11"/>
  <c r="CN306" i="11"/>
  <c r="CM306" i="11"/>
  <c r="CL306" i="11"/>
  <c r="CK306" i="11"/>
  <c r="AK306" i="11" s="1"/>
  <c r="CJ306" i="11"/>
  <c r="CI306" i="11"/>
  <c r="CH306" i="11"/>
  <c r="CG306" i="11"/>
  <c r="CF306" i="11"/>
  <c r="CE306" i="11"/>
  <c r="CD306" i="11"/>
  <c r="CC306" i="11"/>
  <c r="AT306" i="11"/>
  <c r="AS306" i="11"/>
  <c r="AN306" i="11"/>
  <c r="AM306" i="11"/>
  <c r="AH306" i="11"/>
  <c r="AF306" i="11"/>
  <c r="AE306" i="11"/>
  <c r="AA306" i="11"/>
  <c r="Y306" i="11"/>
  <c r="W306" i="11"/>
  <c r="DA305" i="11"/>
  <c r="CZ305" i="11"/>
  <c r="CY305" i="11"/>
  <c r="CX305" i="11"/>
  <c r="AQ305" i="11" s="1"/>
  <c r="CW305" i="11"/>
  <c r="CV305" i="11"/>
  <c r="CU305" i="11"/>
  <c r="CT305" i="11"/>
  <c r="CS305" i="11"/>
  <c r="CR305" i="11"/>
  <c r="CQ305" i="11"/>
  <c r="CP305" i="11"/>
  <c r="CN305" i="11"/>
  <c r="CM305" i="11"/>
  <c r="CL305" i="11"/>
  <c r="CK305" i="11"/>
  <c r="AK305" i="11" s="1"/>
  <c r="CJ305" i="11"/>
  <c r="CI305" i="11"/>
  <c r="CH305" i="11"/>
  <c r="CG305" i="11"/>
  <c r="CF305" i="11"/>
  <c r="CE305" i="11"/>
  <c r="CD305" i="11"/>
  <c r="CC305" i="11"/>
  <c r="AT305" i="11"/>
  <c r="AS305" i="11"/>
  <c r="AN305" i="11"/>
  <c r="AM305" i="11"/>
  <c r="AH305" i="11"/>
  <c r="AF305" i="11"/>
  <c r="AE305" i="11"/>
  <c r="AA305" i="11"/>
  <c r="Y305" i="11"/>
  <c r="W305" i="11"/>
  <c r="DA304" i="11"/>
  <c r="CZ304" i="11"/>
  <c r="CY304" i="11"/>
  <c r="CX304" i="11"/>
  <c r="AQ304" i="11" s="1"/>
  <c r="CW304" i="11"/>
  <c r="CV304" i="11"/>
  <c r="CU304" i="11"/>
  <c r="CT304" i="11"/>
  <c r="CS304" i="11"/>
  <c r="CR304" i="11"/>
  <c r="CQ304" i="11"/>
  <c r="CP304" i="11"/>
  <c r="CN304" i="11"/>
  <c r="CM304" i="11"/>
  <c r="CL304" i="11"/>
  <c r="CK304" i="11"/>
  <c r="AK304" i="11" s="1"/>
  <c r="CJ304" i="11"/>
  <c r="CI304" i="11"/>
  <c r="CH304" i="11"/>
  <c r="CG304" i="11"/>
  <c r="CF304" i="11"/>
  <c r="CE304" i="11"/>
  <c r="CD304" i="11"/>
  <c r="CC304" i="11"/>
  <c r="AT304" i="11"/>
  <c r="AS304" i="11"/>
  <c r="AN304" i="11"/>
  <c r="AM304" i="11"/>
  <c r="AH304" i="11"/>
  <c r="AF304" i="11"/>
  <c r="AE304" i="11"/>
  <c r="AA304" i="11"/>
  <c r="Y304" i="11"/>
  <c r="W304" i="11"/>
  <c r="DA303" i="11"/>
  <c r="CZ303" i="11"/>
  <c r="CY303" i="11"/>
  <c r="CX303" i="11"/>
  <c r="AQ303" i="11" s="1"/>
  <c r="CW303" i="11"/>
  <c r="CV303" i="11"/>
  <c r="CU303" i="11"/>
  <c r="CT303" i="11"/>
  <c r="CS303" i="11"/>
  <c r="CR303" i="11"/>
  <c r="CQ303" i="11"/>
  <c r="CP303" i="11"/>
  <c r="CN303" i="11"/>
  <c r="CM303" i="11"/>
  <c r="CL303" i="11"/>
  <c r="CK303" i="11"/>
  <c r="AK303" i="11" s="1"/>
  <c r="CJ303" i="11"/>
  <c r="CI303" i="11"/>
  <c r="CH303" i="11"/>
  <c r="CG303" i="11"/>
  <c r="CF303" i="11"/>
  <c r="CE303" i="11"/>
  <c r="CD303" i="11"/>
  <c r="CC303" i="11"/>
  <c r="AT303" i="11"/>
  <c r="AS303" i="11"/>
  <c r="AN303" i="11"/>
  <c r="AM303" i="11"/>
  <c r="AH303" i="11"/>
  <c r="AW303" i="11" s="1"/>
  <c r="AF303" i="11"/>
  <c r="AE303" i="11"/>
  <c r="AA303" i="11"/>
  <c r="Y303" i="11"/>
  <c r="W303" i="11"/>
  <c r="DA302" i="11"/>
  <c r="DA311" i="11" s="1"/>
  <c r="CZ302" i="11"/>
  <c r="CZ311" i="11" s="1"/>
  <c r="CY302" i="11"/>
  <c r="CY311" i="11" s="1"/>
  <c r="CX302" i="11"/>
  <c r="CW302" i="11"/>
  <c r="CW311" i="11" s="1"/>
  <c r="CV302" i="11"/>
  <c r="CU302" i="11"/>
  <c r="CT302" i="11"/>
  <c r="CT311" i="11" s="1"/>
  <c r="CS302" i="11"/>
  <c r="CS311" i="11" s="1"/>
  <c r="CR302" i="11"/>
  <c r="CR311" i="11" s="1"/>
  <c r="CQ302" i="11"/>
  <c r="CQ311" i="11" s="1"/>
  <c r="CP302" i="11"/>
  <c r="CP311" i="11" s="1"/>
  <c r="CN302" i="11"/>
  <c r="CN311" i="11" s="1"/>
  <c r="CM302" i="11"/>
  <c r="CL302" i="11"/>
  <c r="CK302" i="11"/>
  <c r="CK311" i="11" s="1"/>
  <c r="CK297" i="11" s="1"/>
  <c r="CJ302" i="11"/>
  <c r="CJ311" i="11" s="1"/>
  <c r="CI302" i="11"/>
  <c r="CI311" i="11" s="1"/>
  <c r="CH302" i="11"/>
  <c r="CH311" i="11" s="1"/>
  <c r="CG302" i="11"/>
  <c r="CF302" i="11"/>
  <c r="CF311" i="11" s="1"/>
  <c r="CE302" i="11"/>
  <c r="CD302" i="11"/>
  <c r="CC302" i="11"/>
  <c r="CC311" i="11" s="1"/>
  <c r="AT302" i="11"/>
  <c r="AS302" i="11"/>
  <c r="AN302" i="11"/>
  <c r="AM302" i="11"/>
  <c r="AH302" i="11"/>
  <c r="AF302" i="11"/>
  <c r="AE302" i="11"/>
  <c r="AA302" i="11"/>
  <c r="Y302" i="11"/>
  <c r="W302" i="11"/>
  <c r="DS298" i="11"/>
  <c r="DK298" i="11"/>
  <c r="DG298" i="11"/>
  <c r="Z298" i="11"/>
  <c r="EA297" i="11"/>
  <c r="EA298" i="11" s="1"/>
  <c r="DZ297" i="11"/>
  <c r="DY297" i="11"/>
  <c r="DX297" i="11"/>
  <c r="DW297" i="11"/>
  <c r="DV297" i="11"/>
  <c r="DU297" i="11"/>
  <c r="DT297" i="11"/>
  <c r="DT298" i="11" s="1"/>
  <c r="DS297" i="11"/>
  <c r="DR297" i="11"/>
  <c r="DQ297" i="11"/>
  <c r="DQ298" i="11" s="1"/>
  <c r="DP297" i="11"/>
  <c r="DN297" i="11"/>
  <c r="DN298" i="11" s="1"/>
  <c r="DM297" i="11"/>
  <c r="DK297" i="11"/>
  <c r="DJ297" i="11"/>
  <c r="DJ298" i="11" s="1"/>
  <c r="DI297" i="11"/>
  <c r="DH297" i="11"/>
  <c r="DG297" i="11"/>
  <c r="DF297" i="11"/>
  <c r="DE297" i="11"/>
  <c r="DD297" i="11"/>
  <c r="DC297" i="11"/>
  <c r="DC298" i="11" s="1"/>
  <c r="CZ297" i="11"/>
  <c r="CY297" i="11"/>
  <c r="CV297" i="11"/>
  <c r="CT297" i="11"/>
  <c r="CN297" i="11"/>
  <c r="CI297" i="11"/>
  <c r="CH297" i="11"/>
  <c r="CE297" i="11"/>
  <c r="CC297" i="11"/>
  <c r="AB297" i="11"/>
  <c r="X297" i="11"/>
  <c r="DA296" i="11"/>
  <c r="CZ296" i="11"/>
  <c r="CY296" i="11"/>
  <c r="CX296" i="11"/>
  <c r="AQ296" i="11" s="1"/>
  <c r="CW296" i="11"/>
  <c r="CV296" i="11"/>
  <c r="CU296" i="11"/>
  <c r="CT296" i="11"/>
  <c r="CT294" i="11" s="1"/>
  <c r="CT298" i="11" s="1"/>
  <c r="CS296" i="11"/>
  <c r="CS294" i="11" s="1"/>
  <c r="CR296" i="11"/>
  <c r="CQ296" i="11"/>
  <c r="CP296" i="11"/>
  <c r="CN296" i="11"/>
  <c r="CM296" i="11"/>
  <c r="CL296" i="11"/>
  <c r="CK296" i="11"/>
  <c r="CJ296" i="11"/>
  <c r="CI296" i="11"/>
  <c r="CH296" i="11"/>
  <c r="CG296" i="11"/>
  <c r="CF296" i="11"/>
  <c r="CE296" i="11"/>
  <c r="CD296" i="11"/>
  <c r="CC296" i="11"/>
  <c r="CC294" i="11" s="1"/>
  <c r="CC298" i="11" s="1"/>
  <c r="AT296" i="11"/>
  <c r="AS296" i="11"/>
  <c r="AR296" i="11"/>
  <c r="AN296" i="11"/>
  <c r="AM296" i="11"/>
  <c r="AK296" i="11"/>
  <c r="AH296" i="11"/>
  <c r="AW296" i="11" s="1"/>
  <c r="AF296" i="11"/>
  <c r="AE296" i="11"/>
  <c r="AA296" i="11"/>
  <c r="Y296" i="11"/>
  <c r="W296" i="11"/>
  <c r="DA295" i="11"/>
  <c r="DA294" i="11" s="1"/>
  <c r="CZ295" i="11"/>
  <c r="CZ294" i="11" s="1"/>
  <c r="CY295" i="11"/>
  <c r="CY294" i="11" s="1"/>
  <c r="CX295" i="11"/>
  <c r="AQ295" i="11" s="1"/>
  <c r="AQ294" i="11" s="1"/>
  <c r="CW295" i="11"/>
  <c r="CW294" i="11" s="1"/>
  <c r="CV295" i="11"/>
  <c r="CU295" i="11"/>
  <c r="CT295" i="11"/>
  <c r="CS295" i="11"/>
  <c r="CR295" i="11"/>
  <c r="CQ295" i="11"/>
  <c r="CP295" i="11"/>
  <c r="CP294" i="11" s="1"/>
  <c r="CN295" i="11"/>
  <c r="CM295" i="11"/>
  <c r="CL295" i="11"/>
  <c r="CK295" i="11"/>
  <c r="CK294" i="11" s="1"/>
  <c r="CJ295" i="11"/>
  <c r="CJ294" i="11" s="1"/>
  <c r="CI295" i="11"/>
  <c r="CI294" i="11" s="1"/>
  <c r="CH295" i="11"/>
  <c r="CH294" i="11" s="1"/>
  <c r="CG295" i="11"/>
  <c r="CG294" i="11" s="1"/>
  <c r="CF295" i="11"/>
  <c r="CF294" i="11" s="1"/>
  <c r="CE295" i="11"/>
  <c r="CE294" i="11" s="1"/>
  <c r="CE298" i="11" s="1"/>
  <c r="CD295" i="11"/>
  <c r="CC295" i="11"/>
  <c r="AT295" i="11"/>
  <c r="AS295" i="11"/>
  <c r="AN295" i="11"/>
  <c r="AM295" i="11"/>
  <c r="AK295" i="11"/>
  <c r="AH295" i="11"/>
  <c r="AF295" i="11"/>
  <c r="AF294" i="11" s="1"/>
  <c r="AE295" i="11"/>
  <c r="AE294" i="11" s="1"/>
  <c r="AA295" i="11"/>
  <c r="Y295" i="11"/>
  <c r="W295" i="1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P298" i="11" s="1"/>
  <c r="DN294" i="11"/>
  <c r="DM294" i="11"/>
  <c r="DM298" i="11" s="1"/>
  <c r="DL294" i="11"/>
  <c r="DK294" i="11"/>
  <c r="DJ294" i="11"/>
  <c r="DI294" i="11"/>
  <c r="DH294" i="11"/>
  <c r="DG294" i="11"/>
  <c r="DF294" i="11"/>
  <c r="DE294" i="11"/>
  <c r="DD294" i="11"/>
  <c r="DC294" i="11"/>
  <c r="CV294" i="11"/>
  <c r="CV298" i="11" s="1"/>
  <c r="CU294" i="11"/>
  <c r="CR294" i="11"/>
  <c r="CQ294" i="11"/>
  <c r="CM294" i="11"/>
  <c r="CL294" i="11"/>
  <c r="CD294" i="11"/>
  <c r="AZ294" i="11"/>
  <c r="AS294" i="11"/>
  <c r="AM294" i="11"/>
  <c r="AK294" i="11"/>
  <c r="AB294" i="11"/>
  <c r="X294" i="11"/>
  <c r="DA293" i="11"/>
  <c r="CZ293" i="11"/>
  <c r="CY293" i="11"/>
  <c r="CX293" i="11"/>
  <c r="AQ293" i="11" s="1"/>
  <c r="CW293" i="11"/>
  <c r="CV293" i="11"/>
  <c r="CU293" i="11"/>
  <c r="CT293" i="11"/>
  <c r="CS293" i="11"/>
  <c r="CR293" i="11"/>
  <c r="CQ293" i="11"/>
  <c r="CP293" i="11"/>
  <c r="CN293" i="11"/>
  <c r="CM293" i="11"/>
  <c r="CL293" i="11"/>
  <c r="CK293" i="11"/>
  <c r="AK293" i="11" s="1"/>
  <c r="CJ293" i="11"/>
  <c r="CI293" i="11"/>
  <c r="CH293" i="11"/>
  <c r="CG293" i="11"/>
  <c r="CF293" i="11"/>
  <c r="CE293" i="11"/>
  <c r="CD293" i="11"/>
  <c r="CC293" i="11"/>
  <c r="AT293" i="11"/>
  <c r="AS293" i="11"/>
  <c r="AN293" i="11"/>
  <c r="AM293" i="11"/>
  <c r="AH293" i="11"/>
  <c r="AF293" i="11"/>
  <c r="AE293" i="11"/>
  <c r="AA293" i="11"/>
  <c r="Y293" i="11"/>
  <c r="W293" i="11"/>
  <c r="DA292" i="11"/>
  <c r="CZ292" i="11"/>
  <c r="CY292" i="11"/>
  <c r="CX292" i="11"/>
  <c r="AQ292" i="11" s="1"/>
  <c r="CW292" i="11"/>
  <c r="CV292" i="11"/>
  <c r="CU292" i="11"/>
  <c r="CT292" i="11"/>
  <c r="CS292" i="11"/>
  <c r="CR292" i="11"/>
  <c r="CQ292" i="11"/>
  <c r="CP292" i="11"/>
  <c r="CN292" i="11"/>
  <c r="CM292" i="11"/>
  <c r="CL292" i="11"/>
  <c r="CK292" i="11"/>
  <c r="AK292" i="11" s="1"/>
  <c r="CJ292" i="11"/>
  <c r="CI292" i="11"/>
  <c r="CH292" i="11"/>
  <c r="CG292" i="11"/>
  <c r="CF292" i="11"/>
  <c r="CE292" i="11"/>
  <c r="CD292" i="11"/>
  <c r="CC292" i="11"/>
  <c r="AT292" i="11"/>
  <c r="AS292" i="11"/>
  <c r="AN292" i="11"/>
  <c r="AM292" i="11"/>
  <c r="AH292" i="11"/>
  <c r="AF292" i="11"/>
  <c r="AE292" i="11"/>
  <c r="AA292" i="11"/>
  <c r="Y292" i="11"/>
  <c r="W292" i="11"/>
  <c r="DA291" i="11"/>
  <c r="CZ291" i="11"/>
  <c r="CY291" i="11"/>
  <c r="CX291" i="11"/>
  <c r="AQ291" i="11" s="1"/>
  <c r="CW291" i="11"/>
  <c r="CV291" i="11"/>
  <c r="CU291" i="11"/>
  <c r="CT291" i="11"/>
  <c r="CS291" i="11"/>
  <c r="CR291" i="11"/>
  <c r="CQ291" i="11"/>
  <c r="CP291" i="11"/>
  <c r="CN291" i="11"/>
  <c r="CM291" i="11"/>
  <c r="CL291" i="11"/>
  <c r="CK291" i="11"/>
  <c r="AK291" i="11" s="1"/>
  <c r="CJ291" i="11"/>
  <c r="CI291" i="11"/>
  <c r="CH291" i="11"/>
  <c r="CG291" i="11"/>
  <c r="CF291" i="11"/>
  <c r="CE291" i="11"/>
  <c r="CD291" i="11"/>
  <c r="CC291" i="11"/>
  <c r="AT291" i="11"/>
  <c r="AS291" i="11"/>
  <c r="AN291" i="11"/>
  <c r="AM291" i="11"/>
  <c r="AH291" i="11"/>
  <c r="AF291" i="11"/>
  <c r="AE291" i="11"/>
  <c r="AA291" i="11"/>
  <c r="Y291" i="11"/>
  <c r="W291" i="11"/>
  <c r="DA290" i="11"/>
  <c r="DA288" i="11" s="1"/>
  <c r="CZ290" i="11"/>
  <c r="CZ288" i="11" s="1"/>
  <c r="CY290" i="11"/>
  <c r="CX290" i="11"/>
  <c r="AQ290" i="11" s="1"/>
  <c r="CW290" i="11"/>
  <c r="CV290" i="11"/>
  <c r="CU290" i="11"/>
  <c r="CT290" i="11"/>
  <c r="CS290" i="11"/>
  <c r="CR290" i="11"/>
  <c r="CQ290" i="11"/>
  <c r="CP290" i="11"/>
  <c r="CN290" i="11"/>
  <c r="CM290" i="11"/>
  <c r="CL290" i="11"/>
  <c r="CK290" i="11"/>
  <c r="AK290" i="11" s="1"/>
  <c r="CJ290" i="11"/>
  <c r="CI290" i="11"/>
  <c r="CH290" i="11"/>
  <c r="CG290" i="11"/>
  <c r="CF290" i="11"/>
  <c r="CE290" i="11"/>
  <c r="CD290" i="11"/>
  <c r="CC290" i="11"/>
  <c r="AT290" i="11"/>
  <c r="AS290" i="11"/>
  <c r="AN290" i="11"/>
  <c r="AM290" i="11"/>
  <c r="AH290" i="11"/>
  <c r="AF290" i="11"/>
  <c r="AE290" i="11"/>
  <c r="AA290" i="11"/>
  <c r="Y290" i="11"/>
  <c r="W290" i="11"/>
  <c r="DA289" i="11"/>
  <c r="CZ289" i="11"/>
  <c r="CY289" i="11"/>
  <c r="CX289" i="11"/>
  <c r="CW289" i="11"/>
  <c r="CV289" i="11"/>
  <c r="CV288" i="11" s="1"/>
  <c r="CU289" i="11"/>
  <c r="CT289" i="11"/>
  <c r="CS289" i="11"/>
  <c r="CS288" i="11" s="1"/>
  <c r="CR289" i="11"/>
  <c r="CQ289" i="11"/>
  <c r="CQ288" i="11" s="1"/>
  <c r="CP289" i="11"/>
  <c r="CN289" i="11"/>
  <c r="CM289" i="11"/>
  <c r="CL289" i="11"/>
  <c r="CK289" i="11"/>
  <c r="AK289" i="11" s="1"/>
  <c r="CJ289" i="11"/>
  <c r="CI289" i="11"/>
  <c r="CI288" i="11" s="1"/>
  <c r="CH289" i="11"/>
  <c r="CG289" i="11"/>
  <c r="CF289" i="11"/>
  <c r="CE289" i="11"/>
  <c r="CE288" i="11" s="1"/>
  <c r="CD289" i="11"/>
  <c r="CC289" i="11"/>
  <c r="AT289" i="11"/>
  <c r="AS289" i="11"/>
  <c r="AN289" i="11"/>
  <c r="AN288" i="11" s="1"/>
  <c r="AM289" i="11"/>
  <c r="AH289" i="11"/>
  <c r="AF289" i="11"/>
  <c r="AF288" i="11" s="1"/>
  <c r="AE289" i="11"/>
  <c r="AE288" i="11" s="1"/>
  <c r="AA289" i="11"/>
  <c r="Y289" i="11"/>
  <c r="W289" i="11"/>
  <c r="EA288" i="11"/>
  <c r="DZ288" i="11"/>
  <c r="DZ298" i="11" s="1"/>
  <c r="DY288" i="11"/>
  <c r="DX288" i="11"/>
  <c r="DX298" i="11" s="1"/>
  <c r="DW288" i="11"/>
  <c r="DV288" i="11"/>
  <c r="DU288" i="11"/>
  <c r="DT288" i="11"/>
  <c r="DS288" i="11"/>
  <c r="DR288" i="11"/>
  <c r="DQ288" i="11"/>
  <c r="DP288" i="11"/>
  <c r="DN288" i="11"/>
  <c r="DM288" i="11"/>
  <c r="DL288" i="11"/>
  <c r="DK288" i="11"/>
  <c r="DJ288" i="11"/>
  <c r="DI288" i="11"/>
  <c r="DI298" i="11" s="1"/>
  <c r="DH288" i="11"/>
  <c r="DG288" i="11"/>
  <c r="DF288" i="11"/>
  <c r="DE288" i="11"/>
  <c r="DD288" i="11"/>
  <c r="DC288" i="11"/>
  <c r="CY288" i="11"/>
  <c r="CU288" i="11"/>
  <c r="CT288" i="11"/>
  <c r="CR288" i="11"/>
  <c r="CP288" i="11"/>
  <c r="CN288" i="11"/>
  <c r="CM288" i="11"/>
  <c r="CJ288" i="11"/>
  <c r="CH288" i="11"/>
  <c r="CD288" i="11"/>
  <c r="CC288" i="11"/>
  <c r="AC288" i="11"/>
  <c r="AB288" i="11"/>
  <c r="AB298" i="11" s="1"/>
  <c r="AA288" i="11"/>
  <c r="X288" i="11"/>
  <c r="EA283" i="11"/>
  <c r="EA266" i="11" s="1"/>
  <c r="DZ283" i="11"/>
  <c r="DZ266" i="11" s="1"/>
  <c r="DY283" i="11"/>
  <c r="DX283" i="11"/>
  <c r="DW283" i="11"/>
  <c r="DV283" i="11"/>
  <c r="DU283" i="11"/>
  <c r="DU266" i="11" s="1"/>
  <c r="DU267" i="11" s="1"/>
  <c r="DT283" i="11"/>
  <c r="DS283" i="11"/>
  <c r="DR283" i="11"/>
  <c r="DQ283" i="11"/>
  <c r="DP283" i="11"/>
  <c r="DN283" i="11"/>
  <c r="DM283" i="11"/>
  <c r="DL283" i="11"/>
  <c r="DL266" i="11" s="1"/>
  <c r="DK283" i="11"/>
  <c r="DJ283" i="11"/>
  <c r="DJ266" i="11" s="1"/>
  <c r="DI283" i="11"/>
  <c r="DI266" i="11" s="1"/>
  <c r="DH283" i="11"/>
  <c r="DG283" i="11"/>
  <c r="DF283" i="11"/>
  <c r="DE283" i="11"/>
  <c r="DD283" i="11"/>
  <c r="DD266" i="11" s="1"/>
  <c r="DD267" i="11" s="1"/>
  <c r="DC283" i="11"/>
  <c r="CY283" i="11"/>
  <c r="CW283" i="11"/>
  <c r="CV283" i="11"/>
  <c r="CH283" i="11"/>
  <c r="CF283" i="11"/>
  <c r="CE283" i="11"/>
  <c r="CD283" i="11"/>
  <c r="AY283" i="11"/>
  <c r="AC283" i="11"/>
  <c r="AB283" i="11"/>
  <c r="Z283" i="11"/>
  <c r="X283" i="11"/>
  <c r="DA282" i="11"/>
  <c r="CZ282" i="11"/>
  <c r="CY282" i="11"/>
  <c r="CX282" i="11"/>
  <c r="CW282" i="11"/>
  <c r="CV282" i="11"/>
  <c r="CU282" i="11"/>
  <c r="CT282" i="11"/>
  <c r="CS282" i="11"/>
  <c r="CR282" i="11"/>
  <c r="CQ282" i="11"/>
  <c r="CP282" i="11"/>
  <c r="CN282" i="11"/>
  <c r="CM282" i="11"/>
  <c r="CL282" i="11"/>
  <c r="CK282" i="11"/>
  <c r="CJ282" i="11"/>
  <c r="CI282" i="11"/>
  <c r="CH282" i="11"/>
  <c r="CG282" i="11"/>
  <c r="CF282" i="11"/>
  <c r="CE282" i="11"/>
  <c r="CD282" i="11"/>
  <c r="CC282" i="11"/>
  <c r="AT282" i="11"/>
  <c r="AS282" i="11"/>
  <c r="AQ282" i="11"/>
  <c r="AR282" i="11" s="1"/>
  <c r="AN282" i="11"/>
  <c r="AM282" i="11"/>
  <c r="AK282" i="11"/>
  <c r="AH282" i="11"/>
  <c r="AW282" i="11" s="1"/>
  <c r="AF282" i="11"/>
  <c r="AE282" i="11"/>
  <c r="AA282" i="11"/>
  <c r="Y282" i="11"/>
  <c r="W282" i="11"/>
  <c r="AD282" i="11" s="1"/>
  <c r="AX282" i="11" s="1"/>
  <c r="DA281" i="11"/>
  <c r="CZ281" i="11"/>
  <c r="CY281" i="11"/>
  <c r="CX281" i="11"/>
  <c r="CW281" i="11"/>
  <c r="CV281" i="1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AT281" i="11"/>
  <c r="AS281" i="11"/>
  <c r="AQ281" i="11"/>
  <c r="AN281" i="11"/>
  <c r="AM281" i="11"/>
  <c r="AK281" i="11"/>
  <c r="AH281" i="11"/>
  <c r="AF281" i="11"/>
  <c r="AE281" i="11"/>
  <c r="AA281" i="11"/>
  <c r="Y281" i="11"/>
  <c r="W281" i="11"/>
  <c r="AD281" i="11" s="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CL280" i="11"/>
  <c r="CK280" i="11"/>
  <c r="CJ280" i="11"/>
  <c r="CI280" i="11"/>
  <c r="CH280" i="11"/>
  <c r="CG280" i="11"/>
  <c r="CF280" i="11"/>
  <c r="CE280" i="11"/>
  <c r="CD280" i="11"/>
  <c r="CC280" i="11"/>
  <c r="AT280" i="11"/>
  <c r="AS280" i="11"/>
  <c r="AQ280" i="11"/>
  <c r="AN280" i="11"/>
  <c r="AR280" i="11" s="1"/>
  <c r="AM280" i="11"/>
  <c r="AK280" i="11"/>
  <c r="AH280" i="11"/>
  <c r="AW280" i="11" s="1"/>
  <c r="AF280" i="11"/>
  <c r="AE280" i="11"/>
  <c r="AA280" i="11"/>
  <c r="Y280" i="11"/>
  <c r="W280" i="11"/>
  <c r="AD280" i="11" s="1"/>
  <c r="AZ280" i="11" s="1"/>
  <c r="BA280" i="11" s="1"/>
  <c r="DA279" i="11"/>
  <c r="CZ279" i="1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CL279" i="11"/>
  <c r="CK279" i="11"/>
  <c r="CJ279" i="11"/>
  <c r="CI279" i="11"/>
  <c r="CH279" i="11"/>
  <c r="CG279" i="11"/>
  <c r="CF279" i="11"/>
  <c r="CE279" i="11"/>
  <c r="CD279" i="11"/>
  <c r="CC279" i="11"/>
  <c r="AT279" i="11"/>
  <c r="AS279" i="11"/>
  <c r="AQ279" i="11"/>
  <c r="AN279" i="11"/>
  <c r="AM279" i="11"/>
  <c r="AK279" i="11"/>
  <c r="AH279" i="11"/>
  <c r="AF279" i="11"/>
  <c r="AE279" i="11"/>
  <c r="AA279" i="11"/>
  <c r="Y279" i="11"/>
  <c r="AD279" i="11" s="1"/>
  <c r="W279" i="11"/>
  <c r="DA278" i="11"/>
  <c r="CZ278" i="11"/>
  <c r="CY278" i="1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CH278" i="11"/>
  <c r="CG278" i="11"/>
  <c r="CF278" i="11"/>
  <c r="CE278" i="11"/>
  <c r="CD278" i="11"/>
  <c r="CC278" i="11"/>
  <c r="AT278" i="11"/>
  <c r="AS278" i="11"/>
  <c r="AQ278" i="11"/>
  <c r="AN278" i="11"/>
  <c r="AM278" i="11"/>
  <c r="AK278" i="11"/>
  <c r="AH278" i="11"/>
  <c r="AF278" i="11"/>
  <c r="AE278" i="11"/>
  <c r="AD278" i="11"/>
  <c r="AZ278" i="11" s="1"/>
  <c r="AA278" i="11"/>
  <c r="Y278" i="11"/>
  <c r="W278" i="11"/>
  <c r="DA277" i="11"/>
  <c r="CZ277" i="11"/>
  <c r="CY277" i="11"/>
  <c r="CX277" i="11"/>
  <c r="AQ277" i="11" s="1"/>
  <c r="CW277" i="11"/>
  <c r="CV277" i="11"/>
  <c r="CU277" i="11"/>
  <c r="CT277" i="11"/>
  <c r="CS277" i="11"/>
  <c r="CR277" i="11"/>
  <c r="CQ277" i="11"/>
  <c r="CP277" i="11"/>
  <c r="CN277" i="11"/>
  <c r="CM277" i="11"/>
  <c r="CL277" i="11"/>
  <c r="CK277" i="11"/>
  <c r="CJ277" i="11"/>
  <c r="CI277" i="11"/>
  <c r="CH277" i="11"/>
  <c r="CG277" i="11"/>
  <c r="CF277" i="11"/>
  <c r="CE277" i="11"/>
  <c r="CD277" i="11"/>
  <c r="CC277" i="11"/>
  <c r="AT277" i="11"/>
  <c r="AS277" i="11"/>
  <c r="AN277" i="11"/>
  <c r="AM277" i="11"/>
  <c r="AK277" i="11"/>
  <c r="AH277" i="11"/>
  <c r="AF277" i="11"/>
  <c r="AE277" i="11"/>
  <c r="AA277" i="11"/>
  <c r="Y277" i="11"/>
  <c r="W277" i="11"/>
  <c r="AD277" i="11" s="1"/>
  <c r="DA276" i="11"/>
  <c r="CZ276" i="11"/>
  <c r="CY276" i="11"/>
  <c r="CX276" i="11"/>
  <c r="CW276" i="11"/>
  <c r="CV276" i="11"/>
  <c r="CU276" i="11"/>
  <c r="CT276" i="11"/>
  <c r="CS276" i="11"/>
  <c r="CR276" i="11"/>
  <c r="CQ276" i="11"/>
  <c r="CP276" i="11"/>
  <c r="CN276" i="11"/>
  <c r="CM276" i="11"/>
  <c r="CL276" i="11"/>
  <c r="CK276" i="11"/>
  <c r="CJ276" i="11"/>
  <c r="CI276" i="11"/>
  <c r="CH276" i="11"/>
  <c r="CG276" i="11"/>
  <c r="CF276" i="11"/>
  <c r="CE276" i="11"/>
  <c r="CD276" i="11"/>
  <c r="CC276" i="11"/>
  <c r="AT276" i="11"/>
  <c r="AS276" i="11"/>
  <c r="AQ276" i="11"/>
  <c r="AN276" i="11"/>
  <c r="AR276" i="11" s="1"/>
  <c r="AM276" i="11"/>
  <c r="AK276" i="11"/>
  <c r="AH276" i="11"/>
  <c r="AF276" i="11"/>
  <c r="AE276" i="11"/>
  <c r="AA276" i="11"/>
  <c r="Y276" i="11"/>
  <c r="W276" i="11"/>
  <c r="AD276" i="11" s="1"/>
  <c r="AZ276" i="11" s="1"/>
  <c r="BA276" i="11" s="1"/>
  <c r="DA275" i="11"/>
  <c r="CZ275" i="11"/>
  <c r="CY275" i="11"/>
  <c r="CX275" i="11"/>
  <c r="AQ275" i="11" s="1"/>
  <c r="CW275" i="11"/>
  <c r="CV275" i="11"/>
  <c r="CU275" i="11"/>
  <c r="CT275" i="11"/>
  <c r="CS275" i="11"/>
  <c r="CR275" i="11"/>
  <c r="CQ275" i="11"/>
  <c r="CP275" i="11"/>
  <c r="CN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AT275" i="11"/>
  <c r="AS275" i="11"/>
  <c r="AN275" i="11"/>
  <c r="AM275" i="11"/>
  <c r="AK275" i="11"/>
  <c r="AH275" i="11"/>
  <c r="AW275" i="11" s="1"/>
  <c r="AF275" i="11"/>
  <c r="AE275" i="11"/>
  <c r="AA275" i="11"/>
  <c r="Y275" i="11"/>
  <c r="AD275" i="11" s="1"/>
  <c r="AV275" i="11" s="1"/>
  <c r="W275" i="11"/>
  <c r="DA274" i="11"/>
  <c r="CZ274" i="11"/>
  <c r="CY274" i="11"/>
  <c r="CX274" i="11"/>
  <c r="AQ274" i="11" s="1"/>
  <c r="CW274" i="11"/>
  <c r="CV274" i="11"/>
  <c r="CU274" i="11"/>
  <c r="CT274" i="11"/>
  <c r="CS274" i="11"/>
  <c r="CR274" i="11"/>
  <c r="CQ274" i="11"/>
  <c r="CP274" i="11"/>
  <c r="CN274" i="11"/>
  <c r="CM274" i="11"/>
  <c r="CL274" i="11"/>
  <c r="CK274" i="11"/>
  <c r="CJ274" i="11"/>
  <c r="CI274" i="11"/>
  <c r="CH274" i="11"/>
  <c r="CG274" i="11"/>
  <c r="CF274" i="11"/>
  <c r="CE274" i="11"/>
  <c r="CD274" i="11"/>
  <c r="CC274" i="11"/>
  <c r="AT274" i="11"/>
  <c r="AS274" i="11"/>
  <c r="AN274" i="11"/>
  <c r="AM274" i="11"/>
  <c r="AK274" i="11"/>
  <c r="AH274" i="11"/>
  <c r="AF274" i="11"/>
  <c r="AE274" i="11"/>
  <c r="AA274" i="11"/>
  <c r="Y274" i="11"/>
  <c r="W274" i="11"/>
  <c r="DA273" i="11"/>
  <c r="CZ273" i="11"/>
  <c r="CY273" i="11"/>
  <c r="CX273" i="11"/>
  <c r="CW273" i="11"/>
  <c r="CV273" i="11"/>
  <c r="CU273" i="11"/>
  <c r="CT273" i="11"/>
  <c r="CS273" i="11"/>
  <c r="CR273" i="11"/>
  <c r="CQ273" i="11"/>
  <c r="CP273" i="11"/>
  <c r="CN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AT273" i="11"/>
  <c r="AS273" i="11"/>
  <c r="AQ273" i="11"/>
  <c r="AN273" i="11"/>
  <c r="AM273" i="11"/>
  <c r="AK273" i="11"/>
  <c r="AH273" i="11"/>
  <c r="AF273" i="11"/>
  <c r="AE273" i="11"/>
  <c r="AA273" i="11"/>
  <c r="Y273" i="11"/>
  <c r="W273" i="11"/>
  <c r="DA272" i="11"/>
  <c r="CZ272" i="11"/>
  <c r="CY272" i="11"/>
  <c r="CX272" i="11"/>
  <c r="AQ272" i="11" s="1"/>
  <c r="AR272" i="11" s="1"/>
  <c r="CW272" i="11"/>
  <c r="CV272" i="11"/>
  <c r="CU272" i="11"/>
  <c r="CT272" i="11"/>
  <c r="CS272" i="11"/>
  <c r="CR272" i="11"/>
  <c r="CQ272" i="11"/>
  <c r="CP272" i="11"/>
  <c r="CN272" i="11"/>
  <c r="CM272" i="11"/>
  <c r="CL272" i="11"/>
  <c r="CK272" i="11"/>
  <c r="CJ272" i="11"/>
  <c r="CI272" i="11"/>
  <c r="CH272" i="11"/>
  <c r="CG272" i="11"/>
  <c r="CF272" i="11"/>
  <c r="CE272" i="11"/>
  <c r="CD272" i="11"/>
  <c r="CC272" i="11"/>
  <c r="AT272" i="11"/>
  <c r="AS272" i="11"/>
  <c r="AN272" i="11"/>
  <c r="AM272" i="11"/>
  <c r="AK272" i="11"/>
  <c r="AH272" i="11"/>
  <c r="AW272" i="11" s="1"/>
  <c r="AF272" i="11"/>
  <c r="AE272" i="11"/>
  <c r="AA272" i="11"/>
  <c r="Y272" i="11"/>
  <c r="W272" i="11"/>
  <c r="DA271" i="11"/>
  <c r="CZ271" i="11"/>
  <c r="CY271" i="11"/>
  <c r="CX271" i="11"/>
  <c r="CX283" i="11" s="1"/>
  <c r="CW271" i="11"/>
  <c r="CV271" i="11"/>
  <c r="CU271" i="11"/>
  <c r="CU283" i="11" s="1"/>
  <c r="CT271" i="11"/>
  <c r="CT283" i="11" s="1"/>
  <c r="CS271" i="11"/>
  <c r="CS283" i="11" s="1"/>
  <c r="CR271" i="11"/>
  <c r="CR283" i="11" s="1"/>
  <c r="CQ271" i="11"/>
  <c r="CQ283" i="11" s="1"/>
  <c r="CP271" i="11"/>
  <c r="CN271" i="11"/>
  <c r="CM271" i="11"/>
  <c r="CL271" i="11"/>
  <c r="CK271" i="11"/>
  <c r="CK283" i="11" s="1"/>
  <c r="CJ271" i="11"/>
  <c r="CI271" i="11"/>
  <c r="CH271" i="11"/>
  <c r="CG271" i="11"/>
  <c r="CG283" i="11" s="1"/>
  <c r="CF271" i="11"/>
  <c r="CE271" i="11"/>
  <c r="CD271" i="11"/>
  <c r="CC271" i="11"/>
  <c r="CC283" i="11" s="1"/>
  <c r="AT271" i="11"/>
  <c r="AS271" i="11"/>
  <c r="AN271" i="11"/>
  <c r="AM271" i="11"/>
  <c r="AK271" i="11"/>
  <c r="AH271" i="11"/>
  <c r="AW271" i="11" s="1"/>
  <c r="AF271" i="11"/>
  <c r="AF283" i="11" s="1"/>
  <c r="AF266" i="11" s="1"/>
  <c r="AE271" i="11"/>
  <c r="AE283" i="11" s="1"/>
  <c r="AE266" i="11" s="1"/>
  <c r="AA271" i="11"/>
  <c r="Y271" i="11"/>
  <c r="W271" i="11"/>
  <c r="DZ267" i="11"/>
  <c r="DG267" i="11"/>
  <c r="Z267" i="11"/>
  <c r="DY266" i="11"/>
  <c r="DY267" i="11" s="1"/>
  <c r="DX266" i="11"/>
  <c r="DW266" i="11"/>
  <c r="DV266" i="11"/>
  <c r="DV267" i="11" s="1"/>
  <c r="DT266" i="11"/>
  <c r="DS266" i="11"/>
  <c r="DS267" i="11" s="1"/>
  <c r="DR266" i="11"/>
  <c r="DR267" i="11" s="1"/>
  <c r="DQ266" i="11"/>
  <c r="DP266" i="11"/>
  <c r="DN266" i="11"/>
  <c r="DM266" i="11"/>
  <c r="DK266" i="11"/>
  <c r="DH266" i="11"/>
  <c r="DG266" i="11"/>
  <c r="DF266" i="11"/>
  <c r="DF267" i="11" s="1"/>
  <c r="DE266" i="11"/>
  <c r="DE267" i="11" s="1"/>
  <c r="DC266" i="11"/>
  <c r="CY266" i="11"/>
  <c r="CX266" i="11"/>
  <c r="CW266" i="11"/>
  <c r="CV266" i="11"/>
  <c r="CK266" i="11"/>
  <c r="CH266" i="11"/>
  <c r="CF266" i="11"/>
  <c r="AC266" i="11"/>
  <c r="AB266" i="11"/>
  <c r="X266" i="11"/>
  <c r="DA265" i="11"/>
  <c r="CZ265" i="11"/>
  <c r="CY265" i="11"/>
  <c r="CX265" i="11"/>
  <c r="AQ265" i="11" s="1"/>
  <c r="CW265" i="11"/>
  <c r="CV265" i="11"/>
  <c r="CU265" i="11"/>
  <c r="CT265" i="11"/>
  <c r="CS265" i="11"/>
  <c r="CR265" i="11"/>
  <c r="CQ265" i="11"/>
  <c r="CP265" i="11"/>
  <c r="CN265" i="11"/>
  <c r="CM265" i="11"/>
  <c r="CL265" i="11"/>
  <c r="CK265" i="11"/>
  <c r="AK265" i="11" s="1"/>
  <c r="CJ265" i="11"/>
  <c r="CI265" i="11"/>
  <c r="CH265" i="11"/>
  <c r="CG265" i="11"/>
  <c r="CF265" i="11"/>
  <c r="CE265" i="11"/>
  <c r="CD265" i="11"/>
  <c r="CC265" i="11"/>
  <c r="AT265" i="11"/>
  <c r="AS265" i="11"/>
  <c r="AN265" i="11"/>
  <c r="AM265" i="11"/>
  <c r="AH265" i="11"/>
  <c r="AH263" i="11" s="1"/>
  <c r="AH65" i="11" s="1"/>
  <c r="AF265" i="11"/>
  <c r="AE265" i="11"/>
  <c r="AA265" i="11"/>
  <c r="Y265" i="11"/>
  <c r="W265" i="11"/>
  <c r="DA264" i="11"/>
  <c r="DA263" i="11" s="1"/>
  <c r="CZ264" i="11"/>
  <c r="CZ263" i="11" s="1"/>
  <c r="CY264" i="11"/>
  <c r="CY263" i="11" s="1"/>
  <c r="CX264" i="11"/>
  <c r="CX263" i="11" s="1"/>
  <c r="CW264" i="11"/>
  <c r="CV264" i="11"/>
  <c r="CU264" i="11"/>
  <c r="CU263" i="11" s="1"/>
  <c r="CT264" i="11"/>
  <c r="CS264" i="11"/>
  <c r="CR264" i="11"/>
  <c r="CQ264" i="11"/>
  <c r="CP264" i="11"/>
  <c r="CN264" i="11"/>
  <c r="CN263" i="11" s="1"/>
  <c r="CM264" i="11"/>
  <c r="CL264" i="11"/>
  <c r="CL263" i="11" s="1"/>
  <c r="CK264" i="11"/>
  <c r="CJ264" i="11"/>
  <c r="CJ263" i="11" s="1"/>
  <c r="CI264" i="11"/>
  <c r="CI263" i="11" s="1"/>
  <c r="CH264" i="11"/>
  <c r="CH263" i="11" s="1"/>
  <c r="CH267" i="11" s="1"/>
  <c r="CG264" i="11"/>
  <c r="CG263" i="11" s="1"/>
  <c r="CF264" i="11"/>
  <c r="CE264" i="11"/>
  <c r="CD264" i="11"/>
  <c r="CD263" i="11" s="1"/>
  <c r="CC264" i="11"/>
  <c r="AT264" i="11"/>
  <c r="AS264" i="11"/>
  <c r="AQ264" i="11"/>
  <c r="AN264" i="11"/>
  <c r="AM264" i="11"/>
  <c r="AL264" i="11"/>
  <c r="AK264" i="11"/>
  <c r="AH264" i="11"/>
  <c r="AE264" i="11"/>
  <c r="AA264" i="11"/>
  <c r="Y264" i="11"/>
  <c r="W264" i="11"/>
  <c r="EA263" i="11"/>
  <c r="DZ263" i="11"/>
  <c r="DY263" i="11"/>
  <c r="DX263" i="11"/>
  <c r="DW263" i="11"/>
  <c r="DV263" i="11"/>
  <c r="DU263" i="11"/>
  <c r="DT263" i="11"/>
  <c r="DS263" i="11"/>
  <c r="DR263" i="11"/>
  <c r="DQ263" i="11"/>
  <c r="DP263" i="11"/>
  <c r="DP267" i="11" s="1"/>
  <c r="DN263" i="11"/>
  <c r="DN267" i="11" s="1"/>
  <c r="DM263" i="11"/>
  <c r="DL263" i="11"/>
  <c r="DL267" i="11" s="1"/>
  <c r="DK263" i="11"/>
  <c r="DJ263" i="11"/>
  <c r="DI263" i="11"/>
  <c r="DH263" i="11"/>
  <c r="DG263" i="11"/>
  <c r="DF263" i="11"/>
  <c r="DE263" i="11"/>
  <c r="DD263" i="11"/>
  <c r="DC263" i="11"/>
  <c r="CW263" i="11"/>
  <c r="CV263" i="11"/>
  <c r="CT263" i="11"/>
  <c r="CS263" i="11"/>
  <c r="CQ263" i="11"/>
  <c r="CP263" i="11"/>
  <c r="CM263" i="11"/>
  <c r="CK263" i="11"/>
  <c r="CF263" i="11"/>
  <c r="CE263" i="11"/>
  <c r="CC263" i="11"/>
  <c r="AZ263" i="11"/>
  <c r="AT263" i="11"/>
  <c r="AS263" i="11"/>
  <c r="AM263" i="11"/>
  <c r="AF263" i="11"/>
  <c r="AB263" i="11"/>
  <c r="X263" i="11"/>
  <c r="DA262" i="11"/>
  <c r="CZ262" i="11"/>
  <c r="CY262" i="11"/>
  <c r="CX262" i="11"/>
  <c r="AQ262" i="11" s="1"/>
  <c r="CW262" i="11"/>
  <c r="CV262" i="11"/>
  <c r="CU262" i="11"/>
  <c r="CT262" i="11"/>
  <c r="CS262" i="11"/>
  <c r="CR262" i="11"/>
  <c r="CQ262" i="11"/>
  <c r="CP262" i="11"/>
  <c r="CN262" i="11"/>
  <c r="CM262" i="11"/>
  <c r="CM257" i="11" s="1"/>
  <c r="CL262" i="11"/>
  <c r="CK262" i="11"/>
  <c r="AK262" i="11" s="1"/>
  <c r="CJ262" i="11"/>
  <c r="CI262" i="11"/>
  <c r="CH262" i="11"/>
  <c r="CG262" i="11"/>
  <c r="CF262" i="11"/>
  <c r="CE262" i="11"/>
  <c r="CD262" i="11"/>
  <c r="CC262" i="11"/>
  <c r="AT262" i="11"/>
  <c r="AS262" i="11"/>
  <c r="AN262" i="11"/>
  <c r="AM262" i="11"/>
  <c r="AH262" i="11"/>
  <c r="AL262" i="11" s="1"/>
  <c r="AF262" i="11"/>
  <c r="AE262" i="11"/>
  <c r="AA262" i="11"/>
  <c r="Y262" i="11"/>
  <c r="W262" i="11"/>
  <c r="DA261" i="11"/>
  <c r="CZ261" i="11"/>
  <c r="CY261" i="11"/>
  <c r="CX261" i="11"/>
  <c r="CW261" i="11"/>
  <c r="CV261" i="11"/>
  <c r="CU261" i="11"/>
  <c r="CT261" i="11"/>
  <c r="CS261" i="11"/>
  <c r="CR261" i="11"/>
  <c r="CQ261" i="11"/>
  <c r="CP261" i="11"/>
  <c r="CN261" i="11"/>
  <c r="CM261" i="11"/>
  <c r="CL261" i="11"/>
  <c r="CK261" i="11"/>
  <c r="AK261" i="11" s="1"/>
  <c r="CJ261" i="11"/>
  <c r="CI261" i="11"/>
  <c r="CH261" i="11"/>
  <c r="CG261" i="11"/>
  <c r="CF261" i="11"/>
  <c r="CE261" i="11"/>
  <c r="CD261" i="11"/>
  <c r="CC261" i="11"/>
  <c r="AT261" i="11"/>
  <c r="AS261" i="11"/>
  <c r="AQ261" i="11"/>
  <c r="AN261" i="11"/>
  <c r="AM261" i="11"/>
  <c r="AH261" i="11"/>
  <c r="AF261" i="11"/>
  <c r="AE261" i="11"/>
  <c r="AA261" i="11"/>
  <c r="Y261" i="11"/>
  <c r="W261" i="11"/>
  <c r="DA260" i="11"/>
  <c r="CZ260" i="11"/>
  <c r="CY260" i="11"/>
  <c r="CX260" i="11"/>
  <c r="CW260" i="11"/>
  <c r="CV260" i="11"/>
  <c r="CU260" i="11"/>
  <c r="CT260" i="11"/>
  <c r="CS260" i="11"/>
  <c r="CR260" i="11"/>
  <c r="CQ260" i="11"/>
  <c r="CQ257" i="11" s="1"/>
  <c r="CP260" i="11"/>
  <c r="CN260" i="11"/>
  <c r="CM260" i="11"/>
  <c r="CL260" i="11"/>
  <c r="CK260" i="11"/>
  <c r="CJ260" i="11"/>
  <c r="CI260" i="11"/>
  <c r="CH260" i="11"/>
  <c r="CG260" i="11"/>
  <c r="CF260" i="11"/>
  <c r="CE260" i="11"/>
  <c r="CD260" i="11"/>
  <c r="CC260" i="11"/>
  <c r="AT260" i="11"/>
  <c r="AS260" i="11"/>
  <c r="AQ260" i="11"/>
  <c r="AN260" i="11"/>
  <c r="AM260" i="11"/>
  <c r="AK260" i="11"/>
  <c r="AL260" i="11" s="1"/>
  <c r="AH260" i="11"/>
  <c r="AF260" i="11"/>
  <c r="AE260" i="11"/>
  <c r="AA260" i="11"/>
  <c r="Y260" i="11"/>
  <c r="W260" i="11"/>
  <c r="AD260" i="11" s="1"/>
  <c r="DA259" i="11"/>
  <c r="CZ259" i="11"/>
  <c r="CY259" i="11"/>
  <c r="CX259" i="11"/>
  <c r="AQ259" i="11" s="1"/>
  <c r="CW259" i="11"/>
  <c r="CV259" i="11"/>
  <c r="CU259" i="11"/>
  <c r="CT259" i="11"/>
  <c r="CS259" i="11"/>
  <c r="CR259" i="11"/>
  <c r="CQ259" i="11"/>
  <c r="CP259" i="11"/>
  <c r="CN259" i="11"/>
  <c r="CM259" i="11"/>
  <c r="CL259" i="11"/>
  <c r="CK259" i="11"/>
  <c r="CJ259" i="11"/>
  <c r="CI259" i="11"/>
  <c r="CH259" i="11"/>
  <c r="CG259" i="11"/>
  <c r="CF259" i="11"/>
  <c r="CE259" i="11"/>
  <c r="CD259" i="11"/>
  <c r="CC259" i="11"/>
  <c r="AT259" i="11"/>
  <c r="AS259" i="11"/>
  <c r="AN259" i="11"/>
  <c r="AM259" i="11"/>
  <c r="AH259" i="11"/>
  <c r="AF259" i="11"/>
  <c r="AE259" i="11"/>
  <c r="AA259" i="11"/>
  <c r="Y259" i="11"/>
  <c r="W259" i="11"/>
  <c r="DA258" i="11"/>
  <c r="DA257" i="11" s="1"/>
  <c r="CZ258" i="11"/>
  <c r="CY258" i="11"/>
  <c r="CX258" i="11"/>
  <c r="CW258" i="11"/>
  <c r="CV258" i="11"/>
  <c r="CV257" i="11" s="1"/>
  <c r="CU258" i="11"/>
  <c r="CT258" i="11"/>
  <c r="CS258" i="11"/>
  <c r="CR258" i="11"/>
  <c r="CQ258" i="11"/>
  <c r="CP258" i="11"/>
  <c r="CN258" i="11"/>
  <c r="CM258" i="11"/>
  <c r="CL258" i="11"/>
  <c r="CK258" i="11"/>
  <c r="CJ258" i="11"/>
  <c r="CJ257" i="11" s="1"/>
  <c r="CI258" i="11"/>
  <c r="CH258" i="11"/>
  <c r="CG258" i="11"/>
  <c r="CF258" i="11"/>
  <c r="CE258" i="11"/>
  <c r="CE257" i="11" s="1"/>
  <c r="CD258" i="11"/>
  <c r="CC258" i="11"/>
  <c r="AT258" i="11"/>
  <c r="AS258" i="11"/>
  <c r="AQ258" i="11"/>
  <c r="AN258" i="11"/>
  <c r="AM258" i="11"/>
  <c r="AK258" i="11"/>
  <c r="AH258" i="11"/>
  <c r="AF258" i="11"/>
  <c r="AE258" i="11"/>
  <c r="AA258" i="11"/>
  <c r="Y258" i="11"/>
  <c r="W258" i="11"/>
  <c r="EA257" i="11"/>
  <c r="EA267" i="11" s="1"/>
  <c r="DZ257" i="11"/>
  <c r="DY257" i="11"/>
  <c r="DX257" i="11"/>
  <c r="DX267" i="11" s="1"/>
  <c r="DW257" i="11"/>
  <c r="DV257" i="11"/>
  <c r="DU257" i="11"/>
  <c r="DT257" i="11"/>
  <c r="DS257" i="11"/>
  <c r="DR257" i="11"/>
  <c r="DQ257" i="11"/>
  <c r="DQ267" i="11" s="1"/>
  <c r="DP257" i="11"/>
  <c r="DN257" i="11"/>
  <c r="DM257" i="11"/>
  <c r="DM267" i="11" s="1"/>
  <c r="DL257" i="11"/>
  <c r="DK257" i="11"/>
  <c r="DK267" i="11" s="1"/>
  <c r="DJ257" i="11"/>
  <c r="DJ267" i="11" s="1"/>
  <c r="DI257" i="11"/>
  <c r="DI267" i="11" s="1"/>
  <c r="DH257" i="11"/>
  <c r="DG257" i="11"/>
  <c r="DF257" i="11"/>
  <c r="DE257" i="11"/>
  <c r="DD257" i="11"/>
  <c r="DC257" i="11"/>
  <c r="CY257" i="11"/>
  <c r="CS257" i="11"/>
  <c r="CR257" i="11"/>
  <c r="CP257" i="11"/>
  <c r="CN257" i="11"/>
  <c r="CL257" i="11"/>
  <c r="CH257" i="11"/>
  <c r="CC257" i="11"/>
  <c r="AQ257" i="11"/>
  <c r="AE257" i="11"/>
  <c r="AC257" i="11"/>
  <c r="AB257" i="11"/>
  <c r="AB267" i="11" s="1"/>
  <c r="X257" i="11"/>
  <c r="EA252" i="11"/>
  <c r="EA243" i="11" s="1"/>
  <c r="DZ252" i="11"/>
  <c r="DY252" i="11"/>
  <c r="DX252" i="11"/>
  <c r="DX243" i="11" s="1"/>
  <c r="DW252" i="11"/>
  <c r="DV252" i="11"/>
  <c r="DU252" i="11"/>
  <c r="DT252" i="11"/>
  <c r="DT243" i="11" s="1"/>
  <c r="DS252" i="11"/>
  <c r="DR252" i="11"/>
  <c r="DQ252" i="11"/>
  <c r="DQ243" i="11" s="1"/>
  <c r="DQ244" i="11" s="1"/>
  <c r="DP252" i="11"/>
  <c r="DP243" i="11" s="1"/>
  <c r="DP244" i="11" s="1"/>
  <c r="DN252" i="11"/>
  <c r="DM252" i="11"/>
  <c r="DM243" i="11" s="1"/>
  <c r="DL252" i="11"/>
  <c r="DK252" i="11"/>
  <c r="DJ252" i="11"/>
  <c r="DJ243" i="11" s="1"/>
  <c r="DI252" i="11"/>
  <c r="DH252" i="11"/>
  <c r="DG252" i="11"/>
  <c r="DG243" i="11" s="1"/>
  <c r="DF252" i="11"/>
  <c r="DE252" i="11"/>
  <c r="DD252" i="11"/>
  <c r="DC252" i="11"/>
  <c r="DC243" i="11" s="1"/>
  <c r="CZ252" i="11"/>
  <c r="CW252" i="11"/>
  <c r="CT252" i="11"/>
  <c r="CR252" i="11"/>
  <c r="CR243" i="11" s="1"/>
  <c r="CN252" i="11"/>
  <c r="CF252" i="11"/>
  <c r="CD252" i="11"/>
  <c r="CC252" i="11"/>
  <c r="AB252" i="11"/>
  <c r="Z252" i="11"/>
  <c r="X252" i="11"/>
  <c r="DA251" i="11"/>
  <c r="CZ251" i="11"/>
  <c r="CY251" i="11"/>
  <c r="CX251" i="11"/>
  <c r="AQ251" i="11" s="1"/>
  <c r="CW251" i="11"/>
  <c r="CV251" i="11"/>
  <c r="CU251" i="11"/>
  <c r="CT251" i="11"/>
  <c r="CS251" i="11"/>
  <c r="CR251" i="11"/>
  <c r="CQ251" i="11"/>
  <c r="CP251" i="11"/>
  <c r="CN251" i="11"/>
  <c r="CM251" i="11"/>
  <c r="CL251" i="11"/>
  <c r="CK251" i="11"/>
  <c r="AK251" i="11" s="1"/>
  <c r="CJ251" i="11"/>
  <c r="CI251" i="11"/>
  <c r="CH251" i="11"/>
  <c r="CG251" i="11"/>
  <c r="CF251" i="11"/>
  <c r="CE251" i="11"/>
  <c r="CD251" i="11"/>
  <c r="CC251" i="11"/>
  <c r="AT251" i="11"/>
  <c r="AS251" i="11"/>
  <c r="AN251" i="11"/>
  <c r="AR251" i="11" s="1"/>
  <c r="AM251" i="11"/>
  <c r="AH251" i="11"/>
  <c r="AW251" i="11" s="1"/>
  <c r="AF251" i="11"/>
  <c r="AE251" i="11"/>
  <c r="AA251" i="11"/>
  <c r="AC251" i="11" s="1"/>
  <c r="Y251" i="11"/>
  <c r="W251" i="11"/>
  <c r="DA250" i="11"/>
  <c r="CZ250" i="11"/>
  <c r="CY250" i="11"/>
  <c r="CX250" i="11"/>
  <c r="CW250" i="11"/>
  <c r="CV250" i="11"/>
  <c r="CU250" i="11"/>
  <c r="CT250" i="11"/>
  <c r="CS250" i="11"/>
  <c r="CR250" i="11"/>
  <c r="CQ250" i="11"/>
  <c r="CP250" i="11"/>
  <c r="CN250" i="11"/>
  <c r="CM250" i="11"/>
  <c r="CL250" i="11"/>
  <c r="CK250" i="11"/>
  <c r="AK250" i="11" s="1"/>
  <c r="CJ250" i="11"/>
  <c r="CI250" i="11"/>
  <c r="CH250" i="11"/>
  <c r="CG250" i="11"/>
  <c r="CF250" i="11"/>
  <c r="CE250" i="11"/>
  <c r="CD250" i="11"/>
  <c r="CC250" i="11"/>
  <c r="AT250" i="11"/>
  <c r="AS250" i="11"/>
  <c r="AQ250" i="11"/>
  <c r="AN250" i="11"/>
  <c r="AR250" i="11" s="1"/>
  <c r="AM250" i="11"/>
  <c r="AH250" i="11"/>
  <c r="AF250" i="11"/>
  <c r="AE250" i="11"/>
  <c r="AA250" i="11"/>
  <c r="Y250" i="11"/>
  <c r="W250" i="11"/>
  <c r="DA249" i="11"/>
  <c r="CZ249" i="11"/>
  <c r="CY249" i="11"/>
  <c r="CX249" i="11"/>
  <c r="AQ249" i="11" s="1"/>
  <c r="CW249" i="11"/>
  <c r="CV249" i="11"/>
  <c r="CU249" i="11"/>
  <c r="CT249" i="11"/>
  <c r="CS249" i="11"/>
  <c r="CR249" i="11"/>
  <c r="CQ249" i="11"/>
  <c r="CP249" i="11"/>
  <c r="CN249" i="11"/>
  <c r="CM249" i="11"/>
  <c r="CL249" i="11"/>
  <c r="CK249" i="11"/>
  <c r="CJ249" i="11"/>
  <c r="CI249" i="11"/>
  <c r="CH249" i="11"/>
  <c r="CG249" i="11"/>
  <c r="CF249" i="11"/>
  <c r="CE249" i="11"/>
  <c r="CD249" i="11"/>
  <c r="CC249" i="11"/>
  <c r="AT249" i="11"/>
  <c r="AS249" i="11"/>
  <c r="AR249" i="11"/>
  <c r="AN249" i="11"/>
  <c r="AM249" i="11"/>
  <c r="AK249" i="11"/>
  <c r="AL249" i="11" s="1"/>
  <c r="AH249" i="11"/>
  <c r="AF249" i="11"/>
  <c r="AE249" i="11"/>
  <c r="AA249" i="11"/>
  <c r="AC249" i="11" s="1"/>
  <c r="Y249" i="11"/>
  <c r="W249" i="11"/>
  <c r="DA248" i="11"/>
  <c r="CZ248" i="11"/>
  <c r="CY248" i="11"/>
  <c r="CX248" i="11"/>
  <c r="CW248" i="11"/>
  <c r="CV248" i="11"/>
  <c r="CV252" i="11" s="1"/>
  <c r="CU248" i="11"/>
  <c r="CU252" i="11" s="1"/>
  <c r="CT248" i="11"/>
  <c r="CS248" i="11"/>
  <c r="CS252" i="11" s="1"/>
  <c r="CR248" i="11"/>
  <c r="CQ248" i="11"/>
  <c r="CP248" i="11"/>
  <c r="CP252" i="11" s="1"/>
  <c r="CN248" i="11"/>
  <c r="CM248" i="11"/>
  <c r="CL248" i="11"/>
  <c r="CK248" i="11"/>
  <c r="CK252" i="11" s="1"/>
  <c r="CK243" i="11" s="1"/>
  <c r="CJ248" i="11"/>
  <c r="CI248" i="11"/>
  <c r="CI252" i="11" s="1"/>
  <c r="CH248" i="11"/>
  <c r="CG248" i="11"/>
  <c r="CG252" i="11" s="1"/>
  <c r="CF248" i="11"/>
  <c r="CE248" i="11"/>
  <c r="CE252" i="11" s="1"/>
  <c r="CD248" i="11"/>
  <c r="CC248" i="11"/>
  <c r="AT248" i="11"/>
  <c r="AS248" i="11"/>
  <c r="AN248" i="11"/>
  <c r="AM248" i="11"/>
  <c r="AK248" i="11"/>
  <c r="AH248" i="11"/>
  <c r="AF248" i="11"/>
  <c r="AE248" i="11"/>
  <c r="AA248" i="11"/>
  <c r="Y248" i="11"/>
  <c r="W248" i="11"/>
  <c r="W252" i="11" s="1"/>
  <c r="W243" i="11" s="1"/>
  <c r="W52" i="11" s="1"/>
  <c r="EA244" i="11"/>
  <c r="DJ244" i="11"/>
  <c r="DH244" i="11"/>
  <c r="CD244" i="11"/>
  <c r="AB244" i="11"/>
  <c r="Z244" i="11"/>
  <c r="DZ243" i="11"/>
  <c r="DZ244" i="11" s="1"/>
  <c r="DY243" i="11"/>
  <c r="DW243" i="11"/>
  <c r="DV243" i="11"/>
  <c r="DU243" i="11"/>
  <c r="DU244" i="11" s="1"/>
  <c r="DS243" i="11"/>
  <c r="DR243" i="11"/>
  <c r="DR244" i="11" s="1"/>
  <c r="DN243" i="11"/>
  <c r="DL243" i="11"/>
  <c r="DK243" i="11"/>
  <c r="DI243" i="11"/>
  <c r="DI244" i="11" s="1"/>
  <c r="DH243" i="11"/>
  <c r="DF243" i="11"/>
  <c r="DE243" i="11"/>
  <c r="DD243" i="11"/>
  <c r="DD244" i="11" s="1"/>
  <c r="CU243" i="11"/>
  <c r="CT243" i="11"/>
  <c r="CN243" i="11"/>
  <c r="CI243" i="11"/>
  <c r="CG243" i="11"/>
  <c r="CF243" i="11"/>
  <c r="CD243" i="11"/>
  <c r="CC243" i="11"/>
  <c r="AT243" i="11"/>
  <c r="AN243" i="11"/>
  <c r="AB243" i="11"/>
  <c r="X243" i="11"/>
  <c r="X244" i="11" s="1"/>
  <c r="DA242" i="11"/>
  <c r="CZ242" i="11"/>
  <c r="CY242" i="11"/>
  <c r="CX242" i="11"/>
  <c r="AQ242" i="11" s="1"/>
  <c r="CW242" i="11"/>
  <c r="CV242" i="11"/>
  <c r="CU242" i="11"/>
  <c r="CT242" i="11"/>
  <c r="CS242" i="11"/>
  <c r="CS240" i="11" s="1"/>
  <c r="CR242" i="11"/>
  <c r="CQ242" i="11"/>
  <c r="CP242" i="11"/>
  <c r="CP240" i="11" s="1"/>
  <c r="CN242" i="11"/>
  <c r="CN240" i="11" s="1"/>
  <c r="CM242" i="11"/>
  <c r="CL242" i="11"/>
  <c r="CL240" i="11" s="1"/>
  <c r="CK242" i="11"/>
  <c r="CK240" i="11" s="1"/>
  <c r="CJ242" i="11"/>
  <c r="CI242" i="11"/>
  <c r="CH242" i="11"/>
  <c r="CG242" i="11"/>
  <c r="CF242" i="11"/>
  <c r="CE242" i="11"/>
  <c r="CD242" i="11"/>
  <c r="CC242" i="11"/>
  <c r="AT242" i="11"/>
  <c r="AS242" i="11"/>
  <c r="AN242" i="11"/>
  <c r="AM242" i="11"/>
  <c r="AK242" i="11"/>
  <c r="AH242" i="11"/>
  <c r="AW242" i="11" s="1"/>
  <c r="AW240" i="11" s="1"/>
  <c r="AF242" i="11"/>
  <c r="AF240" i="11" s="1"/>
  <c r="AF64" i="11" s="1"/>
  <c r="AE242" i="11"/>
  <c r="AA242" i="11"/>
  <c r="Y242" i="11"/>
  <c r="W242" i="11"/>
  <c r="AT241" i="11"/>
  <c r="AT240" i="11" s="1"/>
  <c r="AS241" i="11"/>
  <c r="AQ241" i="11"/>
  <c r="AN241" i="11"/>
  <c r="AR241" i="11" s="1"/>
  <c r="AM241" i="11"/>
  <c r="AK241" i="11"/>
  <c r="AK240" i="11" s="1"/>
  <c r="AH241" i="11"/>
  <c r="AW241" i="11" s="1"/>
  <c r="AE241" i="11"/>
  <c r="AA241" i="11"/>
  <c r="AA240" i="11" s="1"/>
  <c r="Y241" i="11"/>
  <c r="W241" i="11"/>
  <c r="EA240" i="11"/>
  <c r="DZ240" i="11"/>
  <c r="DY240" i="1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DA240" i="11"/>
  <c r="CZ240" i="11"/>
  <c r="CY240" i="11"/>
  <c r="CW240" i="11"/>
  <c r="CV240" i="11"/>
  <c r="CU240" i="11"/>
  <c r="CT240" i="11"/>
  <c r="CR240" i="11"/>
  <c r="CQ240" i="11"/>
  <c r="CM240" i="11"/>
  <c r="CJ240" i="11"/>
  <c r="CI240" i="11"/>
  <c r="CH240" i="11"/>
  <c r="CG240" i="11"/>
  <c r="CF240" i="11"/>
  <c r="CE240" i="11"/>
  <c r="CD240" i="11"/>
  <c r="CC240" i="11"/>
  <c r="AZ240" i="11"/>
  <c r="AS240" i="11"/>
  <c r="AN240" i="11"/>
  <c r="AM240" i="11"/>
  <c r="AB240" i="11"/>
  <c r="X240" i="11"/>
  <c r="DA239" i="11"/>
  <c r="CZ239" i="11"/>
  <c r="CY239" i="11"/>
  <c r="CX239" i="11"/>
  <c r="CW239" i="11"/>
  <c r="CV239" i="11"/>
  <c r="CU239" i="11"/>
  <c r="CT239" i="11"/>
  <c r="CS239" i="11"/>
  <c r="CR239" i="11"/>
  <c r="CQ239" i="11"/>
  <c r="CP239" i="11"/>
  <c r="CN239" i="11"/>
  <c r="CM239" i="11"/>
  <c r="CL239" i="11"/>
  <c r="CK239" i="11"/>
  <c r="AK239" i="11" s="1"/>
  <c r="CJ239" i="11"/>
  <c r="CI239" i="11"/>
  <c r="CH239" i="11"/>
  <c r="CG239" i="11"/>
  <c r="CF239" i="11"/>
  <c r="CE239" i="11"/>
  <c r="CD239" i="11"/>
  <c r="CC239" i="11"/>
  <c r="AT239" i="11"/>
  <c r="AS239" i="11"/>
  <c r="AQ239" i="11"/>
  <c r="AR239" i="11" s="1"/>
  <c r="AN239" i="11"/>
  <c r="AM239" i="11"/>
  <c r="AH239" i="11"/>
  <c r="AW239" i="11" s="1"/>
  <c r="AF239" i="11"/>
  <c r="AE239" i="11"/>
  <c r="AA239" i="11"/>
  <c r="Y239" i="11"/>
  <c r="W239" i="11"/>
  <c r="DA238" i="11"/>
  <c r="CZ238" i="11"/>
  <c r="CY238" i="11"/>
  <c r="CX238" i="11"/>
  <c r="CW238" i="11"/>
  <c r="CV238" i="11"/>
  <c r="CU238" i="11"/>
  <c r="CT238" i="11"/>
  <c r="CS238" i="11"/>
  <c r="CR238" i="11"/>
  <c r="CQ238" i="11"/>
  <c r="CP238" i="11"/>
  <c r="CN238" i="11"/>
  <c r="CM238" i="11"/>
  <c r="CL238" i="11"/>
  <c r="CK238" i="11"/>
  <c r="AK238" i="11" s="1"/>
  <c r="CJ238" i="11"/>
  <c r="CI238" i="11"/>
  <c r="CH238" i="11"/>
  <c r="CG238" i="11"/>
  <c r="CF238" i="11"/>
  <c r="CE238" i="11"/>
  <c r="CD238" i="11"/>
  <c r="CC238" i="11"/>
  <c r="AT238" i="11"/>
  <c r="AS238" i="11"/>
  <c r="AQ238" i="11"/>
  <c r="AN238" i="11"/>
  <c r="AM238" i="11"/>
  <c r="AH238" i="11"/>
  <c r="AW238" i="11" s="1"/>
  <c r="AF238" i="11"/>
  <c r="AE238" i="11"/>
  <c r="AA238" i="11"/>
  <c r="Y238" i="11"/>
  <c r="W238" i="11"/>
  <c r="AD238" i="11" s="1"/>
  <c r="DA237" i="11"/>
  <c r="CZ237" i="11"/>
  <c r="CY237" i="11"/>
  <c r="CX237" i="11"/>
  <c r="AQ237" i="11" s="1"/>
  <c r="CW237" i="11"/>
  <c r="CV237" i="11"/>
  <c r="CU237" i="11"/>
  <c r="CT237" i="11"/>
  <c r="CS237" i="11"/>
  <c r="CR237" i="11"/>
  <c r="CQ237" i="11"/>
  <c r="CP237" i="11"/>
  <c r="CN237" i="11"/>
  <c r="CN234" i="11" s="1"/>
  <c r="CM237" i="11"/>
  <c r="CL237" i="11"/>
  <c r="CK237" i="11"/>
  <c r="AK237" i="11" s="1"/>
  <c r="CJ237" i="11"/>
  <c r="CI237" i="11"/>
  <c r="CH237" i="11"/>
  <c r="CG237" i="11"/>
  <c r="CF237" i="11"/>
  <c r="CE237" i="11"/>
  <c r="CD237" i="11"/>
  <c r="CC237" i="11"/>
  <c r="AT237" i="11"/>
  <c r="AS237" i="11"/>
  <c r="AN237" i="11"/>
  <c r="AM237" i="11"/>
  <c r="AH237" i="11"/>
  <c r="AW237" i="11" s="1"/>
  <c r="AF237" i="11"/>
  <c r="AE237" i="11"/>
  <c r="AA237" i="11"/>
  <c r="Y237" i="11"/>
  <c r="W237" i="11"/>
  <c r="DA236" i="11"/>
  <c r="CZ236" i="11"/>
  <c r="CY236" i="11"/>
  <c r="CX236" i="11"/>
  <c r="CW236" i="11"/>
  <c r="CV236" i="11"/>
  <c r="CU236" i="11"/>
  <c r="CT236" i="11"/>
  <c r="CS236" i="11"/>
  <c r="CR236" i="11"/>
  <c r="CQ236" i="11"/>
  <c r="CP236" i="11"/>
  <c r="CN236" i="11"/>
  <c r="CM236" i="11"/>
  <c r="CM234" i="11" s="1"/>
  <c r="CL236" i="11"/>
  <c r="CK236" i="11"/>
  <c r="CJ236" i="11"/>
  <c r="CI236" i="11"/>
  <c r="CI234" i="11" s="1"/>
  <c r="CH236" i="11"/>
  <c r="CG236" i="11"/>
  <c r="CF236" i="11"/>
  <c r="CE236" i="11"/>
  <c r="CD236" i="11"/>
  <c r="CC236" i="11"/>
  <c r="AT236" i="11"/>
  <c r="AS236" i="11"/>
  <c r="AQ236" i="11"/>
  <c r="AN236" i="11"/>
  <c r="AM236" i="11"/>
  <c r="AH236" i="11"/>
  <c r="AF236" i="11"/>
  <c r="AE236" i="11"/>
  <c r="AA236" i="11"/>
  <c r="Y236" i="11"/>
  <c r="W236" i="11"/>
  <c r="DA235" i="11"/>
  <c r="CZ235" i="11"/>
  <c r="CY235" i="11"/>
  <c r="CY234" i="11" s="1"/>
  <c r="CX235" i="11"/>
  <c r="CW235" i="11"/>
  <c r="CW234" i="11" s="1"/>
  <c r="CV235" i="11"/>
  <c r="CU235" i="11"/>
  <c r="CT235" i="11"/>
  <c r="CS235" i="11"/>
  <c r="CR235" i="11"/>
  <c r="CQ235" i="11"/>
  <c r="CP235" i="11"/>
  <c r="CP234" i="11" s="1"/>
  <c r="CN235" i="11"/>
  <c r="CM235" i="11"/>
  <c r="CL235" i="11"/>
  <c r="CK235" i="11"/>
  <c r="AK235" i="11" s="1"/>
  <c r="CJ235" i="11"/>
  <c r="CI235" i="11"/>
  <c r="CH235" i="11"/>
  <c r="CH234" i="11" s="1"/>
  <c r="CG235" i="11"/>
  <c r="CG234" i="11" s="1"/>
  <c r="CF235" i="11"/>
  <c r="CF234" i="11" s="1"/>
  <c r="CE235" i="11"/>
  <c r="CE234" i="11" s="1"/>
  <c r="CD235" i="11"/>
  <c r="CC235" i="11"/>
  <c r="AT235" i="11"/>
  <c r="AS235" i="11"/>
  <c r="AN235" i="11"/>
  <c r="AM235" i="11"/>
  <c r="AH235" i="11"/>
  <c r="AL235" i="11" s="1"/>
  <c r="AF235" i="11"/>
  <c r="AF234" i="11" s="1"/>
  <c r="AE235" i="11"/>
  <c r="AA235" i="11"/>
  <c r="Y235" i="11"/>
  <c r="W235" i="11"/>
  <c r="EA234" i="11"/>
  <c r="DZ234" i="11"/>
  <c r="DY234" i="11"/>
  <c r="DY244" i="11" s="1"/>
  <c r="DX234" i="11"/>
  <c r="DW234" i="11"/>
  <c r="DV234" i="11"/>
  <c r="DV244" i="11" s="1"/>
  <c r="DU234" i="11"/>
  <c r="DT234" i="11"/>
  <c r="DS234" i="11"/>
  <c r="DS244" i="11" s="1"/>
  <c r="DR234" i="11"/>
  <c r="DQ234" i="11"/>
  <c r="DP234" i="11"/>
  <c r="DN234" i="11"/>
  <c r="DM234" i="11"/>
  <c r="DL234" i="11"/>
  <c r="DL244" i="11" s="1"/>
  <c r="DK234" i="11"/>
  <c r="DJ234" i="11"/>
  <c r="DI234" i="11"/>
  <c r="DH234" i="11"/>
  <c r="DG234" i="11"/>
  <c r="DG244" i="11" s="1"/>
  <c r="DF234" i="11"/>
  <c r="DE234" i="11"/>
  <c r="DD234" i="11"/>
  <c r="DC234" i="11"/>
  <c r="DA234" i="11"/>
  <c r="CV234" i="11"/>
  <c r="CU234" i="11"/>
  <c r="CT234" i="11"/>
  <c r="CQ234" i="11"/>
  <c r="CJ234" i="11"/>
  <c r="CD234" i="11"/>
  <c r="AC234" i="11"/>
  <c r="AB234" i="11"/>
  <c r="X234" i="11"/>
  <c r="EA228" i="11"/>
  <c r="DZ228" i="11"/>
  <c r="DY228" i="11"/>
  <c r="DX228" i="11"/>
  <c r="DW228" i="11"/>
  <c r="DV228" i="11"/>
  <c r="DU228" i="11"/>
  <c r="DT228" i="11"/>
  <c r="DS228" i="11"/>
  <c r="DR228" i="11"/>
  <c r="DQ228" i="11"/>
  <c r="DP228" i="11"/>
  <c r="DN228" i="11"/>
  <c r="DM228" i="11"/>
  <c r="DL228" i="11"/>
  <c r="DK228" i="11"/>
  <c r="DJ228" i="11"/>
  <c r="DI228" i="11"/>
  <c r="DH228" i="11"/>
  <c r="DG228" i="11"/>
  <c r="DF228" i="11"/>
  <c r="DE228" i="11"/>
  <c r="DD228" i="11"/>
  <c r="DC228" i="11"/>
  <c r="CS228" i="11"/>
  <c r="CR228" i="11"/>
  <c r="CR220" i="11" s="1"/>
  <c r="CQ228" i="11"/>
  <c r="CI228" i="11"/>
  <c r="CH228" i="11"/>
  <c r="CG228" i="11"/>
  <c r="CF228" i="11"/>
  <c r="AY228" i="11"/>
  <c r="AB228" i="11"/>
  <c r="Z228" i="11"/>
  <c r="DA227" i="11"/>
  <c r="CZ227" i="11"/>
  <c r="CY227" i="11"/>
  <c r="CX227" i="11"/>
  <c r="CW227" i="11"/>
  <c r="CV227" i="11"/>
  <c r="CU227" i="11"/>
  <c r="CT227" i="11"/>
  <c r="CS227" i="11"/>
  <c r="CR227" i="11"/>
  <c r="CQ227" i="11"/>
  <c r="CP227" i="11"/>
  <c r="CN227" i="11"/>
  <c r="CM227" i="11"/>
  <c r="CL227" i="11"/>
  <c r="CK227" i="11"/>
  <c r="AK227" i="11" s="1"/>
  <c r="CJ227" i="11"/>
  <c r="CI227" i="11"/>
  <c r="CH227" i="11"/>
  <c r="CG227" i="11"/>
  <c r="CF227" i="11"/>
  <c r="CE227" i="11"/>
  <c r="CD227" i="11"/>
  <c r="CC227" i="11"/>
  <c r="AT227" i="11"/>
  <c r="AS227" i="11"/>
  <c r="AQ227" i="11"/>
  <c r="AN227" i="11"/>
  <c r="AR227" i="11" s="1"/>
  <c r="AM227" i="11"/>
  <c r="AH227" i="11"/>
  <c r="AW227" i="11" s="1"/>
  <c r="AF227" i="11"/>
  <c r="AE227" i="11"/>
  <c r="AE228" i="11" s="1"/>
  <c r="AE220" i="11" s="1"/>
  <c r="AE221" i="11" s="1"/>
  <c r="AA227" i="11"/>
  <c r="AC227" i="11" s="1"/>
  <c r="Y227" i="11"/>
  <c r="X227" i="11"/>
  <c r="W227" i="11"/>
  <c r="DA226" i="11"/>
  <c r="CZ226" i="11"/>
  <c r="CY226" i="11"/>
  <c r="CX226" i="11"/>
  <c r="CW226" i="11"/>
  <c r="CV226" i="11"/>
  <c r="CU226" i="11"/>
  <c r="CU228" i="11" s="1"/>
  <c r="CT226" i="11"/>
  <c r="CS226" i="11"/>
  <c r="CR226" i="11"/>
  <c r="CQ226" i="11"/>
  <c r="CP226" i="11"/>
  <c r="CN226" i="11"/>
  <c r="CM226" i="11"/>
  <c r="CL226" i="11"/>
  <c r="CK226" i="11"/>
  <c r="AK226" i="11" s="1"/>
  <c r="CJ226" i="11"/>
  <c r="CI226" i="11"/>
  <c r="CH226" i="11"/>
  <c r="CG226" i="11"/>
  <c r="CF226" i="11"/>
  <c r="CE226" i="11"/>
  <c r="CD226" i="11"/>
  <c r="CC226" i="11"/>
  <c r="AT226" i="11"/>
  <c r="AS226" i="11"/>
  <c r="AQ226" i="11"/>
  <c r="AQ228" i="11" s="1"/>
  <c r="AQ220" i="11" s="1"/>
  <c r="AN226" i="11"/>
  <c r="AM226" i="11"/>
  <c r="AH226" i="11"/>
  <c r="AF226" i="11"/>
  <c r="AE226" i="11"/>
  <c r="AA226" i="11"/>
  <c r="AC226" i="11" s="1"/>
  <c r="Y226" i="11"/>
  <c r="W226" i="11"/>
  <c r="DA225" i="11"/>
  <c r="DA228" i="11" s="1"/>
  <c r="CZ225" i="11"/>
  <c r="CZ228" i="11" s="1"/>
  <c r="CY225" i="11"/>
  <c r="CY228" i="11" s="1"/>
  <c r="CX225" i="11"/>
  <c r="CX228" i="11" s="1"/>
  <c r="CW225" i="11"/>
  <c r="CW228" i="11" s="1"/>
  <c r="CW220" i="11" s="1"/>
  <c r="CV225" i="11"/>
  <c r="CU225" i="11"/>
  <c r="CT225" i="11"/>
  <c r="CT228" i="11" s="1"/>
  <c r="CS225" i="11"/>
  <c r="CR225" i="11"/>
  <c r="CQ225" i="11"/>
  <c r="CP225" i="11"/>
  <c r="CN225" i="11"/>
  <c r="CM225" i="11"/>
  <c r="CM228" i="11" s="1"/>
  <c r="CL225" i="11"/>
  <c r="CL228" i="11" s="1"/>
  <c r="CL220" i="11" s="1"/>
  <c r="CK225" i="11"/>
  <c r="CK228" i="11" s="1"/>
  <c r="CK220" i="11" s="1"/>
  <c r="CJ225" i="11"/>
  <c r="CI225" i="11"/>
  <c r="CH225" i="11"/>
  <c r="CG225" i="11"/>
  <c r="CF225" i="11"/>
  <c r="CE225" i="11"/>
  <c r="CD225" i="11"/>
  <c r="CC225" i="11"/>
  <c r="CC228" i="11" s="1"/>
  <c r="CC220" i="11" s="1"/>
  <c r="AT225" i="11"/>
  <c r="AS225" i="11"/>
  <c r="AR225" i="11"/>
  <c r="AQ225" i="11"/>
  <c r="AN225" i="11"/>
  <c r="AM225" i="11"/>
  <c r="AH225" i="11"/>
  <c r="AF225" i="11"/>
  <c r="AE225" i="11"/>
  <c r="AA225" i="11"/>
  <c r="AC225" i="11" s="1"/>
  <c r="AC228" i="11" s="1"/>
  <c r="AC220" i="11" s="1"/>
  <c r="AC221" i="11" s="1"/>
  <c r="Y225" i="11"/>
  <c r="X225" i="11"/>
  <c r="X228" i="11" s="1"/>
  <c r="X220" i="11" s="1"/>
  <c r="W225" i="11"/>
  <c r="W228" i="11" s="1"/>
  <c r="W220" i="11" s="1"/>
  <c r="W51" i="11" s="1"/>
  <c r="DX221" i="11"/>
  <c r="DN221" i="11"/>
  <c r="Z221" i="11"/>
  <c r="EA220" i="11"/>
  <c r="DZ220" i="11"/>
  <c r="DY220" i="11"/>
  <c r="DX220" i="11"/>
  <c r="DW220" i="11"/>
  <c r="DV220" i="11"/>
  <c r="DU220" i="11"/>
  <c r="DU221" i="11" s="1"/>
  <c r="DT220" i="11"/>
  <c r="DT221" i="11" s="1"/>
  <c r="DS220" i="11"/>
  <c r="DR220" i="11"/>
  <c r="DQ220" i="11"/>
  <c r="DP220" i="11"/>
  <c r="DN220" i="11"/>
  <c r="DM220" i="11"/>
  <c r="DL220" i="11"/>
  <c r="DK220" i="11"/>
  <c r="DJ220" i="11"/>
  <c r="DI220" i="11"/>
  <c r="DH220" i="11"/>
  <c r="DG220" i="11"/>
  <c r="DG221" i="11" s="1"/>
  <c r="DF220" i="11"/>
  <c r="DE220" i="11"/>
  <c r="DD220" i="11"/>
  <c r="DD221" i="11" s="1"/>
  <c r="DC220" i="11"/>
  <c r="CT220" i="11"/>
  <c r="CS220" i="11"/>
  <c r="CF220" i="11"/>
  <c r="AP220" i="11"/>
  <c r="AB220" i="11"/>
  <c r="DA219" i="11"/>
  <c r="CZ219" i="11"/>
  <c r="CZ217" i="11" s="1"/>
  <c r="CY219" i="11"/>
  <c r="CY217" i="11" s="1"/>
  <c r="CX219" i="11"/>
  <c r="CX217" i="11" s="1"/>
  <c r="CW219" i="11"/>
  <c r="CW217" i="11" s="1"/>
  <c r="CV219" i="11"/>
  <c r="CU219" i="11"/>
  <c r="CT219" i="11"/>
  <c r="CS219" i="11"/>
  <c r="CR219" i="11"/>
  <c r="CQ219" i="11"/>
  <c r="CP219" i="11"/>
  <c r="CP217" i="11" s="1"/>
  <c r="CN219" i="11"/>
  <c r="CN217" i="11" s="1"/>
  <c r="CM219" i="11"/>
  <c r="CM217" i="11" s="1"/>
  <c r="CL219" i="11"/>
  <c r="CL217" i="11" s="1"/>
  <c r="CK219" i="11"/>
  <c r="AK219" i="11" s="1"/>
  <c r="AK217" i="11" s="1"/>
  <c r="CJ219" i="11"/>
  <c r="CI219" i="11"/>
  <c r="CI217" i="11" s="1"/>
  <c r="CH219" i="11"/>
  <c r="CH217" i="11" s="1"/>
  <c r="CG219" i="11"/>
  <c r="CG217" i="11" s="1"/>
  <c r="CF219" i="11"/>
  <c r="CF217" i="11" s="1"/>
  <c r="CE219" i="11"/>
  <c r="CE217" i="11" s="1"/>
  <c r="CD219" i="11"/>
  <c r="CC219" i="11"/>
  <c r="AT219" i="11"/>
  <c r="AS219" i="11"/>
  <c r="AQ219" i="11"/>
  <c r="AN219" i="11"/>
  <c r="AN217" i="11" s="1"/>
  <c r="AN63" i="11" s="1"/>
  <c r="AM219" i="11"/>
  <c r="AH219" i="11"/>
  <c r="AW219" i="11" s="1"/>
  <c r="AF219" i="11"/>
  <c r="AF217" i="11" s="1"/>
  <c r="AE219" i="11"/>
  <c r="AE217" i="11" s="1"/>
  <c r="AA219" i="11"/>
  <c r="Y219" i="11"/>
  <c r="W219" i="11"/>
  <c r="AT218" i="11"/>
  <c r="AS218" i="11"/>
  <c r="AQ218" i="11"/>
  <c r="AQ217" i="11" s="1"/>
  <c r="AN218" i="11"/>
  <c r="AM218" i="11"/>
  <c r="AK218" i="11"/>
  <c r="AH218" i="11"/>
  <c r="AW218" i="11" s="1"/>
  <c r="AE218" i="11"/>
  <c r="AA218" i="11"/>
  <c r="AA217" i="11" s="1"/>
  <c r="Y218" i="11"/>
  <c r="W218" i="11"/>
  <c r="EA217" i="11"/>
  <c r="DZ217" i="11"/>
  <c r="DY217" i="11"/>
  <c r="DX217" i="11"/>
  <c r="DW217" i="11"/>
  <c r="DV217" i="11"/>
  <c r="DU217" i="11"/>
  <c r="DT217" i="11"/>
  <c r="DS217" i="11"/>
  <c r="DR217" i="11"/>
  <c r="DQ217" i="11"/>
  <c r="DP217" i="11"/>
  <c r="DN217" i="11"/>
  <c r="DM217" i="11"/>
  <c r="DL217" i="11"/>
  <c r="DK217" i="11"/>
  <c r="DJ217" i="11"/>
  <c r="DI217" i="11"/>
  <c r="DH217" i="11"/>
  <c r="DG217" i="11"/>
  <c r="DF217" i="11"/>
  <c r="DE217" i="11"/>
  <c r="DD217" i="11"/>
  <c r="DC217" i="11"/>
  <c r="DA217" i="11"/>
  <c r="CV217" i="11"/>
  <c r="CU217" i="11"/>
  <c r="CT217" i="11"/>
  <c r="CS217" i="11"/>
  <c r="CR217" i="11"/>
  <c r="CQ217" i="11"/>
  <c r="CJ217" i="11"/>
  <c r="CD217" i="11"/>
  <c r="CC217" i="11"/>
  <c r="AS217" i="11"/>
  <c r="AM217" i="11"/>
  <c r="AB217" i="11"/>
  <c r="X217" i="11"/>
  <c r="DA216" i="11"/>
  <c r="CZ216" i="11"/>
  <c r="CY216" i="11"/>
  <c r="CX216" i="11"/>
  <c r="CW216" i="11"/>
  <c r="CV216" i="11"/>
  <c r="CU216" i="11"/>
  <c r="CT216" i="11"/>
  <c r="CS216" i="11"/>
  <c r="CR216" i="11"/>
  <c r="CQ216" i="11"/>
  <c r="CP216" i="11"/>
  <c r="CN216" i="11"/>
  <c r="CM216" i="11"/>
  <c r="CL216" i="11"/>
  <c r="CK216" i="11"/>
  <c r="CJ216" i="11"/>
  <c r="CI216" i="11"/>
  <c r="CH216" i="11"/>
  <c r="CG216" i="11"/>
  <c r="CF216" i="11"/>
  <c r="CE216" i="11"/>
  <c r="CD216" i="11"/>
  <c r="CC216" i="11"/>
  <c r="AT216" i="11"/>
  <c r="AS216" i="11"/>
  <c r="AQ216" i="11"/>
  <c r="AR216" i="11" s="1"/>
  <c r="AN216" i="11"/>
  <c r="AM216" i="11"/>
  <c r="AK216" i="11"/>
  <c r="AH216" i="11"/>
  <c r="AL216" i="11" s="1"/>
  <c r="AF216" i="11"/>
  <c r="AE216" i="11"/>
  <c r="AA216" i="11"/>
  <c r="Y216" i="11"/>
  <c r="W216" i="11"/>
  <c r="DA215" i="11"/>
  <c r="CZ215" i="11"/>
  <c r="CY215" i="11"/>
  <c r="CX215" i="11"/>
  <c r="CW215" i="11"/>
  <c r="CV215" i="11"/>
  <c r="CU215" i="11"/>
  <c r="CT215" i="11"/>
  <c r="CS215" i="11"/>
  <c r="CR215" i="11"/>
  <c r="CQ215" i="11"/>
  <c r="CP215" i="11"/>
  <c r="CN215" i="11"/>
  <c r="CM215" i="11"/>
  <c r="CL215" i="11"/>
  <c r="CK215" i="11"/>
  <c r="CJ215" i="11"/>
  <c r="CI215" i="11"/>
  <c r="CH215" i="11"/>
  <c r="CG215" i="11"/>
  <c r="CF215" i="11"/>
  <c r="CE215" i="11"/>
  <c r="CD215" i="11"/>
  <c r="CC215" i="11"/>
  <c r="AT215" i="11"/>
  <c r="AS215" i="11"/>
  <c r="AQ215" i="11"/>
  <c r="AN215" i="11"/>
  <c r="AM215" i="11"/>
  <c r="AK215" i="11"/>
  <c r="AH215" i="11"/>
  <c r="AF215" i="11"/>
  <c r="AE215" i="11"/>
  <c r="AE211" i="11" s="1"/>
  <c r="AA215" i="11"/>
  <c r="Y215" i="11"/>
  <c r="W215" i="11"/>
  <c r="DA214" i="11"/>
  <c r="CZ214" i="11"/>
  <c r="CY214" i="11"/>
  <c r="CX214" i="11"/>
  <c r="AQ214" i="11" s="1"/>
  <c r="CW214" i="11"/>
  <c r="CV214" i="11"/>
  <c r="CU214" i="11"/>
  <c r="CT214" i="11"/>
  <c r="CS214" i="11"/>
  <c r="CR214" i="11"/>
  <c r="CQ214" i="11"/>
  <c r="CP214" i="11"/>
  <c r="CN214" i="11"/>
  <c r="CM214" i="11"/>
  <c r="CL214" i="11"/>
  <c r="CK214" i="11"/>
  <c r="CJ214" i="11"/>
  <c r="CI214" i="11"/>
  <c r="CH214" i="11"/>
  <c r="CG214" i="11"/>
  <c r="CF214" i="11"/>
  <c r="CE214" i="11"/>
  <c r="CD214" i="11"/>
  <c r="CC214" i="11"/>
  <c r="AT214" i="11"/>
  <c r="AS214" i="11"/>
  <c r="AR214" i="11"/>
  <c r="AN214" i="11"/>
  <c r="AW214" i="11" s="1"/>
  <c r="AM214" i="11"/>
  <c r="AK214" i="11"/>
  <c r="AL214" i="11" s="1"/>
  <c r="AH214" i="11"/>
  <c r="AF214" i="11"/>
  <c r="AE214" i="11"/>
  <c r="AA214" i="11"/>
  <c r="Y214" i="11"/>
  <c r="W214" i="11"/>
  <c r="DA213" i="11"/>
  <c r="CZ213" i="11"/>
  <c r="CZ211" i="11" s="1"/>
  <c r="CY213" i="11"/>
  <c r="CX213" i="11"/>
  <c r="CW213" i="11"/>
  <c r="CV213" i="11"/>
  <c r="CU213" i="11"/>
  <c r="CT213" i="11"/>
  <c r="CS213" i="11"/>
  <c r="CR213" i="11"/>
  <c r="CQ213" i="11"/>
  <c r="CP213" i="11"/>
  <c r="CN213" i="11"/>
  <c r="CM213" i="11"/>
  <c r="CL213" i="11"/>
  <c r="CK213" i="11"/>
  <c r="CJ213" i="11"/>
  <c r="CI213" i="11"/>
  <c r="CI211" i="11" s="1"/>
  <c r="CH213" i="11"/>
  <c r="CG213" i="11"/>
  <c r="CF213" i="11"/>
  <c r="CE213" i="11"/>
  <c r="CE211" i="11" s="1"/>
  <c r="CD213" i="11"/>
  <c r="CC213" i="11"/>
  <c r="AT213" i="11"/>
  <c r="AS213" i="11"/>
  <c r="AQ213" i="11"/>
  <c r="AN213" i="11"/>
  <c r="AR213" i="11" s="1"/>
  <c r="AM213" i="11"/>
  <c r="AK213" i="11"/>
  <c r="AH213" i="11"/>
  <c r="AF213" i="11"/>
  <c r="AE213" i="11"/>
  <c r="AA213" i="11"/>
  <c r="Y213" i="11"/>
  <c r="W213" i="11"/>
  <c r="DA212" i="11"/>
  <c r="DA211" i="11" s="1"/>
  <c r="CZ212" i="11"/>
  <c r="CY212" i="11"/>
  <c r="CY211" i="11" s="1"/>
  <c r="CX212" i="11"/>
  <c r="CW212" i="11"/>
  <c r="CV212" i="11"/>
  <c r="CU212" i="11"/>
  <c r="CT212" i="11"/>
  <c r="CT211" i="11" s="1"/>
  <c r="CS212" i="11"/>
  <c r="CR212" i="11"/>
  <c r="CR211" i="11" s="1"/>
  <c r="CQ212" i="11"/>
  <c r="CP212" i="11"/>
  <c r="CN212" i="11"/>
  <c r="CM212" i="11"/>
  <c r="CL212" i="11"/>
  <c r="CK212" i="11"/>
  <c r="CJ212" i="11"/>
  <c r="CJ211" i="11" s="1"/>
  <c r="CI212" i="11"/>
  <c r="CH212" i="11"/>
  <c r="CG212" i="11"/>
  <c r="CF212" i="11"/>
  <c r="CE212" i="11"/>
  <c r="CD212" i="11"/>
  <c r="CD211" i="11" s="1"/>
  <c r="CC212" i="11"/>
  <c r="AT212" i="11"/>
  <c r="AS212" i="11"/>
  <c r="AQ212" i="11"/>
  <c r="AQ211" i="11" s="1"/>
  <c r="AN212" i="11"/>
  <c r="AM212" i="11"/>
  <c r="AH212" i="11"/>
  <c r="AF212" i="11"/>
  <c r="AE212" i="11"/>
  <c r="AA212" i="11"/>
  <c r="AA211" i="11" s="1"/>
  <c r="Y212" i="11"/>
  <c r="Y211" i="11" s="1"/>
  <c r="W212" i="11"/>
  <c r="AD212" i="11" s="1"/>
  <c r="AZ212" i="11" s="1"/>
  <c r="EA211" i="11"/>
  <c r="DZ211" i="11"/>
  <c r="DY211" i="11"/>
  <c r="DY221" i="11" s="1"/>
  <c r="DX211" i="11"/>
  <c r="DW211" i="11"/>
  <c r="DW221" i="11" s="1"/>
  <c r="DV211" i="11"/>
  <c r="DU211" i="11"/>
  <c r="DT211" i="11"/>
  <c r="DS211" i="11"/>
  <c r="DR211" i="11"/>
  <c r="DQ211" i="11"/>
  <c r="DQ221" i="11" s="1"/>
  <c r="DP211" i="11"/>
  <c r="DP221" i="11" s="1"/>
  <c r="DN211" i="11"/>
  <c r="DM211" i="11"/>
  <c r="DM221" i="11" s="1"/>
  <c r="DL211" i="11"/>
  <c r="DK211" i="11"/>
  <c r="DJ211" i="11"/>
  <c r="DI211" i="11"/>
  <c r="DH211" i="11"/>
  <c r="DH221" i="11" s="1"/>
  <c r="DG211" i="11"/>
  <c r="DF211" i="11"/>
  <c r="DF221" i="11" s="1"/>
  <c r="DE211" i="11"/>
  <c r="DE221" i="11" s="1"/>
  <c r="DD211" i="11"/>
  <c r="DC211" i="11"/>
  <c r="DC221" i="11" s="1"/>
  <c r="CU211" i="11"/>
  <c r="CS211" i="11"/>
  <c r="CQ211" i="11"/>
  <c r="CP211" i="11"/>
  <c r="CN211" i="11"/>
  <c r="CM211" i="11"/>
  <c r="CL211" i="11"/>
  <c r="CH211" i="11"/>
  <c r="CC211" i="11"/>
  <c r="AC211" i="11"/>
  <c r="AB211" i="11"/>
  <c r="X211" i="11"/>
  <c r="EA206" i="11"/>
  <c r="DZ206" i="11"/>
  <c r="DZ192" i="11" s="1"/>
  <c r="DY206" i="11"/>
  <c r="DX206" i="11"/>
  <c r="DW206" i="11"/>
  <c r="DV206" i="11"/>
  <c r="DU206" i="11"/>
  <c r="DT206" i="11"/>
  <c r="DS206" i="11"/>
  <c r="DR206" i="11"/>
  <c r="DQ206" i="11"/>
  <c r="DP206" i="11"/>
  <c r="DN206" i="11"/>
  <c r="DM206" i="11"/>
  <c r="DL206" i="11"/>
  <c r="DK206" i="11"/>
  <c r="DJ206" i="11"/>
  <c r="DI206" i="11"/>
  <c r="DI192" i="11" s="1"/>
  <c r="DH206" i="11"/>
  <c r="DG206" i="11"/>
  <c r="DF206" i="11"/>
  <c r="DE206" i="11"/>
  <c r="DD206" i="11"/>
  <c r="DC206" i="11"/>
  <c r="CN206" i="11"/>
  <c r="CK206" i="11"/>
  <c r="CE206" i="11"/>
  <c r="AC206" i="11"/>
  <c r="AB206" i="11"/>
  <c r="Z206" i="11"/>
  <c r="DA205" i="11"/>
  <c r="CZ205" i="11"/>
  <c r="CY205" i="11"/>
  <c r="CX205" i="11"/>
  <c r="AQ205" i="11" s="1"/>
  <c r="CW205" i="11"/>
  <c r="CV205" i="11"/>
  <c r="CU205" i="11"/>
  <c r="CT205" i="11"/>
  <c r="CS205" i="11"/>
  <c r="CR205" i="11"/>
  <c r="CQ205" i="11"/>
  <c r="CP205" i="11"/>
  <c r="CN205" i="11"/>
  <c r="CM205" i="11"/>
  <c r="CL205" i="11"/>
  <c r="CK205" i="11"/>
  <c r="CJ205" i="11"/>
  <c r="CI205" i="11"/>
  <c r="CH205" i="11"/>
  <c r="CG205" i="11"/>
  <c r="CF205" i="11"/>
  <c r="CE205" i="11"/>
  <c r="CD205" i="11"/>
  <c r="CC205" i="11"/>
  <c r="AT205" i="11"/>
  <c r="AS205" i="11"/>
  <c r="AN205" i="11"/>
  <c r="AM205" i="11"/>
  <c r="AK205" i="11"/>
  <c r="AH205" i="11"/>
  <c r="AF205" i="11"/>
  <c r="AE205" i="11"/>
  <c r="AA205" i="11"/>
  <c r="Y205" i="11"/>
  <c r="W205" i="11"/>
  <c r="DA204" i="11"/>
  <c r="CZ204" i="11"/>
  <c r="CY204" i="11"/>
  <c r="CX204" i="11"/>
  <c r="AQ204" i="11" s="1"/>
  <c r="CW204" i="11"/>
  <c r="CV204" i="11"/>
  <c r="CU204" i="11"/>
  <c r="CT204" i="11"/>
  <c r="CS204" i="11"/>
  <c r="CR204" i="11"/>
  <c r="CQ204" i="11"/>
  <c r="CP204" i="11"/>
  <c r="CN204" i="11"/>
  <c r="CM204" i="11"/>
  <c r="CL204" i="11"/>
  <c r="CK204" i="11"/>
  <c r="AK204" i="11" s="1"/>
  <c r="CJ204" i="11"/>
  <c r="CI204" i="11"/>
  <c r="CH204" i="11"/>
  <c r="CG204" i="11"/>
  <c r="CF204" i="11"/>
  <c r="CE204" i="11"/>
  <c r="CD204" i="11"/>
  <c r="CC204" i="11"/>
  <c r="AZ204" i="11"/>
  <c r="BA204" i="11" s="1"/>
  <c r="AT204" i="11"/>
  <c r="AU204" i="11" s="1"/>
  <c r="AS204" i="11"/>
  <c r="AN204" i="11"/>
  <c r="AM204" i="11"/>
  <c r="AH204" i="11"/>
  <c r="AF204" i="11"/>
  <c r="AE204" i="11"/>
  <c r="AA204" i="11"/>
  <c r="Y204" i="11"/>
  <c r="W204" i="11"/>
  <c r="AD204" i="11" s="1"/>
  <c r="DA203" i="11"/>
  <c r="CZ203" i="11"/>
  <c r="CY203" i="11"/>
  <c r="CX203" i="11"/>
  <c r="CW203" i="11"/>
  <c r="CW206" i="11" s="1"/>
  <c r="CV203" i="11"/>
  <c r="CU203" i="11"/>
  <c r="CT203" i="11"/>
  <c r="CS203" i="11"/>
  <c r="CR203" i="11"/>
  <c r="CQ203" i="11"/>
  <c r="CP203" i="11"/>
  <c r="CN203" i="11"/>
  <c r="CM203" i="11"/>
  <c r="CL203" i="11"/>
  <c r="CK203" i="11"/>
  <c r="AK203" i="11" s="1"/>
  <c r="CJ203" i="11"/>
  <c r="CI203" i="11"/>
  <c r="CH203" i="11"/>
  <c r="CG203" i="11"/>
  <c r="CF203" i="11"/>
  <c r="CF206" i="11" s="1"/>
  <c r="CF192" i="11" s="1"/>
  <c r="CE203" i="11"/>
  <c r="CD203" i="11"/>
  <c r="CC203" i="11"/>
  <c r="AT203" i="11"/>
  <c r="AS203" i="11"/>
  <c r="AQ203" i="11"/>
  <c r="AN203" i="11"/>
  <c r="AR203" i="11" s="1"/>
  <c r="AM203" i="11"/>
  <c r="AH203" i="11"/>
  <c r="AW203" i="11" s="1"/>
  <c r="AF203" i="11"/>
  <c r="AE203" i="11"/>
  <c r="AA203" i="11"/>
  <c r="Y203" i="11"/>
  <c r="X203" i="11"/>
  <c r="W203" i="11"/>
  <c r="DA202" i="11"/>
  <c r="CZ202" i="11"/>
  <c r="CY202" i="11"/>
  <c r="CX202" i="11"/>
  <c r="AQ202" i="11" s="1"/>
  <c r="CW202" i="11"/>
  <c r="CV202" i="11"/>
  <c r="CU202" i="11"/>
  <c r="CT202" i="11"/>
  <c r="CS202" i="11"/>
  <c r="CR202" i="11"/>
  <c r="CQ202" i="11"/>
  <c r="CP202" i="11"/>
  <c r="CN202" i="11"/>
  <c r="CM202" i="11"/>
  <c r="CL202" i="11"/>
  <c r="CK202" i="11"/>
  <c r="AK202" i="11" s="1"/>
  <c r="CJ202" i="11"/>
  <c r="CI202" i="11"/>
  <c r="CH202" i="11"/>
  <c r="CG202" i="11"/>
  <c r="CF202" i="11"/>
  <c r="CE202" i="11"/>
  <c r="CD202" i="11"/>
  <c r="CC202" i="11"/>
  <c r="AT202" i="11"/>
  <c r="AS202" i="11"/>
  <c r="AN202" i="11"/>
  <c r="AM202" i="11"/>
  <c r="AH202" i="11"/>
  <c r="AW202" i="11" s="1"/>
  <c r="AF202" i="11"/>
  <c r="AE202" i="11"/>
  <c r="AA202" i="11"/>
  <c r="Y202" i="11"/>
  <c r="W202" i="11"/>
  <c r="DA201" i="11"/>
  <c r="CZ201" i="11"/>
  <c r="CY201" i="11"/>
  <c r="CX201" i="11"/>
  <c r="AQ201" i="11" s="1"/>
  <c r="CW201" i="11"/>
  <c r="CV201" i="11"/>
  <c r="CU201" i="11"/>
  <c r="CT201" i="11"/>
  <c r="CS201" i="11"/>
  <c r="CR201" i="11"/>
  <c r="CQ201" i="11"/>
  <c r="CP201" i="11"/>
  <c r="CN201" i="11"/>
  <c r="CM201" i="11"/>
  <c r="CL201" i="11"/>
  <c r="CK201" i="11"/>
  <c r="AK201" i="11" s="1"/>
  <c r="CJ201" i="11"/>
  <c r="CI201" i="11"/>
  <c r="CH201" i="11"/>
  <c r="CG201" i="11"/>
  <c r="CF201" i="11"/>
  <c r="CE201" i="11"/>
  <c r="CD201" i="11"/>
  <c r="CC201" i="11"/>
  <c r="AW201" i="11"/>
  <c r="AT201" i="11"/>
  <c r="AU201" i="11" s="1"/>
  <c r="AS201" i="11"/>
  <c r="AN201" i="11"/>
  <c r="AR201" i="11" s="1"/>
  <c r="AM201" i="11"/>
  <c r="AH201" i="11"/>
  <c r="AF201" i="11"/>
  <c r="AE201" i="11"/>
  <c r="AA201" i="11"/>
  <c r="Y201" i="11"/>
  <c r="W201" i="11"/>
  <c r="AD201" i="11" s="1"/>
  <c r="DA200" i="11"/>
  <c r="CZ200" i="11"/>
  <c r="CY200" i="11"/>
  <c r="CX200" i="11"/>
  <c r="AQ200" i="11" s="1"/>
  <c r="CW200" i="11"/>
  <c r="CV200" i="11"/>
  <c r="CU200" i="11"/>
  <c r="CT200" i="11"/>
  <c r="CS200" i="11"/>
  <c r="CR200" i="11"/>
  <c r="CQ200" i="11"/>
  <c r="CP200" i="11"/>
  <c r="CN200" i="11"/>
  <c r="CM200" i="11"/>
  <c r="CL200" i="11"/>
  <c r="CK200" i="11"/>
  <c r="AK200" i="11" s="1"/>
  <c r="AL200" i="11" s="1"/>
  <c r="CJ200" i="11"/>
  <c r="CI200" i="11"/>
  <c r="CH200" i="11"/>
  <c r="CG200" i="11"/>
  <c r="CF200" i="11"/>
  <c r="CE200" i="11"/>
  <c r="CD200" i="11"/>
  <c r="CC200" i="11"/>
  <c r="AW200" i="11"/>
  <c r="AT200" i="11"/>
  <c r="AS200" i="11"/>
  <c r="AR200" i="11"/>
  <c r="AN200" i="11"/>
  <c r="AM200" i="11"/>
  <c r="AH200" i="11"/>
  <c r="AF200" i="11"/>
  <c r="AE200" i="11"/>
  <c r="AA200" i="11"/>
  <c r="Y200" i="11"/>
  <c r="W200" i="11"/>
  <c r="DA199" i="11"/>
  <c r="CZ199" i="11"/>
  <c r="CY199" i="11"/>
  <c r="CX199" i="11"/>
  <c r="AQ199" i="11" s="1"/>
  <c r="AR199" i="11" s="1"/>
  <c r="CW199" i="11"/>
  <c r="CV199" i="11"/>
  <c r="CU199" i="11"/>
  <c r="CT199" i="11"/>
  <c r="CS199" i="11"/>
  <c r="CR199" i="11"/>
  <c r="CQ199" i="11"/>
  <c r="CP199" i="11"/>
  <c r="CN199" i="11"/>
  <c r="CM199" i="11"/>
  <c r="CL199" i="11"/>
  <c r="CK199" i="11"/>
  <c r="AK199" i="11" s="1"/>
  <c r="CJ199" i="11"/>
  <c r="CI199" i="11"/>
  <c r="CH199" i="11"/>
  <c r="CG199" i="11"/>
  <c r="CF199" i="11"/>
  <c r="CE199" i="11"/>
  <c r="CD199" i="11"/>
  <c r="CC199" i="11"/>
  <c r="AT199" i="11"/>
  <c r="AS199" i="11"/>
  <c r="AN199" i="11"/>
  <c r="AW199" i="11" s="1"/>
  <c r="AM199" i="11"/>
  <c r="AH199" i="11"/>
  <c r="AF199" i="11"/>
  <c r="AE199" i="11"/>
  <c r="AA199" i="11"/>
  <c r="Y199" i="11"/>
  <c r="W199" i="11"/>
  <c r="DA198" i="11"/>
  <c r="CZ198" i="11"/>
  <c r="CY198" i="11"/>
  <c r="CX198" i="11"/>
  <c r="AQ198" i="11" s="1"/>
  <c r="CW198" i="11"/>
  <c r="CV198" i="11"/>
  <c r="CU198" i="11"/>
  <c r="CT198" i="11"/>
  <c r="CS198" i="11"/>
  <c r="CR198" i="11"/>
  <c r="CQ198" i="11"/>
  <c r="CP198" i="11"/>
  <c r="CN198" i="11"/>
  <c r="CM198" i="11"/>
  <c r="CL198" i="11"/>
  <c r="CK198" i="11"/>
  <c r="CJ198" i="11"/>
  <c r="CI198" i="11"/>
  <c r="CH198" i="11"/>
  <c r="CG198" i="11"/>
  <c r="CF198" i="11"/>
  <c r="CE198" i="11"/>
  <c r="CD198" i="11"/>
  <c r="CC198" i="11"/>
  <c r="AT198" i="11"/>
  <c r="AS198" i="11"/>
  <c r="AN198" i="11"/>
  <c r="AR198" i="11" s="1"/>
  <c r="AM198" i="11"/>
  <c r="AK198" i="11"/>
  <c r="AH198" i="11"/>
  <c r="AW198" i="11" s="1"/>
  <c r="AF198" i="11"/>
  <c r="AE198" i="11"/>
  <c r="AA198" i="11"/>
  <c r="Y198" i="11"/>
  <c r="W198" i="11"/>
  <c r="DA197" i="11"/>
  <c r="CZ197" i="11"/>
  <c r="CY197" i="11"/>
  <c r="CX197" i="11"/>
  <c r="CW197" i="11"/>
  <c r="CV197" i="11"/>
  <c r="CV206" i="11" s="1"/>
  <c r="CU197" i="11"/>
  <c r="CU206" i="11" s="1"/>
  <c r="CT197" i="11"/>
  <c r="CT206" i="11" s="1"/>
  <c r="CS197" i="11"/>
  <c r="CS206" i="11" s="1"/>
  <c r="CR197" i="11"/>
  <c r="CQ197" i="11"/>
  <c r="CQ206" i="11" s="1"/>
  <c r="CP197" i="11"/>
  <c r="CN197" i="11"/>
  <c r="CM197" i="11"/>
  <c r="CM206" i="11" s="1"/>
  <c r="CL197" i="11"/>
  <c r="CL206" i="11" s="1"/>
  <c r="CK197" i="11"/>
  <c r="AK197" i="11" s="1"/>
  <c r="CJ197" i="11"/>
  <c r="CJ206" i="11" s="1"/>
  <c r="CI197" i="11"/>
  <c r="CH197" i="11"/>
  <c r="CG197" i="11"/>
  <c r="CF197" i="11"/>
  <c r="CE197" i="11"/>
  <c r="CD197" i="11"/>
  <c r="CC197" i="11"/>
  <c r="CC206" i="11" s="1"/>
  <c r="AT197" i="11"/>
  <c r="AS197" i="11"/>
  <c r="AN197" i="11"/>
  <c r="AM197" i="11"/>
  <c r="AH197" i="11"/>
  <c r="AW197" i="11" s="1"/>
  <c r="AF197" i="11"/>
  <c r="AE197" i="11"/>
  <c r="AA197" i="11"/>
  <c r="Y197" i="11"/>
  <c r="X197" i="11"/>
  <c r="W197" i="11"/>
  <c r="DY193" i="11"/>
  <c r="DE193" i="11"/>
  <c r="EA192" i="11"/>
  <c r="DY192" i="11"/>
  <c r="DX192" i="11"/>
  <c r="DW192" i="11"/>
  <c r="DW193" i="11" s="1"/>
  <c r="DV192" i="11"/>
  <c r="DV193" i="11" s="1"/>
  <c r="DU192" i="11"/>
  <c r="DU193" i="11" s="1"/>
  <c r="DT192" i="11"/>
  <c r="DS192" i="11"/>
  <c r="DS193" i="11" s="1"/>
  <c r="DR192" i="11"/>
  <c r="DR193" i="11" s="1"/>
  <c r="DQ192" i="11"/>
  <c r="DP192" i="11"/>
  <c r="DN192" i="11"/>
  <c r="DM192" i="11"/>
  <c r="DM193" i="11" s="1"/>
  <c r="DL192" i="11"/>
  <c r="DL193" i="11" s="1"/>
  <c r="DK192" i="11"/>
  <c r="DK193" i="11" s="1"/>
  <c r="DJ192" i="11"/>
  <c r="DH192" i="11"/>
  <c r="DH193" i="11" s="1"/>
  <c r="DG192" i="11"/>
  <c r="DF192" i="11"/>
  <c r="DF193" i="11" s="1"/>
  <c r="DE192" i="11"/>
  <c r="DD192" i="11"/>
  <c r="DD193" i="11" s="1"/>
  <c r="DC192" i="11"/>
  <c r="CN192" i="11"/>
  <c r="CE192" i="11"/>
  <c r="AC192" i="11"/>
  <c r="AB192" i="11"/>
  <c r="AB193" i="11" s="1"/>
  <c r="DA191" i="11"/>
  <c r="CZ191" i="11"/>
  <c r="CY191" i="11"/>
  <c r="CX191" i="11"/>
  <c r="CW191" i="11"/>
  <c r="CV191" i="11"/>
  <c r="CU191" i="11"/>
  <c r="CT191" i="11"/>
  <c r="CS191" i="11"/>
  <c r="CR191" i="11"/>
  <c r="CQ191" i="11"/>
  <c r="CP191" i="11"/>
  <c r="CN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AT191" i="11"/>
  <c r="AS191" i="11"/>
  <c r="AQ191" i="11"/>
  <c r="AN191" i="11"/>
  <c r="AM191" i="11"/>
  <c r="AK191" i="11"/>
  <c r="AL191" i="11" s="1"/>
  <c r="AH191" i="11"/>
  <c r="AF191" i="11"/>
  <c r="AE191" i="11"/>
  <c r="AA191" i="11"/>
  <c r="Y191" i="11"/>
  <c r="W191" i="11"/>
  <c r="DA190" i="11"/>
  <c r="CZ190" i="11"/>
  <c r="CY190" i="11"/>
  <c r="CX190" i="11"/>
  <c r="AQ190" i="11" s="1"/>
  <c r="CW190" i="11"/>
  <c r="CV190" i="1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CG190" i="11"/>
  <c r="CF190" i="11"/>
  <c r="CE190" i="11"/>
  <c r="CD190" i="11"/>
  <c r="CC190" i="11"/>
  <c r="AT190" i="11"/>
  <c r="AS190" i="11"/>
  <c r="AN190" i="11"/>
  <c r="AM190" i="11"/>
  <c r="AK190" i="11"/>
  <c r="AH190" i="11"/>
  <c r="AI190" i="11" s="1"/>
  <c r="AF190" i="11"/>
  <c r="AE190" i="11"/>
  <c r="AA190" i="11"/>
  <c r="Y190" i="11"/>
  <c r="W190" i="11"/>
  <c r="AD190" i="11" s="1"/>
  <c r="DA189" i="11"/>
  <c r="CZ189" i="11"/>
  <c r="CY189" i="11"/>
  <c r="CX189" i="11"/>
  <c r="CW189" i="11"/>
  <c r="CV189" i="11"/>
  <c r="CU189" i="11"/>
  <c r="CT189" i="11"/>
  <c r="CT186" i="11" s="1"/>
  <c r="CS189" i="11"/>
  <c r="CR189" i="11"/>
  <c r="CQ189" i="11"/>
  <c r="CP189" i="11"/>
  <c r="CN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AW189" i="11"/>
  <c r="AT189" i="11"/>
  <c r="AS189" i="11"/>
  <c r="AQ189" i="11"/>
  <c r="AN189" i="11"/>
  <c r="AM189" i="11"/>
  <c r="AK189" i="11"/>
  <c r="AH189" i="11"/>
  <c r="AL189" i="11" s="1"/>
  <c r="AF189" i="11"/>
  <c r="AE189" i="11"/>
  <c r="AA189" i="11"/>
  <c r="Y189" i="11"/>
  <c r="AD189" i="11" s="1"/>
  <c r="W189" i="11"/>
  <c r="DA188" i="11"/>
  <c r="CZ188" i="11"/>
  <c r="CY188" i="11"/>
  <c r="CX188" i="11"/>
  <c r="CW188" i="11"/>
  <c r="CV188" i="11"/>
  <c r="CV186" i="11" s="1"/>
  <c r="CU188" i="11"/>
  <c r="CT188" i="11"/>
  <c r="CS188" i="11"/>
  <c r="CR188" i="11"/>
  <c r="CQ188" i="11"/>
  <c r="CP188" i="11"/>
  <c r="CN188" i="11"/>
  <c r="CM188" i="11"/>
  <c r="CL188" i="11"/>
  <c r="CK188" i="11"/>
  <c r="CJ188" i="11"/>
  <c r="CI188" i="11"/>
  <c r="CH188" i="11"/>
  <c r="CG188" i="11"/>
  <c r="CF188" i="11"/>
  <c r="CE188" i="11"/>
  <c r="CD188" i="11"/>
  <c r="CC188" i="11"/>
  <c r="AT188" i="11"/>
  <c r="AS188" i="11"/>
  <c r="AQ188" i="11"/>
  <c r="AN188" i="11"/>
  <c r="AM188" i="11"/>
  <c r="AK188" i="11"/>
  <c r="AH188" i="11"/>
  <c r="AW188" i="11" s="1"/>
  <c r="AF188" i="11"/>
  <c r="AE188" i="11"/>
  <c r="AA188" i="11"/>
  <c r="AD188" i="11" s="1"/>
  <c r="Y188" i="11"/>
  <c r="W188" i="11"/>
  <c r="DA187" i="11"/>
  <c r="DA186" i="11" s="1"/>
  <c r="CZ187" i="11"/>
  <c r="CY187" i="11"/>
  <c r="CX187" i="11"/>
  <c r="CW187" i="11"/>
  <c r="CV187" i="11"/>
  <c r="CU187" i="11"/>
  <c r="CT187" i="11"/>
  <c r="CS187" i="11"/>
  <c r="CR187" i="11"/>
  <c r="CQ187" i="11"/>
  <c r="CP187" i="11"/>
  <c r="CP186" i="11" s="1"/>
  <c r="CN187" i="11"/>
  <c r="CN186" i="11" s="1"/>
  <c r="CM187" i="11"/>
  <c r="CM186" i="11" s="1"/>
  <c r="CL187" i="11"/>
  <c r="CK187" i="11"/>
  <c r="CK186" i="11" s="1"/>
  <c r="CJ187" i="11"/>
  <c r="CJ186" i="11" s="1"/>
  <c r="CI187" i="11"/>
  <c r="CH187" i="11"/>
  <c r="CG187" i="11"/>
  <c r="CG186" i="11" s="1"/>
  <c r="CF187" i="11"/>
  <c r="CE187" i="11"/>
  <c r="CD187" i="11"/>
  <c r="CC187" i="11"/>
  <c r="AT187" i="11"/>
  <c r="AS187" i="11"/>
  <c r="AQ187" i="11"/>
  <c r="AQ186" i="11" s="1"/>
  <c r="AN187" i="11"/>
  <c r="AM187" i="11"/>
  <c r="AK187" i="11"/>
  <c r="AH187" i="11"/>
  <c r="AL187" i="11" s="1"/>
  <c r="AF187" i="11"/>
  <c r="AE187" i="11"/>
  <c r="AA187" i="11"/>
  <c r="Y187" i="11"/>
  <c r="W187" i="11"/>
  <c r="EA186" i="11"/>
  <c r="DZ186" i="11"/>
  <c r="DZ193" i="11" s="1"/>
  <c r="DY186" i="11"/>
  <c r="DX186" i="11"/>
  <c r="DW186" i="11"/>
  <c r="DV186" i="11"/>
  <c r="DU186" i="11"/>
  <c r="DT186" i="11"/>
  <c r="DT193" i="11" s="1"/>
  <c r="DS186" i="11"/>
  <c r="DR186" i="11"/>
  <c r="DQ186" i="11"/>
  <c r="DQ193" i="11" s="1"/>
  <c r="DP186" i="11"/>
  <c r="DP193" i="11" s="1"/>
  <c r="DN186" i="11"/>
  <c r="DM186" i="11"/>
  <c r="DL186" i="11"/>
  <c r="DK186" i="11"/>
  <c r="DJ186" i="11"/>
  <c r="DI186" i="11"/>
  <c r="DH186" i="11"/>
  <c r="DG186" i="11"/>
  <c r="DF186" i="11"/>
  <c r="DE186" i="11"/>
  <c r="DD186" i="11"/>
  <c r="DC186" i="11"/>
  <c r="DC193" i="11" s="1"/>
  <c r="CY186" i="11"/>
  <c r="CX186" i="11"/>
  <c r="CU186" i="11"/>
  <c r="CS186" i="11"/>
  <c r="CR186" i="11"/>
  <c r="CL186" i="11"/>
  <c r="CH186" i="11"/>
  <c r="CE186" i="11"/>
  <c r="CD186" i="11"/>
  <c r="AC186" i="11"/>
  <c r="AC193" i="11" s="1"/>
  <c r="AB186" i="11"/>
  <c r="X186" i="11"/>
  <c r="EA181" i="11"/>
  <c r="EA171" i="11" s="1"/>
  <c r="EA172" i="11" s="1"/>
  <c r="DZ181" i="11"/>
  <c r="DY181" i="11"/>
  <c r="DX181" i="11"/>
  <c r="DW181" i="11"/>
  <c r="DV181" i="11"/>
  <c r="DU181" i="11"/>
  <c r="DT181" i="11"/>
  <c r="DT171" i="11" s="1"/>
  <c r="DS181" i="11"/>
  <c r="DR181" i="11"/>
  <c r="DQ181" i="11"/>
  <c r="DQ171" i="11" s="1"/>
  <c r="DP181" i="11"/>
  <c r="DN181" i="11"/>
  <c r="DM181" i="11"/>
  <c r="DL181" i="11"/>
  <c r="DL171" i="11" s="1"/>
  <c r="DK181" i="11"/>
  <c r="DJ181" i="11"/>
  <c r="DJ171" i="11" s="1"/>
  <c r="DI181" i="11"/>
  <c r="DH181" i="11"/>
  <c r="DG181" i="11"/>
  <c r="DF181" i="11"/>
  <c r="DE181" i="11"/>
  <c r="DD181" i="11"/>
  <c r="DC181" i="11"/>
  <c r="DC171" i="11" s="1"/>
  <c r="CY181" i="11"/>
  <c r="CY171" i="11" s="1"/>
  <c r="CX181" i="11"/>
  <c r="CI181" i="11"/>
  <c r="CF181" i="11"/>
  <c r="CE181" i="11"/>
  <c r="AY181" i="11"/>
  <c r="AB181" i="11"/>
  <c r="Z181" i="11"/>
  <c r="X181" i="11"/>
  <c r="DA180" i="11"/>
  <c r="CZ180" i="11"/>
  <c r="CY180" i="11"/>
  <c r="CX180" i="11"/>
  <c r="CW180" i="11"/>
  <c r="CV180" i="11"/>
  <c r="CU180" i="11"/>
  <c r="CT180" i="11"/>
  <c r="CS180" i="11"/>
  <c r="CR180" i="11"/>
  <c r="CQ180" i="11"/>
  <c r="CP180" i="11"/>
  <c r="CN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AT180" i="11"/>
  <c r="AS180" i="11"/>
  <c r="AQ180" i="11"/>
  <c r="AN180" i="11"/>
  <c r="AR180" i="11" s="1"/>
  <c r="AM180" i="11"/>
  <c r="AK180" i="11"/>
  <c r="AH180" i="11"/>
  <c r="AL180" i="11" s="1"/>
  <c r="AF180" i="11"/>
  <c r="AE180" i="11"/>
  <c r="AA180" i="11"/>
  <c r="AC180" i="11" s="1"/>
  <c r="Y180" i="11"/>
  <c r="W180" i="11"/>
  <c r="DA179" i="11"/>
  <c r="CZ179" i="11"/>
  <c r="CY179" i="11"/>
  <c r="CX179" i="11"/>
  <c r="AQ179" i="11" s="1"/>
  <c r="CW179" i="11"/>
  <c r="CV179" i="11"/>
  <c r="CU179" i="11"/>
  <c r="CT179" i="11"/>
  <c r="CS179" i="11"/>
  <c r="CR179" i="11"/>
  <c r="CQ179" i="11"/>
  <c r="CP179" i="11"/>
  <c r="CN179" i="11"/>
  <c r="CM179" i="11"/>
  <c r="CL179" i="11"/>
  <c r="CK179" i="11"/>
  <c r="AK179" i="11" s="1"/>
  <c r="CJ179" i="11"/>
  <c r="CI179" i="11"/>
  <c r="CH179" i="11"/>
  <c r="CG179" i="11"/>
  <c r="CF179" i="11"/>
  <c r="CE179" i="11"/>
  <c r="CD179" i="11"/>
  <c r="CC179" i="11"/>
  <c r="AT179" i="11"/>
  <c r="AS179" i="11"/>
  <c r="AN179" i="11"/>
  <c r="AM179" i="11"/>
  <c r="AH179" i="11"/>
  <c r="AF179" i="11"/>
  <c r="AE179" i="11"/>
  <c r="AA179" i="11"/>
  <c r="AC179" i="11" s="1"/>
  <c r="Y179" i="11"/>
  <c r="W179" i="11"/>
  <c r="DA178" i="11"/>
  <c r="CZ178" i="11"/>
  <c r="CY178" i="11"/>
  <c r="CX178" i="11"/>
  <c r="CW178" i="11"/>
  <c r="CV178" i="11"/>
  <c r="CU178" i="11"/>
  <c r="CT178" i="11"/>
  <c r="CS178" i="11"/>
  <c r="CR178" i="11"/>
  <c r="CQ178" i="11"/>
  <c r="CP178" i="11"/>
  <c r="CN178" i="11"/>
  <c r="CM178" i="11"/>
  <c r="CL178" i="11"/>
  <c r="CK178" i="11"/>
  <c r="AK178" i="11" s="1"/>
  <c r="CJ178" i="11"/>
  <c r="CI178" i="11"/>
  <c r="CH178" i="11"/>
  <c r="CG178" i="11"/>
  <c r="CF178" i="11"/>
  <c r="CE178" i="11"/>
  <c r="CD178" i="11"/>
  <c r="CC178" i="11"/>
  <c r="AW178" i="11"/>
  <c r="AT178" i="11"/>
  <c r="AS178" i="11"/>
  <c r="AQ178" i="11"/>
  <c r="AN178" i="11"/>
  <c r="AR178" i="11" s="1"/>
  <c r="AM178" i="11"/>
  <c r="AH178" i="11"/>
  <c r="AL178" i="11" s="1"/>
  <c r="AF178" i="11"/>
  <c r="AE178" i="11"/>
  <c r="AA178" i="11"/>
  <c r="AC178" i="11" s="1"/>
  <c r="Y178" i="11"/>
  <c r="AD178" i="11" s="1"/>
  <c r="W178" i="11"/>
  <c r="DA177" i="11"/>
  <c r="CZ177" i="11"/>
  <c r="CZ181" i="11" s="1"/>
  <c r="CY177" i="11"/>
  <c r="CX177" i="11"/>
  <c r="CW177" i="11"/>
  <c r="CV177" i="11"/>
  <c r="CV181" i="11" s="1"/>
  <c r="CU177" i="11"/>
  <c r="CT177" i="11"/>
  <c r="CS177" i="11"/>
  <c r="CR177" i="11"/>
  <c r="CQ177" i="11"/>
  <c r="CP177" i="11"/>
  <c r="CN177" i="11"/>
  <c r="CM177" i="11"/>
  <c r="CL177" i="11"/>
  <c r="CK177" i="11"/>
  <c r="CJ177" i="11"/>
  <c r="CI177" i="11"/>
  <c r="CH177" i="11"/>
  <c r="CG177" i="11"/>
  <c r="CF177" i="11"/>
  <c r="CE177" i="11"/>
  <c r="CD177" i="11"/>
  <c r="CC177" i="11"/>
  <c r="AT177" i="11"/>
  <c r="AS177" i="11"/>
  <c r="AQ177" i="11"/>
  <c r="AN177" i="11"/>
  <c r="AR177" i="11" s="1"/>
  <c r="AM177" i="11"/>
  <c r="AK177" i="11"/>
  <c r="AH177" i="11"/>
  <c r="AF177" i="11"/>
  <c r="AE177" i="11"/>
  <c r="AC177" i="11"/>
  <c r="AA177" i="11"/>
  <c r="Y177" i="11"/>
  <c r="W177" i="11"/>
  <c r="DA176" i="11"/>
  <c r="DA181" i="11" s="1"/>
  <c r="CZ176" i="11"/>
  <c r="CY176" i="11"/>
  <c r="CX176" i="11"/>
  <c r="AQ176" i="11" s="1"/>
  <c r="CW176" i="11"/>
  <c r="CW181" i="11" s="1"/>
  <c r="CV176" i="11"/>
  <c r="CU176" i="11"/>
  <c r="CU181" i="11" s="1"/>
  <c r="CT176" i="11"/>
  <c r="CT181" i="11" s="1"/>
  <c r="CT171" i="11" s="1"/>
  <c r="CS176" i="11"/>
  <c r="CS181" i="11" s="1"/>
  <c r="CR176" i="11"/>
  <c r="CQ176" i="11"/>
  <c r="CQ181" i="11" s="1"/>
  <c r="CP176" i="11"/>
  <c r="CP181" i="11" s="1"/>
  <c r="CN176" i="11"/>
  <c r="CM176" i="11"/>
  <c r="CM181" i="11" s="1"/>
  <c r="CL176" i="11"/>
  <c r="CK176" i="11"/>
  <c r="CJ176" i="11"/>
  <c r="CJ181" i="11" s="1"/>
  <c r="CI176" i="11"/>
  <c r="CH176" i="11"/>
  <c r="CH181" i="11" s="1"/>
  <c r="CG176" i="11"/>
  <c r="CG181" i="11" s="1"/>
  <c r="CF176" i="11"/>
  <c r="CE176" i="11"/>
  <c r="CD176" i="11"/>
  <c r="CD181" i="11" s="1"/>
  <c r="CC176" i="11"/>
  <c r="CC181" i="11" s="1"/>
  <c r="AT176" i="11"/>
  <c r="AS176" i="11"/>
  <c r="AN176" i="11"/>
  <c r="AN181" i="11" s="1"/>
  <c r="AM176" i="11"/>
  <c r="AK176" i="11"/>
  <c r="AH176" i="11"/>
  <c r="AF176" i="11"/>
  <c r="AE176" i="11"/>
  <c r="AC176" i="11"/>
  <c r="AA176" i="11"/>
  <c r="Y176" i="11"/>
  <c r="W176" i="11"/>
  <c r="Z172" i="11"/>
  <c r="DZ171" i="11"/>
  <c r="DY171" i="11"/>
  <c r="DX171" i="11"/>
  <c r="DW171" i="11"/>
  <c r="DW172" i="11" s="1"/>
  <c r="DV171" i="11"/>
  <c r="DV172" i="11" s="1"/>
  <c r="DU171" i="11"/>
  <c r="DS171" i="11"/>
  <c r="DR171" i="11"/>
  <c r="DP171" i="11"/>
  <c r="DN171" i="11"/>
  <c r="DM171" i="11"/>
  <c r="DK171" i="11"/>
  <c r="DI171" i="11"/>
  <c r="DH171" i="11"/>
  <c r="DG171" i="11"/>
  <c r="DF171" i="11"/>
  <c r="DE171" i="11"/>
  <c r="DD171" i="11"/>
  <c r="CX171" i="11"/>
  <c r="CE171" i="11"/>
  <c r="AB171" i="11"/>
  <c r="X171" i="11"/>
  <c r="DA170" i="11"/>
  <c r="CZ170" i="11"/>
  <c r="CY170" i="11"/>
  <c r="CX170" i="11"/>
  <c r="CW170" i="11"/>
  <c r="CV170" i="11"/>
  <c r="CU170" i="11"/>
  <c r="CT170" i="11"/>
  <c r="CS170" i="11"/>
  <c r="CR170" i="11"/>
  <c r="CQ170" i="11"/>
  <c r="CP170" i="11"/>
  <c r="CN170" i="11"/>
  <c r="CM170" i="11"/>
  <c r="CL170" i="11"/>
  <c r="CK170" i="11"/>
  <c r="AK170" i="11" s="1"/>
  <c r="CJ170" i="11"/>
  <c r="CI170" i="11"/>
  <c r="CH170" i="11"/>
  <c r="CG170" i="11"/>
  <c r="CF170" i="11"/>
  <c r="CE170" i="11"/>
  <c r="CD170" i="11"/>
  <c r="CC170" i="11"/>
  <c r="AT170" i="11"/>
  <c r="AS170" i="11"/>
  <c r="AQ170" i="11"/>
  <c r="AN170" i="11"/>
  <c r="AR170" i="11" s="1"/>
  <c r="AM170" i="11"/>
  <c r="AH170" i="11"/>
  <c r="AH168" i="11" s="1"/>
  <c r="AF170" i="11"/>
  <c r="AE170" i="11"/>
  <c r="AA170" i="11"/>
  <c r="Y170" i="11"/>
  <c r="W170" i="11"/>
  <c r="EA169" i="11"/>
  <c r="DZ169" i="11"/>
  <c r="DY169" i="11"/>
  <c r="DX169" i="11"/>
  <c r="DW169" i="11"/>
  <c r="DV169" i="11"/>
  <c r="DU169" i="11"/>
  <c r="DU168" i="11" s="1"/>
  <c r="DT169" i="11"/>
  <c r="DS169" i="11"/>
  <c r="DR169" i="11"/>
  <c r="DR168" i="11" s="1"/>
  <c r="DQ169" i="11"/>
  <c r="DQ168" i="11" s="1"/>
  <c r="DP169" i="11"/>
  <c r="DP168" i="11" s="1"/>
  <c r="DN169" i="11"/>
  <c r="DN168" i="11" s="1"/>
  <c r="DN172" i="11" s="1"/>
  <c r="DM169" i="11"/>
  <c r="DM168" i="11" s="1"/>
  <c r="DL169" i="11"/>
  <c r="DL168" i="11" s="1"/>
  <c r="DK169" i="11"/>
  <c r="DK168" i="11" s="1"/>
  <c r="DJ169" i="11"/>
  <c r="DJ168" i="11" s="1"/>
  <c r="DI169" i="11"/>
  <c r="DI168" i="11" s="1"/>
  <c r="DH169" i="11"/>
  <c r="DG169" i="11"/>
  <c r="DF169" i="11"/>
  <c r="DE169" i="11"/>
  <c r="DD169" i="11"/>
  <c r="DC169" i="11"/>
  <c r="DA169" i="11"/>
  <c r="DA168" i="11" s="1"/>
  <c r="CZ169" i="11"/>
  <c r="CY169" i="11"/>
  <c r="CY168" i="11" s="1"/>
  <c r="CX169" i="11"/>
  <c r="CX168" i="11" s="1"/>
  <c r="CW169" i="11"/>
  <c r="CW168" i="11" s="1"/>
  <c r="CV169" i="11"/>
  <c r="CV168" i="11" s="1"/>
  <c r="CU169" i="11"/>
  <c r="CU168" i="11" s="1"/>
  <c r="CT169" i="11"/>
  <c r="CT168" i="11" s="1"/>
  <c r="CS169" i="11"/>
  <c r="CR169" i="11"/>
  <c r="CR168" i="11" s="1"/>
  <c r="CQ169" i="11"/>
  <c r="CP169" i="11"/>
  <c r="CP168" i="11" s="1"/>
  <c r="CN169" i="11"/>
  <c r="CN168" i="11" s="1"/>
  <c r="CM169" i="11"/>
  <c r="CM168" i="11" s="1"/>
  <c r="CL169" i="11"/>
  <c r="CK169" i="11"/>
  <c r="AK169" i="11" s="1"/>
  <c r="CJ169" i="11"/>
  <c r="CJ168" i="11" s="1"/>
  <c r="CI169" i="11"/>
  <c r="CH169" i="11"/>
  <c r="CH168" i="11" s="1"/>
  <c r="CG169" i="11"/>
  <c r="CG168" i="11" s="1"/>
  <c r="CF169" i="11"/>
  <c r="CF168" i="11" s="1"/>
  <c r="CE169" i="11"/>
  <c r="CE168" i="11" s="1"/>
  <c r="CD169" i="11"/>
  <c r="CD168" i="11" s="1"/>
  <c r="CC169" i="11"/>
  <c r="CC168" i="11" s="1"/>
  <c r="AT169" i="11"/>
  <c r="AS169" i="11"/>
  <c r="AN169" i="11"/>
  <c r="AM169" i="11"/>
  <c r="AH169" i="11"/>
  <c r="AW169" i="11" s="1"/>
  <c r="AF169" i="11"/>
  <c r="AE169" i="11"/>
  <c r="AE168" i="11" s="1"/>
  <c r="AA169" i="11"/>
  <c r="AA168" i="11" s="1"/>
  <c r="Y169" i="11"/>
  <c r="W169" i="11"/>
  <c r="W168" i="11" s="1"/>
  <c r="W61" i="11" s="1"/>
  <c r="EA168" i="11"/>
  <c r="DZ168" i="11"/>
  <c r="DY168" i="11"/>
  <c r="DX168" i="11"/>
  <c r="DW168" i="11"/>
  <c r="DV168" i="11"/>
  <c r="DT168" i="11"/>
  <c r="DS168" i="11"/>
  <c r="DH168" i="11"/>
  <c r="DG168" i="11"/>
  <c r="DF168" i="11"/>
  <c r="DE168" i="11"/>
  <c r="DD168" i="11"/>
  <c r="DC168" i="11"/>
  <c r="CS168" i="11"/>
  <c r="CQ168" i="11"/>
  <c r="CL168" i="11"/>
  <c r="AT168" i="11"/>
  <c r="AS168" i="11"/>
  <c r="AM168" i="11"/>
  <c r="AB168" i="11"/>
  <c r="X168" i="11"/>
  <c r="DA167" i="11"/>
  <c r="CZ167" i="11"/>
  <c r="CY167" i="11"/>
  <c r="CX167" i="11"/>
  <c r="AQ167" i="11" s="1"/>
  <c r="CW167" i="11"/>
  <c r="CV167" i="11"/>
  <c r="CU167" i="11"/>
  <c r="CT167" i="11"/>
  <c r="CS167" i="11"/>
  <c r="CR167" i="11"/>
  <c r="CQ167" i="11"/>
  <c r="CP167" i="11"/>
  <c r="CN167" i="11"/>
  <c r="CM167" i="11"/>
  <c r="CL167" i="11"/>
  <c r="CK167" i="11"/>
  <c r="CJ167" i="11"/>
  <c r="CI167" i="11"/>
  <c r="CH167" i="11"/>
  <c r="CG167" i="11"/>
  <c r="CF167" i="11"/>
  <c r="CE167" i="11"/>
  <c r="CD167" i="11"/>
  <c r="CC167" i="11"/>
  <c r="AT167" i="11"/>
  <c r="AS167" i="11"/>
  <c r="AN167" i="11"/>
  <c r="AM167" i="11"/>
  <c r="AK167" i="11"/>
  <c r="AH167" i="11"/>
  <c r="AF167" i="11"/>
  <c r="AE167" i="11"/>
  <c r="AA167" i="11"/>
  <c r="Y167" i="11"/>
  <c r="W167" i="11"/>
  <c r="DA166" i="11"/>
  <c r="CZ166" i="11"/>
  <c r="CY166" i="11"/>
  <c r="CX166" i="11"/>
  <c r="AQ166" i="11" s="1"/>
  <c r="CW166" i="11"/>
  <c r="CV166" i="11"/>
  <c r="CU166" i="11"/>
  <c r="CU162" i="11" s="1"/>
  <c r="CT166" i="11"/>
  <c r="CS166" i="11"/>
  <c r="CR166" i="11"/>
  <c r="CQ166" i="11"/>
  <c r="CP166" i="11"/>
  <c r="CN166" i="11"/>
  <c r="CM166" i="11"/>
  <c r="CL166" i="11"/>
  <c r="CK166" i="11"/>
  <c r="CJ166" i="11"/>
  <c r="CI166" i="11"/>
  <c r="CH166" i="11"/>
  <c r="CG166" i="11"/>
  <c r="CF166" i="11"/>
  <c r="CE166" i="11"/>
  <c r="CD166" i="11"/>
  <c r="CC166" i="11"/>
  <c r="AT166" i="11"/>
  <c r="AS166" i="11"/>
  <c r="AN166" i="11"/>
  <c r="AM166" i="11"/>
  <c r="AK166" i="11"/>
  <c r="AH166" i="11"/>
  <c r="AF166" i="11"/>
  <c r="AE166" i="11"/>
  <c r="AA166" i="11"/>
  <c r="Y166" i="11"/>
  <c r="W166" i="11"/>
  <c r="DA165" i="11"/>
  <c r="CZ165" i="11"/>
  <c r="CY165" i="11"/>
  <c r="CX165" i="11"/>
  <c r="AQ165" i="11" s="1"/>
  <c r="CW165" i="11"/>
  <c r="CV165" i="11"/>
  <c r="CU165" i="11"/>
  <c r="CT165" i="11"/>
  <c r="CS165" i="11"/>
  <c r="CR165" i="11"/>
  <c r="CQ165" i="11"/>
  <c r="CP165" i="11"/>
  <c r="CN165" i="11"/>
  <c r="CM165" i="11"/>
  <c r="CL165" i="11"/>
  <c r="CK165" i="11"/>
  <c r="CJ165" i="11"/>
  <c r="CI165" i="11"/>
  <c r="CH165" i="11"/>
  <c r="CG165" i="11"/>
  <c r="CF165" i="11"/>
  <c r="CE165" i="11"/>
  <c r="CD165" i="11"/>
  <c r="CC165" i="11"/>
  <c r="AT165" i="11"/>
  <c r="AS165" i="11"/>
  <c r="AN165" i="11"/>
  <c r="AM165" i="11"/>
  <c r="AK165" i="11"/>
  <c r="AH165" i="11"/>
  <c r="AF165" i="11"/>
  <c r="AE165" i="11"/>
  <c r="AA165" i="11"/>
  <c r="Y165" i="11"/>
  <c r="W165" i="11"/>
  <c r="AD165" i="11" s="1"/>
  <c r="AZ165" i="11" s="1"/>
  <c r="BA165" i="11" s="1"/>
  <c r="DA164" i="11"/>
  <c r="CZ164" i="11"/>
  <c r="CY164" i="11"/>
  <c r="CX164" i="11"/>
  <c r="AQ164" i="11" s="1"/>
  <c r="CW164" i="11"/>
  <c r="CV164" i="11"/>
  <c r="CU164" i="11"/>
  <c r="CT164" i="11"/>
  <c r="CS164" i="11"/>
  <c r="CR164" i="11"/>
  <c r="CQ164" i="11"/>
  <c r="CP164" i="11"/>
  <c r="CN164" i="11"/>
  <c r="CM164" i="11"/>
  <c r="CL164" i="11"/>
  <c r="CK164" i="11"/>
  <c r="CJ164" i="11"/>
  <c r="CI164" i="11"/>
  <c r="CH164" i="11"/>
  <c r="CG164" i="11"/>
  <c r="CF164" i="11"/>
  <c r="CE164" i="11"/>
  <c r="CD164" i="11"/>
  <c r="CC164" i="11"/>
  <c r="AT164" i="11"/>
  <c r="AS164" i="11"/>
  <c r="AN164" i="11"/>
  <c r="AM164" i="11"/>
  <c r="AK164" i="11"/>
  <c r="AH164" i="11"/>
  <c r="AF164" i="11"/>
  <c r="AE164" i="11"/>
  <c r="AA164" i="11"/>
  <c r="Y164" i="11"/>
  <c r="W164" i="11"/>
  <c r="DA163" i="11"/>
  <c r="CZ163" i="11"/>
  <c r="CY163" i="11"/>
  <c r="CX163" i="11"/>
  <c r="CW163" i="11"/>
  <c r="CW162" i="11" s="1"/>
  <c r="CV163" i="11"/>
  <c r="CU163" i="11"/>
  <c r="CT163" i="11"/>
  <c r="CS163" i="11"/>
  <c r="CS162" i="11" s="1"/>
  <c r="CR163" i="11"/>
  <c r="CQ163" i="11"/>
  <c r="CP163" i="11"/>
  <c r="CP162" i="11" s="1"/>
  <c r="CN163" i="11"/>
  <c r="CM163" i="11"/>
  <c r="CM162" i="11" s="1"/>
  <c r="CL163" i="11"/>
  <c r="CL162" i="11" s="1"/>
  <c r="CK163" i="11"/>
  <c r="CK162" i="11" s="1"/>
  <c r="CJ163" i="11"/>
  <c r="CI163" i="11"/>
  <c r="CH163" i="11"/>
  <c r="CG163" i="11"/>
  <c r="CG162" i="11" s="1"/>
  <c r="CF163" i="11"/>
  <c r="CF162" i="11" s="1"/>
  <c r="CE163" i="11"/>
  <c r="CD163" i="11"/>
  <c r="CD162" i="11" s="1"/>
  <c r="CC163" i="11"/>
  <c r="AT163" i="11"/>
  <c r="AS163" i="11"/>
  <c r="AN163" i="11"/>
  <c r="AM163" i="11"/>
  <c r="AK163" i="11"/>
  <c r="AH163" i="11"/>
  <c r="AF163" i="11"/>
  <c r="AE163" i="11"/>
  <c r="AA163" i="11"/>
  <c r="Y163" i="11"/>
  <c r="W163" i="11"/>
  <c r="EA162" i="11"/>
  <c r="DZ162" i="11"/>
  <c r="DY162" i="11"/>
  <c r="DX162" i="11"/>
  <c r="DW162" i="11"/>
  <c r="DV162" i="11"/>
  <c r="DU162" i="11"/>
  <c r="DT162" i="11"/>
  <c r="DS162" i="11"/>
  <c r="DR162" i="11"/>
  <c r="DQ162" i="11"/>
  <c r="DP162" i="11"/>
  <c r="DN162" i="11"/>
  <c r="DM162" i="11"/>
  <c r="DM172" i="11" s="1"/>
  <c r="DL162" i="11"/>
  <c r="DK162" i="11"/>
  <c r="DJ162" i="11"/>
  <c r="DI162" i="11"/>
  <c r="DH162" i="11"/>
  <c r="DG162" i="11"/>
  <c r="DF162" i="11"/>
  <c r="DE162" i="11"/>
  <c r="DD162" i="11"/>
  <c r="DC162" i="11"/>
  <c r="DA162" i="11"/>
  <c r="CZ162" i="11"/>
  <c r="CY162" i="11"/>
  <c r="CV162" i="11"/>
  <c r="CT162" i="11"/>
  <c r="CN162" i="11"/>
  <c r="CJ162" i="11"/>
  <c r="CI162" i="11"/>
  <c r="CH162" i="11"/>
  <c r="CE162" i="11"/>
  <c r="CC162" i="11"/>
  <c r="AT162" i="11"/>
  <c r="AK162" i="11"/>
  <c r="AC162" i="11"/>
  <c r="AB162" i="11"/>
  <c r="AB172" i="11" s="1"/>
  <c r="X162" i="11"/>
  <c r="DX156" i="11"/>
  <c r="DW156" i="11"/>
  <c r="DV156" i="11"/>
  <c r="DR156" i="11"/>
  <c r="DQ156" i="11"/>
  <c r="DK156" i="11"/>
  <c r="DJ156" i="11"/>
  <c r="DI156" i="11"/>
  <c r="DG156" i="11"/>
  <c r="DF156" i="11"/>
  <c r="DE156" i="11"/>
  <c r="CC156" i="11"/>
  <c r="AB156" i="11"/>
  <c r="X156" i="11"/>
  <c r="EA155" i="11"/>
  <c r="EA156" i="11" s="1"/>
  <c r="DZ155" i="11"/>
  <c r="DZ156" i="11" s="1"/>
  <c r="DY155" i="11"/>
  <c r="DY156" i="11" s="1"/>
  <c r="DX155" i="11"/>
  <c r="DW155" i="11"/>
  <c r="DV155" i="11"/>
  <c r="DU155" i="11"/>
  <c r="DU156" i="11" s="1"/>
  <c r="DT155" i="11"/>
  <c r="DT156" i="11" s="1"/>
  <c r="DS155" i="11"/>
  <c r="DS156" i="11" s="1"/>
  <c r="DR155" i="11"/>
  <c r="DQ155" i="11"/>
  <c r="DP155" i="11"/>
  <c r="DP156" i="11" s="1"/>
  <c r="DN155" i="11"/>
  <c r="DN156" i="11" s="1"/>
  <c r="DM155" i="11"/>
  <c r="DM156" i="11" s="1"/>
  <c r="DL155" i="11"/>
  <c r="DL156" i="11" s="1"/>
  <c r="DK155" i="11"/>
  <c r="DJ155" i="11"/>
  <c r="DI155" i="11"/>
  <c r="DH155" i="11"/>
  <c r="DH156" i="11" s="1"/>
  <c r="DG155" i="11"/>
  <c r="DF155" i="11"/>
  <c r="DE155" i="11"/>
  <c r="DD155" i="11"/>
  <c r="DD156" i="11" s="1"/>
  <c r="DC155" i="11"/>
  <c r="DC156" i="11" s="1"/>
  <c r="CG155" i="11"/>
  <c r="AY155" i="11"/>
  <c r="AB155" i="11"/>
  <c r="Z155" i="11"/>
  <c r="X155" i="11"/>
  <c r="DA154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CG154" i="11"/>
  <c r="CF154" i="11"/>
  <c r="CE154" i="11"/>
  <c r="CD154" i="11"/>
  <c r="CC154" i="11"/>
  <c r="AW154" i="11"/>
  <c r="AT154" i="11"/>
  <c r="AS154" i="11"/>
  <c r="AQ154" i="11"/>
  <c r="AN154" i="11"/>
  <c r="AM154" i="11"/>
  <c r="AK154" i="11"/>
  <c r="AH154" i="11"/>
  <c r="AL154" i="11" s="1"/>
  <c r="AF154" i="11"/>
  <c r="AE154" i="11"/>
  <c r="AC154" i="11"/>
  <c r="AA154" i="11"/>
  <c r="Y154" i="11"/>
  <c r="W154" i="11"/>
  <c r="AD154" i="11" s="1"/>
  <c r="DA153" i="11"/>
  <c r="CZ153" i="11"/>
  <c r="CY153" i="11"/>
  <c r="CX153" i="11"/>
  <c r="AQ153" i="11" s="1"/>
  <c r="CW153" i="11"/>
  <c r="CV153" i="11"/>
  <c r="CU153" i="11"/>
  <c r="CT153" i="11"/>
  <c r="CS153" i="11"/>
  <c r="CR153" i="11"/>
  <c r="CQ153" i="11"/>
  <c r="CP153" i="11"/>
  <c r="CN153" i="11"/>
  <c r="CM153" i="11"/>
  <c r="CL153" i="11"/>
  <c r="CK153" i="11"/>
  <c r="CJ153" i="11"/>
  <c r="CI153" i="11"/>
  <c r="CH153" i="11"/>
  <c r="CG153" i="11"/>
  <c r="CF153" i="11"/>
  <c r="CE153" i="11"/>
  <c r="CD153" i="11"/>
  <c r="CC153" i="11"/>
  <c r="AT153" i="11"/>
  <c r="AS153" i="11"/>
  <c r="AN153" i="11"/>
  <c r="AO153" i="11" s="1"/>
  <c r="AM153" i="11"/>
  <c r="AK153" i="11"/>
  <c r="AH153" i="11"/>
  <c r="AL153" i="11" s="1"/>
  <c r="AF153" i="11"/>
  <c r="AE153" i="11"/>
  <c r="AD153" i="11"/>
  <c r="AA153" i="11"/>
  <c r="AC153" i="11" s="1"/>
  <c r="Y153" i="11"/>
  <c r="W153" i="11"/>
  <c r="DA152" i="11"/>
  <c r="CZ152" i="11"/>
  <c r="CY152" i="11"/>
  <c r="CX152" i="11"/>
  <c r="CW152" i="11"/>
  <c r="CV152" i="11"/>
  <c r="CU152" i="11"/>
  <c r="CT152" i="11"/>
  <c r="CS152" i="11"/>
  <c r="CR152" i="11"/>
  <c r="CQ152" i="11"/>
  <c r="CP152" i="11"/>
  <c r="CN152" i="11"/>
  <c r="CM152" i="11"/>
  <c r="CL152" i="11"/>
  <c r="CK152" i="11"/>
  <c r="CJ152" i="11"/>
  <c r="CI152" i="11"/>
  <c r="CI155" i="11" s="1"/>
  <c r="CH152" i="11"/>
  <c r="CG152" i="11"/>
  <c r="CF152" i="11"/>
  <c r="CE152" i="11"/>
  <c r="CD152" i="11"/>
  <c r="CC152" i="11"/>
  <c r="AT152" i="11"/>
  <c r="AS152" i="11"/>
  <c r="AQ152" i="11"/>
  <c r="AN152" i="11"/>
  <c r="AM152" i="11"/>
  <c r="AK152" i="11"/>
  <c r="AH152" i="11"/>
  <c r="AW152" i="11" s="1"/>
  <c r="AF152" i="11"/>
  <c r="AE152" i="11"/>
  <c r="AA152" i="11"/>
  <c r="AC152" i="11" s="1"/>
  <c r="Y152" i="11"/>
  <c r="W152" i="11"/>
  <c r="DA151" i="11"/>
  <c r="CZ151" i="11"/>
  <c r="CY151" i="11"/>
  <c r="CX151" i="11"/>
  <c r="AQ151" i="11" s="1"/>
  <c r="CW151" i="11"/>
  <c r="CV151" i="11"/>
  <c r="CU151" i="11"/>
  <c r="CU155" i="11" s="1"/>
  <c r="CT151" i="11"/>
  <c r="CS151" i="11"/>
  <c r="CR151" i="11"/>
  <c r="CQ151" i="11"/>
  <c r="CP151" i="11"/>
  <c r="CN151" i="11"/>
  <c r="CM151" i="11"/>
  <c r="CL151" i="11"/>
  <c r="CK151" i="11"/>
  <c r="CJ151" i="11"/>
  <c r="CI151" i="11"/>
  <c r="CH151" i="11"/>
  <c r="CG151" i="11"/>
  <c r="CF151" i="11"/>
  <c r="CE151" i="11"/>
  <c r="CD151" i="11"/>
  <c r="CD155" i="11" s="1"/>
  <c r="CD156" i="11" s="1"/>
  <c r="CC151" i="11"/>
  <c r="AT151" i="11"/>
  <c r="AS151" i="11"/>
  <c r="AN151" i="11"/>
  <c r="AM151" i="11"/>
  <c r="AK151" i="11"/>
  <c r="AH151" i="11"/>
  <c r="AF151" i="11"/>
  <c r="AE151" i="11"/>
  <c r="AA151" i="11"/>
  <c r="AC151" i="11" s="1"/>
  <c r="AC155" i="11" s="1"/>
  <c r="AC156" i="11" s="1"/>
  <c r="Y151" i="11"/>
  <c r="W151" i="11"/>
  <c r="DA150" i="11"/>
  <c r="CZ150" i="11"/>
  <c r="CY150" i="11"/>
  <c r="CX150" i="11"/>
  <c r="CX155" i="11" s="1"/>
  <c r="CW150" i="11"/>
  <c r="CW155" i="11" s="1"/>
  <c r="CV150" i="11"/>
  <c r="CV155" i="11" s="1"/>
  <c r="CU150" i="11"/>
  <c r="CT150" i="11"/>
  <c r="CT155" i="11" s="1"/>
  <c r="CS150" i="11"/>
  <c r="CS155" i="11" s="1"/>
  <c r="CR150" i="11"/>
  <c r="CR155" i="11" s="1"/>
  <c r="CQ150" i="11"/>
  <c r="CQ155" i="11" s="1"/>
  <c r="CP150" i="11"/>
  <c r="CN150" i="11"/>
  <c r="CN155" i="11" s="1"/>
  <c r="CM150" i="11"/>
  <c r="CM155" i="11" s="1"/>
  <c r="CL150" i="11"/>
  <c r="CL155" i="11" s="1"/>
  <c r="CK150" i="11"/>
  <c r="CK155" i="11" s="1"/>
  <c r="CJ150" i="11"/>
  <c r="CI150" i="11"/>
  <c r="CH150" i="11"/>
  <c r="CG150" i="11"/>
  <c r="CF150" i="11"/>
  <c r="CF155" i="11" s="1"/>
  <c r="CE150" i="11"/>
  <c r="CE155" i="11" s="1"/>
  <c r="CD150" i="11"/>
  <c r="CC150" i="11"/>
  <c r="CC155" i="11" s="1"/>
  <c r="AT150" i="11"/>
  <c r="AS150" i="11"/>
  <c r="AQ150" i="11"/>
  <c r="AQ155" i="11" s="1"/>
  <c r="AQ156" i="11" s="1"/>
  <c r="AN150" i="11"/>
  <c r="AR150" i="11" s="1"/>
  <c r="AM150" i="11"/>
  <c r="AH150" i="11"/>
  <c r="AW150" i="11" s="1"/>
  <c r="AF150" i="11"/>
  <c r="AE150" i="11"/>
  <c r="AA150" i="11"/>
  <c r="AC150" i="11" s="1"/>
  <c r="Y150" i="11"/>
  <c r="W150" i="11"/>
  <c r="EA148" i="11"/>
  <c r="DV148" i="11"/>
  <c r="DP148" i="11"/>
  <c r="DK148" i="11"/>
  <c r="DI148" i="11"/>
  <c r="DF148" i="11"/>
  <c r="CL148" i="11"/>
  <c r="AB148" i="11"/>
  <c r="EA147" i="11"/>
  <c r="DZ147" i="11"/>
  <c r="DY147" i="11"/>
  <c r="DX147" i="11"/>
  <c r="DW147" i="11"/>
  <c r="DV147" i="11"/>
  <c r="DU147" i="11"/>
  <c r="DT147" i="11"/>
  <c r="DT148" i="11" s="1"/>
  <c r="DS147" i="11"/>
  <c r="DS148" i="11" s="1"/>
  <c r="DR147" i="11"/>
  <c r="DR148" i="11" s="1"/>
  <c r="DQ147" i="11"/>
  <c r="DP147" i="11"/>
  <c r="DN147" i="11"/>
  <c r="DN148" i="11" s="1"/>
  <c r="DM147" i="11"/>
  <c r="DM148" i="11" s="1"/>
  <c r="DL147" i="11"/>
  <c r="DK147" i="11"/>
  <c r="DJ147" i="11"/>
  <c r="DI147" i="11"/>
  <c r="DH147" i="11"/>
  <c r="DG147" i="11"/>
  <c r="DF147" i="11"/>
  <c r="DE147" i="11"/>
  <c r="DE148" i="11" s="1"/>
  <c r="DD147" i="11"/>
  <c r="DC147" i="11"/>
  <c r="DC148" i="11" s="1"/>
  <c r="CZ147" i="11"/>
  <c r="CZ148" i="11" s="1"/>
  <c r="CY147" i="11"/>
  <c r="CX147" i="11"/>
  <c r="CV147" i="11"/>
  <c r="CU147" i="11"/>
  <c r="CT147" i="11"/>
  <c r="CP147" i="11"/>
  <c r="CM147" i="11"/>
  <c r="CH147" i="11"/>
  <c r="CE147" i="11"/>
  <c r="CE148" i="11" s="1"/>
  <c r="CC147" i="11"/>
  <c r="AT147" i="11"/>
  <c r="AS147" i="11"/>
  <c r="AQ147" i="11"/>
  <c r="AM147" i="11"/>
  <c r="X147" i="11"/>
  <c r="DA146" i="11"/>
  <c r="DA147" i="11" s="1"/>
  <c r="CZ146" i="11"/>
  <c r="CY146" i="11"/>
  <c r="CX146" i="11"/>
  <c r="AQ146" i="11" s="1"/>
  <c r="CW146" i="11"/>
  <c r="CW147" i="11" s="1"/>
  <c r="CV146" i="11"/>
  <c r="CU146" i="11"/>
  <c r="CT146" i="11"/>
  <c r="CS146" i="11"/>
  <c r="CS147" i="11" s="1"/>
  <c r="CR146" i="11"/>
  <c r="CR147" i="11" s="1"/>
  <c r="CQ146" i="11"/>
  <c r="CQ147" i="11" s="1"/>
  <c r="CP146" i="11"/>
  <c r="CN146" i="11"/>
  <c r="CN147" i="11" s="1"/>
  <c r="CM146" i="11"/>
  <c r="CL146" i="11"/>
  <c r="CL147" i="11" s="1"/>
  <c r="CK146" i="11"/>
  <c r="CK147" i="11" s="1"/>
  <c r="CJ146" i="11"/>
  <c r="CJ147" i="11" s="1"/>
  <c r="CJ148" i="11" s="1"/>
  <c r="CI146" i="11"/>
  <c r="CI147" i="11" s="1"/>
  <c r="CH146" i="11"/>
  <c r="CG146" i="11"/>
  <c r="CG147" i="11" s="1"/>
  <c r="CG148" i="11" s="1"/>
  <c r="CF146" i="11"/>
  <c r="CF147" i="11" s="1"/>
  <c r="CE146" i="11"/>
  <c r="CD146" i="11"/>
  <c r="CD147" i="11" s="1"/>
  <c r="CC146" i="11"/>
  <c r="AT146" i="11"/>
  <c r="AS146" i="11"/>
  <c r="AN146" i="11"/>
  <c r="AR146" i="11" s="1"/>
  <c r="AR147" i="11" s="1"/>
  <c r="AM146" i="11"/>
  <c r="AH146" i="11"/>
  <c r="AF146" i="11"/>
  <c r="AF147" i="11" s="1"/>
  <c r="AE146" i="11"/>
  <c r="AE147" i="11" s="1"/>
  <c r="AA146" i="11"/>
  <c r="AA148" i="11" s="1"/>
  <c r="Y146" i="11"/>
  <c r="Y147" i="11" s="1"/>
  <c r="W146" i="11"/>
  <c r="CY144" i="11"/>
  <c r="CU144" i="11"/>
  <c r="CT144" i="11"/>
  <c r="CS144" i="11"/>
  <c r="CQ144" i="11"/>
  <c r="CN144" i="11"/>
  <c r="CM144" i="11"/>
  <c r="CJ144" i="11"/>
  <c r="CH144" i="11"/>
  <c r="CD144" i="11"/>
  <c r="BA144" i="11"/>
  <c r="AZ144" i="11"/>
  <c r="AS144" i="11"/>
  <c r="AN144" i="11"/>
  <c r="AM144" i="11"/>
  <c r="AC144" i="11"/>
  <c r="AB144" i="11"/>
  <c r="X144" i="11"/>
  <c r="DA143" i="11"/>
  <c r="DA144" i="11" s="1"/>
  <c r="CZ143" i="11"/>
  <c r="CZ144" i="11" s="1"/>
  <c r="CY143" i="11"/>
  <c r="CX143" i="11"/>
  <c r="CX144" i="11" s="1"/>
  <c r="CW143" i="11"/>
  <c r="CW144" i="11" s="1"/>
  <c r="CV143" i="11"/>
  <c r="CV144" i="11" s="1"/>
  <c r="CU143" i="11"/>
  <c r="CT143" i="11"/>
  <c r="CS143" i="11"/>
  <c r="CR143" i="11"/>
  <c r="CR144" i="11" s="1"/>
  <c r="CQ143" i="11"/>
  <c r="CP143" i="11"/>
  <c r="CP144" i="11" s="1"/>
  <c r="CP148" i="11" s="1"/>
  <c r="CN143" i="11"/>
  <c r="CM143" i="11"/>
  <c r="CL143" i="11"/>
  <c r="CL144" i="11" s="1"/>
  <c r="CK143" i="11"/>
  <c r="CK144" i="11" s="1"/>
  <c r="CJ143" i="11"/>
  <c r="CI143" i="11"/>
  <c r="CI144" i="11" s="1"/>
  <c r="CH143" i="11"/>
  <c r="CG143" i="11"/>
  <c r="CG144" i="11" s="1"/>
  <c r="CF143" i="11"/>
  <c r="CF144" i="11" s="1"/>
  <c r="CE143" i="11"/>
  <c r="CE144" i="11" s="1"/>
  <c r="CD143" i="11"/>
  <c r="CC143" i="11"/>
  <c r="CC144" i="11" s="1"/>
  <c r="AT143" i="11"/>
  <c r="AS143" i="11"/>
  <c r="AR143" i="11"/>
  <c r="AR144" i="11" s="1"/>
  <c r="AR108" i="11" s="1"/>
  <c r="AQ143" i="11"/>
  <c r="AQ144" i="11" s="1"/>
  <c r="AQ108" i="11" s="1"/>
  <c r="AN143" i="11"/>
  <c r="AM143" i="11"/>
  <c r="AH143" i="11"/>
  <c r="AF143" i="11"/>
  <c r="AF144" i="11" s="1"/>
  <c r="AE143" i="11"/>
  <c r="AE144" i="11" s="1"/>
  <c r="AA143" i="11"/>
  <c r="AA144" i="11" s="1"/>
  <c r="Y143" i="11"/>
  <c r="Y144" i="11" s="1"/>
  <c r="W143" i="11"/>
  <c r="W144" i="11" s="1"/>
  <c r="EA141" i="11"/>
  <c r="DZ141" i="11"/>
  <c r="DZ148" i="11" s="1"/>
  <c r="DY141" i="11"/>
  <c r="DX141" i="11"/>
  <c r="DX148" i="11" s="1"/>
  <c r="DW141" i="11"/>
  <c r="DV141" i="11"/>
  <c r="DU141" i="11"/>
  <c r="DU148" i="11" s="1"/>
  <c r="DT141" i="11"/>
  <c r="DS141" i="11"/>
  <c r="DR141" i="11"/>
  <c r="DQ141" i="11"/>
  <c r="DQ148" i="11" s="1"/>
  <c r="DP141" i="11"/>
  <c r="DN141" i="11"/>
  <c r="DM141" i="11"/>
  <c r="DL141" i="11"/>
  <c r="DL148" i="11" s="1"/>
  <c r="DK141" i="11"/>
  <c r="DJ141" i="11"/>
  <c r="DJ148" i="11" s="1"/>
  <c r="DI141" i="11"/>
  <c r="DH141" i="11"/>
  <c r="DG141" i="11"/>
  <c r="DG148" i="11" s="1"/>
  <c r="DF141" i="11"/>
  <c r="DE141" i="11"/>
  <c r="DD141" i="11"/>
  <c r="DD148" i="11" s="1"/>
  <c r="DC141" i="11"/>
  <c r="CP141" i="11"/>
  <c r="AB141" i="11"/>
  <c r="Z141" i="11"/>
  <c r="Y141" i="11"/>
  <c r="X141" i="11"/>
  <c r="DA140" i="11"/>
  <c r="CZ140" i="11"/>
  <c r="CY140" i="11"/>
  <c r="CX140" i="11"/>
  <c r="AQ140" i="11" s="1"/>
  <c r="CW140" i="11"/>
  <c r="CV140" i="11"/>
  <c r="CU140" i="11"/>
  <c r="CT140" i="11"/>
  <c r="CS140" i="11"/>
  <c r="CR140" i="11"/>
  <c r="CQ140" i="11"/>
  <c r="CP140" i="11"/>
  <c r="CN140" i="11"/>
  <c r="CN141" i="11" s="1"/>
  <c r="CM140" i="11"/>
  <c r="CL140" i="11"/>
  <c r="CK140" i="11"/>
  <c r="CJ140" i="11"/>
  <c r="CI140" i="11"/>
  <c r="CH140" i="11"/>
  <c r="CG140" i="11"/>
  <c r="CF140" i="11"/>
  <c r="CE140" i="11"/>
  <c r="CD140" i="11"/>
  <c r="CC140" i="11"/>
  <c r="AT140" i="11"/>
  <c r="AS140" i="11"/>
  <c r="AN140" i="11"/>
  <c r="AR140" i="11" s="1"/>
  <c r="AM140" i="11"/>
  <c r="AL140" i="11"/>
  <c r="AK140" i="11"/>
  <c r="AH140" i="11"/>
  <c r="AF140" i="11"/>
  <c r="AE140" i="11"/>
  <c r="AA140" i="11"/>
  <c r="AC140" i="11" s="1"/>
  <c r="Y140" i="11"/>
  <c r="AD140" i="11" s="1"/>
  <c r="W140" i="11"/>
  <c r="DA139" i="11"/>
  <c r="CZ139" i="11"/>
  <c r="CY139" i="11"/>
  <c r="CX139" i="11"/>
  <c r="AQ139" i="11" s="1"/>
  <c r="CW139" i="11"/>
  <c r="CV139" i="11"/>
  <c r="CU139" i="11"/>
  <c r="CT139" i="11"/>
  <c r="CS139" i="11"/>
  <c r="CR139" i="11"/>
  <c r="CQ139" i="11"/>
  <c r="CP139" i="11"/>
  <c r="CN139" i="11"/>
  <c r="CM139" i="11"/>
  <c r="CL139" i="11"/>
  <c r="CK139" i="11"/>
  <c r="CJ139" i="11"/>
  <c r="CI139" i="11"/>
  <c r="CH139" i="11"/>
  <c r="CG139" i="11"/>
  <c r="CF139" i="11"/>
  <c r="CE139" i="11"/>
  <c r="CD139" i="11"/>
  <c r="CC139" i="11"/>
  <c r="AT139" i="11"/>
  <c r="AS139" i="11"/>
  <c r="AN139" i="11"/>
  <c r="AM139" i="11"/>
  <c r="AK139" i="11"/>
  <c r="AH139" i="11"/>
  <c r="AF139" i="11"/>
  <c r="AE139" i="11"/>
  <c r="AA139" i="11"/>
  <c r="AC139" i="11" s="1"/>
  <c r="Y139" i="11"/>
  <c r="W139" i="11"/>
  <c r="DA138" i="11"/>
  <c r="CZ138" i="11"/>
  <c r="CY138" i="11"/>
  <c r="CX138" i="11"/>
  <c r="AQ138" i="11" s="1"/>
  <c r="CW138" i="11"/>
  <c r="CV138" i="11"/>
  <c r="CV141" i="11" s="1"/>
  <c r="CU138" i="11"/>
  <c r="CT138" i="11"/>
  <c r="CS138" i="11"/>
  <c r="CR138" i="11"/>
  <c r="CQ138" i="11"/>
  <c r="CP138" i="11"/>
  <c r="CN138" i="11"/>
  <c r="CM138" i="11"/>
  <c r="CL138" i="11"/>
  <c r="CK138" i="11"/>
  <c r="AK138" i="11" s="1"/>
  <c r="CJ138" i="11"/>
  <c r="CI138" i="11"/>
  <c r="CH138" i="11"/>
  <c r="CG138" i="11"/>
  <c r="CF138" i="11"/>
  <c r="CE138" i="11"/>
  <c r="CE141" i="11" s="1"/>
  <c r="CD138" i="11"/>
  <c r="CC138" i="11"/>
  <c r="AT138" i="11"/>
  <c r="AS138" i="11"/>
  <c r="AN138" i="11"/>
  <c r="AM138" i="11"/>
  <c r="AH138" i="11"/>
  <c r="AF138" i="11"/>
  <c r="AE138" i="11"/>
  <c r="AA138" i="11"/>
  <c r="AC138" i="11" s="1"/>
  <c r="Y138" i="11"/>
  <c r="W138" i="11"/>
  <c r="DA137" i="11"/>
  <c r="CZ137" i="11"/>
  <c r="CY137" i="11"/>
  <c r="CX137" i="11"/>
  <c r="CW137" i="11"/>
  <c r="CV137" i="11"/>
  <c r="CU137" i="11"/>
  <c r="CT137" i="11"/>
  <c r="CS137" i="11"/>
  <c r="CR137" i="11"/>
  <c r="CQ137" i="11"/>
  <c r="CP137" i="11"/>
  <c r="CN137" i="11"/>
  <c r="CM137" i="11"/>
  <c r="CL137" i="11"/>
  <c r="CK137" i="11"/>
  <c r="CJ137" i="11"/>
  <c r="CI137" i="11"/>
  <c r="CH137" i="11"/>
  <c r="CG137" i="11"/>
  <c r="CF137" i="11"/>
  <c r="CE137" i="11"/>
  <c r="CD137" i="11"/>
  <c r="CC137" i="11"/>
  <c r="AT137" i="11"/>
  <c r="AS137" i="11"/>
  <c r="AQ137" i="11"/>
  <c r="AN137" i="11"/>
  <c r="AR137" i="11" s="1"/>
  <c r="AM137" i="11"/>
  <c r="AK137" i="11"/>
  <c r="AH137" i="11"/>
  <c r="AL137" i="11" s="1"/>
  <c r="AF137" i="11"/>
  <c r="AE137" i="11"/>
  <c r="AA137" i="11"/>
  <c r="AC137" i="11" s="1"/>
  <c r="Y137" i="11"/>
  <c r="W137" i="11"/>
  <c r="DA136" i="11"/>
  <c r="DA141" i="11" s="1"/>
  <c r="CZ136" i="11"/>
  <c r="CZ141" i="11" s="1"/>
  <c r="CY136" i="11"/>
  <c r="CX136" i="11"/>
  <c r="CX141" i="11" s="1"/>
  <c r="CW136" i="11"/>
  <c r="CV136" i="11"/>
  <c r="CU136" i="11"/>
  <c r="CU141" i="11" s="1"/>
  <c r="CT136" i="11"/>
  <c r="CT141" i="11" s="1"/>
  <c r="CS136" i="11"/>
  <c r="CR136" i="11"/>
  <c r="CR141" i="11" s="1"/>
  <c r="CQ136" i="11"/>
  <c r="CQ141" i="11" s="1"/>
  <c r="CP136" i="11"/>
  <c r="CN136" i="11"/>
  <c r="CM136" i="11"/>
  <c r="CM141" i="11" s="1"/>
  <c r="CL136" i="11"/>
  <c r="CL141" i="11" s="1"/>
  <c r="CK136" i="11"/>
  <c r="CK141" i="11" s="1"/>
  <c r="CJ136" i="11"/>
  <c r="CJ141" i="11" s="1"/>
  <c r="CI136" i="11"/>
  <c r="CI141" i="11" s="1"/>
  <c r="CH136" i="11"/>
  <c r="CG136" i="11"/>
  <c r="CG141" i="11" s="1"/>
  <c r="CF136" i="11"/>
  <c r="CE136" i="11"/>
  <c r="CD136" i="11"/>
  <c r="CD141" i="11" s="1"/>
  <c r="CC136" i="11"/>
  <c r="CC141" i="11" s="1"/>
  <c r="AT136" i="11"/>
  <c r="AS136" i="11"/>
  <c r="AQ136" i="11"/>
  <c r="AN136" i="11"/>
  <c r="AR136" i="11" s="1"/>
  <c r="AM136" i="11"/>
  <c r="AK136" i="11"/>
  <c r="AH136" i="11"/>
  <c r="AF136" i="11"/>
  <c r="AE136" i="11"/>
  <c r="AA136" i="11"/>
  <c r="AC136" i="11" s="1"/>
  <c r="Y136" i="11"/>
  <c r="W136" i="11"/>
  <c r="DQ134" i="11"/>
  <c r="CZ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DA133" i="11"/>
  <c r="CX133" i="11"/>
  <c r="CV133" i="11"/>
  <c r="CT133" i="11"/>
  <c r="CR133" i="11"/>
  <c r="CN133" i="11"/>
  <c r="CK133" i="11"/>
  <c r="CJ133" i="11"/>
  <c r="CG133" i="11"/>
  <c r="CE133" i="11"/>
  <c r="CC133" i="11"/>
  <c r="AS133" i="11"/>
  <c r="AQ133" i="11"/>
  <c r="AM133" i="11"/>
  <c r="AB133" i="11"/>
  <c r="Z133" i="11"/>
  <c r="X133" i="11"/>
  <c r="DA132" i="11"/>
  <c r="CZ132" i="11"/>
  <c r="CY132" i="11"/>
  <c r="CX132" i="11"/>
  <c r="CW132" i="11"/>
  <c r="CV132" i="11"/>
  <c r="CU132" i="11"/>
  <c r="CT132" i="11"/>
  <c r="CS132" i="11"/>
  <c r="CR132" i="11"/>
  <c r="CQ132" i="11"/>
  <c r="CP132" i="11"/>
  <c r="CN132" i="11"/>
  <c r="CM132" i="11"/>
  <c r="CL132" i="11"/>
  <c r="CK132" i="11"/>
  <c r="AK132" i="11" s="1"/>
  <c r="CJ132" i="11"/>
  <c r="CI132" i="11"/>
  <c r="CH132" i="11"/>
  <c r="CG132" i="11"/>
  <c r="CF132" i="11"/>
  <c r="CE132" i="11"/>
  <c r="CD132" i="11"/>
  <c r="CC132" i="11"/>
  <c r="AT132" i="11"/>
  <c r="AS132" i="11"/>
  <c r="AQ132" i="11"/>
  <c r="AN132" i="11"/>
  <c r="AM132" i="11"/>
  <c r="AH132" i="11"/>
  <c r="AL132" i="11" s="1"/>
  <c r="AF132" i="11"/>
  <c r="AE132" i="11"/>
  <c r="AA132" i="11"/>
  <c r="Y132" i="11"/>
  <c r="Y133" i="11" s="1"/>
  <c r="W132" i="11"/>
  <c r="DA131" i="11"/>
  <c r="CZ131" i="11"/>
  <c r="CZ133" i="11" s="1"/>
  <c r="CY131" i="11"/>
  <c r="CY133" i="11" s="1"/>
  <c r="CX131" i="11"/>
  <c r="CW131" i="11"/>
  <c r="CW133" i="11" s="1"/>
  <c r="CV131" i="11"/>
  <c r="CU131" i="11"/>
  <c r="CU133" i="11" s="1"/>
  <c r="CT131" i="11"/>
  <c r="CS131" i="11"/>
  <c r="CS133" i="11" s="1"/>
  <c r="CR131" i="11"/>
  <c r="CQ131" i="11"/>
  <c r="CQ133" i="11" s="1"/>
  <c r="CP131" i="11"/>
  <c r="CP133" i="11" s="1"/>
  <c r="CN131" i="11"/>
  <c r="CM131" i="11"/>
  <c r="CM133" i="11" s="1"/>
  <c r="CL131" i="11"/>
  <c r="CL133" i="11" s="1"/>
  <c r="CK131" i="11"/>
  <c r="AK131" i="11" s="1"/>
  <c r="AK133" i="11" s="1"/>
  <c r="CJ131" i="11"/>
  <c r="CI131" i="11"/>
  <c r="CI133" i="11" s="1"/>
  <c r="CH131" i="11"/>
  <c r="CH133" i="11" s="1"/>
  <c r="CG131" i="11"/>
  <c r="CF131" i="11"/>
  <c r="CF133" i="11" s="1"/>
  <c r="CE131" i="11"/>
  <c r="CD131" i="11"/>
  <c r="CD133" i="11" s="1"/>
  <c r="CC131" i="11"/>
  <c r="AT131" i="11"/>
  <c r="AS131" i="11"/>
  <c r="AQ131" i="11"/>
  <c r="AN131" i="11"/>
  <c r="AM131" i="11"/>
  <c r="AH131" i="11"/>
  <c r="AF131" i="11"/>
  <c r="AE131" i="11"/>
  <c r="AA131" i="11"/>
  <c r="AC131" i="11" s="1"/>
  <c r="Y131" i="11"/>
  <c r="W131" i="1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CE130" i="11"/>
  <c r="CD130" i="11"/>
  <c r="AB130" i="11"/>
  <c r="Z130" i="11"/>
  <c r="Z134" i="11" s="1"/>
  <c r="X130" i="11"/>
  <c r="DA129" i="11"/>
  <c r="CZ129" i="11"/>
  <c r="CY129" i="11"/>
  <c r="CX129" i="11"/>
  <c r="CW129" i="11"/>
  <c r="CV129" i="11"/>
  <c r="CU129" i="11"/>
  <c r="CT129" i="11"/>
  <c r="CS129" i="11"/>
  <c r="CR129" i="11"/>
  <c r="CQ129" i="11"/>
  <c r="CP129" i="11"/>
  <c r="CN129" i="11"/>
  <c r="CM129" i="11"/>
  <c r="CL129" i="11"/>
  <c r="CK129" i="11"/>
  <c r="AK129" i="11" s="1"/>
  <c r="CJ129" i="11"/>
  <c r="CI129" i="11"/>
  <c r="CH129" i="11"/>
  <c r="CG129" i="11"/>
  <c r="CF129" i="11"/>
  <c r="CE129" i="11"/>
  <c r="CD129" i="11"/>
  <c r="CC129" i="11"/>
  <c r="AT129" i="11"/>
  <c r="AS129" i="11"/>
  <c r="AQ129" i="11"/>
  <c r="AN129" i="11"/>
  <c r="AR129" i="11" s="1"/>
  <c r="AM129" i="11"/>
  <c r="AH129" i="11"/>
  <c r="AF129" i="11"/>
  <c r="AE129" i="11"/>
  <c r="AC129" i="11"/>
  <c r="AA129" i="11"/>
  <c r="Y129" i="11"/>
  <c r="W129" i="11"/>
  <c r="AD129" i="11" s="1"/>
  <c r="DA128" i="11"/>
  <c r="CZ128" i="11"/>
  <c r="CY128" i="11"/>
  <c r="CX128" i="11"/>
  <c r="AQ128" i="11" s="1"/>
  <c r="CW128" i="11"/>
  <c r="CV128" i="11"/>
  <c r="CU128" i="11"/>
  <c r="CT128" i="11"/>
  <c r="CS128" i="11"/>
  <c r="CR128" i="11"/>
  <c r="CQ128" i="11"/>
  <c r="CP128" i="11"/>
  <c r="CN128" i="11"/>
  <c r="CM128" i="11"/>
  <c r="CL128" i="11"/>
  <c r="CK128" i="11"/>
  <c r="AK128" i="11" s="1"/>
  <c r="CJ128" i="11"/>
  <c r="CI128" i="11"/>
  <c r="CH128" i="11"/>
  <c r="CG128" i="11"/>
  <c r="CF128" i="11"/>
  <c r="CE128" i="11"/>
  <c r="CD128" i="11"/>
  <c r="CC128" i="11"/>
  <c r="AT128" i="11"/>
  <c r="AS128" i="11"/>
  <c r="AN128" i="11"/>
  <c r="AR128" i="11" s="1"/>
  <c r="AM128" i="11"/>
  <c r="AH128" i="11"/>
  <c r="AF128" i="11"/>
  <c r="AE128" i="11"/>
  <c r="AD128" i="11"/>
  <c r="AX128" i="11" s="1"/>
  <c r="AA128" i="11"/>
  <c r="AC128" i="11" s="1"/>
  <c r="Y128" i="11"/>
  <c r="W128" i="11"/>
  <c r="DA127" i="11"/>
  <c r="CZ127" i="11"/>
  <c r="CY127" i="11"/>
  <c r="CX127" i="11"/>
  <c r="AQ127" i="11" s="1"/>
  <c r="CW127" i="11"/>
  <c r="CV127" i="11"/>
  <c r="CU127" i="11"/>
  <c r="CT127" i="11"/>
  <c r="CS127" i="11"/>
  <c r="CR127" i="11"/>
  <c r="CQ127" i="11"/>
  <c r="CP127" i="11"/>
  <c r="CN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AT127" i="11"/>
  <c r="AS127" i="11"/>
  <c r="AN127" i="11"/>
  <c r="AW127" i="11" s="1"/>
  <c r="AM127" i="11"/>
  <c r="AK127" i="11"/>
  <c r="AH127" i="11"/>
  <c r="AF127" i="11"/>
  <c r="AE127" i="11"/>
  <c r="AA127" i="11"/>
  <c r="AC127" i="11" s="1"/>
  <c r="Y127" i="11"/>
  <c r="W127" i="11"/>
  <c r="DA126" i="11"/>
  <c r="CZ126" i="11"/>
  <c r="CY126" i="11"/>
  <c r="CX126" i="11"/>
  <c r="CW126" i="11"/>
  <c r="CV126" i="11"/>
  <c r="CU126" i="11"/>
  <c r="CT126" i="11"/>
  <c r="CS126" i="11"/>
  <c r="CR126" i="11"/>
  <c r="CQ126" i="11"/>
  <c r="CP126" i="11"/>
  <c r="CN126" i="11"/>
  <c r="CM126" i="11"/>
  <c r="CL126" i="11"/>
  <c r="CK126" i="11"/>
  <c r="AK126" i="11" s="1"/>
  <c r="CJ126" i="11"/>
  <c r="CI126" i="11"/>
  <c r="CH126" i="11"/>
  <c r="CG126" i="11"/>
  <c r="CF126" i="11"/>
  <c r="CE126" i="11"/>
  <c r="CD126" i="11"/>
  <c r="CC126" i="11"/>
  <c r="AT126" i="11"/>
  <c r="AS126" i="11"/>
  <c r="AQ126" i="11"/>
  <c r="AR126" i="11" s="1"/>
  <c r="AN126" i="11"/>
  <c r="AM126" i="11"/>
  <c r="AH126" i="11"/>
  <c r="AF126" i="11"/>
  <c r="AE126" i="11"/>
  <c r="AA126" i="11"/>
  <c r="AC126" i="11" s="1"/>
  <c r="Y126" i="11"/>
  <c r="W126" i="11"/>
  <c r="DA125" i="11"/>
  <c r="CZ125" i="11"/>
  <c r="CY125" i="11"/>
  <c r="CX125" i="11"/>
  <c r="AQ125" i="11" s="1"/>
  <c r="CW125" i="11"/>
  <c r="CV125" i="11"/>
  <c r="CU125" i="11"/>
  <c r="CT125" i="11"/>
  <c r="CS125" i="11"/>
  <c r="CR125" i="11"/>
  <c r="CQ125" i="11"/>
  <c r="CP125" i="11"/>
  <c r="CN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AT125" i="11"/>
  <c r="AS125" i="11"/>
  <c r="AN125" i="11"/>
  <c r="AM125" i="11"/>
  <c r="AK125" i="11"/>
  <c r="AH125" i="11"/>
  <c r="AF125" i="11"/>
  <c r="AE125" i="11"/>
  <c r="AA125" i="11"/>
  <c r="AC125" i="11" s="1"/>
  <c r="Y125" i="11"/>
  <c r="W125" i="11"/>
  <c r="DA124" i="11"/>
  <c r="CZ124" i="11"/>
  <c r="CY124" i="11"/>
  <c r="CX124" i="11"/>
  <c r="CW124" i="11"/>
  <c r="CV124" i="11"/>
  <c r="CV130" i="11" s="1"/>
  <c r="CU124" i="11"/>
  <c r="CT124" i="11"/>
  <c r="CS124" i="11"/>
  <c r="CR124" i="11"/>
  <c r="CQ124" i="11"/>
  <c r="CP124" i="11"/>
  <c r="CN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AT124" i="11"/>
  <c r="AS124" i="11"/>
  <c r="AQ124" i="11"/>
  <c r="AN124" i="11"/>
  <c r="AM124" i="11"/>
  <c r="AK124" i="11"/>
  <c r="AH124" i="11"/>
  <c r="AL124" i="11" s="1"/>
  <c r="AF124" i="11"/>
  <c r="AE124" i="11"/>
  <c r="AA124" i="11"/>
  <c r="AC124" i="11" s="1"/>
  <c r="Y124" i="11"/>
  <c r="AD124" i="11" s="1"/>
  <c r="AZ124" i="11" s="1"/>
  <c r="BA124" i="11" s="1"/>
  <c r="W124" i="11"/>
  <c r="DA123" i="11"/>
  <c r="CZ123" i="11"/>
  <c r="CY123" i="11"/>
  <c r="CX123" i="11"/>
  <c r="AQ123" i="11" s="1"/>
  <c r="CW123" i="11"/>
  <c r="CV123" i="11"/>
  <c r="CU123" i="11"/>
  <c r="CT123" i="11"/>
  <c r="CS123" i="11"/>
  <c r="CR123" i="11"/>
  <c r="CQ123" i="11"/>
  <c r="CP123" i="11"/>
  <c r="CN123" i="11"/>
  <c r="CM123" i="11"/>
  <c r="CL123" i="11"/>
  <c r="CK123" i="11"/>
  <c r="AK123" i="11" s="1"/>
  <c r="CJ123" i="11"/>
  <c r="CI123" i="11"/>
  <c r="CH123" i="11"/>
  <c r="CG123" i="11"/>
  <c r="CF123" i="11"/>
  <c r="CE123" i="11"/>
  <c r="CD123" i="11"/>
  <c r="CC123" i="11"/>
  <c r="AT123" i="11"/>
  <c r="AS123" i="11"/>
  <c r="AN123" i="11"/>
  <c r="AM123" i="11"/>
  <c r="AH123" i="11"/>
  <c r="AF123" i="11"/>
  <c r="AE123" i="11"/>
  <c r="AA123" i="11"/>
  <c r="AC123" i="11" s="1"/>
  <c r="Y123" i="11"/>
  <c r="W123" i="11"/>
  <c r="DA122" i="11"/>
  <c r="DA130" i="11" s="1"/>
  <c r="CZ122" i="11"/>
  <c r="CZ130" i="11" s="1"/>
  <c r="CY122" i="11"/>
  <c r="CX122" i="11"/>
  <c r="CW122" i="11"/>
  <c r="CW130" i="11" s="1"/>
  <c r="CV122" i="11"/>
  <c r="CU122" i="11"/>
  <c r="CU130" i="11" s="1"/>
  <c r="CT122" i="11"/>
  <c r="CS122" i="11"/>
  <c r="CS130" i="11" s="1"/>
  <c r="CR122" i="11"/>
  <c r="CR130" i="11" s="1"/>
  <c r="CQ122" i="11"/>
  <c r="CP122" i="11"/>
  <c r="CN122" i="11"/>
  <c r="CN130" i="11" s="1"/>
  <c r="CM122" i="11"/>
  <c r="CL122" i="11"/>
  <c r="CL130" i="11" s="1"/>
  <c r="CK122" i="11"/>
  <c r="CJ122" i="11"/>
  <c r="CJ130" i="11" s="1"/>
  <c r="CI122" i="11"/>
  <c r="CI130" i="11" s="1"/>
  <c r="CH122" i="11"/>
  <c r="CG122" i="11"/>
  <c r="CF122" i="11"/>
  <c r="CF130" i="11" s="1"/>
  <c r="CE122" i="11"/>
  <c r="CD122" i="11"/>
  <c r="CC122" i="11"/>
  <c r="AT122" i="11"/>
  <c r="AT130" i="11" s="1"/>
  <c r="AS122" i="11"/>
  <c r="AQ122" i="11"/>
  <c r="AN122" i="11"/>
  <c r="AM122" i="11"/>
  <c r="AK122" i="11"/>
  <c r="AH122" i="11"/>
  <c r="AF122" i="11"/>
  <c r="AE122" i="11"/>
  <c r="AA122" i="11"/>
  <c r="Y122" i="11"/>
  <c r="Y130" i="11" s="1"/>
  <c r="W122" i="11"/>
  <c r="EA120" i="11"/>
  <c r="EA134" i="11" s="1"/>
  <c r="DZ120" i="11"/>
  <c r="DZ134" i="11" s="1"/>
  <c r="DY120" i="11"/>
  <c r="DY134" i="11" s="1"/>
  <c r="DX120" i="11"/>
  <c r="DX134" i="11" s="1"/>
  <c r="DW120" i="11"/>
  <c r="DW134" i="11" s="1"/>
  <c r="DV120" i="11"/>
  <c r="DV134" i="11" s="1"/>
  <c r="DU120" i="11"/>
  <c r="DU134" i="11" s="1"/>
  <c r="DT120" i="11"/>
  <c r="DT134" i="11" s="1"/>
  <c r="DS120" i="11"/>
  <c r="DS134" i="11" s="1"/>
  <c r="DR120" i="11"/>
  <c r="DR134" i="11" s="1"/>
  <c r="DQ120" i="11"/>
  <c r="DP120" i="11"/>
  <c r="DP134" i="11" s="1"/>
  <c r="DN120" i="11"/>
  <c r="DN134" i="11" s="1"/>
  <c r="DM120" i="11"/>
  <c r="DM134" i="11" s="1"/>
  <c r="DL120" i="11"/>
  <c r="DL134" i="11" s="1"/>
  <c r="DK120" i="11"/>
  <c r="DK134" i="11" s="1"/>
  <c r="DJ120" i="11"/>
  <c r="DJ134" i="11" s="1"/>
  <c r="DI120" i="11"/>
  <c r="DI134" i="11" s="1"/>
  <c r="DH120" i="11"/>
  <c r="DH134" i="11" s="1"/>
  <c r="DG120" i="11"/>
  <c r="DG134" i="11" s="1"/>
  <c r="DF120" i="11"/>
  <c r="DF134" i="11" s="1"/>
  <c r="DE120" i="11"/>
  <c r="DE134" i="11" s="1"/>
  <c r="DD120" i="11"/>
  <c r="DD134" i="11" s="1"/>
  <c r="DC120" i="11"/>
  <c r="DC134" i="11" s="1"/>
  <c r="CW120" i="11"/>
  <c r="CV120" i="11"/>
  <c r="AB120" i="11"/>
  <c r="AB134" i="11" s="1"/>
  <c r="X120" i="11"/>
  <c r="X134" i="11" s="1"/>
  <c r="DA119" i="11"/>
  <c r="CZ119" i="11"/>
  <c r="CY119" i="11"/>
  <c r="CX119" i="11"/>
  <c r="CW119" i="11"/>
  <c r="CV119" i="11"/>
  <c r="CU119" i="11"/>
  <c r="CT119" i="11"/>
  <c r="CS119" i="11"/>
  <c r="CR119" i="11"/>
  <c r="CQ119" i="11"/>
  <c r="CP119" i="11"/>
  <c r="CN119" i="11"/>
  <c r="CM119" i="11"/>
  <c r="CL119" i="11"/>
  <c r="CK119" i="11"/>
  <c r="AK119" i="11" s="1"/>
  <c r="CJ119" i="11"/>
  <c r="CI119" i="11"/>
  <c r="CH119" i="11"/>
  <c r="CG119" i="11"/>
  <c r="CF119" i="11"/>
  <c r="CE119" i="11"/>
  <c r="CD119" i="11"/>
  <c r="CC119" i="11"/>
  <c r="AT119" i="11"/>
  <c r="AS119" i="11"/>
  <c r="AQ119" i="11"/>
  <c r="AR119" i="11" s="1"/>
  <c r="AN119" i="11"/>
  <c r="AM119" i="11"/>
  <c r="AH119" i="11"/>
  <c r="AL119" i="11" s="1"/>
  <c r="AF119" i="11"/>
  <c r="AE119" i="11"/>
  <c r="AA119" i="11"/>
  <c r="AC119" i="11" s="1"/>
  <c r="Y119" i="11"/>
  <c r="W119" i="11"/>
  <c r="DA118" i="11"/>
  <c r="CZ118" i="11"/>
  <c r="CY118" i="11"/>
  <c r="CX118" i="11"/>
  <c r="AQ118" i="11" s="1"/>
  <c r="CW118" i="11"/>
  <c r="CV118" i="11"/>
  <c r="CU118" i="11"/>
  <c r="CT118" i="11"/>
  <c r="CS118" i="11"/>
  <c r="CR118" i="11"/>
  <c r="CQ118" i="11"/>
  <c r="CP118" i="11"/>
  <c r="CN118" i="11"/>
  <c r="CM118" i="11"/>
  <c r="CL118" i="11"/>
  <c r="CK118" i="11"/>
  <c r="AK118" i="11" s="1"/>
  <c r="CJ118" i="11"/>
  <c r="CI118" i="11"/>
  <c r="CH118" i="11"/>
  <c r="CG118" i="11"/>
  <c r="CF118" i="11"/>
  <c r="CE118" i="11"/>
  <c r="CD118" i="11"/>
  <c r="CC118" i="11"/>
  <c r="AT118" i="11"/>
  <c r="AS118" i="11"/>
  <c r="AN118" i="11"/>
  <c r="AM118" i="11"/>
  <c r="AH118" i="11"/>
  <c r="AF118" i="11"/>
  <c r="AE118" i="11"/>
  <c r="AA118" i="11"/>
  <c r="AC118" i="11" s="1"/>
  <c r="Y118" i="11"/>
  <c r="W118" i="11"/>
  <c r="DA117" i="11"/>
  <c r="CZ117" i="11"/>
  <c r="CY117" i="11"/>
  <c r="CX117" i="11"/>
  <c r="CW117" i="11"/>
  <c r="CV117" i="11"/>
  <c r="CU117" i="11"/>
  <c r="CT117" i="11"/>
  <c r="CS117" i="11"/>
  <c r="CR117" i="11"/>
  <c r="CQ117" i="11"/>
  <c r="CP117" i="11"/>
  <c r="CN117" i="11"/>
  <c r="CM117" i="11"/>
  <c r="CL117" i="11"/>
  <c r="CK117" i="11"/>
  <c r="AK117" i="11" s="1"/>
  <c r="CJ117" i="11"/>
  <c r="CI117" i="11"/>
  <c r="CH117" i="11"/>
  <c r="CG117" i="11"/>
  <c r="CF117" i="11"/>
  <c r="CE117" i="11"/>
  <c r="CD117" i="11"/>
  <c r="CC117" i="11"/>
  <c r="AT117" i="11"/>
  <c r="AS117" i="11"/>
  <c r="AQ117" i="11"/>
  <c r="AN117" i="11"/>
  <c r="AM117" i="11"/>
  <c r="AH117" i="11"/>
  <c r="AL117" i="11" s="1"/>
  <c r="AF117" i="11"/>
  <c r="AE117" i="11"/>
  <c r="AD117" i="11"/>
  <c r="AZ117" i="11" s="1"/>
  <c r="BA117" i="11" s="1"/>
  <c r="AA117" i="11"/>
  <c r="AC117" i="11" s="1"/>
  <c r="Y117" i="11"/>
  <c r="W117" i="11"/>
  <c r="DA116" i="11"/>
  <c r="CZ116" i="11"/>
  <c r="CY116" i="11"/>
  <c r="CX116" i="11"/>
  <c r="AQ116" i="11" s="1"/>
  <c r="CW116" i="11"/>
  <c r="CV116" i="11"/>
  <c r="CU116" i="11"/>
  <c r="CT116" i="11"/>
  <c r="CS116" i="11"/>
  <c r="CR116" i="11"/>
  <c r="CQ116" i="11"/>
  <c r="CP116" i="11"/>
  <c r="CN116" i="11"/>
  <c r="CM116" i="11"/>
  <c r="CL116" i="11"/>
  <c r="CK116" i="11"/>
  <c r="AK116" i="11" s="1"/>
  <c r="CJ116" i="11"/>
  <c r="CI116" i="11"/>
  <c r="CH116" i="11"/>
  <c r="CG116" i="11"/>
  <c r="CF116" i="11"/>
  <c r="CE116" i="11"/>
  <c r="CD116" i="11"/>
  <c r="CC116" i="11"/>
  <c r="AT116" i="11"/>
  <c r="AS116" i="11"/>
  <c r="AN116" i="11"/>
  <c r="AM116" i="11"/>
  <c r="AH116" i="11"/>
  <c r="AW116" i="11" s="1"/>
  <c r="AF116" i="11"/>
  <c r="AE116" i="11"/>
  <c r="AA116" i="11"/>
  <c r="AD116" i="11" s="1"/>
  <c r="AX116" i="11" s="1"/>
  <c r="Y116" i="11"/>
  <c r="W116" i="11"/>
  <c r="DA115" i="11"/>
  <c r="CZ115" i="11"/>
  <c r="CY115" i="11"/>
  <c r="CX115" i="11"/>
  <c r="AQ115" i="11" s="1"/>
  <c r="CW115" i="11"/>
  <c r="CV115" i="11"/>
  <c r="CU115" i="11"/>
  <c r="CT115" i="11"/>
  <c r="CS115" i="11"/>
  <c r="CR115" i="11"/>
  <c r="CQ115" i="11"/>
  <c r="CP115" i="11"/>
  <c r="CN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AT115" i="11"/>
  <c r="AS115" i="11"/>
  <c r="AN115" i="11"/>
  <c r="AR115" i="11" s="1"/>
  <c r="AM115" i="11"/>
  <c r="AK115" i="11"/>
  <c r="AH115" i="11"/>
  <c r="AL115" i="11" s="1"/>
  <c r="AF115" i="11"/>
  <c r="AE115" i="11"/>
  <c r="AC115" i="11"/>
  <c r="AA115" i="11"/>
  <c r="Y115" i="11"/>
  <c r="W115" i="11"/>
  <c r="AD115" i="11" s="1"/>
  <c r="DA114" i="11"/>
  <c r="CZ114" i="11"/>
  <c r="CY114" i="11"/>
  <c r="CX114" i="11"/>
  <c r="CW114" i="11"/>
  <c r="CV114" i="11"/>
  <c r="CU114" i="11"/>
  <c r="CT114" i="11"/>
  <c r="CS114" i="11"/>
  <c r="CR114" i="11"/>
  <c r="CQ114" i="11"/>
  <c r="CP114" i="11"/>
  <c r="CN114" i="11"/>
  <c r="CM114" i="11"/>
  <c r="CL114" i="11"/>
  <c r="CK114" i="11"/>
  <c r="AK114" i="11" s="1"/>
  <c r="CJ114" i="11"/>
  <c r="CI114" i="11"/>
  <c r="CH114" i="11"/>
  <c r="CG114" i="11"/>
  <c r="CF114" i="11"/>
  <c r="CE114" i="11"/>
  <c r="CD114" i="11"/>
  <c r="CC114" i="11"/>
  <c r="AT114" i="11"/>
  <c r="AS114" i="11"/>
  <c r="AQ114" i="11"/>
  <c r="AN114" i="11"/>
  <c r="AW114" i="11" s="1"/>
  <c r="AM114" i="11"/>
  <c r="AH114" i="11"/>
  <c r="AF114" i="11"/>
  <c r="AE114" i="11"/>
  <c r="AA114" i="11"/>
  <c r="AC114" i="11" s="1"/>
  <c r="Y114" i="11"/>
  <c r="W114" i="11"/>
  <c r="DA113" i="11"/>
  <c r="CZ113" i="11"/>
  <c r="CY113" i="11"/>
  <c r="CX113" i="11"/>
  <c r="CW113" i="11"/>
  <c r="CV113" i="11"/>
  <c r="CU113" i="11"/>
  <c r="CT113" i="11"/>
  <c r="CS113" i="11"/>
  <c r="CR113" i="11"/>
  <c r="CQ113" i="11"/>
  <c r="CP113" i="11"/>
  <c r="CN113" i="11"/>
  <c r="CM113" i="11"/>
  <c r="CL113" i="11"/>
  <c r="CK113" i="11"/>
  <c r="AK113" i="11" s="1"/>
  <c r="CJ113" i="11"/>
  <c r="CI113" i="11"/>
  <c r="CH113" i="11"/>
  <c r="CG113" i="11"/>
  <c r="CF113" i="11"/>
  <c r="CE113" i="11"/>
  <c r="CD113" i="11"/>
  <c r="CC113" i="11"/>
  <c r="AT113" i="11"/>
  <c r="AS113" i="11"/>
  <c r="AQ113" i="11"/>
  <c r="AN113" i="11"/>
  <c r="AR113" i="11" s="1"/>
  <c r="AM113" i="11"/>
  <c r="AH113" i="11"/>
  <c r="AL113" i="11" s="1"/>
  <c r="AF113" i="11"/>
  <c r="AE113" i="11"/>
  <c r="AA113" i="11"/>
  <c r="Y113" i="11"/>
  <c r="W113" i="11"/>
  <c r="DA112" i="11"/>
  <c r="CZ112" i="11"/>
  <c r="CY112" i="11"/>
  <c r="CX112" i="11"/>
  <c r="CW112" i="11"/>
  <c r="CV112" i="11"/>
  <c r="CU112" i="11"/>
  <c r="CT112" i="11"/>
  <c r="CS112" i="11"/>
  <c r="CR112" i="11"/>
  <c r="CQ112" i="11"/>
  <c r="CP112" i="11"/>
  <c r="CN112" i="11"/>
  <c r="CM112" i="11"/>
  <c r="CL112" i="11"/>
  <c r="CL120" i="11" s="1"/>
  <c r="CK112" i="11"/>
  <c r="CJ112" i="11"/>
  <c r="CI112" i="11"/>
  <c r="CH112" i="11"/>
  <c r="CG112" i="11"/>
  <c r="CF112" i="11"/>
  <c r="CE112" i="11"/>
  <c r="CD112" i="11"/>
  <c r="CC112" i="11"/>
  <c r="AT112" i="11"/>
  <c r="AS112" i="11"/>
  <c r="AQ112" i="11"/>
  <c r="AR112" i="11" s="1"/>
  <c r="AN112" i="11"/>
  <c r="AM112" i="11"/>
  <c r="AK112" i="11"/>
  <c r="AH112" i="11"/>
  <c r="AF112" i="11"/>
  <c r="AE112" i="11"/>
  <c r="AC112" i="11"/>
  <c r="AA112" i="11"/>
  <c r="Y112" i="11"/>
  <c r="W112" i="11"/>
  <c r="AD112" i="11" s="1"/>
  <c r="DA111" i="11"/>
  <c r="DA120" i="11" s="1"/>
  <c r="DA134" i="11" s="1"/>
  <c r="CZ111" i="11"/>
  <c r="CZ120" i="11" s="1"/>
  <c r="CY111" i="11"/>
  <c r="CX111" i="11"/>
  <c r="CW111" i="11"/>
  <c r="CV111" i="11"/>
  <c r="CU111" i="11"/>
  <c r="CU120" i="11" s="1"/>
  <c r="CT111" i="11"/>
  <c r="CT120" i="11" s="1"/>
  <c r="CS111" i="11"/>
  <c r="CS120" i="11" s="1"/>
  <c r="CR111" i="11"/>
  <c r="CQ111" i="11"/>
  <c r="CP111" i="11"/>
  <c r="CP120" i="11" s="1"/>
  <c r="CN111" i="11"/>
  <c r="CM111" i="11"/>
  <c r="CM120" i="11" s="1"/>
  <c r="CL111" i="11"/>
  <c r="CK111" i="11"/>
  <c r="CK120" i="11" s="1"/>
  <c r="CJ111" i="11"/>
  <c r="CJ120" i="11" s="1"/>
  <c r="CI111" i="11"/>
  <c r="CI120" i="11" s="1"/>
  <c r="CH111" i="11"/>
  <c r="CG111" i="11"/>
  <c r="CF111" i="11"/>
  <c r="CF120" i="11" s="1"/>
  <c r="CE111" i="11"/>
  <c r="CE120" i="11" s="1"/>
  <c r="CD111" i="11"/>
  <c r="CD120" i="11" s="1"/>
  <c r="CD134" i="11" s="1"/>
  <c r="CC111" i="11"/>
  <c r="CC120" i="11" s="1"/>
  <c r="AT111" i="11"/>
  <c r="AS111" i="11"/>
  <c r="AQ111" i="11"/>
  <c r="AN111" i="11"/>
  <c r="AW111" i="11" s="1"/>
  <c r="AM111" i="11"/>
  <c r="AK111" i="11"/>
  <c r="AK120" i="11" s="1"/>
  <c r="AH111" i="11"/>
  <c r="AF111" i="11"/>
  <c r="AE111" i="11"/>
  <c r="AA111" i="11"/>
  <c r="AA120" i="11" s="1"/>
  <c r="Y111" i="11"/>
  <c r="W111" i="11"/>
  <c r="AZ109" i="11"/>
  <c r="AZ108" i="11"/>
  <c r="AX108" i="11"/>
  <c r="AW108" i="11"/>
  <c r="AV108" i="11"/>
  <c r="AT108" i="11"/>
  <c r="AS108" i="11"/>
  <c r="AN108" i="11"/>
  <c r="AO108" i="11" s="1"/>
  <c r="AM108" i="11"/>
  <c r="AH108" i="11"/>
  <c r="AG108" i="11"/>
  <c r="AE108" i="11"/>
  <c r="AD108" i="11"/>
  <c r="AU108" i="11" s="1"/>
  <c r="AC108" i="11"/>
  <c r="AB108" i="11"/>
  <c r="AA108" i="11"/>
  <c r="Y108" i="11"/>
  <c r="Y148" i="11" s="1"/>
  <c r="X108" i="11"/>
  <c r="X148" i="11" s="1"/>
  <c r="W108" i="11"/>
  <c r="AS107" i="11"/>
  <c r="AM107" i="11"/>
  <c r="AS106" i="11"/>
  <c r="AM106" i="11"/>
  <c r="EA105" i="11"/>
  <c r="DZ105" i="11"/>
  <c r="DY105" i="11"/>
  <c r="DX105" i="11"/>
  <c r="DX109" i="11" s="1"/>
  <c r="DW105" i="11"/>
  <c r="DV105" i="11"/>
  <c r="DU105" i="11"/>
  <c r="DT105" i="11"/>
  <c r="DT109" i="11" s="1"/>
  <c r="DS105" i="11"/>
  <c r="DR105" i="11"/>
  <c r="DQ105" i="11"/>
  <c r="DP105" i="11"/>
  <c r="DN105" i="11"/>
  <c r="DN109" i="11" s="1"/>
  <c r="DM105" i="11"/>
  <c r="DL105" i="11"/>
  <c r="DK105" i="11"/>
  <c r="DK109" i="11" s="1"/>
  <c r="DJ105" i="11"/>
  <c r="DI105" i="11"/>
  <c r="DH105" i="11"/>
  <c r="DG105" i="11"/>
  <c r="DG109" i="11" s="1"/>
  <c r="DF105" i="11"/>
  <c r="DE105" i="11"/>
  <c r="DD105" i="11"/>
  <c r="DC105" i="11"/>
  <c r="DC109" i="11" s="1"/>
  <c r="CV105" i="11"/>
  <c r="CN105" i="11"/>
  <c r="CE105" i="11"/>
  <c r="AB105" i="11"/>
  <c r="Z105" i="11"/>
  <c r="Z109" i="11" s="1"/>
  <c r="Z147" i="11" s="1"/>
  <c r="X105" i="11"/>
  <c r="DA104" i="11"/>
  <c r="CZ104" i="11"/>
  <c r="CY104" i="11"/>
  <c r="CX104" i="11"/>
  <c r="CW104" i="11"/>
  <c r="CV104" i="11"/>
  <c r="CU104" i="11"/>
  <c r="CT104" i="11"/>
  <c r="CS104" i="11"/>
  <c r="CR104" i="11"/>
  <c r="CQ104" i="11"/>
  <c r="CP104" i="11"/>
  <c r="CN104" i="11"/>
  <c r="CM104" i="11"/>
  <c r="CL104" i="11"/>
  <c r="CK104" i="11"/>
  <c r="AK104" i="11" s="1"/>
  <c r="CJ104" i="11"/>
  <c r="CI104" i="11"/>
  <c r="CH104" i="11"/>
  <c r="CG104" i="11"/>
  <c r="CF104" i="11"/>
  <c r="CE104" i="11"/>
  <c r="CD104" i="11"/>
  <c r="CC104" i="11"/>
  <c r="AT104" i="11"/>
  <c r="AT105" i="11" s="1"/>
  <c r="AS104" i="11"/>
  <c r="AQ104" i="11"/>
  <c r="AN104" i="11"/>
  <c r="AR104" i="11" s="1"/>
  <c r="AM104" i="11"/>
  <c r="AH104" i="11"/>
  <c r="AL104" i="11" s="1"/>
  <c r="AF104" i="11"/>
  <c r="AE104" i="11"/>
  <c r="AA104" i="11"/>
  <c r="AC104" i="11" s="1"/>
  <c r="Y104" i="11"/>
  <c r="W104" i="11"/>
  <c r="DA103" i="11"/>
  <c r="DA105" i="11" s="1"/>
  <c r="CZ103" i="11"/>
  <c r="CY103" i="11"/>
  <c r="CY105" i="11" s="1"/>
  <c r="CX103" i="11"/>
  <c r="CW103" i="11"/>
  <c r="CV103" i="11"/>
  <c r="CU103" i="11"/>
  <c r="CT103" i="11"/>
  <c r="CS103" i="11"/>
  <c r="CS105" i="11" s="1"/>
  <c r="CR103" i="11"/>
  <c r="CR105" i="11" s="1"/>
  <c r="CQ103" i="11"/>
  <c r="CP103" i="11"/>
  <c r="CN103" i="11"/>
  <c r="CM103" i="11"/>
  <c r="CM105" i="11" s="1"/>
  <c r="CL103" i="11"/>
  <c r="CK103" i="11"/>
  <c r="CJ103" i="11"/>
  <c r="CJ105" i="11" s="1"/>
  <c r="CI103" i="11"/>
  <c r="CH103" i="11"/>
  <c r="CH105" i="11" s="1"/>
  <c r="CG103" i="11"/>
  <c r="CF103" i="11"/>
  <c r="CE103" i="11"/>
  <c r="CD103" i="11"/>
  <c r="CC103" i="11"/>
  <c r="AT103" i="11"/>
  <c r="AS103" i="11"/>
  <c r="AQ103" i="11"/>
  <c r="AN103" i="11"/>
  <c r="AR103" i="11" s="1"/>
  <c r="AM103" i="11"/>
  <c r="AK103" i="11"/>
  <c r="AH103" i="11"/>
  <c r="AL103" i="11" s="1"/>
  <c r="AF103" i="11"/>
  <c r="AE103" i="11"/>
  <c r="AD103" i="11"/>
  <c r="AC103" i="11"/>
  <c r="AA103" i="11"/>
  <c r="Y103" i="11"/>
  <c r="W103" i="11"/>
  <c r="DA102" i="11"/>
  <c r="CZ102" i="11"/>
  <c r="CZ105" i="11" s="1"/>
  <c r="CY102" i="11"/>
  <c r="CX102" i="11"/>
  <c r="CX105" i="11" s="1"/>
  <c r="CW102" i="11"/>
  <c r="CW105" i="11" s="1"/>
  <c r="CV102" i="11"/>
  <c r="CU102" i="11"/>
  <c r="CU105" i="11" s="1"/>
  <c r="CT102" i="11"/>
  <c r="CT105" i="11" s="1"/>
  <c r="CS102" i="11"/>
  <c r="CR102" i="11"/>
  <c r="CQ102" i="11"/>
  <c r="CQ105" i="11" s="1"/>
  <c r="CP102" i="11"/>
  <c r="CP105" i="11" s="1"/>
  <c r="CN102" i="11"/>
  <c r="CM102" i="11"/>
  <c r="CL102" i="11"/>
  <c r="CL105" i="11" s="1"/>
  <c r="CK102" i="11"/>
  <c r="CK105" i="11" s="1"/>
  <c r="CJ102" i="11"/>
  <c r="CI102" i="11"/>
  <c r="CI105" i="11" s="1"/>
  <c r="CH102" i="11"/>
  <c r="CG102" i="11"/>
  <c r="CG105" i="11" s="1"/>
  <c r="CF102" i="11"/>
  <c r="CF105" i="11" s="1"/>
  <c r="CE102" i="11"/>
  <c r="CD102" i="11"/>
  <c r="CD105" i="11" s="1"/>
  <c r="CC102" i="11"/>
  <c r="CC105" i="11" s="1"/>
  <c r="AT102" i="11"/>
  <c r="AS102" i="11"/>
  <c r="AN102" i="11"/>
  <c r="AW102" i="11" s="1"/>
  <c r="AM102" i="11"/>
  <c r="AK102" i="11"/>
  <c r="AK105" i="11" s="1"/>
  <c r="AH102" i="11"/>
  <c r="AF102" i="11"/>
  <c r="AF105" i="11" s="1"/>
  <c r="AE102" i="11"/>
  <c r="AA102" i="11"/>
  <c r="AC102" i="11" s="1"/>
  <c r="Y102" i="11"/>
  <c r="W102" i="11"/>
  <c r="W105" i="11" s="1"/>
  <c r="EA100" i="11"/>
  <c r="DZ100" i="11"/>
  <c r="DY100" i="11"/>
  <c r="DX100" i="11"/>
  <c r="DW100" i="11"/>
  <c r="DV100" i="11"/>
  <c r="DU100" i="11"/>
  <c r="DT100" i="11"/>
  <c r="DS100" i="11"/>
  <c r="DR100" i="11"/>
  <c r="DQ100" i="11"/>
  <c r="DQ109" i="11" s="1"/>
  <c r="DP100" i="11"/>
  <c r="DN100" i="11"/>
  <c r="DM100" i="11"/>
  <c r="DL100" i="11"/>
  <c r="DK100" i="11"/>
  <c r="DJ100" i="11"/>
  <c r="DI100" i="11"/>
  <c r="DH100" i="11"/>
  <c r="DG100" i="11"/>
  <c r="DF100" i="11"/>
  <c r="DE100" i="11"/>
  <c r="DD100" i="11"/>
  <c r="DC100" i="11"/>
  <c r="DA100" i="11"/>
  <c r="CV100" i="11"/>
  <c r="CQ100" i="11"/>
  <c r="CN100" i="11"/>
  <c r="AH100" i="11"/>
  <c r="AB100" i="11"/>
  <c r="Z100" i="11"/>
  <c r="X100" i="11"/>
  <c r="DA99" i="11"/>
  <c r="CZ99" i="11"/>
  <c r="CY99" i="11"/>
  <c r="CX99" i="11"/>
  <c r="AQ99" i="11" s="1"/>
  <c r="CW99" i="11"/>
  <c r="CW100" i="11" s="1"/>
  <c r="CV99" i="11"/>
  <c r="CU99" i="11"/>
  <c r="CT99" i="11"/>
  <c r="CS99" i="11"/>
  <c r="CR99" i="11"/>
  <c r="CQ99" i="11"/>
  <c r="CP99" i="11"/>
  <c r="CN99" i="11"/>
  <c r="CM99" i="11"/>
  <c r="CL99" i="11"/>
  <c r="CK99" i="11"/>
  <c r="AK99" i="11" s="1"/>
  <c r="CJ99" i="11"/>
  <c r="CJ100" i="11" s="1"/>
  <c r="CI99" i="11"/>
  <c r="CH99" i="11"/>
  <c r="CG99" i="11"/>
  <c r="CF99" i="11"/>
  <c r="CF100" i="11" s="1"/>
  <c r="CE99" i="11"/>
  <c r="CE100" i="11" s="1"/>
  <c r="CD99" i="11"/>
  <c r="CC99" i="11"/>
  <c r="AT99" i="11"/>
  <c r="AS99" i="11"/>
  <c r="AN99" i="11"/>
  <c r="AN100" i="11" s="1"/>
  <c r="AM99" i="11"/>
  <c r="AH99" i="11"/>
  <c r="AL99" i="11" s="1"/>
  <c r="AF99" i="11"/>
  <c r="AE99" i="11"/>
  <c r="AA99" i="11"/>
  <c r="AC99" i="11" s="1"/>
  <c r="Y99" i="11"/>
  <c r="W99" i="11"/>
  <c r="DA98" i="11"/>
  <c r="CZ98" i="11"/>
  <c r="CZ100" i="11" s="1"/>
  <c r="CY98" i="11"/>
  <c r="CY100" i="11" s="1"/>
  <c r="CX98" i="11"/>
  <c r="CW98" i="11"/>
  <c r="CV98" i="11"/>
  <c r="CU98" i="11"/>
  <c r="CU100" i="11" s="1"/>
  <c r="CT98" i="11"/>
  <c r="CT100" i="11" s="1"/>
  <c r="CS98" i="11"/>
  <c r="CS100" i="11" s="1"/>
  <c r="CR98" i="11"/>
  <c r="CR100" i="11" s="1"/>
  <c r="CQ98" i="11"/>
  <c r="CP98" i="11"/>
  <c r="CP100" i="11" s="1"/>
  <c r="CN98" i="11"/>
  <c r="CM98" i="11"/>
  <c r="CM100" i="11" s="1"/>
  <c r="CL98" i="11"/>
  <c r="CL100" i="11" s="1"/>
  <c r="CK98" i="11"/>
  <c r="CK100" i="11" s="1"/>
  <c r="CJ98" i="11"/>
  <c r="CI98" i="11"/>
  <c r="CI100" i="11" s="1"/>
  <c r="CH98" i="11"/>
  <c r="CH100" i="11" s="1"/>
  <c r="CG98" i="11"/>
  <c r="CF98" i="11"/>
  <c r="CE98" i="11"/>
  <c r="CD98" i="11"/>
  <c r="CD100" i="11" s="1"/>
  <c r="CC98" i="11"/>
  <c r="CC100" i="11" s="1"/>
  <c r="AT98" i="11"/>
  <c r="AS98" i="11"/>
  <c r="AQ98" i="11"/>
  <c r="AN98" i="11"/>
  <c r="AM98" i="11"/>
  <c r="AH98" i="11"/>
  <c r="AF98" i="11"/>
  <c r="AE98" i="11"/>
  <c r="AE100" i="11" s="1"/>
  <c r="AA98" i="11"/>
  <c r="AC98" i="11" s="1"/>
  <c r="Y98" i="11"/>
  <c r="W98" i="11"/>
  <c r="EA96" i="11"/>
  <c r="DZ96" i="11"/>
  <c r="DY96" i="11"/>
  <c r="DX96" i="11"/>
  <c r="DW96" i="11"/>
  <c r="DV96" i="11"/>
  <c r="DU96" i="11"/>
  <c r="DT96" i="11"/>
  <c r="DS96" i="11"/>
  <c r="DR96" i="11"/>
  <c r="DQ96" i="11"/>
  <c r="DP96" i="11"/>
  <c r="DP109" i="11" s="1"/>
  <c r="DN96" i="11"/>
  <c r="DM96" i="11"/>
  <c r="DL96" i="11"/>
  <c r="DK96" i="11"/>
  <c r="DJ96" i="11"/>
  <c r="DI96" i="11"/>
  <c r="DH96" i="11"/>
  <c r="DG96" i="11"/>
  <c r="DF96" i="11"/>
  <c r="DE96" i="11"/>
  <c r="DD96" i="11"/>
  <c r="DC96" i="11"/>
  <c r="CZ96" i="11"/>
  <c r="CW96" i="11"/>
  <c r="CV96" i="11"/>
  <c r="CN96" i="11"/>
  <c r="CF96" i="11"/>
  <c r="CE96" i="11"/>
  <c r="CC96" i="11"/>
  <c r="AB96" i="11"/>
  <c r="X96" i="11"/>
  <c r="DA95" i="11"/>
  <c r="CZ95" i="11"/>
  <c r="CY95" i="11"/>
  <c r="CX95" i="11"/>
  <c r="CW95" i="11"/>
  <c r="CV95" i="11"/>
  <c r="CU95" i="11"/>
  <c r="CT95" i="11"/>
  <c r="CS95" i="11"/>
  <c r="CS96" i="11" s="1"/>
  <c r="CR95" i="11"/>
  <c r="CQ95" i="11"/>
  <c r="CP95" i="11"/>
  <c r="CN95" i="11"/>
  <c r="CM95" i="11"/>
  <c r="CL95" i="11"/>
  <c r="CK95" i="11"/>
  <c r="CJ95" i="11"/>
  <c r="CI95" i="11"/>
  <c r="CH95" i="11"/>
  <c r="CG95" i="11"/>
  <c r="CF95" i="11"/>
  <c r="CE95" i="11"/>
  <c r="CD95" i="11"/>
  <c r="CC95" i="11"/>
  <c r="AT95" i="11"/>
  <c r="AS95" i="11"/>
  <c r="AQ95" i="11"/>
  <c r="AN95" i="11"/>
  <c r="AR95" i="11" s="1"/>
  <c r="AM95" i="11"/>
  <c r="AK95" i="11"/>
  <c r="AH95" i="11"/>
  <c r="AW95" i="11" s="1"/>
  <c r="AF95" i="11"/>
  <c r="AE95" i="11"/>
  <c r="AA95" i="11"/>
  <c r="AC95" i="11" s="1"/>
  <c r="Y95" i="11"/>
  <c r="W95" i="11"/>
  <c r="AD95" i="11" s="1"/>
  <c r="AZ95" i="11" s="1"/>
  <c r="BA95" i="11" s="1"/>
  <c r="DA94" i="11"/>
  <c r="CZ94" i="11"/>
  <c r="CY94" i="11"/>
  <c r="CX94" i="11"/>
  <c r="AQ94" i="11" s="1"/>
  <c r="CW94" i="11"/>
  <c r="CV94" i="11"/>
  <c r="CU94" i="11"/>
  <c r="CT94" i="11"/>
  <c r="CS94" i="11"/>
  <c r="CR94" i="11"/>
  <c r="CR96" i="11" s="1"/>
  <c r="CQ94" i="11"/>
  <c r="CP94" i="11"/>
  <c r="CN94" i="11"/>
  <c r="CM94" i="11"/>
  <c r="CM96" i="11" s="1"/>
  <c r="CL94" i="11"/>
  <c r="CK94" i="11"/>
  <c r="CJ94" i="11"/>
  <c r="CI94" i="11"/>
  <c r="CH94" i="11"/>
  <c r="CG94" i="11"/>
  <c r="CF94" i="11"/>
  <c r="CE94" i="11"/>
  <c r="CD94" i="11"/>
  <c r="CC94" i="11"/>
  <c r="AT94" i="11"/>
  <c r="AS94" i="11"/>
  <c r="AN94" i="11"/>
  <c r="AM94" i="11"/>
  <c r="AK94" i="11"/>
  <c r="AH94" i="11"/>
  <c r="AW94" i="11" s="1"/>
  <c r="AF94" i="11"/>
  <c r="AE94" i="11"/>
  <c r="AE96" i="11" s="1"/>
  <c r="AA94" i="11"/>
  <c r="AC94" i="11" s="1"/>
  <c r="Y94" i="11"/>
  <c r="W94" i="11"/>
  <c r="DA93" i="11"/>
  <c r="DA96" i="11" s="1"/>
  <c r="CZ93" i="11"/>
  <c r="CY93" i="11"/>
  <c r="CY96" i="11" s="1"/>
  <c r="CX93" i="11"/>
  <c r="CW93" i="11"/>
  <c r="CV93" i="11"/>
  <c r="CU93" i="11"/>
  <c r="CT93" i="11"/>
  <c r="CT96" i="11" s="1"/>
  <c r="CS93" i="11"/>
  <c r="CR93" i="11"/>
  <c r="CQ93" i="11"/>
  <c r="CQ96" i="11" s="1"/>
  <c r="CP93" i="11"/>
  <c r="CN93" i="11"/>
  <c r="CM93" i="11"/>
  <c r="CL93" i="11"/>
  <c r="CK93" i="11"/>
  <c r="CJ93" i="11"/>
  <c r="CJ96" i="11" s="1"/>
  <c r="CI93" i="11"/>
  <c r="CI96" i="11" s="1"/>
  <c r="CH93" i="11"/>
  <c r="CH96" i="11" s="1"/>
  <c r="CG93" i="11"/>
  <c r="CG96" i="11" s="1"/>
  <c r="CF93" i="11"/>
  <c r="CE93" i="11"/>
  <c r="CD93" i="11"/>
  <c r="CC93" i="11"/>
  <c r="AT93" i="11"/>
  <c r="AS93" i="11"/>
  <c r="AN93" i="11"/>
  <c r="AM93" i="11"/>
  <c r="AH93" i="11"/>
  <c r="AF93" i="11"/>
  <c r="AE93" i="11"/>
  <c r="AA93" i="11"/>
  <c r="Y93" i="11"/>
  <c r="W93" i="11"/>
  <c r="EA91" i="11"/>
  <c r="DZ91" i="11"/>
  <c r="DY91" i="11"/>
  <c r="DY157" i="11" s="1"/>
  <c r="DY82" i="11" s="1"/>
  <c r="DX91" i="11"/>
  <c r="DW91" i="11"/>
  <c r="DV91" i="11"/>
  <c r="DU91" i="11"/>
  <c r="DU157" i="11" s="1"/>
  <c r="DU82" i="11" s="1"/>
  <c r="DT91" i="11"/>
  <c r="DT157" i="11" s="1"/>
  <c r="DT82" i="11" s="1"/>
  <c r="DS91" i="11"/>
  <c r="DS157" i="11" s="1"/>
  <c r="DR91" i="11"/>
  <c r="DR157" i="11" s="1"/>
  <c r="DR82" i="11" s="1"/>
  <c r="DQ91" i="11"/>
  <c r="DQ157" i="11" s="1"/>
  <c r="DQ82" i="11" s="1"/>
  <c r="DP91" i="11"/>
  <c r="DN91" i="11"/>
  <c r="DM91" i="11"/>
  <c r="DL91" i="11"/>
  <c r="DK91" i="11"/>
  <c r="DJ91" i="11"/>
  <c r="DI91" i="11"/>
  <c r="DH91" i="11"/>
  <c r="DH157" i="11" s="1"/>
  <c r="DH82" i="11" s="1"/>
  <c r="DG91" i="11"/>
  <c r="DF91" i="11"/>
  <c r="DE91" i="11"/>
  <c r="DD91" i="11"/>
  <c r="DD157" i="11" s="1"/>
  <c r="DD82" i="11" s="1"/>
  <c r="DC91" i="11"/>
  <c r="CZ91" i="11"/>
  <c r="CX91" i="11"/>
  <c r="CT91" i="11"/>
  <c r="CS91" i="11"/>
  <c r="CR91" i="11"/>
  <c r="CQ91" i="11"/>
  <c r="CP91" i="11"/>
  <c r="CN91" i="11"/>
  <c r="CL91" i="11"/>
  <c r="CJ91" i="11"/>
  <c r="CG91" i="11"/>
  <c r="CD91" i="11"/>
  <c r="CC91" i="11"/>
  <c r="CA91" i="11"/>
  <c r="BZ91" i="11"/>
  <c r="BY91" i="11"/>
  <c r="BX91" i="11"/>
  <c r="BW91" i="11"/>
  <c r="BV91" i="11"/>
  <c r="BU91" i="11"/>
  <c r="BT91" i="11"/>
  <c r="BS91" i="11"/>
  <c r="BR91" i="11"/>
  <c r="BQ91" i="11"/>
  <c r="BP91" i="11"/>
  <c r="BN91" i="11"/>
  <c r="BM91" i="11"/>
  <c r="BL91" i="11"/>
  <c r="BK91" i="11"/>
  <c r="BJ91" i="11"/>
  <c r="BI91" i="11"/>
  <c r="BH91" i="11"/>
  <c r="BG91" i="11"/>
  <c r="BF91" i="11"/>
  <c r="BE91" i="11"/>
  <c r="BD91" i="11"/>
  <c r="BC91" i="11"/>
  <c r="AS91" i="11"/>
  <c r="AQ91" i="11"/>
  <c r="AM91" i="11"/>
  <c r="AC91" i="11"/>
  <c r="AB91" i="11"/>
  <c r="X91" i="11"/>
  <c r="X157" i="11" s="1"/>
  <c r="X82" i="11" s="1"/>
  <c r="DA90" i="11"/>
  <c r="DA91" i="11" s="1"/>
  <c r="CZ90" i="11"/>
  <c r="CY90" i="11"/>
  <c r="CY91" i="11" s="1"/>
  <c r="CX90" i="11"/>
  <c r="CW90" i="11"/>
  <c r="CW91" i="11" s="1"/>
  <c r="CV90" i="11"/>
  <c r="CV91" i="11" s="1"/>
  <c r="CU90" i="11"/>
  <c r="CU91" i="11" s="1"/>
  <c r="CT90" i="11"/>
  <c r="CS90" i="11"/>
  <c r="CR90" i="11"/>
  <c r="CQ90" i="11"/>
  <c r="CP90" i="11"/>
  <c r="CN90" i="11"/>
  <c r="CM90" i="11"/>
  <c r="CM91" i="11" s="1"/>
  <c r="CL90" i="11"/>
  <c r="CK90" i="11"/>
  <c r="CK91" i="11" s="1"/>
  <c r="CJ90" i="11"/>
  <c r="CI90" i="11"/>
  <c r="CI91" i="11" s="1"/>
  <c r="CI157" i="11" s="1"/>
  <c r="CH90" i="11"/>
  <c r="CH91" i="11" s="1"/>
  <c r="CG90" i="11"/>
  <c r="CF90" i="11"/>
  <c r="CF91" i="11" s="1"/>
  <c r="CE90" i="11"/>
  <c r="CE91" i="11" s="1"/>
  <c r="CD90" i="11"/>
  <c r="CC90" i="11"/>
  <c r="AT90" i="11"/>
  <c r="AT91" i="11" s="1"/>
  <c r="AS90" i="11"/>
  <c r="AQ90" i="11"/>
  <c r="AN90" i="11"/>
  <c r="AM90" i="11"/>
  <c r="AH90" i="11"/>
  <c r="AH91" i="11" s="1"/>
  <c r="AF90" i="11"/>
  <c r="AF91" i="11" s="1"/>
  <c r="AE90" i="11"/>
  <c r="AE91" i="11" s="1"/>
  <c r="AA90" i="11"/>
  <c r="AA91" i="11" s="1"/>
  <c r="Y90" i="11"/>
  <c r="Y91" i="11" s="1"/>
  <c r="W90" i="11"/>
  <c r="W91" i="11" s="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CZ88" i="11"/>
  <c r="CY88" i="11"/>
  <c r="CX88" i="11"/>
  <c r="CW88" i="11"/>
  <c r="CU88" i="11"/>
  <c r="CP88" i="11"/>
  <c r="CL88" i="11"/>
  <c r="CI88" i="11"/>
  <c r="CH88" i="11"/>
  <c r="CG88" i="11"/>
  <c r="CF88" i="11"/>
  <c r="CE88" i="11"/>
  <c r="CD88" i="11"/>
  <c r="CA88" i="11"/>
  <c r="BZ88" i="11"/>
  <c r="BY88" i="11"/>
  <c r="BX88" i="11"/>
  <c r="BW88" i="11"/>
  <c r="BV88" i="11"/>
  <c r="BU88" i="11"/>
  <c r="BT88" i="11"/>
  <c r="BS88" i="11"/>
  <c r="BR88" i="11"/>
  <c r="BQ88" i="11"/>
  <c r="BP88" i="11"/>
  <c r="BN88" i="11"/>
  <c r="BM88" i="11"/>
  <c r="BL88" i="11"/>
  <c r="BK88" i="11"/>
  <c r="AM88" i="11" s="1"/>
  <c r="BJ88" i="11"/>
  <c r="BI88" i="11"/>
  <c r="BH88" i="11"/>
  <c r="BG88" i="11"/>
  <c r="BF88" i="11"/>
  <c r="BE88" i="11"/>
  <c r="BD88" i="11"/>
  <c r="BC88" i="11"/>
  <c r="AS88" i="11"/>
  <c r="AB88" i="11"/>
  <c r="X88" i="11"/>
  <c r="DA87" i="11"/>
  <c r="DA88" i="11" s="1"/>
  <c r="CZ87" i="11"/>
  <c r="CY87" i="11"/>
  <c r="CX87" i="11"/>
  <c r="CW87" i="11"/>
  <c r="CV87" i="11"/>
  <c r="CV88" i="11" s="1"/>
  <c r="CU87" i="11"/>
  <c r="CT87" i="11"/>
  <c r="CT88" i="11" s="1"/>
  <c r="CS87" i="11"/>
  <c r="CS88" i="11" s="1"/>
  <c r="CR87" i="11"/>
  <c r="CR88" i="11" s="1"/>
  <c r="CQ87" i="11"/>
  <c r="CQ88" i="11" s="1"/>
  <c r="CP87" i="11"/>
  <c r="CN87" i="11"/>
  <c r="CN88" i="11" s="1"/>
  <c r="CM87" i="11"/>
  <c r="CM88" i="11" s="1"/>
  <c r="CL87" i="11"/>
  <c r="CK87" i="11"/>
  <c r="CJ87" i="11"/>
  <c r="CJ88" i="11" s="1"/>
  <c r="CI87" i="11"/>
  <c r="CH87" i="11"/>
  <c r="CG87" i="11"/>
  <c r="CF87" i="11"/>
  <c r="CE87" i="11"/>
  <c r="CD87" i="11"/>
  <c r="CC87" i="11"/>
  <c r="CC88" i="11" s="1"/>
  <c r="AT87" i="11"/>
  <c r="AT88" i="11" s="1"/>
  <c r="AS87" i="11"/>
  <c r="AQ87" i="11"/>
  <c r="AQ88" i="11" s="1"/>
  <c r="AN87" i="11"/>
  <c r="AM87" i="11"/>
  <c r="AH87" i="11"/>
  <c r="AF87" i="11"/>
  <c r="AF88" i="11" s="1"/>
  <c r="AE87" i="11"/>
  <c r="AE88" i="11" s="1"/>
  <c r="AA87" i="11"/>
  <c r="AA88" i="11" s="1"/>
  <c r="Y87" i="11"/>
  <c r="W87" i="11"/>
  <c r="Z83" i="11"/>
  <c r="DS82" i="11"/>
  <c r="EA81" i="11"/>
  <c r="EA79" i="11" s="1"/>
  <c r="EA60" i="11" s="1"/>
  <c r="DZ81" i="11"/>
  <c r="DZ79" i="11" s="1"/>
  <c r="DZ60" i="11" s="1"/>
  <c r="DY81" i="11"/>
  <c r="DY79" i="11" s="1"/>
  <c r="DY60" i="11" s="1"/>
  <c r="CY60" i="11" s="1"/>
  <c r="DX81" i="11"/>
  <c r="DX79" i="11" s="1"/>
  <c r="DW81" i="11"/>
  <c r="DW79" i="11" s="1"/>
  <c r="DW60" i="11" s="1"/>
  <c r="CW60" i="11" s="1"/>
  <c r="DV81" i="11"/>
  <c r="DU81" i="11"/>
  <c r="DT81" i="11"/>
  <c r="DT79" i="11" s="1"/>
  <c r="DS81" i="11"/>
  <c r="DR81" i="11"/>
  <c r="DR79" i="11" s="1"/>
  <c r="DQ81" i="11"/>
  <c r="DQ79" i="11" s="1"/>
  <c r="DP81" i="11"/>
  <c r="DP79" i="11" s="1"/>
  <c r="DN81" i="11"/>
  <c r="DN79" i="11" s="1"/>
  <c r="DM81" i="11"/>
  <c r="DM79" i="11" s="1"/>
  <c r="DM60" i="11" s="1"/>
  <c r="CM60" i="11" s="1"/>
  <c r="CM67" i="11" s="1"/>
  <c r="DL81" i="11"/>
  <c r="DK81" i="11"/>
  <c r="DJ81" i="11"/>
  <c r="DI81" i="11"/>
  <c r="DI79" i="11" s="1"/>
  <c r="DI60" i="11" s="1"/>
  <c r="DH81" i="11"/>
  <c r="DG81" i="11"/>
  <c r="DG79" i="11" s="1"/>
  <c r="DG60" i="11" s="1"/>
  <c r="DF81" i="11"/>
  <c r="DF79" i="11" s="1"/>
  <c r="DF60" i="11" s="1"/>
  <c r="CF60" i="11" s="1"/>
  <c r="DE81" i="11"/>
  <c r="DD81" i="11"/>
  <c r="DC81" i="11"/>
  <c r="DC79" i="11" s="1"/>
  <c r="DC60" i="11" s="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T17" i="11" s="1"/>
  <c r="AS81" i="11"/>
  <c r="AQ81" i="11"/>
  <c r="AN81" i="11"/>
  <c r="AM81" i="11"/>
  <c r="AK81" i="11"/>
  <c r="AH81" i="11"/>
  <c r="AL81" i="11" s="1"/>
  <c r="AF81" i="11"/>
  <c r="AF79" i="11" s="1"/>
  <c r="AF60" i="11" s="1"/>
  <c r="AE81" i="11"/>
  <c r="AE17" i="11" s="1"/>
  <c r="AA81" i="11"/>
  <c r="Y81" i="11"/>
  <c r="W81" i="11"/>
  <c r="AD81" i="11" s="1"/>
  <c r="DA80" i="11"/>
  <c r="DA79" i="11" s="1"/>
  <c r="CZ80" i="11"/>
  <c r="CZ79" i="11" s="1"/>
  <c r="CY80" i="11"/>
  <c r="CX80" i="11"/>
  <c r="AQ80" i="11" s="1"/>
  <c r="AR80" i="11" s="1"/>
  <c r="CW80" i="11"/>
  <c r="CW79" i="11" s="1"/>
  <c r="CV80" i="11"/>
  <c r="CU80" i="11"/>
  <c r="CT80" i="11"/>
  <c r="CS80" i="11"/>
  <c r="CR80" i="11"/>
  <c r="CQ80" i="11"/>
  <c r="CP80" i="11"/>
  <c r="CP79" i="11" s="1"/>
  <c r="CN80" i="11"/>
  <c r="CM80" i="11"/>
  <c r="CM79" i="11" s="1"/>
  <c r="CL80" i="11"/>
  <c r="CK80" i="11"/>
  <c r="AK80" i="11" s="1"/>
  <c r="AK79" i="11" s="1"/>
  <c r="CJ80" i="11"/>
  <c r="CI80" i="11"/>
  <c r="CH80" i="11"/>
  <c r="CH79" i="11" s="1"/>
  <c r="CG80" i="11"/>
  <c r="CG79" i="11" s="1"/>
  <c r="CF80" i="11"/>
  <c r="CF79" i="11" s="1"/>
  <c r="CE80" i="11"/>
  <c r="CD80" i="11"/>
  <c r="CC80" i="11"/>
  <c r="AT80" i="11"/>
  <c r="AU80" i="11" s="1"/>
  <c r="AS80" i="11"/>
  <c r="AN80" i="11"/>
  <c r="AN16" i="11" s="1"/>
  <c r="AH80" i="11"/>
  <c r="AH16" i="11" s="1"/>
  <c r="AF80" i="11"/>
  <c r="AE80" i="11"/>
  <c r="AA80" i="11"/>
  <c r="Y80" i="11"/>
  <c r="W80" i="11"/>
  <c r="AD80" i="11" s="1"/>
  <c r="AX80" i="11" s="1"/>
  <c r="DV79" i="11"/>
  <c r="DV60" i="11" s="1"/>
  <c r="DU79" i="11"/>
  <c r="DU60" i="11" s="1"/>
  <c r="DS79" i="11"/>
  <c r="DL79" i="11"/>
  <c r="DL60" i="11" s="1"/>
  <c r="CL60" i="11" s="1"/>
  <c r="DK79" i="11"/>
  <c r="DK60" i="11" s="1"/>
  <c r="CK60" i="11" s="1"/>
  <c r="DJ79" i="11"/>
  <c r="DJ60" i="11" s="1"/>
  <c r="CJ60" i="11" s="1"/>
  <c r="CJ67" i="11" s="1"/>
  <c r="DH79" i="11"/>
  <c r="DE79" i="11"/>
  <c r="DE60" i="11" s="1"/>
  <c r="DD79" i="11"/>
  <c r="DD60" i="11" s="1"/>
  <c r="CY79" i="11"/>
  <c r="CX79" i="11"/>
  <c r="CV79" i="11"/>
  <c r="CU79" i="11"/>
  <c r="CT79" i="11"/>
  <c r="CS79" i="11"/>
  <c r="CR79" i="11"/>
  <c r="CQ79" i="11"/>
  <c r="CN79" i="11"/>
  <c r="CL79" i="11"/>
  <c r="CK79" i="11"/>
  <c r="CJ79" i="11"/>
  <c r="CI79" i="11"/>
  <c r="CE79" i="11"/>
  <c r="CD79" i="11"/>
  <c r="CC79" i="11"/>
  <c r="AQ79" i="11"/>
  <c r="AM79" i="11"/>
  <c r="AB79" i="11"/>
  <c r="Y79" i="11"/>
  <c r="X79" i="11"/>
  <c r="DA78" i="11"/>
  <c r="CZ78" i="11"/>
  <c r="CY78" i="11"/>
  <c r="CX78" i="11"/>
  <c r="CW78" i="11"/>
  <c r="CV78" i="11"/>
  <c r="CU78" i="11"/>
  <c r="CT78" i="11"/>
  <c r="CS78" i="11"/>
  <c r="CR78" i="11"/>
  <c r="CQ78" i="11"/>
  <c r="CP78" i="11"/>
  <c r="CN78" i="11"/>
  <c r="CM78" i="11"/>
  <c r="CL78" i="11"/>
  <c r="CK78" i="11"/>
  <c r="CJ78" i="11"/>
  <c r="CI78" i="11"/>
  <c r="CH78" i="11"/>
  <c r="CG78" i="11"/>
  <c r="CF78" i="11"/>
  <c r="CF73" i="11" s="1"/>
  <c r="CE78" i="11"/>
  <c r="CD78" i="11"/>
  <c r="CC78" i="11"/>
  <c r="AT78" i="11"/>
  <c r="AS78" i="11"/>
  <c r="AQ78" i="11"/>
  <c r="AN78" i="11"/>
  <c r="AM78" i="11"/>
  <c r="AK78" i="11"/>
  <c r="AH78" i="11"/>
  <c r="AH14" i="11" s="1"/>
  <c r="AF78" i="11"/>
  <c r="AE78" i="11"/>
  <c r="AE73" i="11" s="1"/>
  <c r="AE36" i="11" s="1"/>
  <c r="AA78" i="11"/>
  <c r="AA14" i="11" s="1"/>
  <c r="Y78" i="11"/>
  <c r="Y14" i="11" s="1"/>
  <c r="W78" i="11"/>
  <c r="AD78" i="11" s="1"/>
  <c r="AT77" i="11"/>
  <c r="AS77" i="11"/>
  <c r="AQ77" i="11"/>
  <c r="AN77" i="11"/>
  <c r="AN13" i="11" s="1"/>
  <c r="AM77" i="11"/>
  <c r="AK77" i="11"/>
  <c r="AH77" i="11"/>
  <c r="AF77" i="11"/>
  <c r="AE77" i="11"/>
  <c r="AE13" i="11" s="1"/>
  <c r="AA77" i="11"/>
  <c r="AA13" i="11" s="1"/>
  <c r="Y77" i="11"/>
  <c r="Y13" i="11" s="1"/>
  <c r="W77" i="11"/>
  <c r="AD77" i="11" s="1"/>
  <c r="DA76" i="11"/>
  <c r="CZ76" i="11"/>
  <c r="CY76" i="11"/>
  <c r="CX76" i="11"/>
  <c r="CW76" i="11"/>
  <c r="CV76" i="11"/>
  <c r="CU76" i="11"/>
  <c r="CU73" i="11" s="1"/>
  <c r="CT76" i="11"/>
  <c r="CS76" i="11"/>
  <c r="CR76" i="11"/>
  <c r="CQ76" i="11"/>
  <c r="CP76" i="11"/>
  <c r="CN76" i="11"/>
  <c r="CM76" i="11"/>
  <c r="CL76" i="11"/>
  <c r="CK76" i="11"/>
  <c r="AK76" i="11" s="1"/>
  <c r="CJ76" i="11"/>
  <c r="CI76" i="11"/>
  <c r="CH76" i="11"/>
  <c r="CG76" i="11"/>
  <c r="CF76" i="11"/>
  <c r="CE76" i="11"/>
  <c r="CD76" i="11"/>
  <c r="CC76" i="11"/>
  <c r="AT76" i="11"/>
  <c r="AT39" i="11" s="1"/>
  <c r="AS76" i="11"/>
  <c r="AQ76" i="11"/>
  <c r="AN76" i="11"/>
  <c r="AR76" i="11" s="1"/>
  <c r="AM76" i="11"/>
  <c r="AH76" i="11"/>
  <c r="AF76" i="11"/>
  <c r="AF12" i="11" s="1"/>
  <c r="AE76" i="11"/>
  <c r="AA76" i="11"/>
  <c r="AA12" i="11" s="1"/>
  <c r="AA9" i="11" s="1"/>
  <c r="Y76" i="11"/>
  <c r="Y12" i="11" s="1"/>
  <c r="W76" i="11"/>
  <c r="DA75" i="11"/>
  <c r="CZ75" i="11"/>
  <c r="CY75" i="11"/>
  <c r="CX75" i="11"/>
  <c r="AQ75" i="11" s="1"/>
  <c r="CW75" i="11"/>
  <c r="CV75" i="11"/>
  <c r="CU75" i="11"/>
  <c r="CT75" i="11"/>
  <c r="CS75" i="11"/>
  <c r="CR75" i="11"/>
  <c r="CQ75" i="11"/>
  <c r="CP75" i="11"/>
  <c r="CN75" i="11"/>
  <c r="CM75" i="11"/>
  <c r="CL75" i="11"/>
  <c r="CK75" i="11"/>
  <c r="CJ75" i="11"/>
  <c r="CI75" i="11"/>
  <c r="CH75" i="11"/>
  <c r="CG75" i="11"/>
  <c r="CG73" i="11" s="1"/>
  <c r="CF75" i="11"/>
  <c r="CE75" i="11"/>
  <c r="CD75" i="11"/>
  <c r="CC75" i="11"/>
  <c r="AT75" i="11"/>
  <c r="AS75" i="11"/>
  <c r="AN75" i="11"/>
  <c r="AN11" i="11" s="1"/>
  <c r="AR11" i="11" s="1"/>
  <c r="AM75" i="11"/>
  <c r="AK75" i="11"/>
  <c r="AH75" i="11"/>
  <c r="AF75" i="11"/>
  <c r="AE75" i="11"/>
  <c r="AA75" i="11"/>
  <c r="AA11" i="11" s="1"/>
  <c r="Y75" i="11"/>
  <c r="W75" i="11"/>
  <c r="DA74" i="11"/>
  <c r="CZ74" i="11"/>
  <c r="CY74" i="11"/>
  <c r="CX74" i="11"/>
  <c r="AQ74" i="11" s="1"/>
  <c r="AQ73" i="11" s="1"/>
  <c r="CW74" i="11"/>
  <c r="CV74" i="11"/>
  <c r="CU74" i="11"/>
  <c r="CT74" i="11"/>
  <c r="CS74" i="11"/>
  <c r="CS73" i="11" s="1"/>
  <c r="CR74" i="11"/>
  <c r="CQ74" i="11"/>
  <c r="CQ73" i="11" s="1"/>
  <c r="CP74" i="11"/>
  <c r="CN74" i="11"/>
  <c r="CM74" i="11"/>
  <c r="CL74" i="11"/>
  <c r="CL73" i="11" s="1"/>
  <c r="CK74" i="11"/>
  <c r="CJ74" i="11"/>
  <c r="CI74" i="11"/>
  <c r="CH74" i="11"/>
  <c r="CG74" i="11"/>
  <c r="CF74" i="11"/>
  <c r="CE74" i="11"/>
  <c r="CD74" i="11"/>
  <c r="CC74" i="11"/>
  <c r="AT74" i="11"/>
  <c r="AT37" i="11" s="1"/>
  <c r="AS74" i="11"/>
  <c r="AN74" i="11"/>
  <c r="AN73" i="11" s="1"/>
  <c r="AN36" i="11" s="1"/>
  <c r="AM74" i="11"/>
  <c r="AH74" i="11"/>
  <c r="AF74" i="11"/>
  <c r="AF10" i="11" s="1"/>
  <c r="AF9" i="11" s="1"/>
  <c r="AE74" i="11"/>
  <c r="AA74" i="11"/>
  <c r="Y74" i="11"/>
  <c r="W74" i="11"/>
  <c r="AD74" i="11" s="1"/>
  <c r="EA73" i="11"/>
  <c r="DZ73" i="11"/>
  <c r="DY73" i="11"/>
  <c r="DY36" i="11" s="1"/>
  <c r="DX73" i="11"/>
  <c r="DW73" i="11"/>
  <c r="DW36" i="11" s="1"/>
  <c r="CW36" i="11" s="1"/>
  <c r="DV73" i="11"/>
  <c r="DU73" i="11"/>
  <c r="DT73" i="11"/>
  <c r="DS73" i="11"/>
  <c r="DS36" i="11" s="1"/>
  <c r="CS36" i="11" s="1"/>
  <c r="DR73" i="11"/>
  <c r="DQ73" i="11"/>
  <c r="DP73" i="11"/>
  <c r="DN73" i="11"/>
  <c r="DN36" i="11" s="1"/>
  <c r="DM73" i="11"/>
  <c r="DM36" i="11" s="1"/>
  <c r="DL73" i="11"/>
  <c r="DL36" i="11" s="1"/>
  <c r="DK73" i="11"/>
  <c r="DJ73" i="11"/>
  <c r="DI73" i="11"/>
  <c r="DH73" i="11"/>
  <c r="DG73" i="11"/>
  <c r="DF73" i="11"/>
  <c r="DF36" i="11" s="1"/>
  <c r="DE73" i="11"/>
  <c r="DD73" i="11"/>
  <c r="DD83" i="11" s="1"/>
  <c r="DC73" i="11"/>
  <c r="DA73" i="11"/>
  <c r="CZ73" i="11"/>
  <c r="CY73" i="11"/>
  <c r="CX73" i="11"/>
  <c r="CW73" i="11"/>
  <c r="CV73" i="11"/>
  <c r="CT73" i="11"/>
  <c r="CR73" i="11"/>
  <c r="CP73" i="11"/>
  <c r="CM73" i="11"/>
  <c r="CJ73" i="11"/>
  <c r="CI73" i="11"/>
  <c r="CE73" i="11"/>
  <c r="CD73" i="11"/>
  <c r="CC73" i="11"/>
  <c r="AT73" i="11"/>
  <c r="AB73" i="11"/>
  <c r="X73" i="11"/>
  <c r="AY70" i="11"/>
  <c r="EA66" i="11"/>
  <c r="DZ66" i="11"/>
  <c r="CZ66" i="11" s="1"/>
  <c r="DY66" i="11"/>
  <c r="CY66" i="11" s="1"/>
  <c r="DX66" i="11"/>
  <c r="CX66" i="11" s="1"/>
  <c r="DW66" i="11"/>
  <c r="DV66" i="11"/>
  <c r="DU66" i="11"/>
  <c r="DT66" i="11"/>
  <c r="DS66" i="11"/>
  <c r="CS66" i="11" s="1"/>
  <c r="DR66" i="11"/>
  <c r="CR66" i="11" s="1"/>
  <c r="DQ66" i="11"/>
  <c r="CQ66" i="11" s="1"/>
  <c r="DP66" i="11"/>
  <c r="DN66" i="11"/>
  <c r="CN66" i="11" s="1"/>
  <c r="DM66" i="11"/>
  <c r="DL66" i="11"/>
  <c r="CL66" i="11" s="1"/>
  <c r="DK66" i="11"/>
  <c r="CK66" i="11" s="1"/>
  <c r="DJ66" i="11"/>
  <c r="DI66" i="11"/>
  <c r="CI66" i="11" s="1"/>
  <c r="DH66" i="11"/>
  <c r="CH66" i="11" s="1"/>
  <c r="DG66" i="11"/>
  <c r="DF66" i="11"/>
  <c r="DE66" i="11"/>
  <c r="DD66" i="11"/>
  <c r="CD66" i="11" s="1"/>
  <c r="DC66" i="11"/>
  <c r="DA66" i="11"/>
  <c r="CW66" i="11"/>
  <c r="CV66" i="11"/>
  <c r="CU66" i="11"/>
  <c r="CT66" i="11"/>
  <c r="CP66" i="11"/>
  <c r="CM66" i="11"/>
  <c r="CJ66" i="11"/>
  <c r="CG66" i="11"/>
  <c r="CF66" i="11"/>
  <c r="CE66" i="11"/>
  <c r="CC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AM66" i="11" s="1"/>
  <c r="BJ66" i="11"/>
  <c r="BI66" i="11"/>
  <c r="BH66" i="11"/>
  <c r="BG66" i="11"/>
  <c r="BF66" i="11"/>
  <c r="BE66" i="11"/>
  <c r="BD66" i="11"/>
  <c r="BC66" i="11"/>
  <c r="AS66" i="11"/>
  <c r="AQ66" i="11"/>
  <c r="AK66" i="11"/>
  <c r="AF66" i="11"/>
  <c r="AE66" i="11"/>
  <c r="AC66" i="11"/>
  <c r="AB66" i="11"/>
  <c r="AA66" i="11"/>
  <c r="Z66" i="11"/>
  <c r="Z30" i="11" s="1"/>
  <c r="Y66" i="11"/>
  <c r="X66" i="11"/>
  <c r="EA65" i="11"/>
  <c r="DZ65" i="11"/>
  <c r="DY65" i="11"/>
  <c r="DX65" i="11"/>
  <c r="CX65" i="11" s="1"/>
  <c r="DW65" i="11"/>
  <c r="DV65" i="11"/>
  <c r="CV65" i="11" s="1"/>
  <c r="DU65" i="11"/>
  <c r="DT65" i="11"/>
  <c r="DS65" i="11"/>
  <c r="CS65" i="11" s="1"/>
  <c r="DR65" i="11"/>
  <c r="DQ65" i="11"/>
  <c r="CQ65" i="11" s="1"/>
  <c r="DP65" i="11"/>
  <c r="CP65" i="11" s="1"/>
  <c r="DN65" i="11"/>
  <c r="DM65" i="11"/>
  <c r="DL65" i="11"/>
  <c r="CL65" i="11" s="1"/>
  <c r="DK65" i="11"/>
  <c r="DJ65" i="11"/>
  <c r="DI65" i="11"/>
  <c r="DH65" i="11"/>
  <c r="DG65" i="11"/>
  <c r="CG65" i="11" s="1"/>
  <c r="DF65" i="11"/>
  <c r="DE65" i="11"/>
  <c r="CE65" i="11" s="1"/>
  <c r="DD65" i="11"/>
  <c r="DC65" i="11"/>
  <c r="DA65" i="11"/>
  <c r="CZ65" i="11"/>
  <c r="CY65" i="11"/>
  <c r="CW65" i="11"/>
  <c r="CU65" i="11"/>
  <c r="CT65" i="11"/>
  <c r="CR65" i="11"/>
  <c r="CM65" i="11"/>
  <c r="CK65" i="11"/>
  <c r="CJ65" i="11"/>
  <c r="CI65" i="11"/>
  <c r="CH65" i="11"/>
  <c r="CF65" i="11"/>
  <c r="CD65" i="11"/>
  <c r="CC65" i="11"/>
  <c r="CA65" i="11"/>
  <c r="BZ65" i="11"/>
  <c r="BY65" i="11"/>
  <c r="BX65" i="11"/>
  <c r="BW65" i="11"/>
  <c r="BV65" i="11"/>
  <c r="BU65" i="11"/>
  <c r="BT65" i="11"/>
  <c r="BS65" i="11"/>
  <c r="BR65" i="11"/>
  <c r="BQ65" i="11"/>
  <c r="BP65" i="11"/>
  <c r="BN65" i="11"/>
  <c r="BM65" i="11"/>
  <c r="BL65" i="11"/>
  <c r="BK65" i="11"/>
  <c r="AM65" i="11" s="1"/>
  <c r="BJ65" i="11"/>
  <c r="BI65" i="11"/>
  <c r="BH65" i="11"/>
  <c r="BG65" i="11"/>
  <c r="BF65" i="11"/>
  <c r="BE65" i="11"/>
  <c r="BD65" i="11"/>
  <c r="BC65" i="11"/>
  <c r="AT65" i="11"/>
  <c r="AS65" i="11"/>
  <c r="AF65" i="11"/>
  <c r="AC65" i="11"/>
  <c r="AB65" i="11"/>
  <c r="AA65" i="11"/>
  <c r="Z65" i="11"/>
  <c r="Y65" i="11"/>
  <c r="X65" i="11"/>
  <c r="EA64" i="11"/>
  <c r="DZ64" i="11"/>
  <c r="DY64" i="11"/>
  <c r="CY64" i="11" s="1"/>
  <c r="DX64" i="11"/>
  <c r="CX64" i="11" s="1"/>
  <c r="DW64" i="11"/>
  <c r="CW64" i="11" s="1"/>
  <c r="DV64" i="11"/>
  <c r="DU64" i="11"/>
  <c r="DT64" i="11"/>
  <c r="DS64" i="11"/>
  <c r="CS64" i="11" s="1"/>
  <c r="DR64" i="11"/>
  <c r="CR64" i="11" s="1"/>
  <c r="DQ64" i="11"/>
  <c r="CQ64" i="11" s="1"/>
  <c r="DP64" i="11"/>
  <c r="CP64" i="11" s="1"/>
  <c r="DN64" i="11"/>
  <c r="CN64" i="11" s="1"/>
  <c r="DM64" i="11"/>
  <c r="DL64" i="11"/>
  <c r="DK64" i="11"/>
  <c r="DJ64" i="11"/>
  <c r="DI64" i="11"/>
  <c r="DH64" i="11"/>
  <c r="CH64" i="11" s="1"/>
  <c r="DG64" i="11"/>
  <c r="CG64" i="11" s="1"/>
  <c r="DF64" i="11"/>
  <c r="CF64" i="11" s="1"/>
  <c r="DE64" i="11"/>
  <c r="CE64" i="11" s="1"/>
  <c r="DD64" i="11"/>
  <c r="DC64" i="11"/>
  <c r="DA64" i="11"/>
  <c r="CZ64" i="11"/>
  <c r="CV64" i="11"/>
  <c r="CU64" i="11"/>
  <c r="CT64" i="11"/>
  <c r="CM64" i="11"/>
  <c r="CL64" i="11"/>
  <c r="CK64" i="11"/>
  <c r="CJ64" i="11"/>
  <c r="CI64" i="11"/>
  <c r="CD64" i="11"/>
  <c r="CC64" i="11"/>
  <c r="AT64" i="11"/>
  <c r="AS64" i="11"/>
  <c r="AN64" i="11"/>
  <c r="AM64" i="11"/>
  <c r="AK64" i="11"/>
  <c r="AC64" i="11"/>
  <c r="AB64" i="11"/>
  <c r="AA64" i="11"/>
  <c r="Z64" i="11"/>
  <c r="Y64" i="11"/>
  <c r="X64" i="11"/>
  <c r="EA63" i="11"/>
  <c r="DA63" i="11" s="1"/>
  <c r="DZ63" i="11"/>
  <c r="DY63" i="11"/>
  <c r="CY63" i="11" s="1"/>
  <c r="DX63" i="11"/>
  <c r="CX63" i="11" s="1"/>
  <c r="DW63" i="11"/>
  <c r="CW63" i="11" s="1"/>
  <c r="DV63" i="11"/>
  <c r="DU63" i="11"/>
  <c r="DT63" i="11"/>
  <c r="CT63" i="11" s="1"/>
  <c r="DS63" i="11"/>
  <c r="DR63" i="11"/>
  <c r="DQ63" i="11"/>
  <c r="DP63" i="11"/>
  <c r="DN63" i="11"/>
  <c r="DM63" i="11"/>
  <c r="DL63" i="11"/>
  <c r="CL63" i="11" s="1"/>
  <c r="DK63" i="11"/>
  <c r="CK63" i="11" s="1"/>
  <c r="DJ63" i="11"/>
  <c r="DI63" i="11"/>
  <c r="CI63" i="11" s="1"/>
  <c r="DH63" i="11"/>
  <c r="CH63" i="11" s="1"/>
  <c r="DG63" i="11"/>
  <c r="CG63" i="11" s="1"/>
  <c r="DF63" i="11"/>
  <c r="DE63" i="11"/>
  <c r="CE63" i="11" s="1"/>
  <c r="DD63" i="11"/>
  <c r="DC63" i="11"/>
  <c r="CC63" i="11" s="1"/>
  <c r="CZ63" i="11"/>
  <c r="CV63" i="11"/>
  <c r="CU63" i="11"/>
  <c r="CS63" i="11"/>
  <c r="CR63" i="11"/>
  <c r="CQ63" i="11"/>
  <c r="CP63" i="11"/>
  <c r="CN63" i="11"/>
  <c r="CM63" i="11"/>
  <c r="CJ63" i="11"/>
  <c r="CF63" i="11"/>
  <c r="CD63" i="11"/>
  <c r="CA63" i="11"/>
  <c r="BZ63" i="11"/>
  <c r="BY63" i="11"/>
  <c r="BX63" i="11"/>
  <c r="BW63" i="11"/>
  <c r="BV63" i="11"/>
  <c r="BU63" i="11"/>
  <c r="BT63" i="11"/>
  <c r="BS63" i="11"/>
  <c r="BR63" i="11"/>
  <c r="BQ63" i="11"/>
  <c r="BP63" i="11"/>
  <c r="BN63" i="11"/>
  <c r="BM63" i="11"/>
  <c r="BL63" i="11"/>
  <c r="BK63" i="11"/>
  <c r="BJ63" i="11"/>
  <c r="BI63" i="11"/>
  <c r="BH63" i="11"/>
  <c r="BG63" i="11"/>
  <c r="BF63" i="11"/>
  <c r="BE63" i="11"/>
  <c r="BD63" i="11"/>
  <c r="BC63" i="11"/>
  <c r="AS63" i="11"/>
  <c r="AQ63" i="11"/>
  <c r="AM63" i="11"/>
  <c r="AK63" i="11"/>
  <c r="AF63" i="11"/>
  <c r="AE63" i="11"/>
  <c r="AC63" i="11"/>
  <c r="AB63" i="11"/>
  <c r="AA63" i="11"/>
  <c r="Z63" i="11"/>
  <c r="Y63" i="11"/>
  <c r="X63" i="11"/>
  <c r="EA62" i="11"/>
  <c r="DA62" i="11" s="1"/>
  <c r="DZ62" i="11"/>
  <c r="DY62" i="11"/>
  <c r="CY62" i="11" s="1"/>
  <c r="DX62" i="11"/>
  <c r="DW62" i="11"/>
  <c r="CW62" i="11" s="1"/>
  <c r="DV62" i="11"/>
  <c r="DV67" i="11" s="1"/>
  <c r="DU62" i="11"/>
  <c r="DT62" i="11"/>
  <c r="CT62" i="11" s="1"/>
  <c r="DS62" i="11"/>
  <c r="DR62" i="11"/>
  <c r="DQ62" i="11"/>
  <c r="DP62" i="11"/>
  <c r="CZ62" i="11"/>
  <c r="CX62" i="11"/>
  <c r="CV62" i="11"/>
  <c r="CU62" i="11"/>
  <c r="CS62" i="11"/>
  <c r="CR62" i="11"/>
  <c r="CQ62" i="11"/>
  <c r="CP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Z62" i="11"/>
  <c r="Y62" i="11"/>
  <c r="X62" i="11"/>
  <c r="EA61" i="11"/>
  <c r="DZ61" i="11"/>
  <c r="DY61" i="11"/>
  <c r="DX61" i="11"/>
  <c r="CX61" i="11" s="1"/>
  <c r="DW61" i="11"/>
  <c r="CW61" i="11" s="1"/>
  <c r="DV61" i="11"/>
  <c r="DU61" i="11"/>
  <c r="CU61" i="11" s="1"/>
  <c r="DT61" i="11"/>
  <c r="DS61" i="11"/>
  <c r="CS61" i="11" s="1"/>
  <c r="DR61" i="11"/>
  <c r="CR61" i="11" s="1"/>
  <c r="DQ61" i="11"/>
  <c r="DP61" i="11"/>
  <c r="DN61" i="11"/>
  <c r="CN61" i="11" s="1"/>
  <c r="DM61" i="11"/>
  <c r="DL61" i="11"/>
  <c r="CL61" i="11" s="1"/>
  <c r="DK61" i="11"/>
  <c r="DK67" i="11" s="1"/>
  <c r="DJ61" i="11"/>
  <c r="DI61" i="11"/>
  <c r="CI61" i="11" s="1"/>
  <c r="DH61" i="11"/>
  <c r="CH61" i="11" s="1"/>
  <c r="DG61" i="11"/>
  <c r="CG61" i="11" s="1"/>
  <c r="DF61" i="11"/>
  <c r="DE61" i="11"/>
  <c r="DD61" i="11"/>
  <c r="DC61" i="11"/>
  <c r="DA61" i="11"/>
  <c r="CZ61" i="11"/>
  <c r="CV61" i="11"/>
  <c r="CT61" i="11"/>
  <c r="CQ61" i="11"/>
  <c r="CP61" i="11"/>
  <c r="CM61" i="11"/>
  <c r="CK61" i="11"/>
  <c r="CK67" i="11" s="1"/>
  <c r="CJ61" i="11"/>
  <c r="CE61" i="11"/>
  <c r="CD61" i="11"/>
  <c r="CC61" i="11"/>
  <c r="CA61" i="11"/>
  <c r="BZ61" i="11"/>
  <c r="BY61" i="11"/>
  <c r="BX61" i="11"/>
  <c r="AS61" i="11" s="1"/>
  <c r="BW61" i="11"/>
  <c r="BV61" i="11"/>
  <c r="BU61" i="11"/>
  <c r="BT61" i="11"/>
  <c r="BS61" i="11"/>
  <c r="BR61" i="11"/>
  <c r="BQ61" i="11"/>
  <c r="BP61" i="11"/>
  <c r="BN61" i="11"/>
  <c r="BM61" i="11"/>
  <c r="BL61" i="11"/>
  <c r="BK61" i="11"/>
  <c r="BJ61" i="11"/>
  <c r="BI61" i="11"/>
  <c r="BH61" i="11"/>
  <c r="BG61" i="11"/>
  <c r="BF61" i="11"/>
  <c r="BE61" i="11"/>
  <c r="BD61" i="11"/>
  <c r="BC61" i="11"/>
  <c r="AT61" i="11"/>
  <c r="AM61" i="11"/>
  <c r="AH61" i="11"/>
  <c r="AE61" i="11"/>
  <c r="AC61" i="11"/>
  <c r="AC67" i="11" s="1"/>
  <c r="AB61" i="11"/>
  <c r="AA61" i="11"/>
  <c r="Z61" i="11"/>
  <c r="Y61" i="11"/>
  <c r="X61" i="11"/>
  <c r="DX60" i="11"/>
  <c r="DX67" i="11" s="1"/>
  <c r="DT60" i="11"/>
  <c r="CT60" i="11" s="1"/>
  <c r="DS60" i="11"/>
  <c r="DR60" i="11"/>
  <c r="DR24" i="11" s="1"/>
  <c r="CR24" i="11" s="1"/>
  <c r="DQ60" i="11"/>
  <c r="DQ67" i="11" s="1"/>
  <c r="DP60" i="11"/>
  <c r="CP60" i="11" s="1"/>
  <c r="DN60" i="11"/>
  <c r="DH60" i="11"/>
  <c r="CH60" i="11" s="1"/>
  <c r="CV60" i="11"/>
  <c r="CQ60" i="11"/>
  <c r="CI60" i="11"/>
  <c r="CD60" i="11"/>
  <c r="AQ60" i="11"/>
  <c r="AK60" i="11"/>
  <c r="AC60" i="11"/>
  <c r="AB60" i="11"/>
  <c r="AA60" i="11"/>
  <c r="Z60" i="11"/>
  <c r="Y60" i="11"/>
  <c r="X60" i="11"/>
  <c r="X67" i="11" s="1"/>
  <c r="AY57" i="11"/>
  <c r="AY56" i="11"/>
  <c r="DU55" i="11"/>
  <c r="DU18" i="11" s="1"/>
  <c r="EA54" i="11"/>
  <c r="DZ54" i="11"/>
  <c r="CZ54" i="11" s="1"/>
  <c r="DY54" i="11"/>
  <c r="CY54" i="11" s="1"/>
  <c r="DX54" i="11"/>
  <c r="DW54" i="11"/>
  <c r="DV54" i="11"/>
  <c r="DU54" i="11"/>
  <c r="DT54" i="11"/>
  <c r="CT54" i="11" s="1"/>
  <c r="DS54" i="11"/>
  <c r="CS54" i="11" s="1"/>
  <c r="DR54" i="11"/>
  <c r="DQ54" i="11"/>
  <c r="DP54" i="11"/>
  <c r="CP54" i="11" s="1"/>
  <c r="DN54" i="11"/>
  <c r="DM54" i="11"/>
  <c r="CM54" i="11" s="1"/>
  <c r="DL54" i="11"/>
  <c r="CL54" i="11" s="1"/>
  <c r="DK54" i="11"/>
  <c r="CK54" i="11" s="1"/>
  <c r="DJ54" i="11"/>
  <c r="CJ54" i="11" s="1"/>
  <c r="DI54" i="11"/>
  <c r="CI54" i="11" s="1"/>
  <c r="DH54" i="11"/>
  <c r="DH30" i="11" s="1"/>
  <c r="CH30" i="11" s="1"/>
  <c r="DG54" i="11"/>
  <c r="DF54" i="11"/>
  <c r="DE54" i="11"/>
  <c r="DD54" i="11"/>
  <c r="DC54" i="11"/>
  <c r="CC54" i="11" s="1"/>
  <c r="DA54" i="11"/>
  <c r="CX54" i="11"/>
  <c r="CW54" i="11"/>
  <c r="CV54" i="11"/>
  <c r="CU54" i="11"/>
  <c r="CR54" i="11"/>
  <c r="CQ54" i="11"/>
  <c r="CN54" i="11"/>
  <c r="CH54" i="11"/>
  <c r="CG54" i="11"/>
  <c r="CF54" i="11"/>
  <c r="CE54" i="11"/>
  <c r="CD54" i="11"/>
  <c r="AC54" i="11"/>
  <c r="AB54" i="11"/>
  <c r="Z54" i="11"/>
  <c r="X54" i="11"/>
  <c r="EA53" i="11"/>
  <c r="EA29" i="11" s="1"/>
  <c r="DZ53" i="11"/>
  <c r="DY53" i="11"/>
  <c r="CY53" i="11" s="1"/>
  <c r="DX53" i="11"/>
  <c r="CX53" i="11" s="1"/>
  <c r="DW53" i="11"/>
  <c r="CW53" i="11" s="1"/>
  <c r="DV53" i="11"/>
  <c r="DU53" i="11"/>
  <c r="DT53" i="11"/>
  <c r="DS53" i="11"/>
  <c r="CS53" i="11" s="1"/>
  <c r="DR53" i="11"/>
  <c r="CR53" i="11" s="1"/>
  <c r="DQ53" i="11"/>
  <c r="CQ53" i="11" s="1"/>
  <c r="DP53" i="11"/>
  <c r="DN53" i="11"/>
  <c r="DM53" i="11"/>
  <c r="CM53" i="11" s="1"/>
  <c r="DL53" i="11"/>
  <c r="CL53" i="11" s="1"/>
  <c r="DK53" i="11"/>
  <c r="DJ53" i="11"/>
  <c r="DI53" i="11"/>
  <c r="DH53" i="11"/>
  <c r="DG53" i="11"/>
  <c r="DF53" i="11"/>
  <c r="CF53" i="11" s="1"/>
  <c r="DE53" i="11"/>
  <c r="CE53" i="11" s="1"/>
  <c r="DD53" i="11"/>
  <c r="DC53" i="11"/>
  <c r="DA53" i="11"/>
  <c r="CZ53" i="11"/>
  <c r="CV53" i="11"/>
  <c r="CU53" i="11"/>
  <c r="CT53" i="11"/>
  <c r="CP53" i="11"/>
  <c r="CN53" i="11"/>
  <c r="CK53" i="11"/>
  <c r="CJ53" i="11"/>
  <c r="CI53" i="11"/>
  <c r="CD53" i="11"/>
  <c r="CC53" i="11"/>
  <c r="AF53" i="11"/>
  <c r="AE53" i="11"/>
  <c r="AC53" i="11"/>
  <c r="AB53" i="11"/>
  <c r="AB29" i="11" s="1"/>
  <c r="Z53" i="11"/>
  <c r="X53" i="11"/>
  <c r="EA52" i="11"/>
  <c r="DZ52" i="11"/>
  <c r="DY52" i="11"/>
  <c r="DX52" i="11"/>
  <c r="DW52" i="11"/>
  <c r="DV52" i="11"/>
  <c r="DU52" i="11"/>
  <c r="DT52" i="11"/>
  <c r="DS52" i="11"/>
  <c r="DR52" i="11"/>
  <c r="CR52" i="11" s="1"/>
  <c r="DQ52" i="11"/>
  <c r="CQ52" i="11" s="1"/>
  <c r="DP52" i="11"/>
  <c r="DN52" i="11"/>
  <c r="DM52" i="11"/>
  <c r="DL52" i="11"/>
  <c r="CL52" i="11" s="1"/>
  <c r="DK52" i="11"/>
  <c r="CK52" i="11" s="1"/>
  <c r="DJ52" i="11"/>
  <c r="DI52" i="11"/>
  <c r="CI52" i="11" s="1"/>
  <c r="DH52" i="11"/>
  <c r="DG52" i="11"/>
  <c r="CG52" i="11" s="1"/>
  <c r="DF52" i="11"/>
  <c r="CF52" i="11" s="1"/>
  <c r="DE52" i="11"/>
  <c r="DD52" i="11"/>
  <c r="DC52" i="11"/>
  <c r="DA52" i="11"/>
  <c r="CZ52" i="11"/>
  <c r="CY52" i="11"/>
  <c r="CV52" i="11"/>
  <c r="CU52" i="11"/>
  <c r="CT52" i="11"/>
  <c r="CS52" i="11"/>
  <c r="CP52" i="11"/>
  <c r="CN52" i="11"/>
  <c r="CM52" i="11"/>
  <c r="CJ52" i="11"/>
  <c r="CH52" i="11"/>
  <c r="CE52" i="11"/>
  <c r="CD52" i="11"/>
  <c r="CC52" i="11"/>
  <c r="AT52" i="11"/>
  <c r="AN52" i="11"/>
  <c r="AB52" i="11"/>
  <c r="Z52" i="11"/>
  <c r="X52" i="11"/>
  <c r="X28" i="11" s="1"/>
  <c r="EA51" i="11"/>
  <c r="DA51" i="11" s="1"/>
  <c r="DZ51" i="11"/>
  <c r="CZ51" i="11" s="1"/>
  <c r="DY51" i="11"/>
  <c r="CY51" i="11" s="1"/>
  <c r="DX51" i="11"/>
  <c r="DW51" i="11"/>
  <c r="DV51" i="11"/>
  <c r="DU51" i="11"/>
  <c r="DU27" i="11" s="1"/>
  <c r="CU27" i="11" s="1"/>
  <c r="DT51" i="11"/>
  <c r="DS51" i="11"/>
  <c r="DR51" i="11"/>
  <c r="DQ51" i="11"/>
  <c r="DP51" i="11"/>
  <c r="CP51" i="11" s="1"/>
  <c r="DN51" i="11"/>
  <c r="CN51" i="11" s="1"/>
  <c r="DM51" i="11"/>
  <c r="CM51" i="11" s="1"/>
  <c r="DL51" i="11"/>
  <c r="CL51" i="11" s="1"/>
  <c r="DK51" i="11"/>
  <c r="DJ51" i="11"/>
  <c r="DI51" i="11"/>
  <c r="CI51" i="11" s="1"/>
  <c r="DH51" i="11"/>
  <c r="CH51" i="11" s="1"/>
  <c r="DG51" i="11"/>
  <c r="DF51" i="11"/>
  <c r="DE51" i="11"/>
  <c r="DD51" i="11"/>
  <c r="DC51" i="11"/>
  <c r="CW51" i="11"/>
  <c r="CV51" i="11"/>
  <c r="CU51" i="11"/>
  <c r="CT51" i="11"/>
  <c r="CS51" i="11"/>
  <c r="CR51" i="11"/>
  <c r="CQ51" i="11"/>
  <c r="CK51" i="11"/>
  <c r="CJ51" i="11"/>
  <c r="CF51" i="11"/>
  <c r="CE51" i="11"/>
  <c r="CC51" i="11"/>
  <c r="AQ51" i="11"/>
  <c r="AE51" i="11"/>
  <c r="AE27" i="11" s="1"/>
  <c r="AC51" i="11"/>
  <c r="AB51" i="11"/>
  <c r="Z51" i="11"/>
  <c r="EA50" i="11"/>
  <c r="DZ50" i="11"/>
  <c r="DY50" i="11"/>
  <c r="DX50" i="11"/>
  <c r="CX50" i="11" s="1"/>
  <c r="DW50" i="11"/>
  <c r="CW50" i="11" s="1"/>
  <c r="DV50" i="11"/>
  <c r="CV50" i="11" s="1"/>
  <c r="DU50" i="11"/>
  <c r="CU50" i="11" s="1"/>
  <c r="DT50" i="11"/>
  <c r="CT50" i="11" s="1"/>
  <c r="DS50" i="11"/>
  <c r="DR50" i="11"/>
  <c r="CR50" i="11" s="1"/>
  <c r="DQ50" i="11"/>
  <c r="CQ50" i="11" s="1"/>
  <c r="DP50" i="11"/>
  <c r="CP50" i="11" s="1"/>
  <c r="DN50" i="11"/>
  <c r="DN26" i="11" s="1"/>
  <c r="CN26" i="11" s="1"/>
  <c r="DM50" i="11"/>
  <c r="CM50" i="11" s="1"/>
  <c r="DL50" i="11"/>
  <c r="DK50" i="11"/>
  <c r="DJ50" i="11"/>
  <c r="CJ50" i="11" s="1"/>
  <c r="DI50" i="11"/>
  <c r="DH50" i="11"/>
  <c r="CH50" i="11" s="1"/>
  <c r="DG50" i="11"/>
  <c r="CG50" i="11" s="1"/>
  <c r="DF50" i="11"/>
  <c r="CF50" i="11" s="1"/>
  <c r="DE50" i="11"/>
  <c r="CE50" i="11" s="1"/>
  <c r="DD50" i="11"/>
  <c r="CD50" i="11" s="1"/>
  <c r="DC50" i="11"/>
  <c r="CZ50" i="11"/>
  <c r="CY50" i="11"/>
  <c r="CS50" i="11"/>
  <c r="CN50" i="11"/>
  <c r="CL50" i="11"/>
  <c r="CK50" i="11"/>
  <c r="CI50" i="11"/>
  <c r="CC50" i="11"/>
  <c r="AC50" i="11"/>
  <c r="AB50" i="11"/>
  <c r="Z50" i="11"/>
  <c r="EA49" i="11"/>
  <c r="DA49" i="11" s="1"/>
  <c r="DZ49" i="11"/>
  <c r="CZ49" i="11" s="1"/>
  <c r="DY49" i="11"/>
  <c r="CY49" i="11" s="1"/>
  <c r="DX49" i="11"/>
  <c r="CX49" i="11" s="1"/>
  <c r="DW49" i="11"/>
  <c r="CW49" i="11" s="1"/>
  <c r="DV49" i="11"/>
  <c r="DV25" i="11" s="1"/>
  <c r="CV25" i="11" s="1"/>
  <c r="DU49" i="11"/>
  <c r="DT49" i="11"/>
  <c r="DS49" i="11"/>
  <c r="CS49" i="11" s="1"/>
  <c r="DR49" i="11"/>
  <c r="DQ49" i="11"/>
  <c r="CQ49" i="11" s="1"/>
  <c r="DP49" i="11"/>
  <c r="CP49" i="11" s="1"/>
  <c r="DN49" i="11"/>
  <c r="DM49" i="11"/>
  <c r="CM49" i="11" s="1"/>
  <c r="DL49" i="11"/>
  <c r="DK49" i="11"/>
  <c r="CK49" i="11" s="1"/>
  <c r="DJ49" i="11"/>
  <c r="DI49" i="11"/>
  <c r="DH49" i="11"/>
  <c r="DG49" i="11"/>
  <c r="CG49" i="11" s="1"/>
  <c r="DF49" i="11"/>
  <c r="CF49" i="11" s="1"/>
  <c r="DE49" i="11"/>
  <c r="CE49" i="11" s="1"/>
  <c r="DD49" i="11"/>
  <c r="CD49" i="11" s="1"/>
  <c r="DC49" i="11"/>
  <c r="CT49" i="11"/>
  <c r="CR49" i="11"/>
  <c r="CL49" i="11"/>
  <c r="CJ49" i="11"/>
  <c r="CI49" i="11"/>
  <c r="CH49" i="11"/>
  <c r="CC49" i="11"/>
  <c r="AB49" i="11"/>
  <c r="Z49" i="11"/>
  <c r="X49" i="11"/>
  <c r="DY48" i="11"/>
  <c r="DU48" i="11"/>
  <c r="DT48" i="11"/>
  <c r="DS48" i="11"/>
  <c r="DR48" i="11"/>
  <c r="DQ48" i="11"/>
  <c r="DH48" i="11"/>
  <c r="DD48" i="11"/>
  <c r="CY48" i="11"/>
  <c r="CT48" i="11"/>
  <c r="CR48" i="11"/>
  <c r="CQ48" i="11"/>
  <c r="CH48" i="11"/>
  <c r="Z48" i="11"/>
  <c r="X48" i="11"/>
  <c r="AY46" i="11"/>
  <c r="AY45" i="11"/>
  <c r="AY44" i="11"/>
  <c r="DS43" i="11"/>
  <c r="DG43" i="11"/>
  <c r="X43" i="11"/>
  <c r="EA42" i="11"/>
  <c r="DA42" i="11" s="1"/>
  <c r="DZ42" i="11"/>
  <c r="CZ42" i="11" s="1"/>
  <c r="DY42" i="11"/>
  <c r="DX42" i="11"/>
  <c r="DX30" i="11" s="1"/>
  <c r="CX30" i="11" s="1"/>
  <c r="DW42" i="11"/>
  <c r="DV42" i="11"/>
  <c r="DU42" i="11"/>
  <c r="DU30" i="11" s="1"/>
  <c r="DT42" i="11"/>
  <c r="CT42" i="11" s="1"/>
  <c r="DS42" i="11"/>
  <c r="DR42" i="11"/>
  <c r="DR30" i="11" s="1"/>
  <c r="DQ42" i="11"/>
  <c r="DP42" i="11"/>
  <c r="CP42" i="11" s="1"/>
  <c r="DN42" i="11"/>
  <c r="DM42" i="11"/>
  <c r="DL42" i="11"/>
  <c r="DK42" i="11"/>
  <c r="DJ42" i="11"/>
  <c r="DI42" i="11"/>
  <c r="DH42" i="11"/>
  <c r="DG42" i="11"/>
  <c r="DG30" i="11" s="1"/>
  <c r="CG30" i="11" s="1"/>
  <c r="DF42" i="11"/>
  <c r="DF30" i="11" s="1"/>
  <c r="CF30" i="11" s="1"/>
  <c r="DE42" i="11"/>
  <c r="DD42" i="11"/>
  <c r="DC42" i="11"/>
  <c r="CY42" i="11"/>
  <c r="CX42" i="11"/>
  <c r="CV42" i="11"/>
  <c r="CU42" i="11"/>
  <c r="CS42" i="11"/>
  <c r="CQ42" i="11"/>
  <c r="CN42" i="11"/>
  <c r="CM42" i="11"/>
  <c r="CL42" i="11"/>
  <c r="CH42" i="11"/>
  <c r="CE42" i="11"/>
  <c r="CD42" i="11"/>
  <c r="CC42" i="11"/>
  <c r="AN42" i="11"/>
  <c r="AF42" i="11"/>
  <c r="AE42" i="11"/>
  <c r="AC42" i="11"/>
  <c r="AC30" i="11" s="1"/>
  <c r="AB42" i="11"/>
  <c r="AA42" i="11"/>
  <c r="Z42" i="11"/>
  <c r="X42" i="11"/>
  <c r="X30" i="11" s="1"/>
  <c r="EA41" i="11"/>
  <c r="DZ41" i="11"/>
  <c r="DY41" i="11"/>
  <c r="DX41" i="11"/>
  <c r="DW41" i="11"/>
  <c r="CW41" i="11" s="1"/>
  <c r="DV41" i="11"/>
  <c r="DV29" i="11" s="1"/>
  <c r="CV29" i="11" s="1"/>
  <c r="DU41" i="11"/>
  <c r="DT41" i="11"/>
  <c r="DS41" i="11"/>
  <c r="CS41" i="11" s="1"/>
  <c r="DR41" i="11"/>
  <c r="DQ41" i="11"/>
  <c r="DQ29" i="11" s="1"/>
  <c r="DP41" i="11"/>
  <c r="DP29" i="11" s="1"/>
  <c r="DN41" i="11"/>
  <c r="CN41" i="11" s="1"/>
  <c r="DM41" i="11"/>
  <c r="DL41" i="11"/>
  <c r="DK41" i="11"/>
  <c r="CK41" i="11" s="1"/>
  <c r="DJ41" i="11"/>
  <c r="DI41" i="11"/>
  <c r="DH41" i="11"/>
  <c r="DG41" i="11"/>
  <c r="DF41" i="11"/>
  <c r="DE41" i="11"/>
  <c r="DD41" i="11"/>
  <c r="DC41" i="11"/>
  <c r="DA41" i="11"/>
  <c r="CZ41" i="11"/>
  <c r="CY41" i="11"/>
  <c r="CX41" i="11"/>
  <c r="CV41" i="11"/>
  <c r="CU41" i="11"/>
  <c r="CT41" i="11"/>
  <c r="CQ41" i="11"/>
  <c r="CP41" i="11"/>
  <c r="CJ41" i="11"/>
  <c r="CI41" i="11"/>
  <c r="CH41" i="11"/>
  <c r="CG41" i="11"/>
  <c r="CD41" i="11"/>
  <c r="CC41" i="11"/>
  <c r="AT41" i="11"/>
  <c r="AQ41" i="11"/>
  <c r="AE41" i="11"/>
  <c r="AC41" i="11"/>
  <c r="AB41" i="11"/>
  <c r="Z41" i="11"/>
  <c r="X41" i="11"/>
  <c r="EA40" i="11"/>
  <c r="DA40" i="11" s="1"/>
  <c r="DZ40" i="11"/>
  <c r="DZ43" i="11" s="1"/>
  <c r="DY40" i="11"/>
  <c r="DX40" i="11"/>
  <c r="DW40" i="11"/>
  <c r="DV40" i="11"/>
  <c r="DV28" i="11" s="1"/>
  <c r="CV28" i="11" s="1"/>
  <c r="DU40" i="11"/>
  <c r="DT40" i="11"/>
  <c r="DS40" i="11"/>
  <c r="DR40" i="11"/>
  <c r="CR40" i="11" s="1"/>
  <c r="DQ40" i="11"/>
  <c r="DP40" i="11"/>
  <c r="DP28" i="11" s="1"/>
  <c r="DN40" i="11"/>
  <c r="CN40" i="11" s="1"/>
  <c r="DM40" i="11"/>
  <c r="DL40" i="11"/>
  <c r="DK40" i="11"/>
  <c r="DK28" i="11" s="1"/>
  <c r="DJ40" i="11"/>
  <c r="DI40" i="11"/>
  <c r="CI40" i="11" s="1"/>
  <c r="DH40" i="11"/>
  <c r="CH40" i="11" s="1"/>
  <c r="DG40" i="11"/>
  <c r="DF40" i="11"/>
  <c r="DE40" i="11"/>
  <c r="DD40" i="11"/>
  <c r="DD28" i="11" s="1"/>
  <c r="CD28" i="11" s="1"/>
  <c r="DC40" i="11"/>
  <c r="CC40" i="11" s="1"/>
  <c r="CZ40" i="11"/>
  <c r="CX40" i="11"/>
  <c r="CW40" i="11"/>
  <c r="CT40" i="11"/>
  <c r="CS40" i="11"/>
  <c r="CQ40" i="11"/>
  <c r="CM40" i="11"/>
  <c r="CL40" i="11"/>
  <c r="CK40" i="11"/>
  <c r="CJ40" i="11"/>
  <c r="CG40" i="11"/>
  <c r="CE40" i="11"/>
  <c r="CD40" i="11"/>
  <c r="AT40" i="11"/>
  <c r="AF40" i="11"/>
  <c r="AC40" i="11"/>
  <c r="AB40" i="11"/>
  <c r="Z40" i="11"/>
  <c r="X40" i="11"/>
  <c r="EA39" i="11"/>
  <c r="EA27" i="11" s="1"/>
  <c r="DA27" i="11" s="1"/>
  <c r="DZ39" i="11"/>
  <c r="DY39" i="11"/>
  <c r="DY27" i="11" s="1"/>
  <c r="DX39" i="11"/>
  <c r="DW39" i="11"/>
  <c r="DV39" i="11"/>
  <c r="CV39" i="11" s="1"/>
  <c r="DU39" i="11"/>
  <c r="CU39" i="11" s="1"/>
  <c r="DT39" i="11"/>
  <c r="DS39" i="11"/>
  <c r="DR39" i="11"/>
  <c r="DQ39" i="11"/>
  <c r="CQ39" i="11" s="1"/>
  <c r="DP39" i="11"/>
  <c r="CP39" i="11" s="1"/>
  <c r="DN39" i="11"/>
  <c r="CN39" i="11" s="1"/>
  <c r="DM39" i="11"/>
  <c r="DL39" i="11"/>
  <c r="DK39" i="11"/>
  <c r="CK39" i="11" s="1"/>
  <c r="DJ39" i="11"/>
  <c r="CJ39" i="11" s="1"/>
  <c r="DI39" i="11"/>
  <c r="DH39" i="11"/>
  <c r="DG39" i="11"/>
  <c r="DF39" i="11"/>
  <c r="DE39" i="11"/>
  <c r="DD39" i="11"/>
  <c r="DC39" i="11"/>
  <c r="DA39" i="11"/>
  <c r="CZ39" i="11"/>
  <c r="CX39" i="11"/>
  <c r="CW39" i="11"/>
  <c r="CM39" i="11"/>
  <c r="CL39" i="11"/>
  <c r="CI39" i="11"/>
  <c r="CG39" i="11"/>
  <c r="CE39" i="11"/>
  <c r="CD39" i="11"/>
  <c r="AQ39" i="11"/>
  <c r="AE39" i="11"/>
  <c r="AC39" i="11"/>
  <c r="AB39" i="11"/>
  <c r="AB27" i="11" s="1"/>
  <c r="AA39" i="11"/>
  <c r="Z39" i="11"/>
  <c r="Y39" i="11"/>
  <c r="X39" i="11"/>
  <c r="EA38" i="11"/>
  <c r="DA38" i="11" s="1"/>
  <c r="DZ38" i="11"/>
  <c r="DY38" i="11"/>
  <c r="DX38" i="11"/>
  <c r="CX38" i="11" s="1"/>
  <c r="DW38" i="11"/>
  <c r="DV38" i="11"/>
  <c r="DU38" i="11"/>
  <c r="CU38" i="11" s="1"/>
  <c r="DT38" i="11"/>
  <c r="CT38" i="11" s="1"/>
  <c r="DS38" i="11"/>
  <c r="DR38" i="11"/>
  <c r="DQ38" i="11"/>
  <c r="DP38" i="11"/>
  <c r="DP26" i="11" s="1"/>
  <c r="DN38" i="11"/>
  <c r="DM38" i="11"/>
  <c r="DL38" i="11"/>
  <c r="DK38" i="11"/>
  <c r="DJ38" i="11"/>
  <c r="DI38" i="11"/>
  <c r="DH38" i="11"/>
  <c r="DG38" i="11"/>
  <c r="DF38" i="11"/>
  <c r="DE38" i="11"/>
  <c r="DD38" i="11"/>
  <c r="DC38" i="11"/>
  <c r="CZ38" i="11"/>
  <c r="CY38" i="11"/>
  <c r="CS38" i="11"/>
  <c r="CR38" i="11"/>
  <c r="CQ38" i="11"/>
  <c r="CP38" i="11"/>
  <c r="CN38" i="11"/>
  <c r="CL38" i="11"/>
  <c r="CJ38" i="11"/>
  <c r="CH38" i="11"/>
  <c r="CG38" i="11"/>
  <c r="CE38" i="11"/>
  <c r="AQ38" i="11"/>
  <c r="AC38" i="11"/>
  <c r="AB38" i="11"/>
  <c r="Z38" i="11"/>
  <c r="X38" i="11"/>
  <c r="EA37" i="11"/>
  <c r="DZ37" i="11"/>
  <c r="DZ25" i="11" s="1"/>
  <c r="DY37" i="11"/>
  <c r="DX37" i="11"/>
  <c r="DX43" i="11" s="1"/>
  <c r="DW37" i="11"/>
  <c r="DV37" i="11"/>
  <c r="DU37" i="11"/>
  <c r="DT37" i="11"/>
  <c r="DT25" i="11" s="1"/>
  <c r="CT25" i="11" s="1"/>
  <c r="DS37" i="11"/>
  <c r="DR37" i="11"/>
  <c r="DQ37" i="11"/>
  <c r="DP37" i="11"/>
  <c r="CP37" i="11" s="1"/>
  <c r="DN37" i="11"/>
  <c r="DM37" i="11"/>
  <c r="CM37" i="11" s="1"/>
  <c r="DL37" i="11"/>
  <c r="DK37" i="11"/>
  <c r="CK37" i="11" s="1"/>
  <c r="DJ37" i="11"/>
  <c r="DI37" i="11"/>
  <c r="DH37" i="11"/>
  <c r="DG37" i="11"/>
  <c r="DF37" i="11"/>
  <c r="DF25" i="11" s="1"/>
  <c r="CF25" i="11" s="1"/>
  <c r="DE37" i="11"/>
  <c r="DD37" i="11"/>
  <c r="DC37" i="11"/>
  <c r="CZ37" i="11"/>
  <c r="CY37" i="11"/>
  <c r="CX37" i="11"/>
  <c r="CV37" i="11"/>
  <c r="CU37" i="11"/>
  <c r="CT37" i="11"/>
  <c r="CR37" i="11"/>
  <c r="CQ37" i="11"/>
  <c r="CN37" i="11"/>
  <c r="CL37" i="11"/>
  <c r="CJ37" i="11"/>
  <c r="CG37" i="11"/>
  <c r="CF37" i="11"/>
  <c r="CE37" i="11"/>
  <c r="CD37" i="11"/>
  <c r="CC37" i="11"/>
  <c r="AK37" i="11"/>
  <c r="AC37" i="11"/>
  <c r="AB37" i="11"/>
  <c r="Z37" i="11"/>
  <c r="Z25" i="11" s="1"/>
  <c r="X37" i="11"/>
  <c r="EA36" i="11"/>
  <c r="DZ36" i="11"/>
  <c r="CZ36" i="11" s="1"/>
  <c r="DX36" i="11"/>
  <c r="DV36" i="11"/>
  <c r="DU36" i="11"/>
  <c r="DT36" i="11"/>
  <c r="DR36" i="11"/>
  <c r="DQ36" i="11"/>
  <c r="DP36" i="11"/>
  <c r="CP36" i="11" s="1"/>
  <c r="DK36" i="11"/>
  <c r="DJ36" i="11"/>
  <c r="DI36" i="11"/>
  <c r="DH36" i="11"/>
  <c r="DG36" i="11"/>
  <c r="DE36" i="11"/>
  <c r="DD36" i="11"/>
  <c r="DC36" i="11"/>
  <c r="DC43" i="11" s="1"/>
  <c r="CY36" i="11"/>
  <c r="CX36" i="11"/>
  <c r="CV36" i="11"/>
  <c r="CR36" i="11"/>
  <c r="CM36" i="11"/>
  <c r="CL36" i="11"/>
  <c r="CK36" i="11"/>
  <c r="CG36" i="11"/>
  <c r="CE36" i="11"/>
  <c r="CC36" i="11"/>
  <c r="AQ36" i="11"/>
  <c r="AC36" i="11"/>
  <c r="AC43" i="11" s="1"/>
  <c r="AB36" i="11"/>
  <c r="AB43" i="11" s="1"/>
  <c r="Z36" i="11"/>
  <c r="X36" i="11"/>
  <c r="AY34" i="11"/>
  <c r="AY33" i="11"/>
  <c r="AY32" i="11"/>
  <c r="EA30" i="11"/>
  <c r="DA30" i="11" s="1"/>
  <c r="DZ30" i="11"/>
  <c r="CZ30" i="11" s="1"/>
  <c r="DY30" i="11"/>
  <c r="DV30" i="11"/>
  <c r="CV30" i="11" s="1"/>
  <c r="DT30" i="11"/>
  <c r="DS30" i="11"/>
  <c r="CS30" i="11" s="1"/>
  <c r="DQ30" i="11"/>
  <c r="DP30" i="11"/>
  <c r="CP30" i="11" s="1"/>
  <c r="DN30" i="11"/>
  <c r="CN30" i="11" s="1"/>
  <c r="DL30" i="11"/>
  <c r="CL30" i="11" s="1"/>
  <c r="DD30" i="11"/>
  <c r="CD30" i="11" s="1"/>
  <c r="DC30" i="11"/>
  <c r="CC30" i="11" s="1"/>
  <c r="CY30" i="11"/>
  <c r="CU30" i="11"/>
  <c r="CT30" i="11"/>
  <c r="CR30" i="11"/>
  <c r="CQ30" i="11"/>
  <c r="AB30" i="11"/>
  <c r="DZ29" i="11"/>
  <c r="CZ29" i="11" s="1"/>
  <c r="DY29" i="11"/>
  <c r="CY29" i="11" s="1"/>
  <c r="DW29" i="11"/>
  <c r="CW29" i="11" s="1"/>
  <c r="DT29" i="11"/>
  <c r="CT29" i="11" s="1"/>
  <c r="DS29" i="11"/>
  <c r="CS29" i="11" s="1"/>
  <c r="DK29" i="11"/>
  <c r="DJ29" i="11"/>
  <c r="CJ29" i="11" s="1"/>
  <c r="DI29" i="11"/>
  <c r="DC29" i="11"/>
  <c r="DA29" i="11"/>
  <c r="CQ29" i="11"/>
  <c r="CP29" i="11"/>
  <c r="CK29" i="11"/>
  <c r="CI29" i="11"/>
  <c r="CC29" i="11"/>
  <c r="AC29" i="11"/>
  <c r="EA28" i="11"/>
  <c r="DA28" i="11" s="1"/>
  <c r="DZ28" i="11"/>
  <c r="CZ28" i="11" s="1"/>
  <c r="DT28" i="11"/>
  <c r="CT28" i="11" s="1"/>
  <c r="DS28" i="11"/>
  <c r="CS28" i="11" s="1"/>
  <c r="DR28" i="11"/>
  <c r="CR28" i="11" s="1"/>
  <c r="DQ28" i="11"/>
  <c r="CQ28" i="11" s="1"/>
  <c r="DN28" i="11"/>
  <c r="DJ28" i="11"/>
  <c r="DI28" i="11"/>
  <c r="DH28" i="11"/>
  <c r="CH28" i="11" s="1"/>
  <c r="DG28" i="11"/>
  <c r="CG28" i="11" s="1"/>
  <c r="DE28" i="11"/>
  <c r="CE28" i="11" s="1"/>
  <c r="DC28" i="11"/>
  <c r="CC28" i="11" s="1"/>
  <c r="CP28" i="11"/>
  <c r="CN28" i="11"/>
  <c r="CK28" i="11"/>
  <c r="CJ28" i="11"/>
  <c r="CI28" i="11"/>
  <c r="AB28" i="11"/>
  <c r="DZ27" i="11"/>
  <c r="DW27" i="11"/>
  <c r="CW27" i="11" s="1"/>
  <c r="DV27" i="11"/>
  <c r="CV27" i="11" s="1"/>
  <c r="DQ27" i="11"/>
  <c r="CQ27" i="11" s="1"/>
  <c r="DP27" i="11"/>
  <c r="CP27" i="11" s="1"/>
  <c r="DN27" i="11"/>
  <c r="CN27" i="11" s="1"/>
  <c r="DL27" i="11"/>
  <c r="CL27" i="11" s="1"/>
  <c r="DK27" i="11"/>
  <c r="CK27" i="11" s="1"/>
  <c r="DJ27" i="11"/>
  <c r="CJ27" i="11" s="1"/>
  <c r="DI27" i="11"/>
  <c r="CI27" i="11" s="1"/>
  <c r="DE27" i="11"/>
  <c r="CE27" i="11" s="1"/>
  <c r="CZ27" i="11"/>
  <c r="CY27" i="11"/>
  <c r="AQ27" i="11"/>
  <c r="Z27" i="11"/>
  <c r="DX26" i="11"/>
  <c r="CX26" i="11" s="1"/>
  <c r="DT26" i="11"/>
  <c r="CT26" i="11" s="1"/>
  <c r="DS26" i="11"/>
  <c r="CS26" i="11" s="1"/>
  <c r="DQ26" i="11"/>
  <c r="CQ26" i="11" s="1"/>
  <c r="DL26" i="11"/>
  <c r="DJ26" i="11"/>
  <c r="DH26" i="11"/>
  <c r="CH26" i="11" s="1"/>
  <c r="CP26" i="11"/>
  <c r="CL26" i="11"/>
  <c r="CJ26" i="11"/>
  <c r="AC26" i="11"/>
  <c r="Z26" i="11"/>
  <c r="DY25" i="11"/>
  <c r="CY25" i="11" s="1"/>
  <c r="DX25" i="11"/>
  <c r="CX25" i="11" s="1"/>
  <c r="DR25" i="11"/>
  <c r="CR25" i="11" s="1"/>
  <c r="DP25" i="11"/>
  <c r="CP25" i="11" s="1"/>
  <c r="DM25" i="11"/>
  <c r="CM25" i="11" s="1"/>
  <c r="DL25" i="11"/>
  <c r="DK25" i="11"/>
  <c r="DJ25" i="11"/>
  <c r="DG25" i="11"/>
  <c r="DE25" i="11"/>
  <c r="CE25" i="11" s="1"/>
  <c r="DD25" i="11"/>
  <c r="CD25" i="11" s="1"/>
  <c r="DC25" i="11"/>
  <c r="CC25" i="11" s="1"/>
  <c r="CZ25" i="11"/>
  <c r="CL25" i="11"/>
  <c r="CK25" i="11"/>
  <c r="CJ25" i="11"/>
  <c r="CG25" i="11"/>
  <c r="X25" i="11"/>
  <c r="DS24" i="11"/>
  <c r="CS24" i="11" s="1"/>
  <c r="AQ17" i="11"/>
  <c r="AN17" i="11"/>
  <c r="AR17" i="11" s="1"/>
  <c r="AK17" i="11"/>
  <c r="AH17" i="11"/>
  <c r="AL17" i="11" s="1"/>
  <c r="AC17" i="11"/>
  <c r="AB17" i="11"/>
  <c r="Z17" i="11"/>
  <c r="Y17" i="11"/>
  <c r="X17" i="11"/>
  <c r="X15" i="11" s="1"/>
  <c r="DA16" i="11"/>
  <c r="CZ16" i="11"/>
  <c r="CZ15" i="11" s="1"/>
  <c r="CY16" i="11"/>
  <c r="CX16" i="11"/>
  <c r="CX15" i="11" s="1"/>
  <c r="CW16" i="11"/>
  <c r="CV16" i="11"/>
  <c r="CU16" i="11"/>
  <c r="CT16" i="11"/>
  <c r="CS16" i="11"/>
  <c r="CS15" i="11" s="1"/>
  <c r="CR16" i="11"/>
  <c r="CQ16" i="11"/>
  <c r="CP16" i="11"/>
  <c r="CP15" i="11" s="1"/>
  <c r="CN16" i="11"/>
  <c r="CM16" i="11"/>
  <c r="CM15" i="11" s="1"/>
  <c r="CL16" i="11"/>
  <c r="CK16" i="11"/>
  <c r="CJ16" i="11"/>
  <c r="CJ15" i="11" s="1"/>
  <c r="CI16" i="11"/>
  <c r="CI15" i="11" s="1"/>
  <c r="CH16" i="11"/>
  <c r="CH15" i="11" s="1"/>
  <c r="CG16" i="11"/>
  <c r="CG15" i="11" s="1"/>
  <c r="CF16" i="11"/>
  <c r="CE16" i="11"/>
  <c r="CD16" i="11"/>
  <c r="CC16" i="11"/>
  <c r="CC15" i="11" s="1"/>
  <c r="AF16" i="11"/>
  <c r="AF15" i="11" s="1"/>
  <c r="AC16" i="11"/>
  <c r="AB16" i="11"/>
  <c r="AA16" i="11"/>
  <c r="Z16" i="11"/>
  <c r="Y16" i="11"/>
  <c r="Y15" i="11" s="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CW15" i="11"/>
  <c r="CV15" i="11"/>
  <c r="CU15" i="11"/>
  <c r="CR15" i="11"/>
  <c r="CQ15" i="11"/>
  <c r="CN15" i="11"/>
  <c r="CF15" i="11"/>
  <c r="CE15" i="11"/>
  <c r="CD15" i="11"/>
  <c r="AB15" i="11"/>
  <c r="EA14" i="11"/>
  <c r="DZ14" i="11"/>
  <c r="DY14" i="11"/>
  <c r="DX14" i="11"/>
  <c r="DW14" i="11"/>
  <c r="DV14" i="11"/>
  <c r="CV14" i="11" s="1"/>
  <c r="DU14" i="11"/>
  <c r="DT14" i="11"/>
  <c r="CT14" i="11" s="1"/>
  <c r="DS14" i="11"/>
  <c r="CS14" i="11" s="1"/>
  <c r="DR14" i="11"/>
  <c r="CR14" i="11" s="1"/>
  <c r="DQ14" i="11"/>
  <c r="CQ14" i="11" s="1"/>
  <c r="CQ9" i="11" s="1"/>
  <c r="DP14" i="11"/>
  <c r="CP14" i="11" s="1"/>
  <c r="DN14" i="11"/>
  <c r="CN14" i="11" s="1"/>
  <c r="DM14" i="11"/>
  <c r="CM14" i="11" s="1"/>
  <c r="DL14" i="11"/>
  <c r="CL14" i="11" s="1"/>
  <c r="DK14" i="11"/>
  <c r="DJ14" i="11"/>
  <c r="DI14" i="11"/>
  <c r="DH14" i="11"/>
  <c r="CH14" i="11" s="1"/>
  <c r="DG14" i="11"/>
  <c r="DF14" i="11"/>
  <c r="DE14" i="11"/>
  <c r="CE14" i="11" s="1"/>
  <c r="DD14" i="11"/>
  <c r="DC14" i="11"/>
  <c r="CC14" i="11" s="1"/>
  <c r="DA14" i="11"/>
  <c r="CZ14" i="11"/>
  <c r="CY14" i="11"/>
  <c r="CX14" i="11"/>
  <c r="CW14" i="11"/>
  <c r="CU14" i="11"/>
  <c r="CK14" i="11"/>
  <c r="CJ14" i="11"/>
  <c r="CI14" i="11"/>
  <c r="CG14" i="11"/>
  <c r="CF14" i="11"/>
  <c r="CD14" i="11"/>
  <c r="AT14" i="11"/>
  <c r="AQ14" i="11"/>
  <c r="AN14" i="11"/>
  <c r="AR14" i="11" s="1"/>
  <c r="AK14" i="11"/>
  <c r="AF14" i="11"/>
  <c r="AC14" i="11"/>
  <c r="AB14" i="11"/>
  <c r="Z14" i="11"/>
  <c r="X14" i="11"/>
  <c r="EA13" i="11"/>
  <c r="DZ13" i="11"/>
  <c r="CZ13" i="11" s="1"/>
  <c r="DY13" i="11"/>
  <c r="CY13" i="11" s="1"/>
  <c r="DX13" i="11"/>
  <c r="DW13" i="11"/>
  <c r="DV13" i="11"/>
  <c r="CV13" i="11" s="1"/>
  <c r="DU13" i="11"/>
  <c r="DT13" i="11"/>
  <c r="CT13" i="11" s="1"/>
  <c r="DS13" i="11"/>
  <c r="CS13" i="11" s="1"/>
  <c r="DR13" i="11"/>
  <c r="CR13" i="11" s="1"/>
  <c r="DQ13" i="11"/>
  <c r="DP13" i="11"/>
  <c r="DN13" i="11"/>
  <c r="DM13" i="11"/>
  <c r="DL13" i="11"/>
  <c r="CL13" i="11" s="1"/>
  <c r="DK13" i="11"/>
  <c r="DJ13" i="11"/>
  <c r="DI13" i="11"/>
  <c r="DI9" i="11" s="1"/>
  <c r="DH13" i="11"/>
  <c r="DH9" i="11" s="1"/>
  <c r="DG13" i="11"/>
  <c r="DF13" i="11"/>
  <c r="DE13" i="11"/>
  <c r="CE13" i="11" s="1"/>
  <c r="DD13" i="11"/>
  <c r="CD13" i="11" s="1"/>
  <c r="DC13" i="11"/>
  <c r="CC13" i="11" s="1"/>
  <c r="DA13" i="11"/>
  <c r="CX13" i="11"/>
  <c r="CW13" i="11"/>
  <c r="CU13" i="11"/>
  <c r="CQ13" i="11"/>
  <c r="CP13" i="11"/>
  <c r="CN13" i="11"/>
  <c r="CM13" i="11"/>
  <c r="CK13" i="11"/>
  <c r="CJ13" i="11"/>
  <c r="CI13" i="11"/>
  <c r="CH13" i="11"/>
  <c r="CG13" i="11"/>
  <c r="CF13" i="11"/>
  <c r="AQ13" i="11"/>
  <c r="AK13" i="11"/>
  <c r="AL13" i="11" s="1"/>
  <c r="AH13" i="11"/>
  <c r="AF13" i="11"/>
  <c r="AC13" i="11"/>
  <c r="AB13" i="11"/>
  <c r="Z13" i="11"/>
  <c r="X13" i="11"/>
  <c r="EA12" i="11"/>
  <c r="DA12" i="11" s="1"/>
  <c r="DZ12" i="11"/>
  <c r="CZ12" i="11" s="1"/>
  <c r="DY12" i="11"/>
  <c r="DX12" i="11"/>
  <c r="CX12" i="11" s="1"/>
  <c r="DW12" i="11"/>
  <c r="CW12" i="11" s="1"/>
  <c r="DV12" i="11"/>
  <c r="DU12" i="11"/>
  <c r="DT12" i="11"/>
  <c r="CT12" i="11" s="1"/>
  <c r="DS12" i="11"/>
  <c r="DR12" i="11"/>
  <c r="DQ12" i="11"/>
  <c r="DP12" i="11"/>
  <c r="DN12" i="11"/>
  <c r="DM12" i="11"/>
  <c r="DL12" i="11"/>
  <c r="DK12" i="11"/>
  <c r="DJ12" i="11"/>
  <c r="CJ12" i="11" s="1"/>
  <c r="DI12" i="11"/>
  <c r="CI12" i="11" s="1"/>
  <c r="DH12" i="11"/>
  <c r="CH12" i="11" s="1"/>
  <c r="DG12" i="11"/>
  <c r="DF12" i="11"/>
  <c r="DE12" i="11"/>
  <c r="DD12" i="11"/>
  <c r="DC12" i="11"/>
  <c r="CC12" i="11" s="1"/>
  <c r="CY12" i="11"/>
  <c r="CV12" i="11"/>
  <c r="CU12" i="11"/>
  <c r="CS12" i="11"/>
  <c r="CR12" i="11"/>
  <c r="CQ12" i="11"/>
  <c r="CP12" i="11"/>
  <c r="CN12" i="11"/>
  <c r="CM12" i="11"/>
  <c r="CL12" i="11"/>
  <c r="CK12" i="11"/>
  <c r="CG12" i="11"/>
  <c r="CF12" i="11"/>
  <c r="CE12" i="11"/>
  <c r="CD12" i="11"/>
  <c r="AQ12" i="11"/>
  <c r="AE12" i="11"/>
  <c r="AC12" i="11"/>
  <c r="AB12" i="11"/>
  <c r="AB9" i="11" s="1"/>
  <c r="Z12" i="11"/>
  <c r="X12" i="11"/>
  <c r="W12" i="11"/>
  <c r="EA11" i="11"/>
  <c r="DA11" i="11" s="1"/>
  <c r="DZ11" i="11"/>
  <c r="DY11" i="11"/>
  <c r="DX11" i="11"/>
  <c r="DW11" i="11"/>
  <c r="DV11" i="11"/>
  <c r="DU11" i="11"/>
  <c r="DT11" i="11"/>
  <c r="CT11" i="11" s="1"/>
  <c r="DS11" i="11"/>
  <c r="DR11" i="11"/>
  <c r="CR11" i="11" s="1"/>
  <c r="DQ11" i="11"/>
  <c r="CQ11" i="11" s="1"/>
  <c r="DP11" i="11"/>
  <c r="CP11" i="11" s="1"/>
  <c r="DN11" i="11"/>
  <c r="CN11" i="11" s="1"/>
  <c r="DM11" i="11"/>
  <c r="CM11" i="11" s="1"/>
  <c r="DL11" i="11"/>
  <c r="CL11" i="11" s="1"/>
  <c r="DK11" i="11"/>
  <c r="DJ11" i="11"/>
  <c r="DI11" i="11"/>
  <c r="DH11" i="11"/>
  <c r="DG11" i="11"/>
  <c r="CG11" i="11" s="1"/>
  <c r="DF11" i="11"/>
  <c r="DE11" i="11"/>
  <c r="CE11" i="11" s="1"/>
  <c r="DD11" i="11"/>
  <c r="DC11" i="11"/>
  <c r="CC11" i="11" s="1"/>
  <c r="CZ11" i="11"/>
  <c r="CY11" i="11"/>
  <c r="CX11" i="11"/>
  <c r="CW11" i="11"/>
  <c r="CV11" i="11"/>
  <c r="CU11" i="11"/>
  <c r="CS11" i="11"/>
  <c r="CK11" i="11"/>
  <c r="CJ11" i="11"/>
  <c r="CI11" i="11"/>
  <c r="CH11" i="11"/>
  <c r="CF11" i="11"/>
  <c r="CD11" i="11"/>
  <c r="AQ11" i="11"/>
  <c r="AF11" i="11"/>
  <c r="AE11" i="11"/>
  <c r="AC11" i="11"/>
  <c r="AB11" i="11"/>
  <c r="Z11" i="11"/>
  <c r="Y11" i="11"/>
  <c r="X11" i="11"/>
  <c r="W11" i="11"/>
  <c r="EA10" i="11"/>
  <c r="DZ10" i="11"/>
  <c r="DY10" i="11"/>
  <c r="CY10" i="11" s="1"/>
  <c r="DX10" i="11"/>
  <c r="DW10" i="11"/>
  <c r="DV10" i="11"/>
  <c r="DU10" i="11"/>
  <c r="DU9" i="11" s="1"/>
  <c r="DU19" i="11" s="1"/>
  <c r="DT10" i="11"/>
  <c r="DS10" i="11"/>
  <c r="DR10" i="11"/>
  <c r="DQ10" i="11"/>
  <c r="DP10" i="11"/>
  <c r="DN10" i="11"/>
  <c r="DM10" i="11"/>
  <c r="DL10" i="11"/>
  <c r="CL10" i="11" s="1"/>
  <c r="DK10" i="11"/>
  <c r="DJ10" i="11"/>
  <c r="DI10" i="11"/>
  <c r="DH10" i="11"/>
  <c r="CH10" i="11" s="1"/>
  <c r="DG10" i="11"/>
  <c r="DF10" i="11"/>
  <c r="DE10" i="11"/>
  <c r="DD10" i="11"/>
  <c r="DD9" i="11" s="1"/>
  <c r="DC10" i="11"/>
  <c r="DA10" i="11"/>
  <c r="CZ10" i="11"/>
  <c r="CW10" i="11"/>
  <c r="CW9" i="11" s="1"/>
  <c r="CV10" i="11"/>
  <c r="CT10" i="11"/>
  <c r="CS10" i="11"/>
  <c r="CR10" i="11"/>
  <c r="CQ10" i="11"/>
  <c r="CP10" i="11"/>
  <c r="CM10" i="11"/>
  <c r="CK10" i="11"/>
  <c r="CJ10" i="11"/>
  <c r="CI10" i="11"/>
  <c r="CC10" i="11"/>
  <c r="AT10" i="11"/>
  <c r="AE10" i="11"/>
  <c r="AC10" i="11"/>
  <c r="AB10" i="11"/>
  <c r="AA10" i="11"/>
  <c r="Z10" i="11"/>
  <c r="Y10" i="11"/>
  <c r="X10" i="11"/>
  <c r="X9" i="11" s="1"/>
  <c r="W10" i="11"/>
  <c r="EA9" i="11"/>
  <c r="DS9" i="11"/>
  <c r="DR9" i="11"/>
  <c r="DP9" i="11"/>
  <c r="DL9" i="11"/>
  <c r="DK9" i="11"/>
  <c r="CI9" i="11"/>
  <c r="CH9" i="11"/>
  <c r="AC9" i="11"/>
  <c r="AR13" i="11" l="1"/>
  <c r="AW13" i="11"/>
  <c r="AE14" i="11"/>
  <c r="AI95" i="11"/>
  <c r="AN10" i="11"/>
  <c r="AO238" i="11"/>
  <c r="AG238" i="11"/>
  <c r="AE9" i="11"/>
  <c r="CC60" i="11"/>
  <c r="DC67" i="11"/>
  <c r="AF67" i="11"/>
  <c r="AR87" i="11"/>
  <c r="AR88" i="11" s="1"/>
  <c r="AN88" i="11"/>
  <c r="AF73" i="11"/>
  <c r="AF36" i="11" s="1"/>
  <c r="AX279" i="11"/>
  <c r="AV279" i="11"/>
  <c r="AU279" i="11"/>
  <c r="DM67" i="11"/>
  <c r="DG67" i="11"/>
  <c r="CG60" i="11"/>
  <c r="AU112" i="11"/>
  <c r="AG129" i="11"/>
  <c r="AZ129" i="11"/>
  <c r="AX140" i="11"/>
  <c r="AG140" i="11"/>
  <c r="AZ140" i="11"/>
  <c r="BA140" i="11" s="1"/>
  <c r="AV140" i="11"/>
  <c r="AH73" i="11"/>
  <c r="AH36" i="11" s="1"/>
  <c r="AH11" i="11"/>
  <c r="Y9" i="11"/>
  <c r="AU154" i="11"/>
  <c r="AG112" i="11"/>
  <c r="AZ112" i="11"/>
  <c r="BA112" i="11" s="1"/>
  <c r="AU282" i="11"/>
  <c r="AW76" i="11"/>
  <c r="AH12" i="11"/>
  <c r="AE79" i="11"/>
  <c r="AE60" i="11" s="1"/>
  <c r="AE16" i="11"/>
  <c r="AE15" i="11" s="1"/>
  <c r="X221" i="11"/>
  <c r="X51" i="11"/>
  <c r="X27" i="11" s="1"/>
  <c r="AX277" i="11"/>
  <c r="AG277" i="11"/>
  <c r="AX281" i="11"/>
  <c r="AG281" i="11"/>
  <c r="W13" i="11"/>
  <c r="AR75" i="11"/>
  <c r="W17" i="11"/>
  <c r="W15" i="11" s="1"/>
  <c r="AX154" i="11"/>
  <c r="AZ154" i="11"/>
  <c r="BA154" i="11" s="1"/>
  <c r="AV154" i="11"/>
  <c r="AL169" i="11"/>
  <c r="AK16" i="11"/>
  <c r="AK15" i="11" s="1"/>
  <c r="Y27" i="11"/>
  <c r="AL80" i="11"/>
  <c r="AL79" i="11" s="1"/>
  <c r="AT96" i="11"/>
  <c r="AT36" i="11"/>
  <c r="AA79" i="11"/>
  <c r="AA17" i="11"/>
  <c r="AA15" i="11" s="1"/>
  <c r="AL61" i="11"/>
  <c r="CE60" i="11"/>
  <c r="DE67" i="11"/>
  <c r="AD93" i="11"/>
  <c r="AW115" i="11"/>
  <c r="AW132" i="11"/>
  <c r="AW133" i="11" s="1"/>
  <c r="AI140" i="11"/>
  <c r="X172" i="11"/>
  <c r="AD177" i="11"/>
  <c r="AX177" i="11" s="1"/>
  <c r="Y240" i="11"/>
  <c r="AL250" i="11"/>
  <c r="AD251" i="11"/>
  <c r="AO282" i="11"/>
  <c r="AR293" i="11"/>
  <c r="AD305" i="11"/>
  <c r="DR172" i="11"/>
  <c r="AE120" i="11"/>
  <c r="AR118" i="11"/>
  <c r="AT141" i="11"/>
  <c r="AD138" i="11"/>
  <c r="AR153" i="11"/>
  <c r="DS172" i="11"/>
  <c r="DJ172" i="11"/>
  <c r="AL215" i="11"/>
  <c r="AD216" i="11"/>
  <c r="AZ216" i="11" s="1"/>
  <c r="BA216" i="11" s="1"/>
  <c r="AA234" i="11"/>
  <c r="AA40" i="11" s="1"/>
  <c r="Y257" i="11"/>
  <c r="Y41" i="11" s="1"/>
  <c r="X24" i="11"/>
  <c r="DT67" i="11"/>
  <c r="AG154" i="11"/>
  <c r="AN162" i="11"/>
  <c r="AN37" i="11" s="1"/>
  <c r="AL188" i="11"/>
  <c r="AL242" i="11"/>
  <c r="AU260" i="11"/>
  <c r="AU116" i="11"/>
  <c r="AD118" i="11"/>
  <c r="AX118" i="11" s="1"/>
  <c r="AL138" i="11"/>
  <c r="AD139" i="11"/>
  <c r="AZ139" i="11" s="1"/>
  <c r="BA139" i="11" s="1"/>
  <c r="DU172" i="11"/>
  <c r="AF168" i="11"/>
  <c r="AF61" i="11" s="1"/>
  <c r="DY172" i="11"/>
  <c r="AW177" i="11"/>
  <c r="AT206" i="11"/>
  <c r="AD213" i="11"/>
  <c r="AR219" i="11"/>
  <c r="Y228" i="11"/>
  <c r="Y220" i="11" s="1"/>
  <c r="Y51" i="11" s="1"/>
  <c r="AW235" i="11"/>
  <c r="BA240" i="11"/>
  <c r="AL251" i="11"/>
  <c r="AL252" i="11" s="1"/>
  <c r="AL243" i="11" s="1"/>
  <c r="AT294" i="11"/>
  <c r="AT66" i="11" s="1"/>
  <c r="AL296" i="11"/>
  <c r="AD307" i="11"/>
  <c r="AU307" i="11" s="1"/>
  <c r="Y67" i="11"/>
  <c r="AN96" i="11"/>
  <c r="W100" i="11"/>
  <c r="AA73" i="11"/>
  <c r="AA36" i="11" s="1"/>
  <c r="AD75" i="11"/>
  <c r="AU75" i="11" s="1"/>
  <c r="AL77" i="11"/>
  <c r="AT79" i="11"/>
  <c r="AW153" i="11"/>
  <c r="DE172" i="11"/>
  <c r="DZ172" i="11"/>
  <c r="AF211" i="11"/>
  <c r="AF39" i="11" s="1"/>
  <c r="AF27" i="11" s="1"/>
  <c r="AL218" i="11"/>
  <c r="AL241" i="11"/>
  <c r="AL240" i="11" s="1"/>
  <c r="AF257" i="11"/>
  <c r="AF41" i="11" s="1"/>
  <c r="AF29" i="11" s="1"/>
  <c r="AU310" i="11"/>
  <c r="DD67" i="11"/>
  <c r="AC87" i="11"/>
  <c r="AT11" i="11"/>
  <c r="AN12" i="11"/>
  <c r="AT38" i="11"/>
  <c r="CC67" i="11"/>
  <c r="CT67" i="11"/>
  <c r="W73" i="11"/>
  <c r="W36" i="11" s="1"/>
  <c r="AR78" i="11"/>
  <c r="AR12" i="11"/>
  <c r="AI87" i="11"/>
  <c r="AT12" i="11"/>
  <c r="AT16" i="11"/>
  <c r="AT15" i="11" s="1"/>
  <c r="Y73" i="11"/>
  <c r="Y36" i="11" s="1"/>
  <c r="AD98" i="11"/>
  <c r="AD119" i="11"/>
  <c r="AZ119" i="11" s="1"/>
  <c r="BA119" i="11" s="1"/>
  <c r="AU140" i="11"/>
  <c r="AD146" i="11"/>
  <c r="AG165" i="11"/>
  <c r="AD166" i="11"/>
  <c r="CK168" i="11"/>
  <c r="DF172" i="11"/>
  <c r="AC181" i="11"/>
  <c r="AC171" i="11" s="1"/>
  <c r="AH186" i="11"/>
  <c r="AH38" i="11" s="1"/>
  <c r="AF186" i="11"/>
  <c r="AF38" i="11" s="1"/>
  <c r="AR190" i="11"/>
  <c r="AT217" i="11"/>
  <c r="AT63" i="11" s="1"/>
  <c r="AL237" i="11"/>
  <c r="AD248" i="11"/>
  <c r="AZ248" i="11" s="1"/>
  <c r="BA248" i="11" s="1"/>
  <c r="AD273" i="11"/>
  <c r="AU275" i="11"/>
  <c r="AD308" i="11"/>
  <c r="AO124" i="11"/>
  <c r="W141" i="11"/>
  <c r="AI165" i="11"/>
  <c r="W181" i="11"/>
  <c r="W171" i="11" s="1"/>
  <c r="W49" i="11" s="1"/>
  <c r="AV201" i="11"/>
  <c r="DD24" i="11"/>
  <c r="CD24" i="11" s="1"/>
  <c r="AF96" i="11"/>
  <c r="Y96" i="11"/>
  <c r="AF100" i="11"/>
  <c r="AF109" i="11" s="1"/>
  <c r="AR114" i="11"/>
  <c r="AR124" i="11"/>
  <c r="AU128" i="11"/>
  <c r="AW137" i="11"/>
  <c r="AW140" i="11"/>
  <c r="AL165" i="11"/>
  <c r="DH172" i="11"/>
  <c r="Y181" i="11"/>
  <c r="Y171" i="11" s="1"/>
  <c r="Y49" i="11" s="1"/>
  <c r="W186" i="11"/>
  <c r="W38" i="11" s="1"/>
  <c r="AR205" i="11"/>
  <c r="AF228" i="11"/>
  <c r="AF220" i="11" s="1"/>
  <c r="AF51" i="11" s="1"/>
  <c r="AE252" i="11"/>
  <c r="AE243" i="11" s="1"/>
  <c r="AE52" i="11" s="1"/>
  <c r="AD264" i="11"/>
  <c r="AD309" i="11"/>
  <c r="AU309" i="11" s="1"/>
  <c r="AD76" i="11"/>
  <c r="AO76" i="11" s="1"/>
  <c r="AW98" i="11"/>
  <c r="AW100" i="11" s="1"/>
  <c r="AW118" i="11"/>
  <c r="AE130" i="11"/>
  <c r="AE157" i="11" s="1"/>
  <c r="AE82" i="11" s="1"/>
  <c r="AD127" i="11"/>
  <c r="AZ128" i="11"/>
  <c r="AE133" i="11"/>
  <c r="AW139" i="11"/>
  <c r="AA147" i="11"/>
  <c r="AL152" i="11"/>
  <c r="AD167" i="11"/>
  <c r="AZ167" i="11" s="1"/>
  <c r="AN168" i="11"/>
  <c r="AN61" i="11" s="1"/>
  <c r="AR61" i="11" s="1"/>
  <c r="DI172" i="11"/>
  <c r="AA181" i="11"/>
  <c r="AA171" i="11" s="1"/>
  <c r="AA49" i="11" s="1"/>
  <c r="Y186" i="11"/>
  <c r="Y38" i="11" s="1"/>
  <c r="AW213" i="11"/>
  <c r="AD214" i="11"/>
  <c r="AO216" i="11"/>
  <c r="AH217" i="11"/>
  <c r="AH63" i="11" s="1"/>
  <c r="AL63" i="11" s="1"/>
  <c r="AW225" i="11"/>
  <c r="AD226" i="11"/>
  <c r="AH234" i="11"/>
  <c r="AH40" i="11" s="1"/>
  <c r="AD239" i="11"/>
  <c r="AF252" i="11"/>
  <c r="AF243" i="11" s="1"/>
  <c r="AA263" i="11"/>
  <c r="AU77" i="11"/>
  <c r="AT120" i="11"/>
  <c r="AX117" i="11"/>
  <c r="AF130" i="11"/>
  <c r="AF133" i="11"/>
  <c r="AE141" i="11"/>
  <c r="AE148" i="11" s="1"/>
  <c r="AD191" i="11"/>
  <c r="W211" i="11"/>
  <c r="W39" i="11" s="1"/>
  <c r="W27" i="11" s="1"/>
  <c r="Y234" i="11"/>
  <c r="Y40" i="11" s="1"/>
  <c r="AD262" i="11"/>
  <c r="AU262" i="11" s="1"/>
  <c r="AE263" i="11"/>
  <c r="AE65" i="11" s="1"/>
  <c r="AE29" i="11" s="1"/>
  <c r="AD274" i="11"/>
  <c r="AU274" i="11" s="1"/>
  <c r="AW279" i="11"/>
  <c r="W288" i="11"/>
  <c r="W42" i="11" s="1"/>
  <c r="AD295" i="11"/>
  <c r="AU295" i="11" s="1"/>
  <c r="AD302" i="11"/>
  <c r="AU93" i="11"/>
  <c r="Y105" i="11"/>
  <c r="AH133" i="11"/>
  <c r="AF141" i="11"/>
  <c r="Y155" i="11"/>
  <c r="Y156" i="11" s="1"/>
  <c r="AX153" i="11"/>
  <c r="AD176" i="11"/>
  <c r="AD179" i="11"/>
  <c r="AV179" i="11" s="1"/>
  <c r="DC172" i="11"/>
  <c r="DT172" i="11"/>
  <c r="AE186" i="11"/>
  <c r="AE38" i="11" s="1"/>
  <c r="X206" i="11"/>
  <c r="X192" i="11" s="1"/>
  <c r="AR202" i="11"/>
  <c r="AU212" i="11"/>
  <c r="AD219" i="11"/>
  <c r="AN228" i="11"/>
  <c r="AD265" i="11"/>
  <c r="AU278" i="11"/>
  <c r="Y288" i="11"/>
  <c r="Y42" i="11" s="1"/>
  <c r="AN105" i="11"/>
  <c r="AC116" i="11"/>
  <c r="AC130" i="11"/>
  <c r="AH141" i="11"/>
  <c r="Y162" i="11"/>
  <c r="Y37" i="11" s="1"/>
  <c r="Y25" i="11" s="1"/>
  <c r="AL166" i="11"/>
  <c r="AE181" i="11"/>
  <c r="AE171" i="11" s="1"/>
  <c r="AE49" i="11" s="1"/>
  <c r="AL179" i="11"/>
  <c r="AD180" i="11"/>
  <c r="AU180" i="11" s="1"/>
  <c r="AL201" i="11"/>
  <c r="AD202" i="11"/>
  <c r="AV202" i="11" s="1"/>
  <c r="AD242" i="11"/>
  <c r="AX242" i="11" s="1"/>
  <c r="AR281" i="11"/>
  <c r="AA294" i="11"/>
  <c r="AE105" i="11"/>
  <c r="AO119" i="11"/>
  <c r="AW131" i="11"/>
  <c r="AE155" i="11"/>
  <c r="AE156" i="11" s="1"/>
  <c r="AA162" i="11"/>
  <c r="AA37" i="11" s="1"/>
  <c r="AA25" i="11" s="1"/>
  <c r="AX165" i="11"/>
  <c r="AU189" i="11"/>
  <c r="AD215" i="11"/>
  <c r="AD227" i="11"/>
  <c r="AX227" i="11" s="1"/>
  <c r="AD236" i="11"/>
  <c r="AO236" i="11" s="1"/>
  <c r="Y252" i="11"/>
  <c r="Y243" i="11" s="1"/>
  <c r="AD258" i="11"/>
  <c r="AD271" i="11"/>
  <c r="AE311" i="11"/>
  <c r="AE297" i="11" s="1"/>
  <c r="AE54" i="11" s="1"/>
  <c r="AE30" i="11" s="1"/>
  <c r="AF155" i="11"/>
  <c r="AF156" i="11" s="1"/>
  <c r="AE162" i="11"/>
  <c r="AE37" i="11" s="1"/>
  <c r="AE25" i="11" s="1"/>
  <c r="AW167" i="11"/>
  <c r="CI168" i="11"/>
  <c r="CZ168" i="11"/>
  <c r="AE206" i="11"/>
  <c r="AE192" i="11" s="1"/>
  <c r="AD296" i="11"/>
  <c r="AF311" i="11"/>
  <c r="AF297" i="11" s="1"/>
  <c r="AD87" i="11"/>
  <c r="AV87" i="11" s="1"/>
  <c r="AV88" i="11" s="1"/>
  <c r="AW104" i="11"/>
  <c r="W120" i="11"/>
  <c r="AO112" i="11"/>
  <c r="DP172" i="11"/>
  <c r="AF162" i="11"/>
  <c r="AF37" i="11" s="1"/>
  <c r="AF43" i="11" s="1"/>
  <c r="AL167" i="11"/>
  <c r="AW176" i="11"/>
  <c r="AL202" i="11"/>
  <c r="AD203" i="11"/>
  <c r="AN211" i="11"/>
  <c r="AN39" i="11" s="1"/>
  <c r="AR39" i="11" s="1"/>
  <c r="AD241" i="11"/>
  <c r="AE240" i="11"/>
  <c r="AE64" i="11" s="1"/>
  <c r="AE67" i="11" s="1"/>
  <c r="AA257" i="11"/>
  <c r="AA41" i="11" s="1"/>
  <c r="AR261" i="11"/>
  <c r="AA283" i="11"/>
  <c r="AA266" i="11" s="1"/>
  <c r="AA53" i="11" s="1"/>
  <c r="AH288" i="11"/>
  <c r="AH42" i="11" s="1"/>
  <c r="AW42" i="11" s="1"/>
  <c r="AH294" i="11"/>
  <c r="AH66" i="11" s="1"/>
  <c r="AL66" i="11" s="1"/>
  <c r="AU308" i="11"/>
  <c r="AW310" i="11"/>
  <c r="CZ9" i="11"/>
  <c r="CL9" i="11"/>
  <c r="CR9" i="11"/>
  <c r="DD19" i="11"/>
  <c r="DJ9" i="11"/>
  <c r="DG9" i="11"/>
  <c r="CG10" i="11"/>
  <c r="DX9" i="11"/>
  <c r="CX10" i="11"/>
  <c r="DR26" i="11"/>
  <c r="CR26" i="11" s="1"/>
  <c r="DM43" i="11"/>
  <c r="AL14" i="11"/>
  <c r="AW14" i="11"/>
  <c r="DA15" i="11"/>
  <c r="CK15" i="11"/>
  <c r="DA36" i="11"/>
  <c r="EA43" i="11"/>
  <c r="CL15" i="11"/>
  <c r="CS9" i="11"/>
  <c r="DM9" i="11"/>
  <c r="CR31" i="11"/>
  <c r="CH53" i="11"/>
  <c r="CH55" i="11" s="1"/>
  <c r="DH29" i="11"/>
  <c r="CH29" i="11" s="1"/>
  <c r="CG67" i="11"/>
  <c r="DQ9" i="11"/>
  <c r="CT9" i="11"/>
  <c r="DT9" i="11"/>
  <c r="DT19" i="11" s="1"/>
  <c r="CU10" i="11"/>
  <c r="CN10" i="11"/>
  <c r="DN9" i="11"/>
  <c r="AW11" i="11"/>
  <c r="DY9" i="11"/>
  <c r="AH15" i="11"/>
  <c r="AL16" i="11"/>
  <c r="AL15" i="11" s="1"/>
  <c r="CD38" i="11"/>
  <c r="DD26" i="11"/>
  <c r="CD26" i="11" s="1"/>
  <c r="CD31" i="11" s="1"/>
  <c r="CZ43" i="11"/>
  <c r="CU48" i="11"/>
  <c r="DU24" i="11"/>
  <c r="DG27" i="11"/>
  <c r="CG27" i="11" s="1"/>
  <c r="CG51" i="11"/>
  <c r="CX51" i="11"/>
  <c r="DX27" i="11"/>
  <c r="CX27" i="11" s="1"/>
  <c r="DZ9" i="11"/>
  <c r="CV9" i="11"/>
  <c r="CH36" i="11"/>
  <c r="DH43" i="11"/>
  <c r="DH24" i="11"/>
  <c r="DE43" i="11"/>
  <c r="DE26" i="11"/>
  <c r="CE26" i="11" s="1"/>
  <c r="CV38" i="11"/>
  <c r="CV43" i="11" s="1"/>
  <c r="DV26" i="11"/>
  <c r="CV26" i="11" s="1"/>
  <c r="CU60" i="11"/>
  <c r="CU67" i="11" s="1"/>
  <c r="DU67" i="11"/>
  <c r="AN15" i="11"/>
  <c r="CF38" i="11"/>
  <c r="DF26" i="11"/>
  <c r="CF26" i="11" s="1"/>
  <c r="CW38" i="11"/>
  <c r="DW26" i="11"/>
  <c r="CW26" i="11" s="1"/>
  <c r="DC27" i="11"/>
  <c r="CC27" i="11" s="1"/>
  <c r="CC39" i="11"/>
  <c r="DT27" i="11"/>
  <c r="CT27" i="11" s="1"/>
  <c r="CT39" i="11"/>
  <c r="DK30" i="11"/>
  <c r="CK30" i="11" s="1"/>
  <c r="CK42" i="11"/>
  <c r="CM9" i="11"/>
  <c r="CY15" i="11"/>
  <c r="CR41" i="11"/>
  <c r="DR29" i="11"/>
  <c r="CR29" i="11" s="1"/>
  <c r="AN9" i="11"/>
  <c r="CC9" i="11"/>
  <c r="CD10" i="11"/>
  <c r="DC9" i="11"/>
  <c r="CQ55" i="11"/>
  <c r="CK43" i="11"/>
  <c r="DQ43" i="11"/>
  <c r="CQ36" i="11"/>
  <c r="CQ43" i="11" s="1"/>
  <c r="CY9" i="11"/>
  <c r="CJ9" i="11"/>
  <c r="DE9" i="11"/>
  <c r="CE10" i="11"/>
  <c r="DV9" i="11"/>
  <c r="AW36" i="11"/>
  <c r="DR43" i="11"/>
  <c r="CK38" i="11"/>
  <c r="DK26" i="11"/>
  <c r="CK26" i="11" s="1"/>
  <c r="DK43" i="11"/>
  <c r="DH27" i="11"/>
  <c r="CH27" i="11" s="1"/>
  <c r="CH39" i="11"/>
  <c r="DA9" i="11"/>
  <c r="CK9" i="11"/>
  <c r="DF9" i="11"/>
  <c r="CF10" i="11"/>
  <c r="DW9" i="11"/>
  <c r="CT15" i="11"/>
  <c r="DQ24" i="11"/>
  <c r="CM43" i="11"/>
  <c r="DT43" i="11"/>
  <c r="CT36" i="11"/>
  <c r="CT43" i="11" s="1"/>
  <c r="DT24" i="11"/>
  <c r="CW37" i="11"/>
  <c r="CW43" i="11" s="1"/>
  <c r="DW25" i="11"/>
  <c r="CW25" i="11" s="1"/>
  <c r="DS27" i="11"/>
  <c r="CS27" i="11" s="1"/>
  <c r="CS39" i="11"/>
  <c r="CS43" i="11" s="1"/>
  <c r="CV40" i="11"/>
  <c r="CJ42" i="11"/>
  <c r="DJ30" i="11"/>
  <c r="CJ30" i="11" s="1"/>
  <c r="CS48" i="11"/>
  <c r="CS55" i="11" s="1"/>
  <c r="DS55" i="11"/>
  <c r="DS18" i="11" s="1"/>
  <c r="DS19" i="11" s="1"/>
  <c r="DH55" i="11"/>
  <c r="DH18" i="11" s="1"/>
  <c r="DH19" i="11" s="1"/>
  <c r="Z9" i="11"/>
  <c r="Z19" i="11" s="1"/>
  <c r="DU26" i="11"/>
  <c r="CU26" i="11" s="1"/>
  <c r="CI36" i="11"/>
  <c r="DI43" i="11"/>
  <c r="DG26" i="11"/>
  <c r="CG26" i="11" s="1"/>
  <c r="CR42" i="11"/>
  <c r="DW43" i="11"/>
  <c r="CR55" i="11"/>
  <c r="DH67" i="11"/>
  <c r="CJ36" i="11"/>
  <c r="CJ43" i="11" s="1"/>
  <c r="DJ43" i="11"/>
  <c r="EA25" i="11"/>
  <c r="DA25" i="11" s="1"/>
  <c r="DA37" i="11"/>
  <c r="CF39" i="11"/>
  <c r="DF27" i="11"/>
  <c r="CF27" i="11" s="1"/>
  <c r="DI67" i="11"/>
  <c r="CU40" i="11"/>
  <c r="DU28" i="11"/>
  <c r="CU28" i="11" s="1"/>
  <c r="CY55" i="11"/>
  <c r="CD51" i="11"/>
  <c r="DD27" i="11"/>
  <c r="CD27" i="11" s="1"/>
  <c r="CE41" i="11"/>
  <c r="CE43" i="11" s="1"/>
  <c r="DE29" i="11"/>
  <c r="CE29" i="11" s="1"/>
  <c r="DN25" i="11"/>
  <c r="CN25" i="11" s="1"/>
  <c r="CN49" i="11"/>
  <c r="CH67" i="11"/>
  <c r="CN36" i="11"/>
  <c r="CN43" i="11" s="1"/>
  <c r="DN43" i="11"/>
  <c r="AZ74" i="11"/>
  <c r="AX74" i="11"/>
  <c r="AV74" i="11"/>
  <c r="AG74" i="11"/>
  <c r="DF29" i="11"/>
  <c r="CF29" i="11" s="1"/>
  <c r="CF41" i="11"/>
  <c r="CI67" i="11"/>
  <c r="CY40" i="11"/>
  <c r="DY28" i="11"/>
  <c r="CY28" i="11" s="1"/>
  <c r="CF61" i="11"/>
  <c r="CF67" i="11" s="1"/>
  <c r="DF67" i="11"/>
  <c r="AR63" i="11"/>
  <c r="DU43" i="11"/>
  <c r="CU36" i="11"/>
  <c r="DQ25" i="11"/>
  <c r="CQ25" i="11" s="1"/>
  <c r="AB26" i="11"/>
  <c r="CV49" i="11"/>
  <c r="CW52" i="11"/>
  <c r="DW28" i="11"/>
  <c r="CW28" i="11" s="1"/>
  <c r="CQ67" i="11"/>
  <c r="CP9" i="11"/>
  <c r="Z28" i="11"/>
  <c r="CF42" i="11"/>
  <c r="Z55" i="11"/>
  <c r="Z18" i="11" s="1"/>
  <c r="DA50" i="11"/>
  <c r="EA26" i="11"/>
  <c r="DA26" i="11" s="1"/>
  <c r="DR67" i="11"/>
  <c r="CR60" i="11"/>
  <c r="CR67" i="11" s="1"/>
  <c r="CD67" i="11"/>
  <c r="CY61" i="11"/>
  <c r="DY67" i="11"/>
  <c r="Z67" i="11"/>
  <c r="CN65" i="11"/>
  <c r="DN29" i="11"/>
  <c r="CN29" i="11" s="1"/>
  <c r="CX43" i="11"/>
  <c r="CP40" i="11"/>
  <c r="CP43" i="11" s="1"/>
  <c r="X29" i="11"/>
  <c r="CG42" i="11"/>
  <c r="CG43" i="11" s="1"/>
  <c r="DW30" i="11"/>
  <c r="CW30" i="11" s="1"/>
  <c r="CW42" i="11"/>
  <c r="CU49" i="11"/>
  <c r="DU25" i="11"/>
  <c r="CU25" i="11" s="1"/>
  <c r="CW67" i="11"/>
  <c r="AC27" i="11"/>
  <c r="DL29" i="11"/>
  <c r="CL29" i="11" s="1"/>
  <c r="CL41" i="11"/>
  <c r="CL43" i="11" s="1"/>
  <c r="CY39" i="11"/>
  <c r="CY43" i="11" s="1"/>
  <c r="CM41" i="11"/>
  <c r="DM29" i="11"/>
  <c r="CM29" i="11" s="1"/>
  <c r="DF43" i="11"/>
  <c r="CF36" i="11"/>
  <c r="CR39" i="11"/>
  <c r="CR43" i="11" s="1"/>
  <c r="DR27" i="11"/>
  <c r="CR27" i="11" s="1"/>
  <c r="DR55" i="11"/>
  <c r="DR18" i="11" s="1"/>
  <c r="DR19" i="11" s="1"/>
  <c r="DF28" i="11"/>
  <c r="CF28" i="11" s="1"/>
  <c r="CF40" i="11"/>
  <c r="DD55" i="11"/>
  <c r="DD18" i="11" s="1"/>
  <c r="CD48" i="11"/>
  <c r="CD55" i="11" s="1"/>
  <c r="DM28" i="11"/>
  <c r="CM28" i="11" s="1"/>
  <c r="AA67" i="11"/>
  <c r="CL67" i="11"/>
  <c r="AR36" i="11"/>
  <c r="CS37" i="11"/>
  <c r="DS25" i="11"/>
  <c r="CS25" i="11" s="1"/>
  <c r="CS31" i="11" s="1"/>
  <c r="DC26" i="11"/>
  <c r="CC26" i="11" s="1"/>
  <c r="CC38" i="11"/>
  <c r="CC43" i="11" s="1"/>
  <c r="CI42" i="11"/>
  <c r="DI30" i="11"/>
  <c r="CI30" i="11" s="1"/>
  <c r="AB67" i="11"/>
  <c r="AI74" i="11"/>
  <c r="AK74" i="11"/>
  <c r="CK73" i="11"/>
  <c r="AG75" i="11"/>
  <c r="AZ75" i="11"/>
  <c r="BA75" i="11" s="1"/>
  <c r="AX75" i="11"/>
  <c r="AV75" i="11"/>
  <c r="AO75" i="11"/>
  <c r="DN67" i="11"/>
  <c r="CN60" i="11"/>
  <c r="CN67" i="11" s="1"/>
  <c r="DL67" i="11"/>
  <c r="DG29" i="11"/>
  <c r="CG29" i="11" s="1"/>
  <c r="CG53" i="11"/>
  <c r="CP67" i="11"/>
  <c r="CV67" i="11"/>
  <c r="DP67" i="11"/>
  <c r="DV43" i="11"/>
  <c r="DL28" i="11"/>
  <c r="CL28" i="11" s="1"/>
  <c r="CX60" i="11"/>
  <c r="CX67" i="11" s="1"/>
  <c r="AU74" i="11"/>
  <c r="DH25" i="11"/>
  <c r="CH25" i="11" s="1"/>
  <c r="CH37" i="11"/>
  <c r="Z29" i="11"/>
  <c r="DP43" i="11"/>
  <c r="CY67" i="11"/>
  <c r="DY43" i="11"/>
  <c r="DY24" i="11"/>
  <c r="Z43" i="11"/>
  <c r="DI25" i="11"/>
  <c r="CI25" i="11" s="1"/>
  <c r="CI37" i="11"/>
  <c r="AT28" i="11"/>
  <c r="DY55" i="11"/>
  <c r="DY18" i="11" s="1"/>
  <c r="DW67" i="11"/>
  <c r="CX52" i="11"/>
  <c r="DX28" i="11"/>
  <c r="CX28" i="11" s="1"/>
  <c r="CE67" i="11"/>
  <c r="DM26" i="11"/>
  <c r="CM26" i="11" s="1"/>
  <c r="CM38" i="11"/>
  <c r="CT55" i="11"/>
  <c r="DT55" i="11"/>
  <c r="DT18" i="11" s="1"/>
  <c r="DZ67" i="11"/>
  <c r="CZ60" i="11"/>
  <c r="CZ67" i="11" s="1"/>
  <c r="AL76" i="11"/>
  <c r="AK12" i="11"/>
  <c r="AL12" i="11" s="1"/>
  <c r="EA67" i="11"/>
  <c r="DA60" i="11"/>
  <c r="DA67" i="11" s="1"/>
  <c r="AL75" i="11"/>
  <c r="AI75" i="11"/>
  <c r="AZ78" i="11"/>
  <c r="BA78" i="11" s="1"/>
  <c r="AG78" i="11"/>
  <c r="AJ78" i="11" s="1"/>
  <c r="AX78" i="11"/>
  <c r="AV78" i="11"/>
  <c r="AO78" i="11"/>
  <c r="BP79" i="11"/>
  <c r="BP60" i="11" s="1"/>
  <c r="AH10" i="11"/>
  <c r="DY26" i="11"/>
  <c r="CY26" i="11" s="1"/>
  <c r="DX29" i="11"/>
  <c r="CX29" i="11" s="1"/>
  <c r="DS67" i="11"/>
  <c r="CS60" i="11"/>
  <c r="CS67" i="11" s="1"/>
  <c r="AJ74" i="11"/>
  <c r="AT13" i="11"/>
  <c r="W14" i="11"/>
  <c r="W9" i="11" s="1"/>
  <c r="AB25" i="11"/>
  <c r="DI26" i="11"/>
  <c r="CI26" i="11" s="1"/>
  <c r="CI38" i="11"/>
  <c r="DZ26" i="11"/>
  <c r="CZ26" i="11" s="1"/>
  <c r="DM27" i="11"/>
  <c r="CM27" i="11" s="1"/>
  <c r="DM30" i="11"/>
  <c r="CM30" i="11" s="1"/>
  <c r="CH73" i="11"/>
  <c r="AX77" i="11"/>
  <c r="AG77" i="11"/>
  <c r="AP77" i="11" s="1"/>
  <c r="AV77" i="11"/>
  <c r="AI77" i="11"/>
  <c r="AZ77" i="11"/>
  <c r="AL78" i="11"/>
  <c r="AW78" i="11"/>
  <c r="AP74" i="11"/>
  <c r="AR74" i="11"/>
  <c r="AI78" i="11"/>
  <c r="AO74" i="11"/>
  <c r="AW77" i="11"/>
  <c r="AR77" i="11"/>
  <c r="AO77" i="11"/>
  <c r="BA77" i="11"/>
  <c r="AZ80" i="11"/>
  <c r="BA80" i="11" s="1"/>
  <c r="AD79" i="11"/>
  <c r="BL79" i="11" s="1"/>
  <c r="BL60" i="11" s="1"/>
  <c r="AV80" i="11"/>
  <c r="AG80" i="11"/>
  <c r="AJ80" i="11" s="1"/>
  <c r="AO80" i="11"/>
  <c r="DD43" i="11"/>
  <c r="CD36" i="11"/>
  <c r="AW75" i="11"/>
  <c r="Z24" i="11"/>
  <c r="DE30" i="11"/>
  <c r="CE30" i="11" s="1"/>
  <c r="DJ67" i="11"/>
  <c r="DL43" i="11"/>
  <c r="AW74" i="11"/>
  <c r="CN73" i="11"/>
  <c r="AZ81" i="11"/>
  <c r="BA81" i="11" s="1"/>
  <c r="AX81" i="11"/>
  <c r="AG81" i="11"/>
  <c r="AI81" i="11"/>
  <c r="AV81" i="11"/>
  <c r="DQ55" i="11"/>
  <c r="DQ18" i="11" s="1"/>
  <c r="AU78" i="11"/>
  <c r="W79" i="11"/>
  <c r="W60" i="11" s="1"/>
  <c r="AU79" i="11"/>
  <c r="DD29" i="11"/>
  <c r="CD29" i="11" s="1"/>
  <c r="DU29" i="11"/>
  <c r="CU29" i="11" s="1"/>
  <c r="BS79" i="11"/>
  <c r="BS60" i="11" s="1"/>
  <c r="AP81" i="11"/>
  <c r="AO81" i="11"/>
  <c r="AN79" i="11"/>
  <c r="AR81" i="11"/>
  <c r="AR79" i="11" s="1"/>
  <c r="AE109" i="11"/>
  <c r="AI80" i="11"/>
  <c r="AU81" i="11"/>
  <c r="DR83" i="11"/>
  <c r="DT83" i="11"/>
  <c r="CI82" i="11"/>
  <c r="CC134" i="11"/>
  <c r="DA157" i="11"/>
  <c r="DU83" i="11"/>
  <c r="DE157" i="11"/>
  <c r="DE82" i="11" s="1"/>
  <c r="DE109" i="11"/>
  <c r="DV157" i="11"/>
  <c r="DV82" i="11" s="1"/>
  <c r="AI98" i="11"/>
  <c r="AZ98" i="11"/>
  <c r="AG98" i="11"/>
  <c r="AX98" i="11"/>
  <c r="AV98" i="11"/>
  <c r="AU98" i="11"/>
  <c r="AO98" i="11"/>
  <c r="CC109" i="11"/>
  <c r="CT109" i="11"/>
  <c r="DH83" i="11"/>
  <c r="DY83" i="11"/>
  <c r="CM109" i="11"/>
  <c r="AW90" i="11"/>
  <c r="AW91" i="11" s="1"/>
  <c r="AR90" i="11"/>
  <c r="AR91" i="11" s="1"/>
  <c r="AN91" i="11"/>
  <c r="DS83" i="11"/>
  <c r="CI109" i="11"/>
  <c r="CS109" i="11"/>
  <c r="AQ93" i="11"/>
  <c r="CX96" i="11"/>
  <c r="BN79" i="11"/>
  <c r="BN60" i="11" s="1"/>
  <c r="CU157" i="11"/>
  <c r="AW112" i="11"/>
  <c r="AL112" i="11"/>
  <c r="AI112" i="11"/>
  <c r="AY112" i="11"/>
  <c r="DQ83" i="11"/>
  <c r="CK96" i="11"/>
  <c r="AK93" i="11"/>
  <c r="AK96" i="11" s="1"/>
  <c r="DR109" i="11"/>
  <c r="AI93" i="11"/>
  <c r="AW93" i="11"/>
  <c r="AW96" i="11" s="1"/>
  <c r="AH96" i="11"/>
  <c r="AL93" i="11"/>
  <c r="AX103" i="11"/>
  <c r="AU103" i="11"/>
  <c r="AO103" i="11"/>
  <c r="AG103" i="11"/>
  <c r="AY103" i="11" s="1"/>
  <c r="AZ103" i="11"/>
  <c r="BA103" i="11" s="1"/>
  <c r="AV103" i="11"/>
  <c r="DV109" i="11"/>
  <c r="CE109" i="11"/>
  <c r="CE157" i="11"/>
  <c r="CV157" i="11"/>
  <c r="AR94" i="11"/>
  <c r="AV95" i="11"/>
  <c r="AC100" i="11"/>
  <c r="DJ109" i="11"/>
  <c r="EA109" i="11"/>
  <c r="DU109" i="11"/>
  <c r="CS134" i="11"/>
  <c r="AU115" i="11"/>
  <c r="AZ115" i="11"/>
  <c r="BA115" i="11" s="1"/>
  <c r="AG115" i="11"/>
  <c r="AY115" i="11" s="1"/>
  <c r="AV115" i="11"/>
  <c r="CH148" i="11"/>
  <c r="CK88" i="11"/>
  <c r="CK109" i="11" s="1"/>
  <c r="AK87" i="11"/>
  <c r="W88" i="11"/>
  <c r="AX95" i="11"/>
  <c r="CQ109" i="11"/>
  <c r="CU134" i="11"/>
  <c r="BA212" i="11"/>
  <c r="CG100" i="11"/>
  <c r="CG109" i="11" s="1"/>
  <c r="CX100" i="11"/>
  <c r="X109" i="11"/>
  <c r="Y120" i="11"/>
  <c r="Y134" i="11" s="1"/>
  <c r="CE134" i="11"/>
  <c r="AD113" i="11"/>
  <c r="CV134" i="11"/>
  <c r="AN171" i="11"/>
  <c r="CP171" i="11"/>
  <c r="CZ171" i="11"/>
  <c r="Y88" i="11"/>
  <c r="AG95" i="11"/>
  <c r="AY95" i="11" s="1"/>
  <c r="CN109" i="11"/>
  <c r="CF134" i="11"/>
  <c r="CL134" i="11"/>
  <c r="CW134" i="11"/>
  <c r="CQ171" i="11"/>
  <c r="W96" i="11"/>
  <c r="AD94" i="11"/>
  <c r="AO94" i="11" s="1"/>
  <c r="CP96" i="11"/>
  <c r="AI103" i="11"/>
  <c r="AA105" i="11"/>
  <c r="AV146" i="11"/>
  <c r="AV147" i="11" s="1"/>
  <c r="AX146" i="11"/>
  <c r="AX147" i="11" s="1"/>
  <c r="AO146" i="11"/>
  <c r="AD147" i="11"/>
  <c r="AZ146" i="11"/>
  <c r="BA146" i="11" s="1"/>
  <c r="AG146" i="11"/>
  <c r="AP146" i="11" s="1"/>
  <c r="CI156" i="11"/>
  <c r="X83" i="11"/>
  <c r="AW87" i="11"/>
  <c r="AW88" i="11" s="1"/>
  <c r="DF157" i="11"/>
  <c r="DF82" i="11" s="1"/>
  <c r="DW157" i="11"/>
  <c r="DW82" i="11" s="1"/>
  <c r="CL96" i="11"/>
  <c r="AD102" i="11"/>
  <c r="AO102" i="11" s="1"/>
  <c r="CD109" i="11"/>
  <c r="AB109" i="11"/>
  <c r="AB147" i="11" s="1"/>
  <c r="CH109" i="11"/>
  <c r="AF120" i="11"/>
  <c r="AF134" i="11" s="1"/>
  <c r="AX119" i="11"/>
  <c r="AV119" i="11"/>
  <c r="AG119" i="11"/>
  <c r="AY119" i="11" s="1"/>
  <c r="AC88" i="11"/>
  <c r="AC96" i="11"/>
  <c r="AL95" i="11"/>
  <c r="AH120" i="11"/>
  <c r="CI134" i="11"/>
  <c r="AU117" i="11"/>
  <c r="BP133" i="11"/>
  <c r="Y100" i="11"/>
  <c r="Y109" i="11" s="1"/>
  <c r="AD99" i="11"/>
  <c r="AU99" i="11" s="1"/>
  <c r="DM109" i="11"/>
  <c r="AC105" i="11"/>
  <c r="CF109" i="11"/>
  <c r="CW109" i="11"/>
  <c r="CJ109" i="11"/>
  <c r="DA109" i="11"/>
  <c r="DS109" i="11"/>
  <c r="AZ147" i="11"/>
  <c r="AZ148" i="11"/>
  <c r="CJ134" i="11"/>
  <c r="AL123" i="11"/>
  <c r="AW123" i="11"/>
  <c r="CE156" i="11"/>
  <c r="CV156" i="11"/>
  <c r="DI157" i="11"/>
  <c r="DI82" i="11" s="1"/>
  <c r="DZ157" i="11"/>
  <c r="DZ82" i="11" s="1"/>
  <c r="AQ100" i="11"/>
  <c r="BA108" i="11"/>
  <c r="W155" i="11"/>
  <c r="W156" i="11" s="1"/>
  <c r="AD150" i="11"/>
  <c r="CF156" i="11"/>
  <c r="CW156" i="11"/>
  <c r="DJ157" i="11"/>
  <c r="DJ82" i="11" s="1"/>
  <c r="EA157" i="11"/>
  <c r="EA82" i="11" s="1"/>
  <c r="AR98" i="11"/>
  <c r="CV109" i="11"/>
  <c r="AD104" i="11"/>
  <c r="CY109" i="11"/>
  <c r="AG116" i="11"/>
  <c r="AY116" i="11" s="1"/>
  <c r="AZ116" i="11"/>
  <c r="BA116" i="11" s="1"/>
  <c r="AV116" i="11"/>
  <c r="AH88" i="11"/>
  <c r="CR157" i="11"/>
  <c r="AX93" i="11"/>
  <c r="AV93" i="11"/>
  <c r="AO95" i="11"/>
  <c r="CZ109" i="11"/>
  <c r="AW80" i="11"/>
  <c r="DL157" i="11"/>
  <c r="DL82" i="11" s="1"/>
  <c r="AZ93" i="11"/>
  <c r="AT100" i="11"/>
  <c r="AH105" i="11"/>
  <c r="DF109" i="11"/>
  <c r="DW109" i="11"/>
  <c r="DD109" i="11"/>
  <c r="CN120" i="11"/>
  <c r="CN157" i="11" s="1"/>
  <c r="AJ140" i="11"/>
  <c r="AY140" i="11"/>
  <c r="AN109" i="11"/>
  <c r="BA109" i="11" s="1"/>
  <c r="AP108" i="11"/>
  <c r="AY108" i="11"/>
  <c r="AV112" i="11"/>
  <c r="AX115" i="11"/>
  <c r="AW81" i="11"/>
  <c r="AD90" i="11"/>
  <c r="AO90" i="11" s="1"/>
  <c r="CD96" i="11"/>
  <c r="CD157" i="11" s="1"/>
  <c r="CU96" i="11"/>
  <c r="AL94" i="11"/>
  <c r="DL109" i="11"/>
  <c r="AL102" i="11"/>
  <c r="AL105" i="11" s="1"/>
  <c r="AW103" i="11"/>
  <c r="DH109" i="11"/>
  <c r="DY109" i="11"/>
  <c r="AH79" i="11"/>
  <c r="AU95" i="11"/>
  <c r="AA96" i="11"/>
  <c r="AA100" i="11"/>
  <c r="AR99" i="11"/>
  <c r="CR109" i="11"/>
  <c r="DI109" i="11"/>
  <c r="DZ109" i="11"/>
  <c r="AJ108" i="11"/>
  <c r="CR120" i="11"/>
  <c r="AL114" i="11"/>
  <c r="AG117" i="11"/>
  <c r="AY117" i="11" s="1"/>
  <c r="AV117" i="11"/>
  <c r="CS141" i="11"/>
  <c r="AZ138" i="11"/>
  <c r="BA138" i="11" s="1"/>
  <c r="AI138" i="11"/>
  <c r="AX138" i="11"/>
  <c r="AG138" i="11"/>
  <c r="AY138" i="11" s="1"/>
  <c r="AV138" i="11"/>
  <c r="AO138" i="11"/>
  <c r="AI108" i="11"/>
  <c r="AX112" i="11"/>
  <c r="AW113" i="11"/>
  <c r="AW117" i="11"/>
  <c r="AD122" i="11"/>
  <c r="CQ130" i="11"/>
  <c r="AW129" i="11"/>
  <c r="AL129" i="11"/>
  <c r="AI129" i="11"/>
  <c r="AU139" i="11"/>
  <c r="CC148" i="11"/>
  <c r="AB157" i="11"/>
  <c r="AB82" i="11" s="1"/>
  <c r="CC157" i="11"/>
  <c r="DK157" i="11"/>
  <c r="DK82" i="11" s="1"/>
  <c r="AL111" i="11"/>
  <c r="CC130" i="11"/>
  <c r="CT130" i="11"/>
  <c r="CT134" i="11" s="1"/>
  <c r="AL127" i="11"/>
  <c r="CR148" i="11"/>
  <c r="CX156" i="11"/>
  <c r="CU156" i="11"/>
  <c r="AV166" i="11"/>
  <c r="AU166" i="11"/>
  <c r="AZ166" i="11"/>
  <c r="AX166" i="11"/>
  <c r="AG166" i="11"/>
  <c r="AH130" i="11"/>
  <c r="AW122" i="11"/>
  <c r="AR123" i="11"/>
  <c r="CI148" i="11"/>
  <c r="DM157" i="11"/>
  <c r="DM82" i="11" s="1"/>
  <c r="AW99" i="11"/>
  <c r="Z157" i="11"/>
  <c r="AN120" i="11"/>
  <c r="AI115" i="11"/>
  <c r="AI117" i="11"/>
  <c r="AI119" i="11"/>
  <c r="AI122" i="11"/>
  <c r="AD125" i="11"/>
  <c r="AO125" i="11" s="1"/>
  <c r="AD131" i="11"/>
  <c r="AU131" i="11" s="1"/>
  <c r="AX139" i="11"/>
  <c r="AG139" i="11"/>
  <c r="AP139" i="11" s="1"/>
  <c r="AV139" i="11"/>
  <c r="DA148" i="11"/>
  <c r="AQ163" i="11"/>
  <c r="CX162" i="11"/>
  <c r="DN157" i="11"/>
  <c r="DN82" i="11" s="1"/>
  <c r="AQ102" i="11"/>
  <c r="AQ105" i="11" s="1"/>
  <c r="CG120" i="11"/>
  <c r="CX120" i="11"/>
  <c r="AI116" i="11"/>
  <c r="AK130" i="11"/>
  <c r="AK134" i="11" s="1"/>
  <c r="AU124" i="11"/>
  <c r="AY129" i="11"/>
  <c r="CF141" i="11"/>
  <c r="CF157" i="11" s="1"/>
  <c r="CW141" i="11"/>
  <c r="CK148" i="11"/>
  <c r="CU148" i="11"/>
  <c r="CC192" i="11"/>
  <c r="AK90" i="11"/>
  <c r="DP157" i="11"/>
  <c r="DP82" i="11" s="1"/>
  <c r="AR102" i="11"/>
  <c r="AR105" i="11" s="1"/>
  <c r="AQ120" i="11"/>
  <c r="CH120" i="11"/>
  <c r="CY120" i="11"/>
  <c r="AL118" i="11"/>
  <c r="AL122" i="11"/>
  <c r="CG130" i="11"/>
  <c r="CX130" i="11"/>
  <c r="AV124" i="11"/>
  <c r="AC141" i="11"/>
  <c r="AW138" i="11"/>
  <c r="AW146" i="11"/>
  <c r="AW147" i="11" s="1"/>
  <c r="AH147" i="11"/>
  <c r="AJ146" i="11"/>
  <c r="CV148" i="11"/>
  <c r="CG156" i="11"/>
  <c r="CU192" i="11"/>
  <c r="AK98" i="11"/>
  <c r="AR111" i="11"/>
  <c r="AL116" i="11"/>
  <c r="CH130" i="11"/>
  <c r="CY130" i="11"/>
  <c r="AX124" i="11"/>
  <c r="AL125" i="11"/>
  <c r="AD126" i="11"/>
  <c r="AU126" i="11" s="1"/>
  <c r="AD132" i="11"/>
  <c r="AU132" i="11" s="1"/>
  <c r="CH141" i="11"/>
  <c r="CY141" i="11"/>
  <c r="CY148" i="11" s="1"/>
  <c r="AI146" i="11"/>
  <c r="AF148" i="11"/>
  <c r="CX148" i="11"/>
  <c r="CL156" i="11"/>
  <c r="CZ155" i="11"/>
  <c r="AO117" i="11"/>
  <c r="AO122" i="11"/>
  <c r="AW128" i="11"/>
  <c r="AL128" i="11"/>
  <c r="AR138" i="11"/>
  <c r="CN148" i="11"/>
  <c r="CM156" i="11"/>
  <c r="AO115" i="11"/>
  <c r="AR116" i="11"/>
  <c r="AQ130" i="11"/>
  <c r="AI128" i="11"/>
  <c r="AA133" i="11"/>
  <c r="AC132" i="11"/>
  <c r="AC133" i="11" s="1"/>
  <c r="CN156" i="11"/>
  <c r="Y168" i="11"/>
  <c r="AD170" i="11"/>
  <c r="DC157" i="11"/>
  <c r="DC82" i="11" s="1"/>
  <c r="AC111" i="11"/>
  <c r="AC120" i="11" s="1"/>
  <c r="AC134" i="11" s="1"/>
  <c r="AO116" i="11"/>
  <c r="AR117" i="11"/>
  <c r="AR122" i="11"/>
  <c r="CK130" i="11"/>
  <c r="CK134" i="11" s="1"/>
  <c r="AD123" i="11"/>
  <c r="AI123" i="11" s="1"/>
  <c r="AW125" i="11"/>
  <c r="AR125" i="11"/>
  <c r="AK141" i="11"/>
  <c r="CQ148" i="11"/>
  <c r="AL163" i="11"/>
  <c r="AL162" i="11" s="1"/>
  <c r="AH162" i="11"/>
  <c r="AW163" i="11"/>
  <c r="AD111" i="11"/>
  <c r="AD114" i="11"/>
  <c r="AU119" i="11"/>
  <c r="AG124" i="11"/>
  <c r="AY124" i="11" s="1"/>
  <c r="AV129" i="11"/>
  <c r="AD137" i="11"/>
  <c r="AU138" i="11"/>
  <c r="AU146" i="11"/>
  <c r="CQ156" i="11"/>
  <c r="AK186" i="11"/>
  <c r="AK38" i="11" s="1"/>
  <c r="AL190" i="11"/>
  <c r="AL186" i="11" s="1"/>
  <c r="W130" i="11"/>
  <c r="CM130" i="11"/>
  <c r="AI124" i="11"/>
  <c r="AI126" i="11"/>
  <c r="AW126" i="11"/>
  <c r="AG127" i="11"/>
  <c r="AY127" i="11" s="1"/>
  <c r="AV127" i="11"/>
  <c r="AU127" i="11"/>
  <c r="AZ127" i="11"/>
  <c r="CM148" i="11"/>
  <c r="CS148" i="11"/>
  <c r="CR156" i="11"/>
  <c r="AW119" i="11"/>
  <c r="AL126" i="11"/>
  <c r="AQ141" i="11"/>
  <c r="AR139" i="11"/>
  <c r="DW148" i="11"/>
  <c r="CS156" i="11"/>
  <c r="BA167" i="11"/>
  <c r="CP157" i="11"/>
  <c r="DG157" i="11"/>
  <c r="DG82" i="11" s="1"/>
  <c r="DX157" i="11"/>
  <c r="DX82" i="11" s="1"/>
  <c r="CQ120" i="11"/>
  <c r="CQ157" i="11" s="1"/>
  <c r="AA130" i="11"/>
  <c r="CP130" i="11"/>
  <c r="CP134" i="11" s="1"/>
  <c r="AT133" i="11"/>
  <c r="AT134" i="11" s="1"/>
  <c r="BS133" i="11"/>
  <c r="CT148" i="11"/>
  <c r="CD148" i="11"/>
  <c r="AG128" i="11"/>
  <c r="AY128" i="11" s="1"/>
  <c r="AX129" i="11"/>
  <c r="AR131" i="11"/>
  <c r="AR132" i="11"/>
  <c r="W133" i="11"/>
  <c r="BG133" i="11" s="1"/>
  <c r="AN133" i="11"/>
  <c r="AD136" i="11"/>
  <c r="AI139" i="11"/>
  <c r="AN141" i="11"/>
  <c r="AK143" i="11"/>
  <c r="AH144" i="11"/>
  <c r="AA155" i="11"/>
  <c r="AA156" i="11" s="1"/>
  <c r="DG172" i="11"/>
  <c r="CN181" i="11"/>
  <c r="DJ193" i="11"/>
  <c r="CS192" i="11"/>
  <c r="CK192" i="11"/>
  <c r="AW136" i="11"/>
  <c r="AL139" i="11"/>
  <c r="AA141" i="11"/>
  <c r="AT155" i="11"/>
  <c r="CP155" i="11"/>
  <c r="CR181" i="11"/>
  <c r="AZ188" i="11"/>
  <c r="BA188" i="11" s="1"/>
  <c r="AG188" i="11"/>
  <c r="AV188" i="11"/>
  <c r="AI188" i="11"/>
  <c r="AX188" i="11"/>
  <c r="AK146" i="11"/>
  <c r="AK147" i="11" s="1"/>
  <c r="AR152" i="11"/>
  <c r="AV153" i="11"/>
  <c r="CS171" i="11"/>
  <c r="AV178" i="11"/>
  <c r="AO178" i="11"/>
  <c r="AZ178" i="11"/>
  <c r="BA178" i="11" s="1"/>
  <c r="AG178" i="11"/>
  <c r="AX178" i="11"/>
  <c r="AO180" i="11"/>
  <c r="CN193" i="11"/>
  <c r="AW151" i="11"/>
  <c r="AW155" i="11" s="1"/>
  <c r="AW156" i="11" s="1"/>
  <c r="CE172" i="11"/>
  <c r="DD172" i="11"/>
  <c r="AR163" i="11"/>
  <c r="AO163" i="11"/>
  <c r="AD164" i="11"/>
  <c r="AR165" i="11"/>
  <c r="AL170" i="11"/>
  <c r="AL168" i="11" s="1"/>
  <c r="AK168" i="11"/>
  <c r="CT172" i="11"/>
  <c r="AN186" i="11"/>
  <c r="AO127" i="11"/>
  <c r="AO139" i="11"/>
  <c r="AH155" i="11"/>
  <c r="W172" i="11"/>
  <c r="CD171" i="11"/>
  <c r="CU171" i="11"/>
  <c r="AW124" i="11"/>
  <c r="AO128" i="11"/>
  <c r="AL151" i="11"/>
  <c r="AZ153" i="11"/>
  <c r="BA153" i="11" s="1"/>
  <c r="AG153" i="11"/>
  <c r="AU153" i="11"/>
  <c r="Y172" i="11"/>
  <c r="DL172" i="11"/>
  <c r="AO191" i="11"/>
  <c r="AW191" i="11"/>
  <c r="AR191" i="11"/>
  <c r="AR127" i="11"/>
  <c r="AO129" i="11"/>
  <c r="AL136" i="11"/>
  <c r="AN147" i="11"/>
  <c r="AI166" i="11"/>
  <c r="AI167" i="11"/>
  <c r="AX167" i="11"/>
  <c r="AV167" i="11"/>
  <c r="AU167" i="11"/>
  <c r="AA172" i="11"/>
  <c r="CW171" i="11"/>
  <c r="AT186" i="11"/>
  <c r="AZ189" i="11"/>
  <c r="BA189" i="11" s="1"/>
  <c r="AG189" i="11"/>
  <c r="AX189" i="11"/>
  <c r="AV189" i="11"/>
  <c r="CJ192" i="11"/>
  <c r="AI131" i="11"/>
  <c r="AD143" i="11"/>
  <c r="AU143" i="11"/>
  <c r="AD152" i="11"/>
  <c r="AI154" i="11"/>
  <c r="CG171" i="11"/>
  <c r="AQ181" i="11"/>
  <c r="AQ171" i="11" s="1"/>
  <c r="AR176" i="11"/>
  <c r="CC186" i="11"/>
  <c r="AK206" i="11"/>
  <c r="AK192" i="11" s="1"/>
  <c r="AO140" i="11"/>
  <c r="W147" i="11"/>
  <c r="W148" i="11" s="1"/>
  <c r="AQ148" i="11"/>
  <c r="CT156" i="11"/>
  <c r="CQ162" i="11"/>
  <c r="CH171" i="11"/>
  <c r="AU179" i="11"/>
  <c r="AZ179" i="11"/>
  <c r="BA179" i="11" s="1"/>
  <c r="AG179" i="11"/>
  <c r="AX179" i="11"/>
  <c r="CL192" i="11"/>
  <c r="AN130" i="11"/>
  <c r="AL131" i="11"/>
  <c r="AL133" i="11" s="1"/>
  <c r="AP140" i="11"/>
  <c r="AW143" i="11"/>
  <c r="AT144" i="11"/>
  <c r="AK150" i="11"/>
  <c r="AR151" i="11"/>
  <c r="AI153" i="11"/>
  <c r="CR162" i="11"/>
  <c r="BA166" i="11"/>
  <c r="AG180" i="11"/>
  <c r="AV180" i="11"/>
  <c r="CI171" i="11"/>
  <c r="DQ172" i="11"/>
  <c r="CM192" i="11"/>
  <c r="AC146" i="11"/>
  <c r="AC148" i="11" s="1"/>
  <c r="DH148" i="11"/>
  <c r="DY148" i="11"/>
  <c r="CH155" i="11"/>
  <c r="CY155" i="11"/>
  <c r="AR154" i="11"/>
  <c r="DK172" i="11"/>
  <c r="AD163" i="11"/>
  <c r="AU163" i="11" s="1"/>
  <c r="AV165" i="11"/>
  <c r="AU165" i="11"/>
  <c r="AU170" i="11"/>
  <c r="DX172" i="11"/>
  <c r="AF181" i="11"/>
  <c r="AF171" i="11" s="1"/>
  <c r="CJ171" i="11"/>
  <c r="DA171" i="11"/>
  <c r="CF186" i="11"/>
  <c r="CW186" i="11"/>
  <c r="AZ190" i="11"/>
  <c r="AG190" i="11"/>
  <c r="AX190" i="11"/>
  <c r="AV190" i="11"/>
  <c r="AU190" i="11"/>
  <c r="AV128" i="11"/>
  <c r="AU129" i="11"/>
  <c r="AU147" i="11"/>
  <c r="AG167" i="11"/>
  <c r="CV171" i="11"/>
  <c r="AU178" i="11"/>
  <c r="CY172" i="11"/>
  <c r="AU188" i="11"/>
  <c r="AG203" i="11"/>
  <c r="AV203" i="11"/>
  <c r="AZ203" i="11"/>
  <c r="BA203" i="11" s="1"/>
  <c r="AX203" i="11"/>
  <c r="AO203" i="11"/>
  <c r="AN155" i="11"/>
  <c r="CJ155" i="11"/>
  <c r="DA155" i="11"/>
  <c r="AR164" i="11"/>
  <c r="CQ192" i="11"/>
  <c r="CW192" i="11"/>
  <c r="CK156" i="11"/>
  <c r="AD151" i="11"/>
  <c r="AU169" i="11"/>
  <c r="AK181" i="11"/>
  <c r="AK171" i="11" s="1"/>
  <c r="CM171" i="11"/>
  <c r="AR179" i="11"/>
  <c r="AA186" i="11"/>
  <c r="AA38" i="11" s="1"/>
  <c r="AZ191" i="11"/>
  <c r="BA191" i="11" s="1"/>
  <c r="AG191" i="11"/>
  <c r="AI191" i="11"/>
  <c r="AX191" i="11"/>
  <c r="AV191" i="11"/>
  <c r="AU191" i="11"/>
  <c r="AL164" i="11"/>
  <c r="AW179" i="11"/>
  <c r="AW181" i="11" s="1"/>
  <c r="AW171" i="11" s="1"/>
  <c r="AD181" i="11"/>
  <c r="AD171" i="11" s="1"/>
  <c r="BT171" i="11" s="1"/>
  <c r="BT49" i="11" s="1"/>
  <c r="AL199" i="11"/>
  <c r="AG202" i="11"/>
  <c r="AL205" i="11"/>
  <c r="AW205" i="11"/>
  <c r="CC221" i="11"/>
  <c r="AO154" i="11"/>
  <c r="AI176" i="11"/>
  <c r="CK181" i="11"/>
  <c r="AI189" i="11"/>
  <c r="AT192" i="11"/>
  <c r="DX193" i="11"/>
  <c r="AD197" i="11"/>
  <c r="AI197" i="11" s="1"/>
  <c r="W206" i="11"/>
  <c r="W192" i="11" s="1"/>
  <c r="AX201" i="11"/>
  <c r="AX204" i="11"/>
  <c r="AV204" i="11"/>
  <c r="AW212" i="11"/>
  <c r="AL212" i="11"/>
  <c r="AI212" i="11"/>
  <c r="CK211" i="11"/>
  <c r="AK212" i="11"/>
  <c r="AK211" i="11" s="1"/>
  <c r="AK39" i="11" s="1"/>
  <c r="AV213" i="11"/>
  <c r="AZ213" i="11"/>
  <c r="BA213" i="11" s="1"/>
  <c r="AX213" i="11"/>
  <c r="AG213" i="11"/>
  <c r="AQ221" i="11"/>
  <c r="AW187" i="11"/>
  <c r="CQ186" i="11"/>
  <c r="AO190" i="11"/>
  <c r="DG193" i="11"/>
  <c r="CP206" i="11"/>
  <c r="AZ201" i="11"/>
  <c r="BA201" i="11" s="1"/>
  <c r="AI202" i="11"/>
  <c r="CX211" i="11"/>
  <c r="W162" i="11"/>
  <c r="W37" i="11" s="1"/>
  <c r="W25" i="11" s="1"/>
  <c r="AO164" i="11"/>
  <c r="AO165" i="11"/>
  <c r="AO166" i="11"/>
  <c r="AO167" i="11"/>
  <c r="AQ169" i="11"/>
  <c r="AL176" i="11"/>
  <c r="AI178" i="11"/>
  <c r="AD187" i="11"/>
  <c r="EA193" i="11"/>
  <c r="Y206" i="11"/>
  <c r="Y192" i="11" s="1"/>
  <c r="AO212" i="11"/>
  <c r="AW217" i="11"/>
  <c r="AU150" i="11"/>
  <c r="AR169" i="11"/>
  <c r="AR168" i="11" s="1"/>
  <c r="AW170" i="11"/>
  <c r="AW168" i="11" s="1"/>
  <c r="CC171" i="11"/>
  <c r="AL177" i="11"/>
  <c r="AH181" i="11"/>
  <c r="AA206" i="11"/>
  <c r="AA192" i="11" s="1"/>
  <c r="CR206" i="11"/>
  <c r="AL198" i="11"/>
  <c r="AH211" i="11"/>
  <c r="AR166" i="11"/>
  <c r="AR167" i="11"/>
  <c r="AI180" i="11"/>
  <c r="AO189" i="11"/>
  <c r="AD200" i="11"/>
  <c r="AG201" i="11"/>
  <c r="AU203" i="11"/>
  <c r="AR212" i="11"/>
  <c r="DR221" i="11"/>
  <c r="AD169" i="11"/>
  <c r="AO169" i="11" s="1"/>
  <c r="AI170" i="11"/>
  <c r="AO176" i="11"/>
  <c r="AF206" i="11"/>
  <c r="AF192" i="11" s="1"/>
  <c r="AO202" i="11"/>
  <c r="AG204" i="11"/>
  <c r="CU220" i="11"/>
  <c r="CF171" i="11"/>
  <c r="AR189" i="11"/>
  <c r="CT192" i="11"/>
  <c r="CD206" i="11"/>
  <c r="AI201" i="11"/>
  <c r="AV214" i="11"/>
  <c r="AG214" i="11"/>
  <c r="AZ214" i="11"/>
  <c r="BA214" i="11" s="1"/>
  <c r="AX214" i="11"/>
  <c r="AU214" i="11"/>
  <c r="DA220" i="11"/>
  <c r="AO188" i="11"/>
  <c r="DN193" i="11"/>
  <c r="AL197" i="11"/>
  <c r="AI204" i="11"/>
  <c r="AH206" i="11"/>
  <c r="AF221" i="11"/>
  <c r="CK221" i="11"/>
  <c r="AW190" i="11"/>
  <c r="CV192" i="11"/>
  <c r="DV221" i="11"/>
  <c r="CL221" i="11"/>
  <c r="AW164" i="11"/>
  <c r="AW165" i="11"/>
  <c r="AW166" i="11"/>
  <c r="AT181" i="11"/>
  <c r="CL181" i="11"/>
  <c r="AR188" i="11"/>
  <c r="CG206" i="11"/>
  <c r="CX206" i="11"/>
  <c r="AQ197" i="11"/>
  <c r="AQ206" i="11" s="1"/>
  <c r="AQ192" i="11" s="1"/>
  <c r="AD199" i="11"/>
  <c r="AD205" i="11"/>
  <c r="AU205" i="11" s="1"/>
  <c r="AO213" i="11"/>
  <c r="AU176" i="11"/>
  <c r="CI186" i="11"/>
  <c r="CZ186" i="11"/>
  <c r="BA190" i="11"/>
  <c r="CH206" i="11"/>
  <c r="CY206" i="11"/>
  <c r="AO201" i="11"/>
  <c r="AO204" i="11"/>
  <c r="AW204" i="11"/>
  <c r="AW206" i="11" s="1"/>
  <c r="AW192" i="11" s="1"/>
  <c r="AR204" i="11"/>
  <c r="AN206" i="11"/>
  <c r="CV211" i="11"/>
  <c r="BV211" i="11" s="1"/>
  <c r="BV39" i="11" s="1"/>
  <c r="AI214" i="11"/>
  <c r="AZ219" i="11"/>
  <c r="BA219" i="11" s="1"/>
  <c r="AG219" i="11"/>
  <c r="AY219" i="11" s="1"/>
  <c r="AX219" i="11"/>
  <c r="AV219" i="11"/>
  <c r="CR221" i="11"/>
  <c r="AV176" i="11"/>
  <c r="AX202" i="11"/>
  <c r="DI193" i="11"/>
  <c r="AV212" i="11"/>
  <c r="AD211" i="11"/>
  <c r="BZ211" i="11" s="1"/>
  <c r="BZ39" i="11" s="1"/>
  <c r="AG212" i="11"/>
  <c r="AX212" i="11"/>
  <c r="AR187" i="11"/>
  <c r="DA206" i="11"/>
  <c r="AZ202" i="11"/>
  <c r="BA202" i="11" s="1"/>
  <c r="AL203" i="11"/>
  <c r="CG211" i="11"/>
  <c r="AU213" i="11"/>
  <c r="CE193" i="11"/>
  <c r="AD198" i="11"/>
  <c r="AI198" i="11" s="1"/>
  <c r="AI203" i="11"/>
  <c r="CI206" i="11"/>
  <c r="CZ206" i="11"/>
  <c r="Y217" i="11"/>
  <c r="CY220" i="11"/>
  <c r="DE244" i="11"/>
  <c r="CD266" i="11"/>
  <c r="CS221" i="11"/>
  <c r="AN220" i="11"/>
  <c r="AR259" i="11"/>
  <c r="AV305" i="11"/>
  <c r="AZ305" i="11"/>
  <c r="BA305" i="11" s="1"/>
  <c r="AG305" i="11"/>
  <c r="AX305" i="11"/>
  <c r="AT211" i="11"/>
  <c r="AI213" i="11"/>
  <c r="CT221" i="11"/>
  <c r="CJ228" i="11"/>
  <c r="AX239" i="11"/>
  <c r="AG239" i="11"/>
  <c r="AZ239" i="11"/>
  <c r="BA239" i="11" s="1"/>
  <c r="AV239" i="11"/>
  <c r="AO239" i="11"/>
  <c r="DM244" i="11"/>
  <c r="AX264" i="11"/>
  <c r="AZ264" i="11"/>
  <c r="BA264" i="11" s="1"/>
  <c r="AG264" i="11"/>
  <c r="AV264" i="11"/>
  <c r="AD263" i="11"/>
  <c r="Y221" i="11"/>
  <c r="CR297" i="11"/>
  <c r="AL213" i="11"/>
  <c r="AU216" i="11"/>
  <c r="AU219" i="11"/>
  <c r="CZ220" i="11"/>
  <c r="AZ226" i="11"/>
  <c r="BA226" i="11" s="1"/>
  <c r="DK244" i="11"/>
  <c r="AT311" i="11"/>
  <c r="AU302" i="11"/>
  <c r="AO214" i="11"/>
  <c r="AR215" i="11"/>
  <c r="AV216" i="11"/>
  <c r="AW216" i="11"/>
  <c r="AB221" i="11"/>
  <c r="DS221" i="11"/>
  <c r="AT228" i="11"/>
  <c r="CR234" i="11"/>
  <c r="AK236" i="11"/>
  <c r="CK234" i="11"/>
  <c r="AD237" i="11"/>
  <c r="AR240" i="11"/>
  <c r="CF211" i="11"/>
  <c r="CW211" i="11"/>
  <c r="AX216" i="11"/>
  <c r="AA228" i="11"/>
  <c r="AA220" i="11" s="1"/>
  <c r="CN228" i="11"/>
  <c r="CE243" i="11"/>
  <c r="CV243" i="11"/>
  <c r="CW243" i="11"/>
  <c r="AZ258" i="11"/>
  <c r="AG258" i="11"/>
  <c r="AV258" i="11"/>
  <c r="AX258" i="11"/>
  <c r="AI258" i="11"/>
  <c r="CS266" i="11"/>
  <c r="AR236" i="11"/>
  <c r="AN234" i="11"/>
  <c r="CZ243" i="11"/>
  <c r="AW215" i="11"/>
  <c r="AD225" i="11"/>
  <c r="AI239" i="11"/>
  <c r="AV242" i="11"/>
  <c r="AG242" i="11"/>
  <c r="AZ242" i="11"/>
  <c r="BA242" i="11" s="1"/>
  <c r="AQ248" i="11"/>
  <c r="AQ252" i="11" s="1"/>
  <c r="AQ243" i="11" s="1"/>
  <c r="CX252" i="11"/>
  <c r="CU266" i="11"/>
  <c r="AL204" i="11"/>
  <c r="BN211" i="11"/>
  <c r="BN39" i="11" s="1"/>
  <c r="AX215" i="11"/>
  <c r="AG216" i="11"/>
  <c r="CI220" i="11"/>
  <c r="AG226" i="11"/>
  <c r="AD235" i="11"/>
  <c r="AU235" i="11" s="1"/>
  <c r="AZ215" i="11"/>
  <c r="BA215" i="11" s="1"/>
  <c r="AL219" i="11"/>
  <c r="AJ219" i="11"/>
  <c r="AW226" i="11"/>
  <c r="AL226" i="11"/>
  <c r="AE234" i="11"/>
  <c r="AE40" i="11" s="1"/>
  <c r="AE28" i="11" s="1"/>
  <c r="CG244" i="11"/>
  <c r="AR262" i="11"/>
  <c r="AI216" i="11"/>
  <c r="CK217" i="11"/>
  <c r="AI219" i="11"/>
  <c r="CX234" i="11"/>
  <c r="AQ235" i="11"/>
  <c r="AQ234" i="11" s="1"/>
  <c r="AQ40" i="11" s="1"/>
  <c r="AT234" i="11"/>
  <c r="AT244" i="11" s="1"/>
  <c r="AZ241" i="11"/>
  <c r="BA241" i="11" s="1"/>
  <c r="AD240" i="11"/>
  <c r="AG241" i="11"/>
  <c r="AX241" i="11"/>
  <c r="AV241" i="11"/>
  <c r="AV240" i="11" s="1"/>
  <c r="AU241" i="11"/>
  <c r="AO241" i="11"/>
  <c r="AR242" i="11"/>
  <c r="AQ240" i="11"/>
  <c r="AQ64" i="11" s="1"/>
  <c r="AR64" i="11" s="1"/>
  <c r="CI244" i="11"/>
  <c r="AG215" i="11"/>
  <c r="DI221" i="11"/>
  <c r="DZ221" i="11"/>
  <c r="AW228" i="11"/>
  <c r="AW220" i="11" s="1"/>
  <c r="CD228" i="11"/>
  <c r="CK244" i="11"/>
  <c r="DX244" i="11"/>
  <c r="AR218" i="11"/>
  <c r="AR217" i="11" s="1"/>
  <c r="CM220" i="11"/>
  <c r="DJ221" i="11"/>
  <c r="EA221" i="11"/>
  <c r="CE228" i="11"/>
  <c r="CV228" i="11"/>
  <c r="CZ234" i="11"/>
  <c r="CC234" i="11"/>
  <c r="AG248" i="11"/>
  <c r="AO219" i="11"/>
  <c r="DK221" i="11"/>
  <c r="AK225" i="11"/>
  <c r="AK228" i="11" s="1"/>
  <c r="AK220" i="11" s="1"/>
  <c r="AH228" i="11"/>
  <c r="CG220" i="11"/>
  <c r="W234" i="11"/>
  <c r="AX238" i="11"/>
  <c r="AZ238" i="11"/>
  <c r="BA238" i="11" s="1"/>
  <c r="AV238" i="11"/>
  <c r="AU238" i="11"/>
  <c r="AI238" i="11"/>
  <c r="AU239" i="11"/>
  <c r="CU244" i="11"/>
  <c r="CM252" i="11"/>
  <c r="AD218" i="11"/>
  <c r="AU218" i="11" s="1"/>
  <c r="W217" i="11"/>
  <c r="W63" i="11" s="1"/>
  <c r="CQ220" i="11"/>
  <c r="DL221" i="11"/>
  <c r="AL225" i="11"/>
  <c r="CX220" i="11"/>
  <c r="CH220" i="11"/>
  <c r="CF244" i="11"/>
  <c r="DF244" i="11"/>
  <c r="AC248" i="11"/>
  <c r="AC252" i="11" s="1"/>
  <c r="AC243" i="11" s="1"/>
  <c r="AA252" i="11"/>
  <c r="AA243" i="11" s="1"/>
  <c r="AD250" i="11"/>
  <c r="AU250" i="11" s="1"/>
  <c r="CR266" i="11"/>
  <c r="AG273" i="11"/>
  <c r="AZ273" i="11"/>
  <c r="BA273" i="11" s="1"/>
  <c r="AX273" i="11"/>
  <c r="AV273" i="11"/>
  <c r="AU273" i="11"/>
  <c r="AR235" i="11"/>
  <c r="AL239" i="11"/>
  <c r="AO251" i="11"/>
  <c r="CC266" i="11"/>
  <c r="CT266" i="11"/>
  <c r="AO278" i="11"/>
  <c r="AR278" i="11"/>
  <c r="CE266" i="11"/>
  <c r="CQ297" i="11"/>
  <c r="AK234" i="11"/>
  <c r="AK40" i="11" s="1"/>
  <c r="AW248" i="11"/>
  <c r="CH252" i="11"/>
  <c r="CY252" i="11"/>
  <c r="DC244" i="11"/>
  <c r="DT244" i="11"/>
  <c r="CF257" i="11"/>
  <c r="CW257" i="11"/>
  <c r="AI260" i="11"/>
  <c r="AL273" i="11"/>
  <c r="AI273" i="11"/>
  <c r="AW273" i="11"/>
  <c r="AL227" i="11"/>
  <c r="CL234" i="11"/>
  <c r="W240" i="11"/>
  <c r="W64" i="11" s="1"/>
  <c r="DN244" i="11"/>
  <c r="AK252" i="11"/>
  <c r="AK243" i="11" s="1"/>
  <c r="AX271" i="11"/>
  <c r="AV271" i="11"/>
  <c r="AG271" i="11"/>
  <c r="AZ271" i="11"/>
  <c r="AG274" i="11"/>
  <c r="AZ274" i="11"/>
  <c r="BA274" i="11" s="1"/>
  <c r="AX274" i="11"/>
  <c r="AV274" i="11"/>
  <c r="AL281" i="11"/>
  <c r="AI281" i="11"/>
  <c r="AW281" i="11"/>
  <c r="CH298" i="11"/>
  <c r="AR226" i="11"/>
  <c r="AR228" i="11" s="1"/>
  <c r="AR220" i="11" s="1"/>
  <c r="AW236" i="11"/>
  <c r="AW234" i="11" s="1"/>
  <c r="AL238" i="11"/>
  <c r="AI242" i="11"/>
  <c r="CN244" i="11"/>
  <c r="CJ252" i="11"/>
  <c r="DA252" i="11"/>
  <c r="AU251" i="11"/>
  <c r="CT257" i="11"/>
  <c r="AX265" i="11"/>
  <c r="AV265" i="11"/>
  <c r="AI265" i="11"/>
  <c r="Y283" i="11"/>
  <c r="Y266" i="11" s="1"/>
  <c r="CG266" i="11"/>
  <c r="AU303" i="11"/>
  <c r="AO226" i="11"/>
  <c r="AR248" i="11"/>
  <c r="AR252" i="11" s="1"/>
  <c r="AR243" i="11" s="1"/>
  <c r="AN252" i="11"/>
  <c r="AO248" i="11"/>
  <c r="AD249" i="11"/>
  <c r="AO249" i="11" s="1"/>
  <c r="CD257" i="11"/>
  <c r="CU257" i="11"/>
  <c r="AR260" i="11"/>
  <c r="CF267" i="11"/>
  <c r="AA267" i="11"/>
  <c r="AO273" i="11"/>
  <c r="AR273" i="11"/>
  <c r="AR290" i="11"/>
  <c r="AR238" i="11"/>
  <c r="CL252" i="11"/>
  <c r="AW258" i="11"/>
  <c r="AH257" i="11"/>
  <c r="AL258" i="11"/>
  <c r="AG275" i="11"/>
  <c r="AZ275" i="11"/>
  <c r="BA275" i="11" s="1"/>
  <c r="AX275" i="11"/>
  <c r="AW261" i="11"/>
  <c r="AL261" i="11"/>
  <c r="AR264" i="11"/>
  <c r="AP264" i="11"/>
  <c r="AO264" i="11"/>
  <c r="AN263" i="11"/>
  <c r="AF267" i="11"/>
  <c r="AL274" i="11"/>
  <c r="AI274" i="11"/>
  <c r="AW274" i="11"/>
  <c r="AX280" i="11"/>
  <c r="AV280" i="11"/>
  <c r="AU280" i="11"/>
  <c r="AG280" i="11"/>
  <c r="AT288" i="11"/>
  <c r="CT244" i="11"/>
  <c r="AT252" i="11"/>
  <c r="AV251" i="11"/>
  <c r="AI251" i="11"/>
  <c r="AG251" i="11"/>
  <c r="CY267" i="11"/>
  <c r="AQ263" i="11"/>
  <c r="AQ65" i="11" s="1"/>
  <c r="AD272" i="11"/>
  <c r="AI272" i="11" s="1"/>
  <c r="AW295" i="11"/>
  <c r="AW294" i="11" s="1"/>
  <c r="AN294" i="11"/>
  <c r="BA294" i="11" s="1"/>
  <c r="AR295" i="11"/>
  <c r="AR294" i="11" s="1"/>
  <c r="CS234" i="11"/>
  <c r="AO242" i="11"/>
  <c r="AU248" i="11"/>
  <c r="CP243" i="11"/>
  <c r="AK263" i="11"/>
  <c r="AK65" i="11" s="1"/>
  <c r="AK67" i="11" s="1"/>
  <c r="AL265" i="11"/>
  <c r="AL263" i="11" s="1"/>
  <c r="CL283" i="11"/>
  <c r="AL277" i="11"/>
  <c r="AI277" i="11"/>
  <c r="AW277" i="11"/>
  <c r="AO295" i="11"/>
  <c r="AI236" i="11"/>
  <c r="AR237" i="11"/>
  <c r="DW244" i="11"/>
  <c r="AX248" i="11"/>
  <c r="CQ252" i="11"/>
  <c r="AR258" i="11"/>
  <c r="AO258" i="11"/>
  <c r="AN257" i="11"/>
  <c r="AU264" i="11"/>
  <c r="CR263" i="11"/>
  <c r="CV267" i="11"/>
  <c r="CM283" i="11"/>
  <c r="AO274" i="11"/>
  <c r="BA278" i="11"/>
  <c r="CG288" i="11"/>
  <c r="CX288" i="11"/>
  <c r="AQ289" i="11"/>
  <c r="AQ288" i="11" s="1"/>
  <c r="AQ42" i="11" s="1"/>
  <c r="CP228" i="11"/>
  <c r="CX240" i="11"/>
  <c r="AW249" i="11"/>
  <c r="AW264" i="11"/>
  <c r="AC267" i="11"/>
  <c r="CK298" i="11"/>
  <c r="CS243" i="11"/>
  <c r="CK257" i="11"/>
  <c r="CK267" i="11" s="1"/>
  <c r="AZ260" i="11"/>
  <c r="BA260" i="11" s="1"/>
  <c r="AG260" i="11"/>
  <c r="AV260" i="11"/>
  <c r="AX260" i="11"/>
  <c r="CP283" i="11"/>
  <c r="AU292" i="11"/>
  <c r="AI241" i="11"/>
  <c r="AH240" i="11"/>
  <c r="AV248" i="11"/>
  <c r="AI248" i="11"/>
  <c r="AU258" i="11"/>
  <c r="AT257" i="11"/>
  <c r="AK259" i="11"/>
  <c r="AK257" i="11" s="1"/>
  <c r="AK41" i="11" s="1"/>
  <c r="AW265" i="11"/>
  <c r="AR265" i="11"/>
  <c r="AO265" i="11"/>
  <c r="AT283" i="11"/>
  <c r="AU271" i="11"/>
  <c r="CQ266" i="11"/>
  <c r="AL272" i="11"/>
  <c r="AO275" i="11"/>
  <c r="AV276" i="11"/>
  <c r="AU276" i="11"/>
  <c r="AG276" i="11"/>
  <c r="AX276" i="11"/>
  <c r="AW278" i="11"/>
  <c r="AE298" i="11"/>
  <c r="AW250" i="11"/>
  <c r="AR274" i="11"/>
  <c r="CF288" i="11"/>
  <c r="CW288" i="11"/>
  <c r="AR292" i="11"/>
  <c r="AU296" i="11"/>
  <c r="DH298" i="11"/>
  <c r="CP297" i="11"/>
  <c r="AR309" i="11"/>
  <c r="AO309" i="11"/>
  <c r="CG257" i="11"/>
  <c r="CX257" i="11"/>
  <c r="CX267" i="11" s="1"/>
  <c r="W263" i="11"/>
  <c r="W65" i="11" s="1"/>
  <c r="AW289" i="11"/>
  <c r="AW291" i="11"/>
  <c r="AW293" i="11"/>
  <c r="AZ296" i="11"/>
  <c r="BA296" i="11" s="1"/>
  <c r="AX296" i="11"/>
  <c r="AV296" i="11"/>
  <c r="CI298" i="11"/>
  <c r="CS297" i="11"/>
  <c r="AR303" i="11"/>
  <c r="AD306" i="11"/>
  <c r="AO306" i="11" s="1"/>
  <c r="AH252" i="11"/>
  <c r="DH267" i="11"/>
  <c r="AH283" i="11"/>
  <c r="AL271" i="11"/>
  <c r="AI271" i="11"/>
  <c r="AL289" i="11"/>
  <c r="AL291" i="11"/>
  <c r="AL293" i="11"/>
  <c r="AW304" i="11"/>
  <c r="CI257" i="11"/>
  <c r="CZ257" i="11"/>
  <c r="Y263" i="11"/>
  <c r="AU263" i="11"/>
  <c r="AK283" i="11"/>
  <c r="AK266" i="11" s="1"/>
  <c r="AL276" i="11"/>
  <c r="AI276" i="11"/>
  <c r="AO277" i="11"/>
  <c r="AZ279" i="11"/>
  <c r="BA279" i="11" s="1"/>
  <c r="AO281" i="11"/>
  <c r="AK288" i="11"/>
  <c r="AK42" i="11" s="1"/>
  <c r="AD290" i="11"/>
  <c r="AD292" i="11"/>
  <c r="CN294" i="11"/>
  <c r="CN298" i="11" s="1"/>
  <c r="X267" i="11"/>
  <c r="AL280" i="11"/>
  <c r="AI280" i="11"/>
  <c r="CL288" i="11"/>
  <c r="AR304" i="11"/>
  <c r="AW305" i="11"/>
  <c r="AL248" i="11"/>
  <c r="W257" i="11"/>
  <c r="W41" i="11" s="1"/>
  <c r="AD259" i="11"/>
  <c r="AW260" i="11"/>
  <c r="AN283" i="11"/>
  <c r="AO271" i="11"/>
  <c r="AR277" i="11"/>
  <c r="AV278" i="11"/>
  <c r="AV282" i="11"/>
  <c r="AG296" i="11"/>
  <c r="CF297" i="11"/>
  <c r="CW297" i="11"/>
  <c r="AV308" i="11"/>
  <c r="AZ308" i="11"/>
  <c r="BA308" i="11" s="1"/>
  <c r="AG308" i="11"/>
  <c r="AX308" i="11"/>
  <c r="AU265" i="11"/>
  <c r="AQ271" i="11"/>
  <c r="CI283" i="11"/>
  <c r="CZ283" i="11"/>
  <c r="AL275" i="11"/>
  <c r="AI275" i="11"/>
  <c r="AO276" i="11"/>
  <c r="AR291" i="11"/>
  <c r="AD294" i="11"/>
  <c r="AX295" i="11"/>
  <c r="AG295" i="11"/>
  <c r="AP295" i="11" s="1"/>
  <c r="AV295" i="11"/>
  <c r="AZ295" i="11"/>
  <c r="BA295" i="11" s="1"/>
  <c r="DR298" i="11"/>
  <c r="AV302" i="11"/>
  <c r="AZ302" i="11"/>
  <c r="AG302" i="11"/>
  <c r="AX302" i="11"/>
  <c r="CG311" i="11"/>
  <c r="AQ302" i="11"/>
  <c r="CX311" i="11"/>
  <c r="AR305" i="11"/>
  <c r="AO305" i="11"/>
  <c r="AW306" i="11"/>
  <c r="CJ283" i="11"/>
  <c r="DA283" i="11"/>
  <c r="AG279" i="11"/>
  <c r="AO280" i="11"/>
  <c r="AZ282" i="11"/>
  <c r="BA282" i="11" s="1"/>
  <c r="Y294" i="11"/>
  <c r="CY298" i="11"/>
  <c r="Y311" i="11"/>
  <c r="Y297" i="11" s="1"/>
  <c r="AV309" i="11"/>
  <c r="AZ309" i="11"/>
  <c r="BA309" i="11" s="1"/>
  <c r="AG309" i="11"/>
  <c r="AX309" i="11"/>
  <c r="AU277" i="11"/>
  <c r="AX278" i="11"/>
  <c r="AL279" i="11"/>
  <c r="AI279" i="11"/>
  <c r="AU281" i="11"/>
  <c r="CZ298" i="11"/>
  <c r="AA311" i="11"/>
  <c r="AA297" i="11" s="1"/>
  <c r="AU305" i="11"/>
  <c r="AR306" i="11"/>
  <c r="AW307" i="11"/>
  <c r="AV277" i="11"/>
  <c r="AV281" i="11"/>
  <c r="AW290" i="11"/>
  <c r="AI292" i="11"/>
  <c r="AW292" i="11"/>
  <c r="X298" i="11"/>
  <c r="DU298" i="11"/>
  <c r="CJ297" i="11"/>
  <c r="DA297" i="11"/>
  <c r="AV310" i="11"/>
  <c r="AZ310" i="11"/>
  <c r="BA310" i="11" s="1"/>
  <c r="AG310" i="11"/>
  <c r="AX310" i="11"/>
  <c r="AW259" i="11"/>
  <c r="DT267" i="11"/>
  <c r="AL290" i="11"/>
  <c r="AL292" i="11"/>
  <c r="DD298" i="11"/>
  <c r="DV298" i="11"/>
  <c r="AD303" i="11"/>
  <c r="AO303" i="11" s="1"/>
  <c r="AU306" i="11"/>
  <c r="AR307" i="11"/>
  <c r="AW308" i="11"/>
  <c r="AO260" i="11"/>
  <c r="AD261" i="11"/>
  <c r="AW262" i="11"/>
  <c r="AI264" i="11"/>
  <c r="W283" i="11"/>
  <c r="W266" i="11" s="1"/>
  <c r="CN283" i="11"/>
  <c r="AR275" i="11"/>
  <c r="AZ277" i="11"/>
  <c r="BA277" i="11" s="1"/>
  <c r="AG278" i="11"/>
  <c r="AO279" i="11"/>
  <c r="AZ281" i="11"/>
  <c r="BA281" i="11" s="1"/>
  <c r="AG282" i="11"/>
  <c r="AD291" i="11"/>
  <c r="AD293" i="11"/>
  <c r="AO293" i="11" s="1"/>
  <c r="AO296" i="11"/>
  <c r="DE298" i="11"/>
  <c r="DW298" i="11"/>
  <c r="AW302" i="11"/>
  <c r="AH311" i="11"/>
  <c r="AL302" i="11"/>
  <c r="AI302" i="11"/>
  <c r="CL311" i="11"/>
  <c r="AL278" i="11"/>
  <c r="AI278" i="11"/>
  <c r="AL282" i="11"/>
  <c r="AI282" i="11"/>
  <c r="DF298" i="11"/>
  <c r="CM311" i="11"/>
  <c r="AR308" i="11"/>
  <c r="AO308" i="11"/>
  <c r="AW309" i="11"/>
  <c r="AL259" i="11"/>
  <c r="DC267" i="11"/>
  <c r="DW267" i="11"/>
  <c r="AW276" i="11"/>
  <c r="AR279" i="11"/>
  <c r="CX294" i="11"/>
  <c r="DY298" i="11"/>
  <c r="AN311" i="11"/>
  <c r="AO302" i="11"/>
  <c r="AD304" i="11"/>
  <c r="W294" i="11"/>
  <c r="W66" i="11" s="1"/>
  <c r="AI303" i="11"/>
  <c r="AI305" i="11"/>
  <c r="AI306" i="11"/>
  <c r="AI308" i="11"/>
  <c r="AI309" i="11"/>
  <c r="AI310" i="11"/>
  <c r="AD289" i="11"/>
  <c r="AI289" i="11" s="1"/>
  <c r="AK302" i="11"/>
  <c r="AK311" i="11" s="1"/>
  <c r="AK297" i="11" s="1"/>
  <c r="AL303" i="11"/>
  <c r="AL304" i="11"/>
  <c r="AL305" i="11"/>
  <c r="AL306" i="11"/>
  <c r="AL307" i="11"/>
  <c r="AL308" i="11"/>
  <c r="AL309" i="11"/>
  <c r="AL310" i="11"/>
  <c r="AI295" i="11"/>
  <c r="CD297" i="11"/>
  <c r="CU297" i="11"/>
  <c r="AO310" i="11"/>
  <c r="CK288" i="11"/>
  <c r="AL295" i="11"/>
  <c r="AI296" i="11"/>
  <c r="W311" i="11"/>
  <c r="W297" i="11" s="1"/>
  <c r="AE267" i="11" l="1"/>
  <c r="AO227" i="11"/>
  <c r="AV227" i="11"/>
  <c r="AW211" i="11"/>
  <c r="Y244" i="11"/>
  <c r="Y52" i="11"/>
  <c r="X193" i="11"/>
  <c r="X50" i="11"/>
  <c r="AX226" i="11"/>
  <c r="AI226" i="11"/>
  <c r="AV226" i="11"/>
  <c r="AI127" i="11"/>
  <c r="AX127" i="11"/>
  <c r="AG236" i="11"/>
  <c r="BS181" i="11"/>
  <c r="AG227" i="11"/>
  <c r="AO177" i="11"/>
  <c r="AW141" i="11"/>
  <c r="AU87" i="11"/>
  <c r="AF298" i="11"/>
  <c r="AF54" i="11"/>
  <c r="AF30" i="11" s="1"/>
  <c r="AV215" i="11"/>
  <c r="AO215" i="11"/>
  <c r="Y28" i="11"/>
  <c r="AU202" i="11"/>
  <c r="AU242" i="11"/>
  <c r="BJ181" i="11"/>
  <c r="AA157" i="11"/>
  <c r="AA82" i="11" s="1"/>
  <c r="AA83" i="11" s="1"/>
  <c r="AX87" i="11"/>
  <c r="AX88" i="11" s="1"/>
  <c r="AL294" i="11"/>
  <c r="AG307" i="11"/>
  <c r="AR263" i="11"/>
  <c r="BI211" i="11"/>
  <c r="BI39" i="11" s="1"/>
  <c r="BT181" i="11"/>
  <c r="BI181" i="11"/>
  <c r="AV118" i="11"/>
  <c r="AD88" i="11"/>
  <c r="AO88" i="11" s="1"/>
  <c r="AZ87" i="11"/>
  <c r="AZ88" i="11" s="1"/>
  <c r="BA88" i="11" s="1"/>
  <c r="AW63" i="11"/>
  <c r="AA29" i="11"/>
  <c r="AX176" i="11"/>
  <c r="AX181" i="11" s="1"/>
  <c r="AX171" i="11" s="1"/>
  <c r="AG176" i="11"/>
  <c r="AG181" i="11" s="1"/>
  <c r="AG171" i="11" s="1"/>
  <c r="AG49" i="11" s="1"/>
  <c r="AZ176" i="11"/>
  <c r="BA176" i="11" s="1"/>
  <c r="BX181" i="11"/>
  <c r="AS181" i="11" s="1"/>
  <c r="AU236" i="11"/>
  <c r="AX262" i="11"/>
  <c r="AE244" i="11"/>
  <c r="AI177" i="11"/>
  <c r="AG118" i="11"/>
  <c r="AY118" i="11" s="1"/>
  <c r="AD100" i="11"/>
  <c r="AG87" i="11"/>
  <c r="AE193" i="11"/>
  <c r="AE50" i="11"/>
  <c r="AC172" i="11"/>
  <c r="AC49" i="11"/>
  <c r="AC25" i="11" s="1"/>
  <c r="AU226" i="11"/>
  <c r="AE134" i="11"/>
  <c r="AO93" i="11"/>
  <c r="AG93" i="11"/>
  <c r="AY93" i="11" s="1"/>
  <c r="AV262" i="11"/>
  <c r="AU272" i="11"/>
  <c r="AL181" i="11"/>
  <c r="AL171" i="11" s="1"/>
  <c r="AL172" i="11" s="1"/>
  <c r="AU123" i="11"/>
  <c r="AO87" i="11"/>
  <c r="AU118" i="11"/>
  <c r="AZ118" i="11"/>
  <c r="BA118" i="11" s="1"/>
  <c r="AT60" i="11"/>
  <c r="AT67" i="11" s="1"/>
  <c r="AT42" i="11"/>
  <c r="AT43" i="11" s="1"/>
  <c r="AE26" i="11"/>
  <c r="AO307" i="11"/>
  <c r="AV307" i="11"/>
  <c r="AI307" i="11"/>
  <c r="AG262" i="11"/>
  <c r="AV236" i="11"/>
  <c r="AO262" i="11"/>
  <c r="BM211" i="11"/>
  <c r="BM39" i="11" s="1"/>
  <c r="AE172" i="11"/>
  <c r="AI179" i="11"/>
  <c r="BE211" i="11"/>
  <c r="BE39" i="11" s="1"/>
  <c r="AP138" i="11"/>
  <c r="AO118" i="11"/>
  <c r="BF79" i="11"/>
  <c r="BF60" i="11" s="1"/>
  <c r="AU76" i="11"/>
  <c r="AI215" i="11"/>
  <c r="AW12" i="11"/>
  <c r="AX307" i="11"/>
  <c r="AZ307" i="11"/>
  <c r="BA307" i="11" s="1"/>
  <c r="AI262" i="11"/>
  <c r="AZ262" i="11"/>
  <c r="BA262" i="11" s="1"/>
  <c r="AZ236" i="11"/>
  <c r="BA236" i="11" s="1"/>
  <c r="BY211" i="11"/>
  <c r="BY39" i="11" s="1"/>
  <c r="AL141" i="11"/>
  <c r="AR141" i="11"/>
  <c r="AR148" i="11" s="1"/>
  <c r="AI118" i="11"/>
  <c r="BZ181" i="11"/>
  <c r="AR73" i="11"/>
  <c r="AV76" i="11"/>
  <c r="AU215" i="11"/>
  <c r="AW61" i="11"/>
  <c r="AD73" i="11"/>
  <c r="BK73" i="11" s="1"/>
  <c r="AO272" i="11"/>
  <c r="AX236" i="11"/>
  <c r="BQ133" i="11"/>
  <c r="AI94" i="11"/>
  <c r="AG76" i="11"/>
  <c r="AJ76" i="11" s="1"/>
  <c r="AR133" i="11"/>
  <c r="BN73" i="11"/>
  <c r="BN36" i="11" s="1"/>
  <c r="AV181" i="11"/>
  <c r="AV171" i="11" s="1"/>
  <c r="BD181" i="11"/>
  <c r="AA134" i="11"/>
  <c r="AO126" i="11"/>
  <c r="AI76" i="11"/>
  <c r="AZ265" i="11"/>
  <c r="BA265" i="11" s="1"/>
  <c r="AG265" i="11"/>
  <c r="AL311" i="11"/>
  <c r="AL297" i="11" s="1"/>
  <c r="AD283" i="11"/>
  <c r="AG177" i="11"/>
  <c r="AR120" i="11"/>
  <c r="AW105" i="11"/>
  <c r="AW109" i="11" s="1"/>
  <c r="AX76" i="11"/>
  <c r="Y43" i="11"/>
  <c r="AL228" i="11"/>
  <c r="AL220" i="11" s="1"/>
  <c r="AL221" i="11" s="1"/>
  <c r="BR211" i="11"/>
  <c r="BR39" i="11" s="1"/>
  <c r="AZ177" i="11"/>
  <c r="BA177" i="11" s="1"/>
  <c r="AR155" i="11"/>
  <c r="AR156" i="11" s="1"/>
  <c r="AA109" i="11"/>
  <c r="AZ76" i="11"/>
  <c r="BA76" i="11" s="1"/>
  <c r="AF244" i="11"/>
  <c r="AF52" i="11"/>
  <c r="AF28" i="11" s="1"/>
  <c r="AX251" i="11"/>
  <c r="AZ251" i="11"/>
  <c r="BA251" i="11" s="1"/>
  <c r="AZ227" i="11"/>
  <c r="BA227" i="11" s="1"/>
  <c r="AI227" i="11"/>
  <c r="AO211" i="11"/>
  <c r="BX211" i="11"/>
  <c r="AU177" i="11"/>
  <c r="AC109" i="11"/>
  <c r="AC147" i="11" s="1"/>
  <c r="AC157" i="11" s="1"/>
  <c r="AC82" i="11" s="1"/>
  <c r="AU227" i="11"/>
  <c r="AL217" i="11"/>
  <c r="BG211" i="11"/>
  <c r="BG39" i="11" s="1"/>
  <c r="AO179" i="11"/>
  <c r="AL211" i="11"/>
  <c r="AV177" i="11"/>
  <c r="AW120" i="11"/>
  <c r="CF82" i="11"/>
  <c r="AX291" i="11"/>
  <c r="AV291" i="11"/>
  <c r="AZ291" i="11"/>
  <c r="BA291" i="11" s="1"/>
  <c r="AG291" i="11"/>
  <c r="AU291" i="11"/>
  <c r="BA271" i="11"/>
  <c r="AT266" i="11"/>
  <c r="AU283" i="11"/>
  <c r="CY192" i="11"/>
  <c r="CH192" i="11"/>
  <c r="AX293" i="11"/>
  <c r="AV293" i="11"/>
  <c r="AZ293" i="11"/>
  <c r="BA293" i="11" s="1"/>
  <c r="AG293" i="11"/>
  <c r="AD14" i="11"/>
  <c r="AI293" i="11"/>
  <c r="AW288" i="11"/>
  <c r="AK244" i="11"/>
  <c r="AK52" i="11"/>
  <c r="BH252" i="11"/>
  <c r="CH243" i="11"/>
  <c r="W40" i="11"/>
  <c r="W28" i="11" s="1"/>
  <c r="W244" i="11"/>
  <c r="CF221" i="11"/>
  <c r="BF211" i="11"/>
  <c r="BF39" i="11" s="1"/>
  <c r="AF193" i="11"/>
  <c r="AF50" i="11"/>
  <c r="AF26" i="11" s="1"/>
  <c r="CI172" i="11"/>
  <c r="BI171" i="11"/>
  <c r="BI49" i="11" s="1"/>
  <c r="CP82" i="11"/>
  <c r="AV114" i="11"/>
  <c r="AO114" i="11"/>
  <c r="AI114" i="11"/>
  <c r="AX114" i="11"/>
  <c r="AG114" i="11"/>
  <c r="AY114" i="11" s="1"/>
  <c r="AZ114" i="11"/>
  <c r="BA114" i="11" s="1"/>
  <c r="AU114" i="11"/>
  <c r="AO291" i="11"/>
  <c r="AI283" i="11"/>
  <c r="AH266" i="11"/>
  <c r="CM221" i="11"/>
  <c r="AV104" i="11"/>
  <c r="AO104" i="11"/>
  <c r="AI104" i="11"/>
  <c r="AZ104" i="11"/>
  <c r="BA104" i="11" s="1"/>
  <c r="AG104" i="11"/>
  <c r="AY104" i="11" s="1"/>
  <c r="AX104" i="11"/>
  <c r="AU104" i="11"/>
  <c r="CL109" i="11"/>
  <c r="CL157" i="11"/>
  <c r="AX113" i="11"/>
  <c r="AV113" i="11"/>
  <c r="AO113" i="11"/>
  <c r="AI113" i="11"/>
  <c r="AG113" i="11"/>
  <c r="AY113" i="11" s="1"/>
  <c r="AZ113" i="11"/>
  <c r="BA113" i="11" s="1"/>
  <c r="AU113" i="11"/>
  <c r="AZ143" i="11"/>
  <c r="AD144" i="11"/>
  <c r="AU144" i="11" s="1"/>
  <c r="AX143" i="11"/>
  <c r="AG143" i="11"/>
  <c r="AV143" i="11"/>
  <c r="AV144" i="11" s="1"/>
  <c r="AI143" i="11"/>
  <c r="AO143" i="11"/>
  <c r="AR162" i="11"/>
  <c r="CM134" i="11"/>
  <c r="CM157" i="11"/>
  <c r="CD298" i="11"/>
  <c r="AH243" i="11"/>
  <c r="AK267" i="11"/>
  <c r="AK53" i="11"/>
  <c r="AY241" i="11"/>
  <c r="AG240" i="11"/>
  <c r="AP241" i="11"/>
  <c r="AJ241" i="11"/>
  <c r="BA258" i="11"/>
  <c r="W157" i="11"/>
  <c r="W82" i="11" s="1"/>
  <c r="W134" i="11"/>
  <c r="AQ162" i="11"/>
  <c r="AQ37" i="11" s="1"/>
  <c r="AQ10" i="11"/>
  <c r="AK73" i="11"/>
  <c r="AK36" i="11" s="1"/>
  <c r="AK10" i="11"/>
  <c r="AL74" i="11"/>
  <c r="AL73" i="11" s="1"/>
  <c r="CQ221" i="11"/>
  <c r="AY296" i="11"/>
  <c r="AP296" i="11"/>
  <c r="CP298" i="11"/>
  <c r="AV250" i="11"/>
  <c r="AO250" i="11"/>
  <c r="AG250" i="11"/>
  <c r="AX250" i="11"/>
  <c r="AZ250" i="11"/>
  <c r="BA250" i="11" s="1"/>
  <c r="AD252" i="11"/>
  <c r="AI250" i="11"/>
  <c r="CM243" i="11"/>
  <c r="BM252" i="11"/>
  <c r="AH192" i="11"/>
  <c r="BM283" i="11"/>
  <c r="CM266" i="11"/>
  <c r="CM297" i="11"/>
  <c r="AZ205" i="11"/>
  <c r="BA205" i="11" s="1"/>
  <c r="AX205" i="11"/>
  <c r="AV205" i="11"/>
  <c r="AO205" i="11"/>
  <c r="AG205" i="11"/>
  <c r="AI205" i="11"/>
  <c r="AQ109" i="11"/>
  <c r="AV304" i="11"/>
  <c r="AZ304" i="11"/>
  <c r="BA304" i="11" s="1"/>
  <c r="AG304" i="11"/>
  <c r="AX304" i="11"/>
  <c r="AD311" i="11"/>
  <c r="BM311" i="11" s="1"/>
  <c r="AO304" i="11"/>
  <c r="AU304" i="11"/>
  <c r="AI304" i="11"/>
  <c r="AQ311" i="11"/>
  <c r="AQ297" i="11" s="1"/>
  <c r="AR302" i="11"/>
  <c r="AR311" i="11" s="1"/>
  <c r="AR297" i="11" s="1"/>
  <c r="CL297" i="11"/>
  <c r="CN266" i="11"/>
  <c r="CG297" i="11"/>
  <c r="CZ192" i="11"/>
  <c r="CN82" i="11"/>
  <c r="AU181" i="11"/>
  <c r="AT171" i="11"/>
  <c r="CF172" i="11"/>
  <c r="BF171" i="11"/>
  <c r="BF49" i="11" s="1"/>
  <c r="CP192" i="11"/>
  <c r="CD82" i="11"/>
  <c r="BF186" i="11"/>
  <c r="BF38" i="11" s="1"/>
  <c r="CF193" i="11"/>
  <c r="CR171" i="11"/>
  <c r="BR181" i="11"/>
  <c r="CF148" i="11"/>
  <c r="AB83" i="11"/>
  <c r="AB48" i="11"/>
  <c r="AA48" i="11"/>
  <c r="CT18" i="11"/>
  <c r="CU9" i="11"/>
  <c r="AO283" i="11"/>
  <c r="AN266" i="11"/>
  <c r="CP220" i="11"/>
  <c r="AZ259" i="11"/>
  <c r="BA259" i="11" s="1"/>
  <c r="AG259" i="11"/>
  <c r="AG257" i="11" s="1"/>
  <c r="AG41" i="11" s="1"/>
  <c r="AV259" i="11"/>
  <c r="AX259" i="11"/>
  <c r="AO259" i="11"/>
  <c r="AU259" i="11"/>
  <c r="AD257" i="11"/>
  <c r="AI257" i="11" s="1"/>
  <c r="CQ82" i="11"/>
  <c r="AI259" i="11"/>
  <c r="AJ296" i="11"/>
  <c r="AX290" i="11"/>
  <c r="AV290" i="11"/>
  <c r="AG290" i="11"/>
  <c r="AZ290" i="11"/>
  <c r="BA290" i="11" s="1"/>
  <c r="AI290" i="11"/>
  <c r="AU290" i="11"/>
  <c r="AO290" i="11"/>
  <c r="AZ187" i="11"/>
  <c r="AG187" i="11"/>
  <c r="AG186" i="11" s="1"/>
  <c r="AG38" i="11" s="1"/>
  <c r="AD186" i="11"/>
  <c r="BQ186" i="11" s="1"/>
  <c r="BQ38" i="11" s="1"/>
  <c r="AX187" i="11"/>
  <c r="AX186" i="11" s="1"/>
  <c r="AV187" i="11"/>
  <c r="AV186" i="11" s="1"/>
  <c r="AU187" i="11"/>
  <c r="AI187" i="11"/>
  <c r="AO187" i="11"/>
  <c r="AV151" i="11"/>
  <c r="AZ151" i="11"/>
  <c r="AX151" i="11"/>
  <c r="AG151" i="11"/>
  <c r="AU151" i="11"/>
  <c r="AI151" i="11"/>
  <c r="AO151" i="11"/>
  <c r="CX157" i="11"/>
  <c r="CX109" i="11"/>
  <c r="CH18" i="11"/>
  <c r="CA283" i="11"/>
  <c r="DA266" i="11"/>
  <c r="BL283" i="11"/>
  <c r="CL266" i="11"/>
  <c r="AD228" i="11"/>
  <c r="BV228" i="11" s="1"/>
  <c r="AO225" i="11"/>
  <c r="AG225" i="11"/>
  <c r="AG228" i="11" s="1"/>
  <c r="AG220" i="11" s="1"/>
  <c r="AZ225" i="11"/>
  <c r="AX225" i="11"/>
  <c r="AX228" i="11" s="1"/>
  <c r="AX220" i="11" s="1"/>
  <c r="AV225" i="11"/>
  <c r="AV228" i="11" s="1"/>
  <c r="AV220" i="11" s="1"/>
  <c r="AU225" i="11"/>
  <c r="AI225" i="11"/>
  <c r="AW283" i="11"/>
  <c r="AW266" i="11" s="1"/>
  <c r="CC244" i="11"/>
  <c r="AX292" i="11"/>
  <c r="AV292" i="11"/>
  <c r="AG292" i="11"/>
  <c r="AZ292" i="11"/>
  <c r="BA292" i="11" s="1"/>
  <c r="AO292" i="11"/>
  <c r="AU293" i="11"/>
  <c r="AI291" i="11"/>
  <c r="BY252" i="11"/>
  <c r="CY243" i="11"/>
  <c r="AI211" i="11"/>
  <c r="AH39" i="11"/>
  <c r="AV197" i="11"/>
  <c r="AG197" i="11"/>
  <c r="AD206" i="11"/>
  <c r="AI206" i="11" s="1"/>
  <c r="AZ197" i="11"/>
  <c r="AX197" i="11"/>
  <c r="AU197" i="11"/>
  <c r="AO197" i="11"/>
  <c r="AQ49" i="11"/>
  <c r="DG83" i="11"/>
  <c r="DG48" i="11"/>
  <c r="AY75" i="11"/>
  <c r="AP75" i="11"/>
  <c r="AJ75" i="11"/>
  <c r="CD9" i="11"/>
  <c r="BI283" i="11"/>
  <c r="CI266" i="11"/>
  <c r="AZ261" i="11"/>
  <c r="BA261" i="11" s="1"/>
  <c r="AG261" i="11"/>
  <c r="AG13" i="11" s="1"/>
  <c r="AV261" i="11"/>
  <c r="AO261" i="11"/>
  <c r="AX261" i="11"/>
  <c r="AD13" i="11"/>
  <c r="AQ283" i="11"/>
  <c r="AQ266" i="11" s="1"/>
  <c r="AR271" i="11"/>
  <c r="AR283" i="11" s="1"/>
  <c r="AR266" i="11" s="1"/>
  <c r="AL283" i="11"/>
  <c r="AL266" i="11" s="1"/>
  <c r="AJ240" i="11"/>
  <c r="AI240" i="11"/>
  <c r="AH64" i="11"/>
  <c r="AZ272" i="11"/>
  <c r="BA272" i="11" s="1"/>
  <c r="AX272" i="11"/>
  <c r="AV272" i="11"/>
  <c r="AV283" i="11" s="1"/>
  <c r="AV266" i="11" s="1"/>
  <c r="AG272" i="11"/>
  <c r="AG283" i="11" s="1"/>
  <c r="AG266" i="11" s="1"/>
  <c r="CC267" i="11"/>
  <c r="BC266" i="11"/>
  <c r="BC53" i="11" s="1"/>
  <c r="CI221" i="11"/>
  <c r="CW221" i="11"/>
  <c r="BW211" i="11"/>
  <c r="BW39" i="11" s="1"/>
  <c r="CR298" i="11"/>
  <c r="AN221" i="11"/>
  <c r="AN51" i="11"/>
  <c r="CL171" i="11"/>
  <c r="BL181" i="11"/>
  <c r="BK211" i="11"/>
  <c r="AF172" i="11"/>
  <c r="AF49" i="11"/>
  <c r="AF25" i="11" s="1"/>
  <c r="CM193" i="11"/>
  <c r="BD171" i="11"/>
  <c r="BD49" i="11" s="1"/>
  <c r="CD172" i="11"/>
  <c r="AV164" i="11"/>
  <c r="AG164" i="11"/>
  <c r="AG11" i="11" s="1"/>
  <c r="AZ164" i="11"/>
  <c r="BA164" i="11" s="1"/>
  <c r="AX164" i="11"/>
  <c r="AU164" i="11"/>
  <c r="AD11" i="11"/>
  <c r="DX83" i="11"/>
  <c r="DX48" i="11"/>
  <c r="CX172" i="11"/>
  <c r="AN134" i="11"/>
  <c r="CC82" i="11"/>
  <c r="BK100" i="11"/>
  <c r="AM100" i="11" s="1"/>
  <c r="AK88" i="11"/>
  <c r="AL87" i="11"/>
  <c r="AL88" i="11" s="1"/>
  <c r="Y157" i="11"/>
  <c r="Y82" i="11" s="1"/>
  <c r="BR100" i="11"/>
  <c r="AV17" i="11"/>
  <c r="AY76" i="11"/>
  <c r="CU55" i="11"/>
  <c r="CN9" i="11"/>
  <c r="AZ102" i="11"/>
  <c r="AV102" i="11"/>
  <c r="AV105" i="11" s="1"/>
  <c r="AD105" i="11"/>
  <c r="AI105" i="11" s="1"/>
  <c r="AI102" i="11"/>
  <c r="AG102" i="11"/>
  <c r="AX102" i="11"/>
  <c r="CW157" i="11"/>
  <c r="AQ96" i="11"/>
  <c r="AQ157" i="11" s="1"/>
  <c r="AQ82" i="11" s="1"/>
  <c r="AR93" i="11"/>
  <c r="AR96" i="11" s="1"/>
  <c r="BQ100" i="11"/>
  <c r="AI100" i="11"/>
  <c r="BW100" i="11"/>
  <c r="BS100" i="11"/>
  <c r="BV100" i="11"/>
  <c r="DA82" i="11"/>
  <c r="AY81" i="11"/>
  <c r="CD43" i="11"/>
  <c r="CQ24" i="11"/>
  <c r="CQ31" i="11" s="1"/>
  <c r="DQ31" i="11"/>
  <c r="BK283" i="11"/>
  <c r="AM283" i="11" s="1"/>
  <c r="BJ283" i="11"/>
  <c r="CJ266" i="11"/>
  <c r="AV294" i="11"/>
  <c r="AV306" i="11"/>
  <c r="AZ306" i="11"/>
  <c r="BA306" i="11" s="1"/>
  <c r="AG306" i="11"/>
  <c r="AX306" i="11"/>
  <c r="BF283" i="11"/>
  <c r="CP266" i="11"/>
  <c r="BP283" i="11"/>
  <c r="AL257" i="11"/>
  <c r="AW252" i="11"/>
  <c r="AW243" i="11" s="1"/>
  <c r="AW244" i="11" s="1"/>
  <c r="CG221" i="11"/>
  <c r="CD220" i="11"/>
  <c r="AX240" i="11"/>
  <c r="AO240" i="11"/>
  <c r="AD64" i="11"/>
  <c r="CW244" i="11"/>
  <c r="AX237" i="11"/>
  <c r="AO237" i="11"/>
  <c r="AG237" i="11"/>
  <c r="AG12" i="11" s="1"/>
  <c r="AV237" i="11"/>
  <c r="AI237" i="11"/>
  <c r="AZ237" i="11"/>
  <c r="BA237" i="11" s="1"/>
  <c r="AU237" i="11"/>
  <c r="AD12" i="11"/>
  <c r="AT297" i="11"/>
  <c r="CD267" i="11"/>
  <c r="CD192" i="11"/>
  <c r="CA211" i="11"/>
  <c r="CA39" i="11" s="1"/>
  <c r="CW193" i="11"/>
  <c r="CL193" i="11"/>
  <c r="BU211" i="11"/>
  <c r="BU39" i="11" s="1"/>
  <c r="CJ193" i="11"/>
  <c r="AH156" i="11"/>
  <c r="BS171" i="11"/>
  <c r="BS49" i="11" s="1"/>
  <c r="CS172" i="11"/>
  <c r="BN181" i="11"/>
  <c r="CN171" i="11"/>
  <c r="AG111" i="11"/>
  <c r="AX111" i="11"/>
  <c r="AV111" i="11"/>
  <c r="AZ111" i="11"/>
  <c r="AD120" i="11"/>
  <c r="BX120" i="11" s="1"/>
  <c r="AS120" i="11" s="1"/>
  <c r="AI111" i="11"/>
  <c r="AV123" i="11"/>
  <c r="AZ123" i="11"/>
  <c r="BA123" i="11" s="1"/>
  <c r="AX123" i="11"/>
  <c r="AO123" i="11"/>
  <c r="AG123" i="11"/>
  <c r="AY123" i="11" s="1"/>
  <c r="CZ156" i="11"/>
  <c r="AK100" i="11"/>
  <c r="AL98" i="11"/>
  <c r="AL100" i="11" s="1"/>
  <c r="AL130" i="11"/>
  <c r="BE133" i="11"/>
  <c r="DM83" i="11"/>
  <c r="DM48" i="11"/>
  <c r="BP100" i="11"/>
  <c r="BN100" i="11"/>
  <c r="DW83" i="11"/>
  <c r="DW48" i="11"/>
  <c r="AP78" i="11"/>
  <c r="AY78" i="11"/>
  <c r="AG14" i="11"/>
  <c r="AG73" i="11"/>
  <c r="AY74" i="11"/>
  <c r="DS31" i="11"/>
  <c r="CT19" i="11"/>
  <c r="BW283" i="11"/>
  <c r="DA298" i="11"/>
  <c r="AG294" i="11"/>
  <c r="AY295" i="11"/>
  <c r="AJ295" i="11"/>
  <c r="AN41" i="11"/>
  <c r="AH41" i="11"/>
  <c r="AV249" i="11"/>
  <c r="AI249" i="11"/>
  <c r="AG249" i="11"/>
  <c r="AG252" i="11" s="1"/>
  <c r="AG243" i="11" s="1"/>
  <c r="AZ249" i="11"/>
  <c r="AX249" i="11"/>
  <c r="AX252" i="11" s="1"/>
  <c r="AX243" i="11" s="1"/>
  <c r="AX244" i="11" s="1"/>
  <c r="AK28" i="11"/>
  <c r="AR234" i="11"/>
  <c r="AR244" i="11" s="1"/>
  <c r="CV220" i="11"/>
  <c r="AW221" i="11"/>
  <c r="CZ244" i="11"/>
  <c r="BJ228" i="11"/>
  <c r="CJ220" i="11"/>
  <c r="AL206" i="11"/>
  <c r="AL192" i="11" s="1"/>
  <c r="AL193" i="11" s="1"/>
  <c r="CT193" i="11"/>
  <c r="CR192" i="11"/>
  <c r="BS211" i="11"/>
  <c r="BS39" i="11" s="1"/>
  <c r="AA43" i="11"/>
  <c r="BY171" i="11"/>
  <c r="BY49" i="11" s="1"/>
  <c r="AV163" i="11"/>
  <c r="AV162" i="11" s="1"/>
  <c r="AV172" i="11" s="1"/>
  <c r="AD162" i="11"/>
  <c r="BR162" i="11" s="1"/>
  <c r="BR37" i="11" s="1"/>
  <c r="AZ163" i="11"/>
  <c r="AX163" i="11"/>
  <c r="AX162" i="11" s="1"/>
  <c r="AG163" i="11"/>
  <c r="AD10" i="11"/>
  <c r="AK193" i="11"/>
  <c r="AK50" i="11"/>
  <c r="AK26" i="11"/>
  <c r="CU193" i="11"/>
  <c r="AU100" i="11"/>
  <c r="AR100" i="11"/>
  <c r="AR109" i="11" s="1"/>
  <c r="AZ99" i="11"/>
  <c r="BA99" i="11" s="1"/>
  <c r="AG99" i="11"/>
  <c r="AY99" i="11" s="1"/>
  <c r="AX99" i="11"/>
  <c r="AX100" i="11" s="1"/>
  <c r="AV99" i="11"/>
  <c r="AV100" i="11" s="1"/>
  <c r="AI99" i="11"/>
  <c r="AO99" i="11"/>
  <c r="DF83" i="11"/>
  <c r="DF48" i="11"/>
  <c r="CV82" i="11"/>
  <c r="AY80" i="11"/>
  <c r="AG79" i="11"/>
  <c r="AP80" i="11"/>
  <c r="DY31" i="11"/>
  <c r="CY24" i="11"/>
  <c r="CY31" i="11" s="1"/>
  <c r="AV73" i="11"/>
  <c r="CS18" i="11"/>
  <c r="BE10" i="11"/>
  <c r="CE9" i="11"/>
  <c r="AW263" i="11"/>
  <c r="BA263" i="11"/>
  <c r="AO263" i="11"/>
  <c r="AN65" i="11"/>
  <c r="AW257" i="11"/>
  <c r="DA243" i="11"/>
  <c r="CA252" i="11"/>
  <c r="CQ298" i="11"/>
  <c r="AA244" i="11"/>
  <c r="AA52" i="11"/>
  <c r="AA28" i="11" s="1"/>
  <c r="AI228" i="11"/>
  <c r="AH220" i="11"/>
  <c r="CE220" i="11"/>
  <c r="BE228" i="11"/>
  <c r="CU267" i="11"/>
  <c r="AU249" i="11"/>
  <c r="AK11" i="11"/>
  <c r="AL11" i="11" s="1"/>
  <c r="AI169" i="11"/>
  <c r="AD168" i="11"/>
  <c r="AX169" i="11"/>
  <c r="AG169" i="11"/>
  <c r="AV169" i="11"/>
  <c r="AZ169" i="11"/>
  <c r="BA169" i="11" s="1"/>
  <c r="AD16" i="11"/>
  <c r="AA193" i="11"/>
  <c r="AA50" i="11"/>
  <c r="AA26" i="11" s="1"/>
  <c r="AQ168" i="11"/>
  <c r="AQ16" i="11"/>
  <c r="CQ193" i="11"/>
  <c r="BF181" i="11"/>
  <c r="CP156" i="11"/>
  <c r="AR130" i="11"/>
  <c r="AR134" i="11" s="1"/>
  <c r="BY120" i="11"/>
  <c r="CY134" i="11"/>
  <c r="AY139" i="11"/>
  <c r="AJ139" i="11"/>
  <c r="CE82" i="11"/>
  <c r="AG88" i="11"/>
  <c r="AY87" i="11"/>
  <c r="BF100" i="11"/>
  <c r="AV79" i="11"/>
  <c r="CD18" i="11"/>
  <c r="AX73" i="11"/>
  <c r="CY18" i="11"/>
  <c r="DA43" i="11"/>
  <c r="CJ298" i="11"/>
  <c r="AX294" i="11"/>
  <c r="AI294" i="11"/>
  <c r="AU294" i="11"/>
  <c r="AD66" i="11"/>
  <c r="CW298" i="11"/>
  <c r="CS298" i="11"/>
  <c r="AR257" i="11"/>
  <c r="CP244" i="11"/>
  <c r="AO252" i="11"/>
  <c r="CJ243" i="11"/>
  <c r="BJ252" i="11"/>
  <c r="AC244" i="11"/>
  <c r="AC52" i="11"/>
  <c r="AC28" i="11" s="1"/>
  <c r="AX218" i="11"/>
  <c r="AG218" i="11"/>
  <c r="AV218" i="11"/>
  <c r="AV217" i="11" s="1"/>
  <c r="AO218" i="11"/>
  <c r="AI218" i="11"/>
  <c r="AZ218" i="11"/>
  <c r="BA218" i="11" s="1"/>
  <c r="AD217" i="11"/>
  <c r="CV244" i="11"/>
  <c r="AL236" i="11"/>
  <c r="AL234" i="11" s="1"/>
  <c r="AL244" i="11" s="1"/>
  <c r="AX263" i="11"/>
  <c r="AI263" i="11"/>
  <c r="AD65" i="11"/>
  <c r="DA192" i="11"/>
  <c r="AH171" i="11"/>
  <c r="AI181" i="11"/>
  <c r="AW186" i="11"/>
  <c r="AW193" i="11" s="1"/>
  <c r="AO147" i="11"/>
  <c r="AN148" i="11"/>
  <c r="AT156" i="11"/>
  <c r="BH120" i="11"/>
  <c r="CH134" i="11"/>
  <c r="BT100" i="11"/>
  <c r="BA93" i="11"/>
  <c r="EA83" i="11"/>
  <c r="EA48" i="11"/>
  <c r="BL100" i="11"/>
  <c r="CK157" i="11"/>
  <c r="AG94" i="11"/>
  <c r="AZ94" i="11"/>
  <c r="BA94" i="11" s="1"/>
  <c r="AX94" i="11"/>
  <c r="AV94" i="11"/>
  <c r="AU94" i="11"/>
  <c r="AD96" i="11"/>
  <c r="BP96" i="11" s="1"/>
  <c r="AF157" i="11"/>
  <c r="AF82" i="11" s="1"/>
  <c r="AY98" i="11"/>
  <c r="AG100" i="11"/>
  <c r="AY100" i="11" s="1"/>
  <c r="BY100" i="11"/>
  <c r="AW73" i="11"/>
  <c r="AX79" i="11"/>
  <c r="BY79" i="11"/>
  <c r="BY60" i="11" s="1"/>
  <c r="BR79" i="11"/>
  <c r="BR60" i="11" s="1"/>
  <c r="BE79" i="11"/>
  <c r="BE60" i="11" s="1"/>
  <c r="CA79" i="11"/>
  <c r="CA60" i="11" s="1"/>
  <c r="BZ79" i="11"/>
  <c r="BZ60" i="11" s="1"/>
  <c r="AD60" i="11"/>
  <c r="BU79" i="11"/>
  <c r="BU60" i="11" s="1"/>
  <c r="BI79" i="11"/>
  <c r="BI60" i="11" s="1"/>
  <c r="BD79" i="11"/>
  <c r="BD60" i="11" s="1"/>
  <c r="BH79" i="11"/>
  <c r="BH60" i="11" s="1"/>
  <c r="BX79" i="11"/>
  <c r="AQ67" i="11"/>
  <c r="AZ73" i="11"/>
  <c r="BA73" i="11" s="1"/>
  <c r="BA74" i="11"/>
  <c r="CR18" i="11"/>
  <c r="DQ19" i="11"/>
  <c r="AO311" i="11"/>
  <c r="AN297" i="11"/>
  <c r="W298" i="11"/>
  <c r="W54" i="11"/>
  <c r="W30" i="11" s="1"/>
  <c r="AK298" i="11"/>
  <c r="AK54" i="11"/>
  <c r="AV303" i="11"/>
  <c r="AV311" i="11" s="1"/>
  <c r="AV297" i="11" s="1"/>
  <c r="AV298" i="11" s="1"/>
  <c r="AZ303" i="11"/>
  <c r="BA303" i="11" s="1"/>
  <c r="AG303" i="11"/>
  <c r="AX303" i="11"/>
  <c r="AX311" i="11" s="1"/>
  <c r="AX297" i="11" s="1"/>
  <c r="AX298" i="11" s="1"/>
  <c r="AA298" i="11"/>
  <c r="AA54" i="11"/>
  <c r="AA30" i="11" s="1"/>
  <c r="AU261" i="11"/>
  <c r="CQ243" i="11"/>
  <c r="BQ252" i="11"/>
  <c r="AU252" i="11"/>
  <c r="CX243" i="11"/>
  <c r="BX252" i="11"/>
  <c r="AS252" i="11" s="1"/>
  <c r="AU240" i="11"/>
  <c r="CR244" i="11"/>
  <c r="AV263" i="11"/>
  <c r="AU211" i="11"/>
  <c r="CY221" i="11"/>
  <c r="BY181" i="11"/>
  <c r="AR197" i="11"/>
  <c r="AR206" i="11" s="1"/>
  <c r="AR192" i="11" s="1"/>
  <c r="BV181" i="11"/>
  <c r="CY156" i="11"/>
  <c r="BE181" i="11"/>
  <c r="CW148" i="11"/>
  <c r="AQ134" i="11"/>
  <c r="BC133" i="11"/>
  <c r="BF133" i="11"/>
  <c r="BC100" i="11"/>
  <c r="CA100" i="11"/>
  <c r="DL83" i="11"/>
  <c r="DL48" i="11"/>
  <c r="AV96" i="11"/>
  <c r="DJ83" i="11"/>
  <c r="DJ48" i="11"/>
  <c r="CP109" i="11"/>
  <c r="BJ100" i="11"/>
  <c r="BA98" i="11"/>
  <c r="AZ100" i="11"/>
  <c r="BA100" i="11" s="1"/>
  <c r="BH100" i="11"/>
  <c r="AU13" i="11"/>
  <c r="AT9" i="11"/>
  <c r="AL65" i="11"/>
  <c r="DR31" i="11"/>
  <c r="AX289" i="11"/>
  <c r="AX288" i="11" s="1"/>
  <c r="AV289" i="11"/>
  <c r="AV288" i="11" s="1"/>
  <c r="AD288" i="11"/>
  <c r="BW288" i="11" s="1"/>
  <c r="BW42" i="11" s="1"/>
  <c r="AZ289" i="11"/>
  <c r="AG289" i="11"/>
  <c r="AG288" i="11" s="1"/>
  <c r="AG42" i="11" s="1"/>
  <c r="BX311" i="11"/>
  <c r="AS311" i="11" s="1"/>
  <c r="CX297" i="11"/>
  <c r="AR289" i="11"/>
  <c r="AR288" i="11" s="1"/>
  <c r="CF298" i="11"/>
  <c r="AK29" i="11"/>
  <c r="BL252" i="11"/>
  <c r="CL243" i="11"/>
  <c r="AQ244" i="11"/>
  <c r="AQ52" i="11"/>
  <c r="AR52" i="11" s="1"/>
  <c r="AN244" i="11"/>
  <c r="AN40" i="11"/>
  <c r="CE244" i="11"/>
  <c r="AY264" i="11"/>
  <c r="AG263" i="11"/>
  <c r="AJ264" i="11"/>
  <c r="AR186" i="11"/>
  <c r="BD211" i="11"/>
  <c r="BD39" i="11" s="1"/>
  <c r="AO198" i="11"/>
  <c r="DA221" i="11"/>
  <c r="AR211" i="11"/>
  <c r="AR221" i="11" s="1"/>
  <c r="BC171" i="11"/>
  <c r="BC49" i="11" s="1"/>
  <c r="CC172" i="11"/>
  <c r="W193" i="11"/>
  <c r="W50" i="11"/>
  <c r="W26" i="11" s="1"/>
  <c r="BV171" i="11"/>
  <c r="BV49" i="11" s="1"/>
  <c r="CV172" i="11"/>
  <c r="CH156" i="11"/>
  <c r="BH155" i="11"/>
  <c r="AI164" i="11"/>
  <c r="AR181" i="11"/>
  <c r="AR171" i="11" s="1"/>
  <c r="AR172" i="11" s="1"/>
  <c r="AN38" i="11"/>
  <c r="AK148" i="11"/>
  <c r="AW144" i="11"/>
  <c r="AW148" i="11" s="1"/>
  <c r="BT133" i="11"/>
  <c r="AW162" i="11"/>
  <c r="AW172" i="11" s="1"/>
  <c r="AU111" i="11"/>
  <c r="AO131" i="11"/>
  <c r="AD133" i="11"/>
  <c r="AI133" i="11" s="1"/>
  <c r="AG131" i="11"/>
  <c r="AX131" i="11"/>
  <c r="AV131" i="11"/>
  <c r="AW130" i="11"/>
  <c r="AW134" i="11" s="1"/>
  <c r="CS157" i="11"/>
  <c r="AX96" i="11"/>
  <c r="BQ181" i="11"/>
  <c r="BX100" i="11"/>
  <c r="AS100" i="11" s="1"/>
  <c r="AU102" i="11"/>
  <c r="AJ81" i="11"/>
  <c r="BQ79" i="11"/>
  <c r="BQ60" i="11" s="1"/>
  <c r="W67" i="11"/>
  <c r="BJ79" i="11"/>
  <c r="BJ60" i="11" s="1"/>
  <c r="BV79" i="11"/>
  <c r="BV60" i="11" s="1"/>
  <c r="CF9" i="11"/>
  <c r="BF10" i="11"/>
  <c r="CY19" i="11"/>
  <c r="CQ18" i="11"/>
  <c r="CS19" i="11"/>
  <c r="AK144" i="11"/>
  <c r="AK108" i="11" s="1"/>
  <c r="AL143" i="11"/>
  <c r="AL144" i="11" s="1"/>
  <c r="AL108" i="11" s="1"/>
  <c r="AH37" i="11"/>
  <c r="DP83" i="11"/>
  <c r="DP48" i="11"/>
  <c r="AI125" i="11"/>
  <c r="AZ125" i="11"/>
  <c r="BA125" i="11" s="1"/>
  <c r="AG125" i="11"/>
  <c r="AY125" i="11" s="1"/>
  <c r="AX125" i="11"/>
  <c r="AV125" i="11"/>
  <c r="AH157" i="11"/>
  <c r="CR82" i="11"/>
  <c r="BQ171" i="11"/>
  <c r="BQ49" i="11" s="1"/>
  <c r="CQ172" i="11"/>
  <c r="BG100" i="11"/>
  <c r="AL96" i="11"/>
  <c r="CU82" i="11"/>
  <c r="AL40" i="11"/>
  <c r="DD31" i="11"/>
  <c r="CE267" i="11"/>
  <c r="AK221" i="11"/>
  <c r="AK51" i="11"/>
  <c r="AK27" i="11" s="1"/>
  <c r="CI192" i="11"/>
  <c r="AX211" i="11"/>
  <c r="AV199" i="11"/>
  <c r="AZ199" i="11"/>
  <c r="BA199" i="11" s="1"/>
  <c r="AX199" i="11"/>
  <c r="AU199" i="11"/>
  <c r="AO199" i="11"/>
  <c r="AI199" i="11"/>
  <c r="AG199" i="11"/>
  <c r="CV193" i="11"/>
  <c r="CU221" i="11"/>
  <c r="DA156" i="11"/>
  <c r="CA155" i="11"/>
  <c r="CG172" i="11"/>
  <c r="BG171" i="11"/>
  <c r="BG49" i="11" s="1"/>
  <c r="AU186" i="11"/>
  <c r="AU198" i="11"/>
  <c r="W221" i="11"/>
  <c r="AH148" i="11"/>
  <c r="AI147" i="11"/>
  <c r="CX134" i="11"/>
  <c r="AW79" i="11"/>
  <c r="AW16" i="11"/>
  <c r="DZ83" i="11"/>
  <c r="DZ48" i="11"/>
  <c r="BA147" i="11"/>
  <c r="CZ172" i="11"/>
  <c r="BZ171" i="11"/>
  <c r="BZ49" i="11" s="1"/>
  <c r="BE100" i="11"/>
  <c r="DV83" i="11"/>
  <c r="DV48" i="11"/>
  <c r="AJ77" i="11"/>
  <c r="AY77" i="11"/>
  <c r="AL38" i="11"/>
  <c r="DY19" i="11"/>
  <c r="AK30" i="11"/>
  <c r="AL42" i="11"/>
  <c r="BY283" i="11"/>
  <c r="BV283" i="11"/>
  <c r="AD266" i="11"/>
  <c r="BE266" i="11" s="1"/>
  <c r="BE53" i="11" s="1"/>
  <c r="BH283" i="11"/>
  <c r="CS267" i="11"/>
  <c r="CN220" i="11"/>
  <c r="BN228" i="11"/>
  <c r="AU228" i="11"/>
  <c r="AU220" i="11" s="1"/>
  <c r="AT220" i="11"/>
  <c r="CZ221" i="11"/>
  <c r="AG211" i="11"/>
  <c r="AG39" i="11" s="1"/>
  <c r="AO206" i="11"/>
  <c r="AN192" i="11"/>
  <c r="AQ193" i="11"/>
  <c r="AQ50" i="11"/>
  <c r="AQ26" i="11" s="1"/>
  <c r="AV200" i="11"/>
  <c r="AI200" i="11"/>
  <c r="AG200" i="11"/>
  <c r="AZ200" i="11"/>
  <c r="BA200" i="11" s="1"/>
  <c r="AX200" i="11"/>
  <c r="AO200" i="11"/>
  <c r="AT193" i="11"/>
  <c r="AT50" i="11"/>
  <c r="BE171" i="11"/>
  <c r="BE49" i="11" s="1"/>
  <c r="BX171" i="11"/>
  <c r="AD49" i="11"/>
  <c r="BM181" i="11"/>
  <c r="CJ156" i="11"/>
  <c r="CA181" i="11"/>
  <c r="CH172" i="11"/>
  <c r="BH171" i="11"/>
  <c r="BH49" i="11" s="1"/>
  <c r="BG181" i="11"/>
  <c r="BW181" i="11"/>
  <c r="BC181" i="11"/>
  <c r="CK193" i="11"/>
  <c r="AU125" i="11"/>
  <c r="AO137" i="11"/>
  <c r="AZ137" i="11"/>
  <c r="BA137" i="11" s="1"/>
  <c r="AI137" i="11"/>
  <c r="AJ137" i="11" s="1"/>
  <c r="AX137" i="11"/>
  <c r="AG137" i="11"/>
  <c r="AV137" i="11"/>
  <c r="AU137" i="11"/>
  <c r="AI163" i="11"/>
  <c r="DC83" i="11"/>
  <c r="DC48" i="11"/>
  <c r="AO132" i="11"/>
  <c r="AI132" i="11"/>
  <c r="AG132" i="11"/>
  <c r="AY132" i="11" s="1"/>
  <c r="AX132" i="11"/>
  <c r="AX133" i="11" s="1"/>
  <c r="AV132" i="11"/>
  <c r="CG157" i="11"/>
  <c r="CG134" i="11"/>
  <c r="BG120" i="11"/>
  <c r="AE83" i="11"/>
  <c r="AE48" i="11"/>
  <c r="BD96" i="11"/>
  <c r="BD133" i="11"/>
  <c r="AI88" i="11"/>
  <c r="AH109" i="11"/>
  <c r="DI83" i="11"/>
  <c r="DI48" i="11"/>
  <c r="BP181" i="11"/>
  <c r="AZ211" i="11"/>
  <c r="BA211" i="11" s="1"/>
  <c r="AU88" i="11"/>
  <c r="Z31" i="11"/>
  <c r="CI43" i="11"/>
  <c r="Y298" i="11"/>
  <c r="Y54" i="11"/>
  <c r="Y30" i="11" s="1"/>
  <c r="BL288" i="11"/>
  <c r="BL42" i="11" s="1"/>
  <c r="AR42" i="11"/>
  <c r="AU288" i="11"/>
  <c r="CU298" i="11"/>
  <c r="AH297" i="11"/>
  <c r="AI311" i="11"/>
  <c r="W267" i="11"/>
  <c r="W53" i="11"/>
  <c r="W29" i="11" s="1"/>
  <c r="AO289" i="11"/>
  <c r="AL288" i="11"/>
  <c r="CS244" i="11"/>
  <c r="BX288" i="11"/>
  <c r="CG267" i="11"/>
  <c r="CW267" i="11"/>
  <c r="BR266" i="11"/>
  <c r="BR53" i="11" s="1"/>
  <c r="CR267" i="11"/>
  <c r="AY242" i="11"/>
  <c r="AP242" i="11"/>
  <c r="AJ242" i="11"/>
  <c r="BS283" i="11"/>
  <c r="AD222" i="11"/>
  <c r="BC211" i="11"/>
  <c r="BC39" i="11" s="1"/>
  <c r="BT211" i="11"/>
  <c r="BT39" i="11" s="1"/>
  <c r="BP211" i="11"/>
  <c r="BP39" i="11" s="1"/>
  <c r="BL211" i="11"/>
  <c r="BL39" i="11" s="1"/>
  <c r="BJ211" i="11"/>
  <c r="BJ39" i="11" s="1"/>
  <c r="BH211" i="11"/>
  <c r="BH39" i="11" s="1"/>
  <c r="AD39" i="11"/>
  <c r="CX192" i="11"/>
  <c r="AP219" i="11"/>
  <c r="BM171" i="11"/>
  <c r="BM49" i="11" s="1"/>
  <c r="CM172" i="11"/>
  <c r="AN156" i="11"/>
  <c r="CA171" i="11"/>
  <c r="CA49" i="11" s="1"/>
  <c r="DA172" i="11"/>
  <c r="BH181" i="11"/>
  <c r="CW172" i="11"/>
  <c r="BW171" i="11"/>
  <c r="BW49" i="11" s="1"/>
  <c r="BQ211" i="11"/>
  <c r="BQ39" i="11" s="1"/>
  <c r="AO136" i="11"/>
  <c r="AD141" i="11"/>
  <c r="BW141" i="11" s="1"/>
  <c r="AZ136" i="11"/>
  <c r="AI136" i="11"/>
  <c r="AX136" i="11"/>
  <c r="AX141" i="11" s="1"/>
  <c r="AG136" i="11"/>
  <c r="AV136" i="11"/>
  <c r="AU136" i="11"/>
  <c r="AO170" i="11"/>
  <c r="AZ170" i="11"/>
  <c r="BA170" i="11" s="1"/>
  <c r="AX170" i="11"/>
  <c r="AG170" i="11"/>
  <c r="AV170" i="11"/>
  <c r="AD17" i="11"/>
  <c r="AG126" i="11"/>
  <c r="AY126" i="11" s="1"/>
  <c r="AX126" i="11"/>
  <c r="AV126" i="11"/>
  <c r="AZ126" i="11"/>
  <c r="AL146" i="11"/>
  <c r="AL147" i="11" s="1"/>
  <c r="AK91" i="11"/>
  <c r="AL90" i="11"/>
  <c r="AL91" i="11" s="1"/>
  <c r="AO111" i="11"/>
  <c r="AL120" i="11"/>
  <c r="AL134" i="11" s="1"/>
  <c r="AX122" i="11"/>
  <c r="AV122" i="11"/>
  <c r="AU122" i="11"/>
  <c r="AD130" i="11"/>
  <c r="BX130" i="11" s="1"/>
  <c r="AS130" i="11" s="1"/>
  <c r="AG122" i="11"/>
  <c r="AZ122" i="11"/>
  <c r="CR134" i="11"/>
  <c r="BR120" i="11"/>
  <c r="AD91" i="11"/>
  <c r="AZ90" i="11"/>
  <c r="AX90" i="11"/>
  <c r="AX91" i="11" s="1"/>
  <c r="AV90" i="11"/>
  <c r="AV91" i="11" s="1"/>
  <c r="AU90" i="11"/>
  <c r="AG90" i="11"/>
  <c r="AT157" i="11"/>
  <c r="AY146" i="11"/>
  <c r="AG147" i="11"/>
  <c r="BP171" i="11"/>
  <c r="BP49" i="11" s="1"/>
  <c r="CP172" i="11"/>
  <c r="CZ157" i="11"/>
  <c r="AO100" i="11"/>
  <c r="CJ157" i="11"/>
  <c r="DE83" i="11"/>
  <c r="DE48" i="11"/>
  <c r="AT109" i="11"/>
  <c r="AE43" i="11"/>
  <c r="CH24" i="11"/>
  <c r="CH31" i="11" s="1"/>
  <c r="DH31" i="11"/>
  <c r="BX10" i="11"/>
  <c r="AS10" i="11" s="1"/>
  <c r="CX9" i="11"/>
  <c r="AW311" i="11"/>
  <c r="AW297" i="11" s="1"/>
  <c r="AW298" i="11" s="1"/>
  <c r="AU289" i="11"/>
  <c r="BA302" i="11"/>
  <c r="BZ283" i="11"/>
  <c r="CZ266" i="11"/>
  <c r="CQ267" i="11"/>
  <c r="BG288" i="11"/>
  <c r="BG42" i="11" s="1"/>
  <c r="AO294" i="11"/>
  <c r="AP294" i="11"/>
  <c r="AN66" i="11"/>
  <c r="AI261" i="11"/>
  <c r="BG283" i="11"/>
  <c r="AX283" i="11"/>
  <c r="AX266" i="11" s="1"/>
  <c r="BT266" i="11"/>
  <c r="BT53" i="11" s="1"/>
  <c r="CT267" i="11"/>
  <c r="BR283" i="11"/>
  <c r="CH221" i="11"/>
  <c r="AX235" i="11"/>
  <c r="AX234" i="11" s="1"/>
  <c r="AG235" i="11"/>
  <c r="AD234" i="11"/>
  <c r="BK234" i="11" s="1"/>
  <c r="AI235" i="11"/>
  <c r="AZ235" i="11"/>
  <c r="AV235" i="11"/>
  <c r="AO235" i="11"/>
  <c r="AA221" i="11"/>
  <c r="AA51" i="11"/>
  <c r="AA27" i="11" s="1"/>
  <c r="AV211" i="11"/>
  <c r="CG192" i="11"/>
  <c r="BK181" i="11"/>
  <c r="AM181" i="11" s="1"/>
  <c r="CK171" i="11"/>
  <c r="AK172" i="11"/>
  <c r="AK49" i="11"/>
  <c r="AK25" i="11" s="1"/>
  <c r="BJ171" i="11"/>
  <c r="BJ49" i="11" s="1"/>
  <c r="CJ172" i="11"/>
  <c r="AU200" i="11"/>
  <c r="AK155" i="11"/>
  <c r="AK156" i="11" s="1"/>
  <c r="AL150" i="11"/>
  <c r="AL155" i="11" s="1"/>
  <c r="AL156" i="11" s="1"/>
  <c r="BU171" i="11"/>
  <c r="BU49" i="11" s="1"/>
  <c r="CU172" i="11"/>
  <c r="CS193" i="11"/>
  <c r="BR133" i="11"/>
  <c r="DK83" i="11"/>
  <c r="DK48" i="11"/>
  <c r="AI79" i="11"/>
  <c r="AJ79" i="11"/>
  <c r="AH60" i="11"/>
  <c r="CU109" i="11"/>
  <c r="AN172" i="11"/>
  <c r="AO171" i="11"/>
  <c r="AN49" i="11"/>
  <c r="AI90" i="11"/>
  <c r="BU100" i="11"/>
  <c r="CY157" i="11"/>
  <c r="BW79" i="11"/>
  <c r="BW60" i="11" s="1"/>
  <c r="AN157" i="11"/>
  <c r="CI83" i="11"/>
  <c r="BG79" i="11"/>
  <c r="BG60" i="11" s="1"/>
  <c r="BM79" i="11"/>
  <c r="BM60" i="11" s="1"/>
  <c r="CF43" i="11"/>
  <c r="CT24" i="11"/>
  <c r="CT31" i="11" s="1"/>
  <c r="DT31" i="11"/>
  <c r="BT79" i="11"/>
  <c r="BT60" i="11" s="1"/>
  <c r="CR19" i="11"/>
  <c r="Y267" i="11"/>
  <c r="Y53" i="11"/>
  <c r="Y29" i="11" s="1"/>
  <c r="BT283" i="11"/>
  <c r="CX221" i="11"/>
  <c r="AX257" i="11"/>
  <c r="AV198" i="11"/>
  <c r="AG198" i="11"/>
  <c r="AZ198" i="11"/>
  <c r="BA198" i="11" s="1"/>
  <c r="AX198" i="11"/>
  <c r="Y193" i="11"/>
  <c r="Y50" i="11"/>
  <c r="Y26" i="11" s="1"/>
  <c r="AS211" i="11"/>
  <c r="BX39" i="11"/>
  <c r="AS39" i="11" s="1"/>
  <c r="AT148" i="11"/>
  <c r="AV152" i="11"/>
  <c r="AU152" i="11"/>
  <c r="AG152" i="11"/>
  <c r="AZ152" i="11"/>
  <c r="BA152" i="11" s="1"/>
  <c r="AX152" i="11"/>
  <c r="AO152" i="11"/>
  <c r="AI152" i="11"/>
  <c r="BU181" i="11"/>
  <c r="CQ134" i="11"/>
  <c r="BQ120" i="11"/>
  <c r="CC193" i="11"/>
  <c r="DN83" i="11"/>
  <c r="DN48" i="11"/>
  <c r="CT157" i="11"/>
  <c r="AW17" i="11"/>
  <c r="CN134" i="11"/>
  <c r="BN120" i="11"/>
  <c r="AO150" i="11"/>
  <c r="AI150" i="11"/>
  <c r="AG150" i="11"/>
  <c r="AX150" i="11"/>
  <c r="AX155" i="11" s="1"/>
  <c r="AX156" i="11" s="1"/>
  <c r="AV150" i="11"/>
  <c r="AD155" i="11"/>
  <c r="BY155" i="11" s="1"/>
  <c r="AH134" i="11"/>
  <c r="AI120" i="11"/>
  <c r="AO181" i="11"/>
  <c r="W109" i="11"/>
  <c r="BD100" i="11"/>
  <c r="CH157" i="11"/>
  <c r="BZ100" i="11"/>
  <c r="AP79" i="11"/>
  <c r="AO79" i="11"/>
  <c r="AN60" i="11"/>
  <c r="BK79" i="11"/>
  <c r="BC79" i="11"/>
  <c r="BC60" i="11" s="1"/>
  <c r="AI10" i="11"/>
  <c r="AL10" i="11"/>
  <c r="AL9" i="11" s="1"/>
  <c r="AW10" i="11"/>
  <c r="AW9" i="11" s="1"/>
  <c r="AH9" i="11"/>
  <c r="CU43" i="11"/>
  <c r="CH43" i="11"/>
  <c r="DU31" i="11"/>
  <c r="CU24" i="11"/>
  <c r="CU31" i="11" s="1"/>
  <c r="BG10" i="11"/>
  <c r="CG9" i="11"/>
  <c r="AC83" i="11" l="1"/>
  <c r="AC48" i="11"/>
  <c r="AM73" i="11"/>
  <c r="BK36" i="11"/>
  <c r="AM36" i="11" s="1"/>
  <c r="AI155" i="11"/>
  <c r="AV257" i="11"/>
  <c r="AW267" i="11"/>
  <c r="BX96" i="11"/>
  <c r="AS96" i="11" s="1"/>
  <c r="AV252" i="11"/>
  <c r="AV243" i="11" s="1"/>
  <c r="AV244" i="11" s="1"/>
  <c r="AV221" i="11"/>
  <c r="BP206" i="11"/>
  <c r="AG311" i="11"/>
  <c r="AG297" i="11" s="1"/>
  <c r="BP155" i="11"/>
  <c r="AZ311" i="11"/>
  <c r="BI206" i="11"/>
  <c r="AZ181" i="11"/>
  <c r="AV141" i="11"/>
  <c r="AV148" i="11" s="1"/>
  <c r="AI130" i="11"/>
  <c r="BR206" i="11"/>
  <c r="BD206" i="11"/>
  <c r="BU283" i="11"/>
  <c r="BQ283" i="11"/>
  <c r="BE283" i="11"/>
  <c r="BC283" i="11"/>
  <c r="BX283" i="11"/>
  <c r="AS283" i="11" s="1"/>
  <c r="BD283" i="11"/>
  <c r="AG234" i="11"/>
  <c r="AG40" i="11" s="1"/>
  <c r="AL157" i="11"/>
  <c r="AL82" i="11" s="1"/>
  <c r="AL83" i="11" s="1"/>
  <c r="AD36" i="11"/>
  <c r="BQ73" i="11"/>
  <c r="BQ36" i="11" s="1"/>
  <c r="BI73" i="11"/>
  <c r="BI36" i="11" s="1"/>
  <c r="AU73" i="11"/>
  <c r="BP73" i="11"/>
  <c r="BP36" i="11" s="1"/>
  <c r="BG73" i="11"/>
  <c r="BG36" i="11" s="1"/>
  <c r="BE73" i="11"/>
  <c r="BE36" i="11" s="1"/>
  <c r="BL73" i="11"/>
  <c r="BL36" i="11" s="1"/>
  <c r="BM73" i="11"/>
  <c r="BM36" i="11" s="1"/>
  <c r="BF73" i="11"/>
  <c r="BF36" i="11" s="1"/>
  <c r="BV73" i="11"/>
  <c r="BV36" i="11" s="1"/>
  <c r="BZ73" i="11"/>
  <c r="BZ36" i="11" s="1"/>
  <c r="CA73" i="11"/>
  <c r="CA36" i="11" s="1"/>
  <c r="AO73" i="11"/>
  <c r="BC73" i="11"/>
  <c r="BC36" i="11" s="1"/>
  <c r="BX73" i="11"/>
  <c r="AI73" i="11"/>
  <c r="BR73" i="11"/>
  <c r="BR36" i="11" s="1"/>
  <c r="BW73" i="11"/>
  <c r="BW36" i="11" s="1"/>
  <c r="BD73" i="11"/>
  <c r="BD36" i="11" s="1"/>
  <c r="BT73" i="11"/>
  <c r="BT36" i="11" s="1"/>
  <c r="BU73" i="11"/>
  <c r="BU36" i="11" s="1"/>
  <c r="BJ73" i="11"/>
  <c r="BJ36" i="11" s="1"/>
  <c r="BS73" i="11"/>
  <c r="BS36" i="11" s="1"/>
  <c r="BY73" i="11"/>
  <c r="BY36" i="11" s="1"/>
  <c r="X55" i="11"/>
  <c r="X18" i="11" s="1"/>
  <c r="X19" i="11" s="1"/>
  <c r="X26" i="11"/>
  <c r="X31" i="11" s="1"/>
  <c r="AR157" i="11"/>
  <c r="AR82" i="11" s="1"/>
  <c r="AR83" i="11" s="1"/>
  <c r="BX206" i="11"/>
  <c r="AS206" i="11" s="1"/>
  <c r="BG266" i="11"/>
  <c r="BG53" i="11" s="1"/>
  <c r="AU133" i="11"/>
  <c r="BS266" i="11"/>
  <c r="BS53" i="11" s="1"/>
  <c r="BR234" i="11"/>
  <c r="BR40" i="11" s="1"/>
  <c r="CA206" i="11"/>
  <c r="BK130" i="11"/>
  <c r="AM130" i="11" s="1"/>
  <c r="AV120" i="11"/>
  <c r="BD228" i="11"/>
  <c r="BX162" i="11"/>
  <c r="AY265" i="11"/>
  <c r="AP265" i="11"/>
  <c r="AJ265" i="11"/>
  <c r="BG206" i="11"/>
  <c r="AL148" i="11"/>
  <c r="AU311" i="11"/>
  <c r="AI162" i="11"/>
  <c r="BZ234" i="11"/>
  <c r="BZ40" i="11" s="1"/>
  <c r="BG311" i="11"/>
  <c r="BI100" i="11"/>
  <c r="BM100" i="11"/>
  <c r="AW15" i="11"/>
  <c r="AO130" i="11"/>
  <c r="BH73" i="11"/>
  <c r="BH36" i="11" s="1"/>
  <c r="AL298" i="11"/>
  <c r="AW157" i="11"/>
  <c r="AZ96" i="11"/>
  <c r="BA96" i="11" s="1"/>
  <c r="BN283" i="11"/>
  <c r="BY206" i="11"/>
  <c r="AV234" i="11"/>
  <c r="BU96" i="11"/>
  <c r="AV133" i="11"/>
  <c r="AV168" i="11"/>
  <c r="AG162" i="11"/>
  <c r="AG37" i="11" s="1"/>
  <c r="BQ162" i="11"/>
  <c r="BQ37" i="11" s="1"/>
  <c r="AX172" i="11"/>
  <c r="AP76" i="11"/>
  <c r="BL311" i="11"/>
  <c r="AM234" i="11"/>
  <c r="BK40" i="11"/>
  <c r="AM40" i="11" s="1"/>
  <c r="AP12" i="11"/>
  <c r="AY12" i="11"/>
  <c r="AJ12" i="11"/>
  <c r="AY11" i="11"/>
  <c r="AP11" i="11"/>
  <c r="AJ11" i="11"/>
  <c r="AY13" i="11"/>
  <c r="AJ13" i="11"/>
  <c r="AP13" i="11"/>
  <c r="AY41" i="11"/>
  <c r="AG267" i="11"/>
  <c r="AG53" i="11"/>
  <c r="AG298" i="11"/>
  <c r="AG54" i="11"/>
  <c r="AG244" i="11"/>
  <c r="AG52" i="11"/>
  <c r="AV267" i="11"/>
  <c r="AZ105" i="11"/>
  <c r="BA105" i="11" s="1"/>
  <c r="BA102" i="11"/>
  <c r="AZ15" i="11"/>
  <c r="BA15" i="11" s="1"/>
  <c r="CY193" i="11"/>
  <c r="AY263" i="11"/>
  <c r="AG65" i="11"/>
  <c r="AJ65" i="11" s="1"/>
  <c r="AJ263" i="11"/>
  <c r="DA193" i="11"/>
  <c r="AS162" i="11"/>
  <c r="BX37" i="11"/>
  <c r="AS37" i="11" s="1"/>
  <c r="AY88" i="11"/>
  <c r="W83" i="11"/>
  <c r="W48" i="11"/>
  <c r="AU266" i="11"/>
  <c r="AT267" i="11"/>
  <c r="AT53" i="11"/>
  <c r="CN48" i="11"/>
  <c r="CN55" i="11" s="1"/>
  <c r="DN55" i="11"/>
  <c r="DN18" i="11" s="1"/>
  <c r="DN19" i="11" s="1"/>
  <c r="DN24" i="11"/>
  <c r="AN82" i="11"/>
  <c r="AO133" i="11"/>
  <c r="AX267" i="11"/>
  <c r="CZ82" i="11"/>
  <c r="AZ130" i="11"/>
  <c r="BA130" i="11" s="1"/>
  <c r="BA122" i="11"/>
  <c r="BT130" i="11"/>
  <c r="W43" i="11"/>
  <c r="CE83" i="11"/>
  <c r="BC186" i="11"/>
  <c r="BC38" i="11" s="1"/>
  <c r="BL234" i="11"/>
  <c r="BL40" i="11" s="1"/>
  <c r="BK96" i="11"/>
  <c r="AM96" i="11" s="1"/>
  <c r="BY130" i="11"/>
  <c r="AM211" i="11"/>
  <c r="BK39" i="11"/>
  <c r="AM39" i="11" s="1"/>
  <c r="BI266" i="11"/>
  <c r="BI53" i="11" s="1"/>
  <c r="CI267" i="11"/>
  <c r="CD83" i="11"/>
  <c r="AZ257" i="11"/>
  <c r="BA257" i="11" s="1"/>
  <c r="AG144" i="11"/>
  <c r="AG148" i="11" s="1"/>
  <c r="AJ148" i="11" s="1"/>
  <c r="AJ143" i="11"/>
  <c r="AY143" i="11"/>
  <c r="AP143" i="11"/>
  <c r="AD157" i="11"/>
  <c r="BY157" i="11" s="1"/>
  <c r="AI91" i="11"/>
  <c r="AU91" i="11"/>
  <c r="AG130" i="11"/>
  <c r="AY122" i="11"/>
  <c r="AY130" i="11" s="1"/>
  <c r="AY170" i="11"/>
  <c r="AP170" i="11"/>
  <c r="AJ170" i="11"/>
  <c r="CC48" i="11"/>
  <c r="CC55" i="11" s="1"/>
  <c r="DC55" i="11"/>
  <c r="DC18" i="11" s="1"/>
  <c r="DC19" i="11" s="1"/>
  <c r="DC24" i="11"/>
  <c r="AR40" i="11"/>
  <c r="AP40" i="11"/>
  <c r="AW40" i="11"/>
  <c r="AN28" i="11"/>
  <c r="CX298" i="11"/>
  <c r="CX244" i="11"/>
  <c r="BX60" i="11"/>
  <c r="AS60" i="11" s="1"/>
  <c r="AS79" i="11"/>
  <c r="DA244" i="11"/>
  <c r="BD257" i="11"/>
  <c r="BD41" i="11" s="1"/>
  <c r="AQ83" i="11"/>
  <c r="AQ48" i="11"/>
  <c r="Y83" i="11"/>
  <c r="Y48" i="11"/>
  <c r="CX48" i="11"/>
  <c r="CX55" i="11" s="1"/>
  <c r="DX55" i="11"/>
  <c r="DX18" i="11" s="1"/>
  <c r="DX19" i="11" s="1"/>
  <c r="DX24" i="11"/>
  <c r="AD220" i="11"/>
  <c r="BN220" i="11" s="1"/>
  <c r="BN51" i="11" s="1"/>
  <c r="BW228" i="11"/>
  <c r="BL228" i="11"/>
  <c r="BQ228" i="11"/>
  <c r="BZ228" i="11"/>
  <c r="BH228" i="11"/>
  <c r="BU228" i="11"/>
  <c r="BC228" i="11"/>
  <c r="BM228" i="11"/>
  <c r="BT228" i="11"/>
  <c r="BY228" i="11"/>
  <c r="BI228" i="11"/>
  <c r="BG228" i="11"/>
  <c r="BR228" i="11"/>
  <c r="BS228" i="11"/>
  <c r="BF228" i="11"/>
  <c r="BX228" i="11"/>
  <c r="AS228" i="11" s="1"/>
  <c r="AS220" i="11" s="1"/>
  <c r="CA228" i="11"/>
  <c r="BK228" i="11"/>
  <c r="AM228" i="11" s="1"/>
  <c r="AM220" i="11" s="1"/>
  <c r="AO228" i="11"/>
  <c r="AO220" i="11" s="1"/>
  <c r="AA55" i="11"/>
  <c r="AA18" i="11" s="1"/>
  <c r="AA19" i="11" s="1"/>
  <c r="AA24" i="11"/>
  <c r="AA31" i="11" s="1"/>
  <c r="CN83" i="11"/>
  <c r="AR298" i="11"/>
  <c r="CM82" i="11"/>
  <c r="CI48" i="11"/>
  <c r="CI55" i="11" s="1"/>
  <c r="DI55" i="11"/>
  <c r="DI18" i="11" s="1"/>
  <c r="DI19" i="11" s="1"/>
  <c r="DI24" i="11"/>
  <c r="CR193" i="11"/>
  <c r="AH158" i="11"/>
  <c r="AI157" i="11"/>
  <c r="AH82" i="11"/>
  <c r="AD148" i="11"/>
  <c r="CY82" i="11"/>
  <c r="BL130" i="11"/>
  <c r="CA130" i="11"/>
  <c r="BS130" i="11"/>
  <c r="BU130" i="11"/>
  <c r="BD130" i="11"/>
  <c r="BE130" i="11"/>
  <c r="BN130" i="11"/>
  <c r="BV130" i="11"/>
  <c r="BF130" i="11"/>
  <c r="BW130" i="11"/>
  <c r="AU130" i="11"/>
  <c r="BR130" i="11"/>
  <c r="BZ130" i="11"/>
  <c r="BJ130" i="11"/>
  <c r="BI130" i="11"/>
  <c r="DV55" i="11"/>
  <c r="DV18" i="11" s="1"/>
  <c r="DV19" i="11" s="1"/>
  <c r="CV48" i="11"/>
  <c r="CV55" i="11" s="1"/>
  <c r="DV24" i="11"/>
  <c r="AO234" i="11"/>
  <c r="BW148" i="11"/>
  <c r="AQ28" i="11"/>
  <c r="AF83" i="11"/>
  <c r="AF48" i="11"/>
  <c r="BI186" i="11"/>
  <c r="BI38" i="11" s="1"/>
  <c r="BW157" i="11"/>
  <c r="CW82" i="11"/>
  <c r="AL109" i="11"/>
  <c r="BL171" i="11"/>
  <c r="BL49" i="11" s="1"/>
  <c r="CL172" i="11"/>
  <c r="AI64" i="11"/>
  <c r="AW64" i="11"/>
  <c r="AL64" i="11"/>
  <c r="AQ298" i="11"/>
  <c r="AQ54" i="11"/>
  <c r="AQ30" i="11" s="1"/>
  <c r="AH193" i="11"/>
  <c r="AH50" i="11"/>
  <c r="CP83" i="11"/>
  <c r="AZ283" i="11"/>
  <c r="AI65" i="11"/>
  <c r="AV65" i="11"/>
  <c r="AU65" i="11"/>
  <c r="AI134" i="11"/>
  <c r="AY147" i="11"/>
  <c r="AE55" i="11"/>
  <c r="AE18" i="11" s="1"/>
  <c r="AE19" i="11" s="1"/>
  <c r="AE24" i="11"/>
  <c r="AE31" i="11" s="1"/>
  <c r="AO65" i="11"/>
  <c r="AR65" i="11"/>
  <c r="AP65" i="11"/>
  <c r="AW65" i="11"/>
  <c r="AX10" i="11"/>
  <c r="AZ10" i="11"/>
  <c r="BZ10" i="11"/>
  <c r="BI10" i="11"/>
  <c r="BJ10" i="11"/>
  <c r="AD9" i="11"/>
  <c r="BX9" i="11" s="1"/>
  <c r="AS9" i="11" s="1"/>
  <c r="AV10" i="11"/>
  <c r="CA10" i="11"/>
  <c r="BY10" i="11"/>
  <c r="BR10" i="11"/>
  <c r="BT10" i="11"/>
  <c r="BH10" i="11"/>
  <c r="BK10" i="11"/>
  <c r="AM10" i="11" s="1"/>
  <c r="BL10" i="11"/>
  <c r="AO10" i="11"/>
  <c r="BV10" i="11"/>
  <c r="BP10" i="11"/>
  <c r="BM10" i="11"/>
  <c r="BC10" i="11"/>
  <c r="BQ10" i="11"/>
  <c r="BS10" i="11"/>
  <c r="BW10" i="11"/>
  <c r="AU10" i="11"/>
  <c r="AI41" i="11"/>
  <c r="AW41" i="11"/>
  <c r="AL41" i="11"/>
  <c r="AJ41" i="11"/>
  <c r="AD134" i="11"/>
  <c r="BX134" i="11" s="1"/>
  <c r="AS134" i="11" s="1"/>
  <c r="BD120" i="11"/>
  <c r="BZ120" i="11"/>
  <c r="CA120" i="11"/>
  <c r="BW120" i="11"/>
  <c r="BI120" i="11"/>
  <c r="BM120" i="11"/>
  <c r="BC120" i="11"/>
  <c r="BS120" i="11"/>
  <c r="BT120" i="11"/>
  <c r="BJ120" i="11"/>
  <c r="BE120" i="11"/>
  <c r="BU120" i="11"/>
  <c r="BK120" i="11"/>
  <c r="AM120" i="11" s="1"/>
  <c r="BF120" i="11"/>
  <c r="BL120" i="11"/>
  <c r="BP120" i="11"/>
  <c r="AU120" i="11"/>
  <c r="BV120" i="11"/>
  <c r="AK109" i="11"/>
  <c r="BJ11" i="11"/>
  <c r="BR11" i="11"/>
  <c r="AX11" i="11"/>
  <c r="BQ11" i="11"/>
  <c r="AV11" i="11"/>
  <c r="CA11" i="11"/>
  <c r="BT11" i="11"/>
  <c r="BS11" i="11"/>
  <c r="AO11" i="11"/>
  <c r="BN11" i="11"/>
  <c r="BL11" i="11"/>
  <c r="AU11" i="11"/>
  <c r="BW11" i="11"/>
  <c r="BM11" i="11"/>
  <c r="BD11" i="11"/>
  <c r="BF11" i="11"/>
  <c r="BP11" i="11"/>
  <c r="BX11" i="11"/>
  <c r="AS11" i="11" s="1"/>
  <c r="AZ11" i="11" s="1"/>
  <c r="BA11" i="11" s="1"/>
  <c r="BC11" i="11"/>
  <c r="AI11" i="11"/>
  <c r="BG11" i="11"/>
  <c r="BU11" i="11"/>
  <c r="BI11" i="11"/>
  <c r="BY11" i="11"/>
  <c r="BH11" i="11"/>
  <c r="BE11" i="11"/>
  <c r="BZ11" i="11"/>
  <c r="BK11" i="11"/>
  <c r="AM11" i="11" s="1"/>
  <c r="BV11" i="11"/>
  <c r="CD19" i="11"/>
  <c r="AX206" i="11"/>
  <c r="AX192" i="11" s="1"/>
  <c r="AX193" i="11" s="1"/>
  <c r="BU257" i="11"/>
  <c r="BU41" i="11" s="1"/>
  <c r="CP193" i="11"/>
  <c r="AY240" i="11"/>
  <c r="AP240" i="11"/>
  <c r="AG64" i="11"/>
  <c r="AP64" i="11" s="1"/>
  <c r="BM130" i="11"/>
  <c r="AU257" i="11"/>
  <c r="AT26" i="11"/>
  <c r="AG168" i="11"/>
  <c r="AY169" i="11"/>
  <c r="AJ169" i="11"/>
  <c r="AP169" i="11"/>
  <c r="BJ157" i="11"/>
  <c r="CJ82" i="11"/>
  <c r="CH244" i="11"/>
  <c r="AO91" i="11"/>
  <c r="CJ244" i="11"/>
  <c r="AW66" i="11"/>
  <c r="AR66" i="11"/>
  <c r="AO66" i="11"/>
  <c r="AV130" i="11"/>
  <c r="BH266" i="11"/>
  <c r="BH53" i="11" s="1"/>
  <c r="BW266" i="11"/>
  <c r="BW53" i="11" s="1"/>
  <c r="BV266" i="11"/>
  <c r="BV53" i="11" s="1"/>
  <c r="AD267" i="11"/>
  <c r="BR267" i="11" s="1"/>
  <c r="BR29" i="11" s="1"/>
  <c r="BY266" i="11"/>
  <c r="BY53" i="11" s="1"/>
  <c r="BF266" i="11"/>
  <c r="BF53" i="11" s="1"/>
  <c r="AD53" i="11"/>
  <c r="BX266" i="11"/>
  <c r="BK266" i="11"/>
  <c r="AD109" i="11"/>
  <c r="AI148" i="11"/>
  <c r="CU83" i="11"/>
  <c r="AY42" i="11"/>
  <c r="AP42" i="11"/>
  <c r="AJ42" i="11"/>
  <c r="BP109" i="11"/>
  <c r="BF96" i="11"/>
  <c r="BW96" i="11"/>
  <c r="BM96" i="11"/>
  <c r="BH96" i="11"/>
  <c r="BY96" i="11"/>
  <c r="BJ96" i="11"/>
  <c r="BV96" i="11"/>
  <c r="BR96" i="11"/>
  <c r="CA96" i="11"/>
  <c r="BN96" i="11"/>
  <c r="BE96" i="11"/>
  <c r="BI96" i="11"/>
  <c r="AU96" i="11"/>
  <c r="BC96" i="11"/>
  <c r="BQ96" i="11"/>
  <c r="BT96" i="11"/>
  <c r="AO96" i="11"/>
  <c r="BZ96" i="11"/>
  <c r="BS96" i="11"/>
  <c r="BG96" i="11"/>
  <c r="BX257" i="11"/>
  <c r="AY37" i="11"/>
  <c r="AP37" i="11"/>
  <c r="CJ221" i="11"/>
  <c r="AG10" i="11"/>
  <c r="CM48" i="11"/>
  <c r="CM55" i="11" s="1"/>
  <c r="DM55" i="11"/>
  <c r="DM18" i="11" s="1"/>
  <c r="DM19" i="11" s="1"/>
  <c r="DM24" i="11"/>
  <c r="AZ120" i="11"/>
  <c r="BA111" i="11"/>
  <c r="BP266" i="11"/>
  <c r="BP53" i="11" s="1"/>
  <c r="CP267" i="11"/>
  <c r="AR51" i="11"/>
  <c r="AN27" i="11"/>
  <c r="BD10" i="11"/>
  <c r="AZ206" i="11"/>
  <c r="BA197" i="11"/>
  <c r="DE55" i="11"/>
  <c r="DE18" i="11" s="1"/>
  <c r="DE19" i="11" s="1"/>
  <c r="CE48" i="11"/>
  <c r="CE55" i="11" s="1"/>
  <c r="DE24" i="11"/>
  <c r="BX109" i="11"/>
  <c r="AS109" i="11" s="1"/>
  <c r="AQ25" i="11"/>
  <c r="AR37" i="11"/>
  <c r="AQ43" i="11"/>
  <c r="CI193" i="11"/>
  <c r="AT298" i="11"/>
  <c r="AT54" i="11"/>
  <c r="AG133" i="11"/>
  <c r="AY133" i="11" s="1"/>
  <c r="AY131" i="11"/>
  <c r="CA257" i="11"/>
  <c r="CA41" i="11" s="1"/>
  <c r="BH257" i="11"/>
  <c r="BH41" i="11" s="1"/>
  <c r="AD41" i="11"/>
  <c r="BP257" i="11"/>
  <c r="BP41" i="11" s="1"/>
  <c r="BJ257" i="11"/>
  <c r="BJ41" i="11" s="1"/>
  <c r="BL257" i="11"/>
  <c r="BL41" i="11" s="1"/>
  <c r="BS257" i="11"/>
  <c r="BS41" i="11" s="1"/>
  <c r="BE257" i="11"/>
  <c r="BE41" i="11" s="1"/>
  <c r="BM257" i="11"/>
  <c r="BM41" i="11" s="1"/>
  <c r="BV257" i="11"/>
  <c r="BV41" i="11" s="1"/>
  <c r="BN257" i="11"/>
  <c r="BN41" i="11" s="1"/>
  <c r="BR257" i="11"/>
  <c r="BR41" i="11" s="1"/>
  <c r="BC257" i="11"/>
  <c r="BC41" i="11" s="1"/>
  <c r="BY257" i="11"/>
  <c r="BY41" i="11" s="1"/>
  <c r="BQ257" i="11"/>
  <c r="BQ41" i="11" s="1"/>
  <c r="AX144" i="11"/>
  <c r="AX148" i="11" s="1"/>
  <c r="AO144" i="11"/>
  <c r="BL17" i="11"/>
  <c r="BJ17" i="11"/>
  <c r="BR17" i="11"/>
  <c r="BK17" i="11"/>
  <c r="AM17" i="11" s="1"/>
  <c r="BV17" i="11"/>
  <c r="BU17" i="11"/>
  <c r="BG17" i="11"/>
  <c r="BF17" i="11"/>
  <c r="BE17" i="11"/>
  <c r="CA17" i="11"/>
  <c r="BD17" i="11"/>
  <c r="BS17" i="11"/>
  <c r="BQ17" i="11"/>
  <c r="BP17" i="11"/>
  <c r="BW17" i="11"/>
  <c r="BN17" i="11"/>
  <c r="BM17" i="11"/>
  <c r="BI17" i="11"/>
  <c r="BH17" i="11"/>
  <c r="BC17" i="11"/>
  <c r="AX17" i="11"/>
  <c r="AU17" i="11"/>
  <c r="BZ17" i="11"/>
  <c r="BY17" i="11"/>
  <c r="BX17" i="11"/>
  <c r="AS17" i="11" s="1"/>
  <c r="AZ17" i="11" s="1"/>
  <c r="BA17" i="11" s="1"/>
  <c r="BT17" i="11"/>
  <c r="AO17" i="11"/>
  <c r="AI17" i="11"/>
  <c r="AD156" i="11"/>
  <c r="BP156" i="11" s="1"/>
  <c r="BD155" i="11"/>
  <c r="BV155" i="11"/>
  <c r="BF155" i="11"/>
  <c r="BW155" i="11"/>
  <c r="BI155" i="11"/>
  <c r="BC155" i="11"/>
  <c r="BQ155" i="11"/>
  <c r="BT155" i="11"/>
  <c r="BG155" i="11"/>
  <c r="BM155" i="11"/>
  <c r="BS155" i="11"/>
  <c r="BL155" i="11"/>
  <c r="BU155" i="11"/>
  <c r="BR155" i="11"/>
  <c r="BN155" i="11"/>
  <c r="BX155" i="11"/>
  <c r="AS155" i="11" s="1"/>
  <c r="BE155" i="11"/>
  <c r="BK155" i="11"/>
  <c r="AM155" i="11" s="1"/>
  <c r="AR49" i="11"/>
  <c r="AN25" i="11"/>
  <c r="AP49" i="11"/>
  <c r="AO49" i="11"/>
  <c r="BA235" i="11"/>
  <c r="AZ234" i="11"/>
  <c r="BA234" i="11" s="1"/>
  <c r="AX130" i="11"/>
  <c r="BP130" i="11"/>
  <c r="AO155" i="11"/>
  <c r="BQ130" i="11"/>
  <c r="BJ155" i="11"/>
  <c r="AI96" i="11"/>
  <c r="AJ147" i="11"/>
  <c r="BS234" i="11"/>
  <c r="BS40" i="11" s="1"/>
  <c r="DP55" i="11"/>
  <c r="DP18" i="11" s="1"/>
  <c r="DP19" i="11" s="1"/>
  <c r="CP48" i="11"/>
  <c r="CP55" i="11" s="1"/>
  <c r="DP24" i="11"/>
  <c r="AI144" i="11"/>
  <c r="BA289" i="11"/>
  <c r="AZ288" i="11"/>
  <c r="BA288" i="11" s="1"/>
  <c r="BY156" i="11"/>
  <c r="AN298" i="11"/>
  <c r="AN54" i="11"/>
  <c r="AX217" i="11"/>
  <c r="AD63" i="11"/>
  <c r="AU217" i="11"/>
  <c r="AO217" i="11"/>
  <c r="AI217" i="11"/>
  <c r="AP263" i="11"/>
  <c r="AR41" i="11"/>
  <c r="AO41" i="11"/>
  <c r="AP41" i="11"/>
  <c r="AV134" i="11"/>
  <c r="BN10" i="11"/>
  <c r="AD192" i="11"/>
  <c r="BY192" i="11" s="1"/>
  <c r="BY50" i="11" s="1"/>
  <c r="BS206" i="11"/>
  <c r="BM206" i="11"/>
  <c r="BC206" i="11"/>
  <c r="BK206" i="11"/>
  <c r="AM206" i="11" s="1"/>
  <c r="BV206" i="11"/>
  <c r="AU206" i="11"/>
  <c r="BQ206" i="11"/>
  <c r="BU206" i="11"/>
  <c r="BJ206" i="11"/>
  <c r="BL206" i="11"/>
  <c r="BW206" i="11"/>
  <c r="BN206" i="11"/>
  <c r="BE206" i="11"/>
  <c r="BF206" i="11"/>
  <c r="BT206" i="11"/>
  <c r="BL266" i="11"/>
  <c r="BL53" i="11" s="1"/>
  <c r="CL267" i="11"/>
  <c r="CP221" i="11"/>
  <c r="AB55" i="11"/>
  <c r="AB18" i="11" s="1"/>
  <c r="AB19" i="11" s="1"/>
  <c r="AB24" i="11"/>
  <c r="AB31" i="11" s="1"/>
  <c r="BZ206" i="11"/>
  <c r="CM244" i="11"/>
  <c r="AV14" i="11"/>
  <c r="BS14" i="11"/>
  <c r="BH14" i="11"/>
  <c r="BM14" i="11"/>
  <c r="AX14" i="11"/>
  <c r="BT14" i="11"/>
  <c r="BZ14" i="11"/>
  <c r="BL14" i="11"/>
  <c r="BY14" i="11"/>
  <c r="CA14" i="11"/>
  <c r="BV14" i="11"/>
  <c r="AO14" i="11"/>
  <c r="BQ14" i="11"/>
  <c r="BX14" i="11"/>
  <c r="AS14" i="11" s="1"/>
  <c r="AZ14" i="11" s="1"/>
  <c r="BA14" i="11" s="1"/>
  <c r="AU14" i="11"/>
  <c r="BG14" i="11"/>
  <c r="BJ14" i="11"/>
  <c r="BP14" i="11"/>
  <c r="BU14" i="11"/>
  <c r="BE14" i="11"/>
  <c r="BW14" i="11"/>
  <c r="BN14" i="11"/>
  <c r="BC14" i="11"/>
  <c r="BF14" i="11"/>
  <c r="BD14" i="11"/>
  <c r="BI14" i="11"/>
  <c r="BK14" i="11"/>
  <c r="AM14" i="11" s="1"/>
  <c r="AI14" i="11"/>
  <c r="BR14" i="11"/>
  <c r="BR141" i="11"/>
  <c r="BN141" i="11"/>
  <c r="BG141" i="11"/>
  <c r="BL141" i="11"/>
  <c r="BX141" i="11"/>
  <c r="AS141" i="11" s="1"/>
  <c r="BI141" i="11"/>
  <c r="BZ141" i="11"/>
  <c r="BE141" i="11"/>
  <c r="AI141" i="11"/>
  <c r="BV141" i="11"/>
  <c r="AU141" i="11"/>
  <c r="BC141" i="11"/>
  <c r="BD141" i="11"/>
  <c r="BJ141" i="11"/>
  <c r="BM141" i="11"/>
  <c r="BP141" i="11"/>
  <c r="BQ141" i="11"/>
  <c r="BT141" i="11"/>
  <c r="BU141" i="11"/>
  <c r="CA141" i="11"/>
  <c r="BK141" i="11"/>
  <c r="AM141" i="11" s="1"/>
  <c r="AT221" i="11"/>
  <c r="AT51" i="11"/>
  <c r="CW48" i="11"/>
  <c r="CW55" i="11" s="1"/>
  <c r="DW55" i="11"/>
  <c r="DW18" i="11" s="1"/>
  <c r="DW19" i="11" s="1"/>
  <c r="DW24" i="11"/>
  <c r="CY244" i="11"/>
  <c r="BC267" i="11"/>
  <c r="BC29" i="11" s="1"/>
  <c r="CG193" i="11"/>
  <c r="DF55" i="11"/>
  <c r="DF18" i="11" s="1"/>
  <c r="DF19" i="11" s="1"/>
  <c r="CF48" i="11"/>
  <c r="CF55" i="11" s="1"/>
  <c r="DF24" i="11"/>
  <c r="AQ172" i="11"/>
  <c r="BR134" i="11"/>
  <c r="AZ252" i="11"/>
  <c r="BA249" i="11"/>
  <c r="AZ168" i="11"/>
  <c r="BA168" i="11" s="1"/>
  <c r="BG9" i="11"/>
  <c r="AM80" i="11"/>
  <c r="BK60" i="11"/>
  <c r="AM60" i="11" s="1"/>
  <c r="AV155" i="11"/>
  <c r="AV156" i="11" s="1"/>
  <c r="BQ134" i="11"/>
  <c r="AU157" i="11"/>
  <c r="AT82" i="11"/>
  <c r="BC130" i="11"/>
  <c r="AY137" i="11"/>
  <c r="AP137" i="11"/>
  <c r="BJ156" i="11"/>
  <c r="BH141" i="11"/>
  <c r="BK257" i="11"/>
  <c r="CQ19" i="11"/>
  <c r="BX234" i="11"/>
  <c r="BE288" i="11"/>
  <c r="BE42" i="11" s="1"/>
  <c r="BV288" i="11"/>
  <c r="BV42" i="11" s="1"/>
  <c r="AD42" i="11"/>
  <c r="AI288" i="11"/>
  <c r="BR288" i="11"/>
  <c r="BR42" i="11" s="1"/>
  <c r="BC288" i="11"/>
  <c r="BC42" i="11" s="1"/>
  <c r="BN288" i="11"/>
  <c r="BN42" i="11" s="1"/>
  <c r="BS288" i="11"/>
  <c r="BS42" i="11" s="1"/>
  <c r="BQ288" i="11"/>
  <c r="BQ42" i="11" s="1"/>
  <c r="BD288" i="11"/>
  <c r="BD42" i="11" s="1"/>
  <c r="CA288" i="11"/>
  <c r="CA42" i="11" s="1"/>
  <c r="BU288" i="11"/>
  <c r="BU42" i="11" s="1"/>
  <c r="BZ288" i="11"/>
  <c r="BZ42" i="11" s="1"/>
  <c r="BY288" i="11"/>
  <c r="BY42" i="11" s="1"/>
  <c r="BP288" i="11"/>
  <c r="BP42" i="11" s="1"/>
  <c r="BM288" i="11"/>
  <c r="BM42" i="11" s="1"/>
  <c r="BH288" i="11"/>
  <c r="BH42" i="11" s="1"/>
  <c r="BJ288" i="11"/>
  <c r="BJ42" i="11" s="1"/>
  <c r="AO288" i="11"/>
  <c r="BT288" i="11"/>
  <c r="BT42" i="11" s="1"/>
  <c r="BI288" i="11"/>
  <c r="BI42" i="11" s="1"/>
  <c r="CJ48" i="11"/>
  <c r="CJ55" i="11" s="1"/>
  <c r="DJ55" i="11"/>
  <c r="DJ18" i="11" s="1"/>
  <c r="DJ19" i="11" s="1"/>
  <c r="DJ24" i="11"/>
  <c r="AV60" i="11"/>
  <c r="AU60" i="11"/>
  <c r="AU155" i="11"/>
  <c r="AQ15" i="11"/>
  <c r="AR16" i="11"/>
  <c r="AR15" i="11" s="1"/>
  <c r="BU266" i="11"/>
  <c r="BU53" i="11" s="1"/>
  <c r="AG16" i="11"/>
  <c r="BA163" i="11"/>
  <c r="AZ162" i="11"/>
  <c r="BA162" i="11" s="1"/>
  <c r="AO257" i="11"/>
  <c r="AY73" i="11"/>
  <c r="AG36" i="11"/>
  <c r="AJ73" i="11"/>
  <c r="AP73" i="11"/>
  <c r="AX120" i="11"/>
  <c r="AX134" i="11" s="1"/>
  <c r="AG17" i="11"/>
  <c r="BN9" i="11"/>
  <c r="AL267" i="11"/>
  <c r="AG206" i="11"/>
  <c r="AG192" i="11" s="1"/>
  <c r="AZ155" i="11"/>
  <c r="BA151" i="11"/>
  <c r="AZ156" i="11"/>
  <c r="BP228" i="11"/>
  <c r="BZ192" i="11"/>
  <c r="BZ50" i="11" s="1"/>
  <c r="CZ193" i="11"/>
  <c r="CM298" i="11"/>
  <c r="AK9" i="11"/>
  <c r="AI171" i="11"/>
  <c r="AH172" i="11"/>
  <c r="AH49" i="11"/>
  <c r="AH25" i="11" s="1"/>
  <c r="BJ266" i="11"/>
  <c r="BJ53" i="11" s="1"/>
  <c r="CJ267" i="11"/>
  <c r="BJ267" i="11" s="1"/>
  <c r="BJ29" i="11" s="1"/>
  <c r="CK48" i="11"/>
  <c r="CK55" i="11" s="1"/>
  <c r="DK55" i="11"/>
  <c r="DK18" i="11" s="1"/>
  <c r="DK19" i="11" s="1"/>
  <c r="DK24" i="11"/>
  <c r="BX186" i="11"/>
  <c r="BE186" i="11"/>
  <c r="BE38" i="11" s="1"/>
  <c r="BD186" i="11"/>
  <c r="BD38" i="11" s="1"/>
  <c r="AD38" i="11"/>
  <c r="BN186" i="11"/>
  <c r="BN38" i="11" s="1"/>
  <c r="BT186" i="11"/>
  <c r="BT38" i="11" s="1"/>
  <c r="BP186" i="11"/>
  <c r="BP38" i="11" s="1"/>
  <c r="BH186" i="11"/>
  <c r="BH38" i="11" s="1"/>
  <c r="BS186" i="11"/>
  <c r="BS38" i="11" s="1"/>
  <c r="BU186" i="11"/>
  <c r="BU38" i="11" s="1"/>
  <c r="AI186" i="11"/>
  <c r="BK186" i="11"/>
  <c r="BL186" i="11"/>
  <c r="BL38" i="11" s="1"/>
  <c r="BV186" i="11"/>
  <c r="BV38" i="11" s="1"/>
  <c r="BG186" i="11"/>
  <c r="BG38" i="11" s="1"/>
  <c r="BM186" i="11"/>
  <c r="BM38" i="11" s="1"/>
  <c r="BR186" i="11"/>
  <c r="BR38" i="11" s="1"/>
  <c r="BJ186" i="11"/>
  <c r="BJ38" i="11" s="1"/>
  <c r="BY186" i="11"/>
  <c r="BY38" i="11" s="1"/>
  <c r="CA186" i="11"/>
  <c r="CA38" i="11" s="1"/>
  <c r="BE9" i="11"/>
  <c r="AZ12" i="11"/>
  <c r="BA12" i="11" s="1"/>
  <c r="AO12" i="11"/>
  <c r="AV12" i="11"/>
  <c r="BU12" i="11"/>
  <c r="BV12" i="11"/>
  <c r="BM12" i="11"/>
  <c r="BL12" i="11"/>
  <c r="AX12" i="11"/>
  <c r="BK12" i="11"/>
  <c r="AM12" i="11" s="1"/>
  <c r="BI12" i="11"/>
  <c r="BC12" i="11"/>
  <c r="BG12" i="11"/>
  <c r="BP12" i="11"/>
  <c r="BD12" i="11"/>
  <c r="AU12" i="11"/>
  <c r="BH12" i="11"/>
  <c r="CA12" i="11"/>
  <c r="BQ12" i="11"/>
  <c r="BJ12" i="11"/>
  <c r="AI12" i="11"/>
  <c r="BE12" i="11"/>
  <c r="BY12" i="11"/>
  <c r="BX12" i="11"/>
  <c r="AS12" i="11" s="1"/>
  <c r="BN12" i="11"/>
  <c r="BS12" i="11"/>
  <c r="BT12" i="11"/>
  <c r="BZ12" i="11"/>
  <c r="BF12" i="11"/>
  <c r="BW12" i="11"/>
  <c r="BR12" i="11"/>
  <c r="BA225" i="11"/>
  <c r="AZ228" i="11"/>
  <c r="AN67" i="11"/>
  <c r="AR60" i="11"/>
  <c r="AR67" i="11" s="1"/>
  <c r="AO60" i="11"/>
  <c r="BN234" i="11"/>
  <c r="BN40" i="11" s="1"/>
  <c r="BE234" i="11"/>
  <c r="BE40" i="11" s="1"/>
  <c r="BY234" i="11"/>
  <c r="BY40" i="11" s="1"/>
  <c r="AD40" i="11"/>
  <c r="BF234" i="11"/>
  <c r="BF40" i="11" s="1"/>
  <c r="BD234" i="11"/>
  <c r="BD40" i="11" s="1"/>
  <c r="BM234" i="11"/>
  <c r="BM40" i="11" s="1"/>
  <c r="BI234" i="11"/>
  <c r="BI40" i="11" s="1"/>
  <c r="BQ234" i="11"/>
  <c r="BQ40" i="11" s="1"/>
  <c r="BJ234" i="11"/>
  <c r="BJ40" i="11" s="1"/>
  <c r="BT234" i="11"/>
  <c r="BT40" i="11" s="1"/>
  <c r="BG234" i="11"/>
  <c r="BG40" i="11" s="1"/>
  <c r="BW234" i="11"/>
  <c r="BW40" i="11" s="1"/>
  <c r="CA234" i="11"/>
  <c r="CA40" i="11" s="1"/>
  <c r="BU234" i="11"/>
  <c r="BU40" i="11" s="1"/>
  <c r="BP234" i="11"/>
  <c r="BP40" i="11" s="1"/>
  <c r="AI234" i="11"/>
  <c r="BV234" i="11"/>
  <c r="BV40" i="11" s="1"/>
  <c r="BH234" i="11"/>
  <c r="BH40" i="11" s="1"/>
  <c r="AO192" i="11"/>
  <c r="AN193" i="11"/>
  <c r="AN50" i="11"/>
  <c r="AO141" i="11"/>
  <c r="BY141" i="11"/>
  <c r="AR193" i="11"/>
  <c r="CQ244" i="11"/>
  <c r="AP147" i="11"/>
  <c r="BY134" i="11"/>
  <c r="AU234" i="11"/>
  <c r="AY79" i="11"/>
  <c r="AG60" i="11"/>
  <c r="BK162" i="11"/>
  <c r="BS162" i="11"/>
  <c r="BS37" i="11" s="1"/>
  <c r="BU162" i="11"/>
  <c r="BU37" i="11" s="1"/>
  <c r="AD37" i="11"/>
  <c r="BL162" i="11"/>
  <c r="BL37" i="11" s="1"/>
  <c r="BD162" i="11"/>
  <c r="BD37" i="11" s="1"/>
  <c r="BT162" i="11"/>
  <c r="BT37" i="11" s="1"/>
  <c r="BZ162" i="11"/>
  <c r="BZ37" i="11" s="1"/>
  <c r="BJ162" i="11"/>
  <c r="BJ37" i="11" s="1"/>
  <c r="BN162" i="11"/>
  <c r="BN37" i="11" s="1"/>
  <c r="BM162" i="11"/>
  <c r="BM37" i="11" s="1"/>
  <c r="BF162" i="11"/>
  <c r="BF37" i="11" s="1"/>
  <c r="BW162" i="11"/>
  <c r="BW37" i="11" s="1"/>
  <c r="BI162" i="11"/>
  <c r="BI37" i="11" s="1"/>
  <c r="BC162" i="11"/>
  <c r="BC37" i="11" s="1"/>
  <c r="AO162" i="11"/>
  <c r="AU162" i="11"/>
  <c r="CA162" i="11"/>
  <c r="CA37" i="11" s="1"/>
  <c r="BE162" i="11"/>
  <c r="BE37" i="11" s="1"/>
  <c r="BH162" i="11"/>
  <c r="BH37" i="11" s="1"/>
  <c r="BG162" i="11"/>
  <c r="BG37" i="11" s="1"/>
  <c r="BY162" i="11"/>
  <c r="BY37" i="11" s="1"/>
  <c r="BV162" i="11"/>
  <c r="BV37" i="11" s="1"/>
  <c r="BP162" i="11"/>
  <c r="BP37" i="11" s="1"/>
  <c r="BZ257" i="11"/>
  <c r="BZ41" i="11" s="1"/>
  <c r="AY14" i="11"/>
  <c r="AP14" i="11"/>
  <c r="AJ14" i="11"/>
  <c r="AG120" i="11"/>
  <c r="AY111" i="11"/>
  <c r="AX105" i="11"/>
  <c r="AX109" i="11" s="1"/>
  <c r="CU18" i="11"/>
  <c r="AR267" i="11"/>
  <c r="AV206" i="11"/>
  <c r="AV192" i="11" s="1"/>
  <c r="AV193" i="11" s="1"/>
  <c r="BC234" i="11"/>
  <c r="BC40" i="11" s="1"/>
  <c r="CA266" i="11"/>
  <c r="CA53" i="11" s="1"/>
  <c r="DA267" i="11"/>
  <c r="CA267" i="11" s="1"/>
  <c r="CA29" i="11" s="1"/>
  <c r="AO266" i="11"/>
  <c r="AN267" i="11"/>
  <c r="AO267" i="11" s="1"/>
  <c r="AN53" i="11"/>
  <c r="AN29" i="11" s="1"/>
  <c r="BF148" i="11"/>
  <c r="BC252" i="11"/>
  <c r="AD243" i="11"/>
  <c r="BJ243" i="11" s="1"/>
  <c r="BJ52" i="11" s="1"/>
  <c r="BS252" i="11"/>
  <c r="BN252" i="11"/>
  <c r="BK252" i="11"/>
  <c r="AM252" i="11" s="1"/>
  <c r="BE252" i="11"/>
  <c r="BD252" i="11"/>
  <c r="BV252" i="11"/>
  <c r="BP252" i="11"/>
  <c r="BW252" i="11"/>
  <c r="BU252" i="11"/>
  <c r="BZ252" i="11"/>
  <c r="BF252" i="11"/>
  <c r="BI252" i="11"/>
  <c r="BR252" i="11"/>
  <c r="BG252" i="11"/>
  <c r="BT252" i="11"/>
  <c r="AK43" i="11"/>
  <c r="AL36" i="11"/>
  <c r="AI252" i="11"/>
  <c r="AI266" i="11"/>
  <c r="AH267" i="11"/>
  <c r="AI267" i="11" s="1"/>
  <c r="AH53" i="11"/>
  <c r="AG172" i="11"/>
  <c r="AO134" i="11"/>
  <c r="BN134" i="11"/>
  <c r="BX157" i="11"/>
  <c r="AS157" i="11" s="1"/>
  <c r="CX82" i="11"/>
  <c r="CN267" i="11"/>
  <c r="BN267" i="11" s="1"/>
  <c r="BN29" i="11" s="1"/>
  <c r="BN266" i="11"/>
  <c r="BN53" i="11" s="1"/>
  <c r="AY38" i="11"/>
  <c r="AJ38" i="11"/>
  <c r="BT157" i="11"/>
  <c r="CT82" i="11"/>
  <c r="CN221" i="11"/>
  <c r="AX168" i="11"/>
  <c r="AU168" i="11"/>
  <c r="AD61" i="11"/>
  <c r="AD67" i="11" s="1"/>
  <c r="AI168" i="11"/>
  <c r="AO168" i="11"/>
  <c r="AG51" i="11"/>
  <c r="AP51" i="11" s="1"/>
  <c r="CL298" i="11"/>
  <c r="BU109" i="11"/>
  <c r="AY90" i="11"/>
  <c r="AG91" i="11"/>
  <c r="AG141" i="11"/>
  <c r="AJ136" i="11"/>
  <c r="AY136" i="11"/>
  <c r="AP136" i="11"/>
  <c r="AH298" i="11"/>
  <c r="AH54" i="11"/>
  <c r="BG134" i="11"/>
  <c r="AX49" i="11"/>
  <c r="AV49" i="11"/>
  <c r="AZ49" i="11"/>
  <c r="AJ37" i="11"/>
  <c r="AL37" i="11"/>
  <c r="AI37" i="11"/>
  <c r="AW37" i="11"/>
  <c r="AH43" i="11"/>
  <c r="BS157" i="11"/>
  <c r="CS82" i="11"/>
  <c r="CL244" i="11"/>
  <c r="AO148" i="11"/>
  <c r="BI257" i="11"/>
  <c r="BI41" i="11" s="1"/>
  <c r="CD193" i="11"/>
  <c r="BD192" i="11"/>
  <c r="BD50" i="11" s="1"/>
  <c r="AV64" i="11"/>
  <c r="AU64" i="11"/>
  <c r="AO64" i="11"/>
  <c r="DA83" i="11"/>
  <c r="AG105" i="11"/>
  <c r="AY102" i="11"/>
  <c r="AY105" i="11" s="1"/>
  <c r="AQ267" i="11"/>
  <c r="AQ53" i="11"/>
  <c r="AQ29" i="11" s="1"/>
  <c r="AL39" i="11"/>
  <c r="AW39" i="11"/>
  <c r="AJ39" i="11"/>
  <c r="AI39" i="11"/>
  <c r="BF141" i="11"/>
  <c r="AD297" i="11"/>
  <c r="BL297" i="11" s="1"/>
  <c r="BL54" i="11" s="1"/>
  <c r="BP311" i="11"/>
  <c r="BT311" i="11"/>
  <c r="BK311" i="11"/>
  <c r="AM311" i="11" s="1"/>
  <c r="BS311" i="11"/>
  <c r="BW311" i="11"/>
  <c r="BJ311" i="11"/>
  <c r="BQ311" i="11"/>
  <c r="BD311" i="11"/>
  <c r="BI311" i="11"/>
  <c r="BU311" i="11"/>
  <c r="BZ311" i="11"/>
  <c r="CA311" i="11"/>
  <c r="BN311" i="11"/>
  <c r="BC311" i="11"/>
  <c r="BV311" i="11"/>
  <c r="BR311" i="11"/>
  <c r="BE311" i="11"/>
  <c r="BF311" i="11"/>
  <c r="BH311" i="11"/>
  <c r="BY311" i="11"/>
  <c r="CM267" i="11"/>
  <c r="BM267" i="11" s="1"/>
  <c r="BM29" i="11" s="1"/>
  <c r="BM266" i="11"/>
  <c r="BM53" i="11" s="1"/>
  <c r="AH244" i="11"/>
  <c r="AH52" i="11"/>
  <c r="BL157" i="11"/>
  <c r="CL82" i="11"/>
  <c r="CH82" i="11"/>
  <c r="BH157" i="11"/>
  <c r="BA90" i="11"/>
  <c r="AZ91" i="11"/>
  <c r="BA91" i="11" s="1"/>
  <c r="BT267" i="11"/>
  <c r="BT29" i="11" s="1"/>
  <c r="BA311" i="11"/>
  <c r="AZ297" i="11"/>
  <c r="AS288" i="11"/>
  <c r="BX42" i="11"/>
  <c r="AS42" i="11" s="1"/>
  <c r="BH156" i="11"/>
  <c r="AI156" i="11"/>
  <c r="AG155" i="11"/>
  <c r="AG156" i="11" s="1"/>
  <c r="BQ266" i="11"/>
  <c r="BQ53" i="11" s="1"/>
  <c r="AK157" i="11"/>
  <c r="AK82" i="11" s="1"/>
  <c r="CX193" i="11"/>
  <c r="BX192" i="11"/>
  <c r="BW267" i="11"/>
  <c r="BW29" i="11" s="1"/>
  <c r="BG157" i="11"/>
  <c r="CG82" i="11"/>
  <c r="AS171" i="11"/>
  <c r="BX49" i="11"/>
  <c r="AS49" i="11" s="1"/>
  <c r="AY39" i="11"/>
  <c r="AP39" i="11"/>
  <c r="AN26" i="11"/>
  <c r="AR38" i="11"/>
  <c r="AP38" i="11"/>
  <c r="AW38" i="11"/>
  <c r="AN43" i="11"/>
  <c r="DL55" i="11"/>
  <c r="DL18" i="11" s="1"/>
  <c r="DL19" i="11" s="1"/>
  <c r="CL48" i="11"/>
  <c r="CL55" i="11" s="1"/>
  <c r="DL24" i="11"/>
  <c r="AY94" i="11"/>
  <c r="AP94" i="11"/>
  <c r="AJ94" i="11"/>
  <c r="AG96" i="11"/>
  <c r="AY96" i="11" s="1"/>
  <c r="AV66" i="11"/>
  <c r="AI66" i="11"/>
  <c r="AU66" i="11"/>
  <c r="CE221" i="11"/>
  <c r="BN171" i="11"/>
  <c r="BN49" i="11" s="1"/>
  <c r="CN172" i="11"/>
  <c r="BZ186" i="11"/>
  <c r="BZ38" i="11" s="1"/>
  <c r="CC83" i="11"/>
  <c r="BD172" i="11"/>
  <c r="BD25" i="11" s="1"/>
  <c r="BF288" i="11"/>
  <c r="BF42" i="11" s="1"/>
  <c r="CH19" i="11"/>
  <c r="BK288" i="11"/>
  <c r="BU9" i="11"/>
  <c r="AT172" i="11"/>
  <c r="AU171" i="11"/>
  <c r="AT49" i="11"/>
  <c r="BL109" i="11"/>
  <c r="BG267" i="11"/>
  <c r="BG29" i="11" s="1"/>
  <c r="EA55" i="11"/>
  <c r="EA18" i="11" s="1"/>
  <c r="EA19" i="11" s="1"/>
  <c r="DA48" i="11"/>
  <c r="DA55" i="11" s="1"/>
  <c r="EA24" i="11"/>
  <c r="AC55" i="11"/>
  <c r="AC18" i="11" s="1"/>
  <c r="AC19" i="11" s="1"/>
  <c r="AC24" i="11"/>
  <c r="AC31" i="11" s="1"/>
  <c r="AI109" i="11"/>
  <c r="AY40" i="11"/>
  <c r="AG28" i="11"/>
  <c r="AJ40" i="11"/>
  <c r="AH67" i="11"/>
  <c r="AL60" i="11"/>
  <c r="AW60" i="11"/>
  <c r="AI60" i="11"/>
  <c r="BQ267" i="11"/>
  <c r="BQ29" i="11" s="1"/>
  <c r="BW257" i="11"/>
  <c r="BW41" i="11" s="1"/>
  <c r="AD172" i="11"/>
  <c r="BP172" i="11" s="1"/>
  <c r="BP25" i="11" s="1"/>
  <c r="DZ55" i="11"/>
  <c r="DZ18" i="11" s="1"/>
  <c r="DZ19" i="11" s="1"/>
  <c r="CZ48" i="11"/>
  <c r="CZ55" i="11" s="1"/>
  <c r="DZ24" i="11"/>
  <c r="BA148" i="11"/>
  <c r="BS141" i="11"/>
  <c r="AO186" i="11"/>
  <c r="BG257" i="11"/>
  <c r="BG41" i="11" s="1"/>
  <c r="BK157" i="11"/>
  <c r="AM157" i="11" s="1"/>
  <c r="CK82" i="11"/>
  <c r="AP218" i="11"/>
  <c r="AG217" i="11"/>
  <c r="AJ218" i="11"/>
  <c r="AY218" i="11"/>
  <c r="AV16" i="11"/>
  <c r="AV15" i="11" s="1"/>
  <c r="BU16" i="11"/>
  <c r="BF16" i="11"/>
  <c r="BV16" i="11"/>
  <c r="AX16" i="11"/>
  <c r="AU16" i="11"/>
  <c r="AO16" i="11"/>
  <c r="BX16" i="11"/>
  <c r="AS16" i="11" s="1"/>
  <c r="AZ16" i="11" s="1"/>
  <c r="BA16" i="11" s="1"/>
  <c r="BW16" i="11"/>
  <c r="BD16" i="11"/>
  <c r="BQ16" i="11"/>
  <c r="BM16" i="11"/>
  <c r="BE16" i="11"/>
  <c r="BP16" i="11"/>
  <c r="BC16" i="11"/>
  <c r="AD15" i="11"/>
  <c r="BT16" i="11"/>
  <c r="BL16" i="11"/>
  <c r="BK16" i="11"/>
  <c r="AM16" i="11" s="1"/>
  <c r="AI16" i="11"/>
  <c r="BZ16" i="11"/>
  <c r="BI16" i="11"/>
  <c r="CA16" i="11"/>
  <c r="BS16" i="11"/>
  <c r="BH16" i="11"/>
  <c r="BY16" i="11"/>
  <c r="BN16" i="11"/>
  <c r="BR16" i="11"/>
  <c r="BJ16" i="11"/>
  <c r="BG16" i="11"/>
  <c r="AH221" i="11"/>
  <c r="AH51" i="11"/>
  <c r="AJ294" i="11"/>
  <c r="AY294" i="11"/>
  <c r="AG66" i="11"/>
  <c r="AJ66" i="11" s="1"/>
  <c r="BD267" i="11"/>
  <c r="BD29" i="11" s="1"/>
  <c r="BJ105" i="11"/>
  <c r="AO105" i="11"/>
  <c r="CA105" i="11"/>
  <c r="BT105" i="11"/>
  <c r="BU105" i="11"/>
  <c r="BH105" i="11"/>
  <c r="BV105" i="11"/>
  <c r="BX105" i="11"/>
  <c r="AS105" i="11" s="1"/>
  <c r="BY105" i="11"/>
  <c r="BP105" i="11"/>
  <c r="AU105" i="11"/>
  <c r="BQ105" i="11"/>
  <c r="BE105" i="11"/>
  <c r="BN105" i="11"/>
  <c r="BL105" i="11"/>
  <c r="BS105" i="11"/>
  <c r="BK105" i="11"/>
  <c r="AM105" i="11" s="1"/>
  <c r="BR105" i="11"/>
  <c r="BZ105" i="11"/>
  <c r="BF105" i="11"/>
  <c r="BC105" i="11"/>
  <c r="BG105" i="11"/>
  <c r="BW105" i="11"/>
  <c r="BI105" i="11"/>
  <c r="BM105" i="11"/>
  <c r="BD105" i="11"/>
  <c r="AX13" i="11"/>
  <c r="BX13" i="11"/>
  <c r="AS13" i="11" s="1"/>
  <c r="AZ13" i="11" s="1"/>
  <c r="BA13" i="11" s="1"/>
  <c r="AV13" i="11"/>
  <c r="BW13" i="11"/>
  <c r="BC13" i="11"/>
  <c r="BU13" i="11"/>
  <c r="BQ13" i="11"/>
  <c r="BP13" i="11"/>
  <c r="BN13" i="11"/>
  <c r="BM13" i="11"/>
  <c r="BF13" i="11"/>
  <c r="AI13" i="11"/>
  <c r="BD13" i="11"/>
  <c r="BR13" i="11"/>
  <c r="BJ13" i="11"/>
  <c r="BK13" i="11"/>
  <c r="AM13" i="11" s="1"/>
  <c r="BZ13" i="11"/>
  <c r="BG13" i="11"/>
  <c r="BE13" i="11"/>
  <c r="BY13" i="11"/>
  <c r="BV13" i="11"/>
  <c r="BT13" i="11"/>
  <c r="BH13" i="11"/>
  <c r="AO13" i="11"/>
  <c r="BS13" i="11"/>
  <c r="BL13" i="11"/>
  <c r="CA13" i="11"/>
  <c r="BI13" i="11"/>
  <c r="BG130" i="11"/>
  <c r="CQ83" i="11"/>
  <c r="BU10" i="11"/>
  <c r="BR171" i="11"/>
  <c r="BR49" i="11" s="1"/>
  <c r="CR172" i="11"/>
  <c r="BT257" i="11"/>
  <c r="BT41" i="11" s="1"/>
  <c r="BL96" i="11"/>
  <c r="BH130" i="11"/>
  <c r="BH206" i="11"/>
  <c r="CF83" i="11"/>
  <c r="BK171" i="11"/>
  <c r="CK172" i="11"/>
  <c r="CR83" i="11"/>
  <c r="AX221" i="11"/>
  <c r="BF257" i="11"/>
  <c r="BF41" i="11" s="1"/>
  <c r="BW186" i="11"/>
  <c r="BW38" i="11" s="1"/>
  <c r="AZ171" i="11"/>
  <c r="BA181" i="11"/>
  <c r="AZ186" i="11"/>
  <c r="BA186" i="11" s="1"/>
  <c r="BA187" i="11"/>
  <c r="BZ266" i="11"/>
  <c r="BZ53" i="11" s="1"/>
  <c r="CZ267" i="11"/>
  <c r="BZ267" i="11" s="1"/>
  <c r="BZ29" i="11" s="1"/>
  <c r="AU109" i="11"/>
  <c r="BA126" i="11"/>
  <c r="AZ133" i="11"/>
  <c r="BA133" i="11" s="1"/>
  <c r="AZ141" i="11"/>
  <c r="BA141" i="11" s="1"/>
  <c r="BA136" i="11"/>
  <c r="AV39" i="11"/>
  <c r="AO39" i="11"/>
  <c r="AZ39" i="11"/>
  <c r="BA39" i="11" s="1"/>
  <c r="AX39" i="11"/>
  <c r="AU39" i="11"/>
  <c r="BF9" i="11"/>
  <c r="CV83" i="11"/>
  <c r="CV221" i="11"/>
  <c r="BZ155" i="11"/>
  <c r="BD266" i="11"/>
  <c r="BD53" i="11" s="1"/>
  <c r="CD221" i="11"/>
  <c r="AV109" i="11"/>
  <c r="AO120" i="11"/>
  <c r="DG55" i="11"/>
  <c r="DG18" i="11" s="1"/>
  <c r="DG19" i="11" s="1"/>
  <c r="CG48" i="11"/>
  <c r="CG55" i="11" s="1"/>
  <c r="DG24" i="11"/>
  <c r="CG298" i="11"/>
  <c r="AQ9" i="11"/>
  <c r="AR10" i="11"/>
  <c r="AR9" i="11" s="1"/>
  <c r="BH192" i="11"/>
  <c r="BH50" i="11" s="1"/>
  <c r="CH193" i="11"/>
  <c r="BK172" i="11" l="1"/>
  <c r="BS267" i="11"/>
  <c r="BS29" i="11" s="1"/>
  <c r="BR192" i="11"/>
  <c r="BR50" i="11" s="1"/>
  <c r="AY53" i="11"/>
  <c r="AO36" i="11"/>
  <c r="AI36" i="11"/>
  <c r="AU36" i="11"/>
  <c r="AX36" i="11"/>
  <c r="AV36" i="11"/>
  <c r="AS73" i="11"/>
  <c r="BX36" i="11"/>
  <c r="AS36" i="11" s="1"/>
  <c r="AZ36" i="11" s="1"/>
  <c r="BA36" i="11" s="1"/>
  <c r="BF172" i="11"/>
  <c r="BF25" i="11" s="1"/>
  <c r="AG29" i="11"/>
  <c r="BD220" i="11"/>
  <c r="BD51" i="11" s="1"/>
  <c r="BZ157" i="11"/>
  <c r="CA192" i="11"/>
  <c r="CA50" i="11" s="1"/>
  <c r="BI172" i="11"/>
  <c r="BI25" i="11" s="1"/>
  <c r="BU267" i="11"/>
  <c r="BU29" i="11" s="1"/>
  <c r="BP267" i="11"/>
  <c r="BP29" i="11" s="1"/>
  <c r="BM243" i="11"/>
  <c r="BM52" i="11" s="1"/>
  <c r="BM157" i="11"/>
  <c r="AI220" i="11"/>
  <c r="BS172" i="11"/>
  <c r="BS25" i="11" s="1"/>
  <c r="AW43" i="11"/>
  <c r="BG192" i="11"/>
  <c r="BG50" i="11" s="1"/>
  <c r="AX157" i="11"/>
  <c r="BL267" i="11"/>
  <c r="BL29" i="11" s="1"/>
  <c r="BZ156" i="11"/>
  <c r="BH243" i="11"/>
  <c r="BH52" i="11" s="1"/>
  <c r="BX243" i="11"/>
  <c r="AG109" i="11"/>
  <c r="AY109" i="11" s="1"/>
  <c r="BJ67" i="11"/>
  <c r="BM67" i="11"/>
  <c r="BT67" i="11"/>
  <c r="BC67" i="11"/>
  <c r="BK67" i="11"/>
  <c r="AM67" i="11" s="1"/>
  <c r="AU67" i="11"/>
  <c r="BN67" i="11"/>
  <c r="BF67" i="11"/>
  <c r="BX67" i="11"/>
  <c r="AS67" i="11" s="1"/>
  <c r="BU67" i="11"/>
  <c r="BZ67" i="11"/>
  <c r="BW67" i="11"/>
  <c r="BI67" i="11"/>
  <c r="BV67" i="11"/>
  <c r="BY67" i="11"/>
  <c r="BP67" i="11"/>
  <c r="BS67" i="11"/>
  <c r="BR67" i="11"/>
  <c r="BH67" i="11"/>
  <c r="BG67" i="11"/>
  <c r="CA67" i="11"/>
  <c r="BE67" i="11"/>
  <c r="BD67" i="11"/>
  <c r="BL67" i="11"/>
  <c r="BQ67" i="11"/>
  <c r="AX38" i="11"/>
  <c r="AV38" i="11"/>
  <c r="AU38" i="11"/>
  <c r="AI38" i="11"/>
  <c r="AS243" i="11"/>
  <c r="BX52" i="11"/>
  <c r="AS52" i="11" s="1"/>
  <c r="AY217" i="11"/>
  <c r="AG63" i="11"/>
  <c r="AP217" i="11"/>
  <c r="AJ217" i="11"/>
  <c r="AW51" i="11"/>
  <c r="AL51" i="11"/>
  <c r="AJ51" i="11"/>
  <c r="BT172" i="11"/>
  <c r="BT25" i="11" s="1"/>
  <c r="BY172" i="11"/>
  <c r="BY25" i="11" s="1"/>
  <c r="BE172" i="11"/>
  <c r="BE25" i="11" s="1"/>
  <c r="BA297" i="11"/>
  <c r="AZ298" i="11"/>
  <c r="AW53" i="11"/>
  <c r="AL53" i="11"/>
  <c r="AJ53" i="11"/>
  <c r="AI53" i="11"/>
  <c r="AZ37" i="11"/>
  <c r="AD25" i="11"/>
  <c r="AO37" i="11"/>
  <c r="AX37" i="11"/>
  <c r="AV37" i="11"/>
  <c r="AD43" i="11"/>
  <c r="AU37" i="11"/>
  <c r="BM297" i="11"/>
  <c r="BM54" i="11" s="1"/>
  <c r="CJ18" i="11"/>
  <c r="AT83" i="11"/>
  <c r="AT48" i="11"/>
  <c r="CF18" i="11"/>
  <c r="AO297" i="11"/>
  <c r="AM266" i="11"/>
  <c r="BK53" i="11"/>
  <c r="AM53" i="11" s="1"/>
  <c r="BQ9" i="11"/>
  <c r="BI9" i="11"/>
  <c r="BW9" i="11"/>
  <c r="BH9" i="11"/>
  <c r="AO9" i="11"/>
  <c r="BT9" i="11"/>
  <c r="BM9" i="11"/>
  <c r="BJ9" i="11"/>
  <c r="BY9" i="11"/>
  <c r="CA9" i="11"/>
  <c r="BP9" i="11"/>
  <c r="BZ9" i="11"/>
  <c r="BL9" i="11"/>
  <c r="BS9" i="11"/>
  <c r="BK9" i="11"/>
  <c r="AM9" i="11" s="1"/>
  <c r="BR9" i="11"/>
  <c r="BC9" i="11"/>
  <c r="BV9" i="11"/>
  <c r="AF55" i="11"/>
  <c r="AF18" i="11" s="1"/>
  <c r="AF19" i="11" s="1"/>
  <c r="AF24" i="11"/>
  <c r="AF31" i="11" s="1"/>
  <c r="AG43" i="11"/>
  <c r="AY43" i="11" s="1"/>
  <c r="AY36" i="11"/>
  <c r="AP36" i="11"/>
  <c r="AJ36" i="11"/>
  <c r="AR29" i="11"/>
  <c r="AP29" i="11"/>
  <c r="AS266" i="11"/>
  <c r="BX53" i="11"/>
  <c r="AS53" i="11" s="1"/>
  <c r="AZ53" i="11" s="1"/>
  <c r="BA53" i="11" s="1"/>
  <c r="AI82" i="11"/>
  <c r="AW82" i="11"/>
  <c r="AW83" i="11" s="1"/>
  <c r="AH83" i="11"/>
  <c r="AH48" i="11"/>
  <c r="CN18" i="11"/>
  <c r="AV157" i="11"/>
  <c r="AV82" i="11" s="1"/>
  <c r="AV83" i="11" s="1"/>
  <c r="AI25" i="11"/>
  <c r="AW25" i="11"/>
  <c r="AY141" i="11"/>
  <c r="AJ141" i="11"/>
  <c r="AP141" i="11"/>
  <c r="AX40" i="11"/>
  <c r="AV40" i="11"/>
  <c r="AU40" i="11"/>
  <c r="AI40" i="11"/>
  <c r="AX53" i="11"/>
  <c r="AV53" i="11"/>
  <c r="BP192" i="11"/>
  <c r="BP50" i="11" s="1"/>
  <c r="BU172" i="11"/>
  <c r="BU25" i="11" s="1"/>
  <c r="BI267" i="11"/>
  <c r="BI29" i="11" s="1"/>
  <c r="CA156" i="11"/>
  <c r="AI9" i="11"/>
  <c r="BA10" i="11"/>
  <c r="AZ9" i="11"/>
  <c r="BF220" i="11"/>
  <c r="BF51" i="11" s="1"/>
  <c r="AD221" i="11"/>
  <c r="BD221" i="11" s="1"/>
  <c r="BD27" i="11" s="1"/>
  <c r="AD51" i="11"/>
  <c r="AI51" i="11" s="1"/>
  <c r="BS220" i="11"/>
  <c r="BS51" i="11" s="1"/>
  <c r="BL220" i="11"/>
  <c r="BL51" i="11" s="1"/>
  <c r="BR220" i="11"/>
  <c r="BR51" i="11" s="1"/>
  <c r="BT220" i="11"/>
  <c r="BT51" i="11" s="1"/>
  <c r="BK220" i="11"/>
  <c r="BK51" i="11" s="1"/>
  <c r="AM51" i="11" s="1"/>
  <c r="BW220" i="11"/>
  <c r="BW51" i="11" s="1"/>
  <c r="BC220" i="11"/>
  <c r="BC51" i="11" s="1"/>
  <c r="BI220" i="11"/>
  <c r="BI51" i="11" s="1"/>
  <c r="BZ220" i="11"/>
  <c r="BZ51" i="11" s="1"/>
  <c r="BH220" i="11"/>
  <c r="BH51" i="11" s="1"/>
  <c r="BY220" i="11"/>
  <c r="BY51" i="11" s="1"/>
  <c r="CA220" i="11"/>
  <c r="CA51" i="11" s="1"/>
  <c r="BG220" i="11"/>
  <c r="BG51" i="11" s="1"/>
  <c r="BX220" i="11"/>
  <c r="BX51" i="11" s="1"/>
  <c r="AS51" i="11" s="1"/>
  <c r="BM220" i="11"/>
  <c r="BM51" i="11" s="1"/>
  <c r="BQ220" i="11"/>
  <c r="BQ51" i="11" s="1"/>
  <c r="BU220" i="11"/>
  <c r="BU51" i="11" s="1"/>
  <c r="AM172" i="11"/>
  <c r="BK25" i="11"/>
  <c r="AM25" i="11" s="1"/>
  <c r="DA18" i="11"/>
  <c r="AS192" i="11"/>
  <c r="BX50" i="11"/>
  <c r="AS50" i="11" s="1"/>
  <c r="BJ172" i="11"/>
  <c r="BJ25" i="11" s="1"/>
  <c r="DK31" i="11"/>
  <c r="CK24" i="11"/>
  <c r="CK31" i="11" s="1"/>
  <c r="BA156" i="11"/>
  <c r="AZ79" i="11"/>
  <c r="BA79" i="11" s="1"/>
  <c r="CP24" i="11"/>
  <c r="CP31" i="11" s="1"/>
  <c r="DP31" i="11"/>
  <c r="AO25" i="11"/>
  <c r="CE24" i="11"/>
  <c r="CE31" i="11" s="1"/>
  <c r="DE31" i="11"/>
  <c r="DM31" i="11"/>
  <c r="CM24" i="11"/>
  <c r="CM31" i="11" s="1"/>
  <c r="BH267" i="11"/>
  <c r="BH29" i="11" s="1"/>
  <c r="BV267" i="11"/>
  <c r="BV29" i="11" s="1"/>
  <c r="BF267" i="11"/>
  <c r="BF29" i="11" s="1"/>
  <c r="BX267" i="11"/>
  <c r="BK267" i="11"/>
  <c r="BY267" i="11"/>
  <c r="BY29" i="11" s="1"/>
  <c r="AX9" i="11"/>
  <c r="AJ64" i="11"/>
  <c r="BE267" i="11"/>
  <c r="BE29" i="11" s="1"/>
  <c r="DX31" i="11"/>
  <c r="CX24" i="11"/>
  <c r="CX31" i="11" s="1"/>
  <c r="BX297" i="11"/>
  <c r="BW172" i="11"/>
  <c r="BW25" i="11" s="1"/>
  <c r="AU53" i="11"/>
  <c r="AT29" i="11"/>
  <c r="AM171" i="11"/>
  <c r="BK49" i="11"/>
  <c r="AM49" i="11" s="1"/>
  <c r="CK83" i="11"/>
  <c r="BK82" i="11"/>
  <c r="AW67" i="11"/>
  <c r="AO43" i="11"/>
  <c r="BQ172" i="11"/>
  <c r="BQ25" i="11" s="1"/>
  <c r="AD244" i="11"/>
  <c r="BH244" i="11" s="1"/>
  <c r="BH28" i="11" s="1"/>
  <c r="AO243" i="11"/>
  <c r="BN243" i="11"/>
  <c r="BN52" i="11" s="1"/>
  <c r="BF243" i="11"/>
  <c r="BF52" i="11" s="1"/>
  <c r="AD52" i="11"/>
  <c r="AD28" i="11" s="1"/>
  <c r="BC243" i="11"/>
  <c r="BC52" i="11" s="1"/>
  <c r="BD243" i="11"/>
  <c r="BD52" i="11" s="1"/>
  <c r="AU243" i="11"/>
  <c r="BR243" i="11"/>
  <c r="BR52" i="11" s="1"/>
  <c r="BK243" i="11"/>
  <c r="BT243" i="11"/>
  <c r="BT52" i="11" s="1"/>
  <c r="BU243" i="11"/>
  <c r="BU52" i="11" s="1"/>
  <c r="BI243" i="11"/>
  <c r="BI52" i="11" s="1"/>
  <c r="BG243" i="11"/>
  <c r="BG52" i="11" s="1"/>
  <c r="BZ243" i="11"/>
  <c r="BZ52" i="11" s="1"/>
  <c r="BW243" i="11"/>
  <c r="BW52" i="11" s="1"/>
  <c r="BE243" i="11"/>
  <c r="BE52" i="11" s="1"/>
  <c r="BV243" i="11"/>
  <c r="BV52" i="11" s="1"/>
  <c r="BP243" i="11"/>
  <c r="BP52" i="11" s="1"/>
  <c r="BS243" i="11"/>
  <c r="BS52" i="11" s="1"/>
  <c r="AO172" i="11"/>
  <c r="AG15" i="11"/>
  <c r="AY16" i="11"/>
  <c r="AP16" i="11"/>
  <c r="AJ16" i="11"/>
  <c r="AS234" i="11"/>
  <c r="BX40" i="11"/>
  <c r="AS40" i="11" s="1"/>
  <c r="AZ40" i="11" s="1"/>
  <c r="BA40" i="11" s="1"/>
  <c r="BY244" i="11"/>
  <c r="BY28" i="11" s="1"/>
  <c r="CP18" i="11"/>
  <c r="AX41" i="11"/>
  <c r="AV41" i="11"/>
  <c r="AD29" i="11"/>
  <c r="AO29" i="11" s="1"/>
  <c r="AU41" i="11"/>
  <c r="CE18" i="11"/>
  <c r="BD9" i="11"/>
  <c r="AP28" i="11"/>
  <c r="AR28" i="11"/>
  <c r="AU267" i="11"/>
  <c r="CL18" i="11"/>
  <c r="AL43" i="11"/>
  <c r="AS186" i="11"/>
  <c r="BX38" i="11"/>
  <c r="AS38" i="11" s="1"/>
  <c r="AZ38" i="11" s="1"/>
  <c r="BA38" i="11" s="1"/>
  <c r="AL67" i="11"/>
  <c r="BN172" i="11"/>
  <c r="BN25" i="11" s="1"/>
  <c r="AK83" i="11"/>
  <c r="AK48" i="11"/>
  <c r="CH83" i="11"/>
  <c r="BZ172" i="11"/>
  <c r="BZ25" i="11" s="1"/>
  <c r="AY120" i="11"/>
  <c r="AG134" i="11"/>
  <c r="AY134" i="11" s="1"/>
  <c r="CK18" i="11"/>
  <c r="BA155" i="11"/>
  <c r="AZ157" i="11"/>
  <c r="BY243" i="11"/>
  <c r="BY52" i="11" s="1"/>
  <c r="BP221" i="11"/>
  <c r="BP27" i="11" s="1"/>
  <c r="CM18" i="11"/>
  <c r="AG30" i="11"/>
  <c r="BL172" i="11"/>
  <c r="BL25" i="11" s="1"/>
  <c r="CI24" i="11"/>
  <c r="CI31" i="11" s="1"/>
  <c r="DI31" i="11"/>
  <c r="CX18" i="11"/>
  <c r="AO40" i="11"/>
  <c r="AX15" i="11"/>
  <c r="BN15" i="11"/>
  <c r="BM15" i="11"/>
  <c r="BD15" i="11"/>
  <c r="BG15" i="11"/>
  <c r="BW15" i="11"/>
  <c r="BF15" i="11"/>
  <c r="BU15" i="11"/>
  <c r="AU15" i="11"/>
  <c r="BX15" i="11"/>
  <c r="AS15" i="11" s="1"/>
  <c r="BH15" i="11"/>
  <c r="BJ15" i="11"/>
  <c r="BV15" i="11"/>
  <c r="BS15" i="11"/>
  <c r="BE15" i="11"/>
  <c r="BZ15" i="11"/>
  <c r="BC15" i="11"/>
  <c r="BP15" i="11"/>
  <c r="BQ15" i="11"/>
  <c r="BR15" i="11"/>
  <c r="BI15" i="11"/>
  <c r="BK15" i="11"/>
  <c r="AM15" i="11" s="1"/>
  <c r="CA15" i="11"/>
  <c r="BT15" i="11"/>
  <c r="AO15" i="11"/>
  <c r="BY15" i="11"/>
  <c r="AI15" i="11"/>
  <c r="BL15" i="11"/>
  <c r="AG157" i="11"/>
  <c r="AG82" i="11" s="1"/>
  <c r="AJ82" i="11" s="1"/>
  <c r="AY91" i="11"/>
  <c r="AQ19" i="11"/>
  <c r="AI67" i="11"/>
  <c r="CL83" i="11"/>
  <c r="AH27" i="11"/>
  <c r="BA49" i="11"/>
  <c r="BG172" i="11"/>
  <c r="BG25" i="11" s="1"/>
  <c r="DW31" i="11"/>
  <c r="CW24" i="11"/>
  <c r="CW31" i="11" s="1"/>
  <c r="BP220" i="11"/>
  <c r="BP51" i="11" s="1"/>
  <c r="AY10" i="11"/>
  <c r="AG9" i="11"/>
  <c r="AP10" i="11"/>
  <c r="AJ10" i="11"/>
  <c r="DV31" i="11"/>
  <c r="CV24" i="11"/>
  <c r="CV31" i="11" s="1"/>
  <c r="Y55" i="11"/>
  <c r="Y18" i="11" s="1"/>
  <c r="Y19" i="11" s="1"/>
  <c r="Y24" i="11"/>
  <c r="Y31" i="11" s="1"/>
  <c r="CZ83" i="11"/>
  <c r="W55" i="11"/>
  <c r="W18" i="11" s="1"/>
  <c r="W19" i="11" s="1"/>
  <c r="W24" i="11"/>
  <c r="W31" i="11" s="1"/>
  <c r="DL31" i="11"/>
  <c r="CL24" i="11"/>
  <c r="CL31" i="11" s="1"/>
  <c r="AJ60" i="11"/>
  <c r="AU49" i="11"/>
  <c r="AT25" i="11"/>
  <c r="AU25" i="11" s="1"/>
  <c r="BE221" i="11"/>
  <c r="BE27" i="11" s="1"/>
  <c r="AP148" i="11"/>
  <c r="AP53" i="11"/>
  <c r="AR53" i="11"/>
  <c r="AO53" i="11"/>
  <c r="AO67" i="11"/>
  <c r="AM186" i="11"/>
  <c r="BK38" i="11"/>
  <c r="AM38" i="11" s="1"/>
  <c r="AG193" i="11"/>
  <c r="AG50" i="11"/>
  <c r="AM257" i="11"/>
  <c r="BK41" i="11"/>
  <c r="AM41" i="11" s="1"/>
  <c r="BD156" i="11"/>
  <c r="BC156" i="11"/>
  <c r="BT156" i="11"/>
  <c r="BM156" i="11"/>
  <c r="BW156" i="11"/>
  <c r="BL156" i="11"/>
  <c r="BV156" i="11"/>
  <c r="BF156" i="11"/>
  <c r="BI156" i="11"/>
  <c r="BR156" i="11"/>
  <c r="BE156" i="11"/>
  <c r="BN156" i="11"/>
  <c r="BG156" i="11"/>
  <c r="BS156" i="11"/>
  <c r="BQ156" i="11"/>
  <c r="BU156" i="11"/>
  <c r="BK156" i="11"/>
  <c r="AM156" i="11" s="1"/>
  <c r="BX156" i="11"/>
  <c r="AS156" i="11" s="1"/>
  <c r="BJ220" i="11"/>
  <c r="BJ51" i="11" s="1"/>
  <c r="AO156" i="11"/>
  <c r="AY168" i="11"/>
  <c r="AG61" i="11"/>
  <c r="AP168" i="11"/>
  <c r="AJ168" i="11"/>
  <c r="CA134" i="11"/>
  <c r="BD134" i="11"/>
  <c r="BZ134" i="11"/>
  <c r="BF134" i="11"/>
  <c r="BU134" i="11"/>
  <c r="BK134" i="11"/>
  <c r="AM134" i="11" s="1"/>
  <c r="BE134" i="11"/>
  <c r="BL134" i="11"/>
  <c r="BJ134" i="11"/>
  <c r="BI134" i="11"/>
  <c r="BV134" i="11"/>
  <c r="BC134" i="11"/>
  <c r="BT134" i="11"/>
  <c r="AU134" i="11"/>
  <c r="BP134" i="11"/>
  <c r="BS134" i="11"/>
  <c r="BW134" i="11"/>
  <c r="CV18" i="11"/>
  <c r="CI18" i="11"/>
  <c r="AD298" i="11"/>
  <c r="BG298" i="11" s="1"/>
  <c r="BG30" i="11" s="1"/>
  <c r="BV297" i="11"/>
  <c r="BV54" i="11" s="1"/>
  <c r="BE297" i="11"/>
  <c r="BE54" i="11" s="1"/>
  <c r="BT297" i="11"/>
  <c r="BT54" i="11" s="1"/>
  <c r="AD54" i="11"/>
  <c r="BH297" i="11"/>
  <c r="BH54" i="11" s="1"/>
  <c r="BY297" i="11"/>
  <c r="BY54" i="11" s="1"/>
  <c r="BC297" i="11"/>
  <c r="BC54" i="11" s="1"/>
  <c r="BN297" i="11"/>
  <c r="BN54" i="11" s="1"/>
  <c r="BZ297" i="11"/>
  <c r="BZ54" i="11" s="1"/>
  <c r="BI297" i="11"/>
  <c r="BI54" i="11" s="1"/>
  <c r="BK297" i="11"/>
  <c r="BU297" i="11"/>
  <c r="BU54" i="11" s="1"/>
  <c r="BQ297" i="11"/>
  <c r="BQ54" i="11" s="1"/>
  <c r="BD297" i="11"/>
  <c r="BD54" i="11" s="1"/>
  <c r="BP297" i="11"/>
  <c r="BP54" i="11" s="1"/>
  <c r="BW297" i="11"/>
  <c r="BW54" i="11" s="1"/>
  <c r="BR297" i="11"/>
  <c r="BR54" i="11" s="1"/>
  <c r="BS297" i="11"/>
  <c r="BS54" i="11" s="1"/>
  <c r="BJ297" i="11"/>
  <c r="BJ54" i="11" s="1"/>
  <c r="BF297" i="11"/>
  <c r="BF54" i="11" s="1"/>
  <c r="CA297" i="11"/>
  <c r="CA54" i="11" s="1"/>
  <c r="BV220" i="11"/>
  <c r="BV51" i="11" s="1"/>
  <c r="BV221" i="11"/>
  <c r="BV27" i="11" s="1"/>
  <c r="BG297" i="11"/>
  <c r="BG54" i="11" s="1"/>
  <c r="BE220" i="11"/>
  <c r="BE51" i="11" s="1"/>
  <c r="AR26" i="11"/>
  <c r="AW52" i="11"/>
  <c r="AI52" i="11"/>
  <c r="AJ52" i="11"/>
  <c r="AL52" i="11"/>
  <c r="AH28" i="11"/>
  <c r="AY28" i="11" s="1"/>
  <c r="BL243" i="11"/>
  <c r="BL52" i="11" s="1"/>
  <c r="AY51" i="11"/>
  <c r="BQ243" i="11"/>
  <c r="BQ52" i="11" s="1"/>
  <c r="AP60" i="11"/>
  <c r="AL49" i="11"/>
  <c r="AW49" i="11"/>
  <c r="AJ49" i="11"/>
  <c r="AJ25" i="11" s="1"/>
  <c r="AI49" i="11"/>
  <c r="CW18" i="11"/>
  <c r="AD193" i="11"/>
  <c r="BY193" i="11" s="1"/>
  <c r="BY26" i="11" s="1"/>
  <c r="BF192" i="11"/>
  <c r="BF50" i="11" s="1"/>
  <c r="AD50" i="11"/>
  <c r="AD26" i="11" s="1"/>
  <c r="BN192" i="11"/>
  <c r="BN50" i="11" s="1"/>
  <c r="BE192" i="11"/>
  <c r="BE50" i="11" s="1"/>
  <c r="BU192" i="11"/>
  <c r="BU50" i="11" s="1"/>
  <c r="BK192" i="11"/>
  <c r="BW192" i="11"/>
  <c r="BW50" i="11" s="1"/>
  <c r="BV192" i="11"/>
  <c r="BV50" i="11" s="1"/>
  <c r="BT192" i="11"/>
  <c r="BT50" i="11" s="1"/>
  <c r="BM192" i="11"/>
  <c r="BM50" i="11" s="1"/>
  <c r="BL192" i="11"/>
  <c r="BL50" i="11" s="1"/>
  <c r="BQ192" i="11"/>
  <c r="BQ50" i="11" s="1"/>
  <c r="BC192" i="11"/>
  <c r="BC50" i="11" s="1"/>
  <c r="BS192" i="11"/>
  <c r="BS50" i="11" s="1"/>
  <c r="BJ192" i="11"/>
  <c r="BJ50" i="11" s="1"/>
  <c r="AU192" i="11"/>
  <c r="BJ221" i="11"/>
  <c r="BJ27" i="11" s="1"/>
  <c r="BC172" i="11"/>
  <c r="BC25" i="11" s="1"/>
  <c r="BA283" i="11"/>
  <c r="AZ266" i="11"/>
  <c r="CW83" i="11"/>
  <c r="CM83" i="11"/>
  <c r="BM82" i="11"/>
  <c r="BM48" i="11" s="1"/>
  <c r="AQ55" i="11"/>
  <c r="AQ18" i="11" s="1"/>
  <c r="AQ24" i="11"/>
  <c r="AQ31" i="11" s="1"/>
  <c r="AD82" i="11"/>
  <c r="BJ82" i="11" s="1"/>
  <c r="BJ48" i="11" s="1"/>
  <c r="BI157" i="11"/>
  <c r="BF157" i="11"/>
  <c r="BQ157" i="11"/>
  <c r="BC157" i="11"/>
  <c r="CA157" i="11"/>
  <c r="BV157" i="11"/>
  <c r="BU157" i="11"/>
  <c r="BP157" i="11"/>
  <c r="BN157" i="11"/>
  <c r="BD157" i="11"/>
  <c r="BE157" i="11"/>
  <c r="BR157" i="11"/>
  <c r="BX172" i="11"/>
  <c r="AU172" i="11"/>
  <c r="AO38" i="11"/>
  <c r="AI244" i="11"/>
  <c r="BL244" i="11"/>
  <c r="BL28" i="11" s="1"/>
  <c r="AG221" i="11"/>
  <c r="CX83" i="11"/>
  <c r="BQ244" i="11"/>
  <c r="BQ28" i="11" s="1"/>
  <c r="AI172" i="11"/>
  <c r="BA252" i="11"/>
  <c r="AZ243" i="11"/>
  <c r="AT27" i="11"/>
  <c r="AU51" i="11"/>
  <c r="AV63" i="11"/>
  <c r="AV67" i="11" s="1"/>
  <c r="AI63" i="11"/>
  <c r="AO63" i="11"/>
  <c r="AU63" i="11"/>
  <c r="AU54" i="11"/>
  <c r="AT30" i="11"/>
  <c r="BA206" i="11"/>
  <c r="AZ192" i="11"/>
  <c r="AH29" i="11"/>
  <c r="AY29" i="11" s="1"/>
  <c r="CA172" i="11"/>
  <c r="CA25" i="11" s="1"/>
  <c r="DC31" i="11"/>
  <c r="CC24" i="11"/>
  <c r="CC31" i="11" s="1"/>
  <c r="DG31" i="11"/>
  <c r="CG24" i="11"/>
  <c r="CG31" i="11" s="1"/>
  <c r="DZ31" i="11"/>
  <c r="CZ24" i="11"/>
  <c r="CZ31" i="11" s="1"/>
  <c r="CU19" i="11"/>
  <c r="AI243" i="11"/>
  <c r="AW54" i="11"/>
  <c r="AL54" i="11"/>
  <c r="AJ54" i="11"/>
  <c r="AI54" i="11"/>
  <c r="AH30" i="11"/>
  <c r="AU221" i="11"/>
  <c r="AU298" i="11"/>
  <c r="AP66" i="11"/>
  <c r="CY83" i="11"/>
  <c r="BY82" i="11"/>
  <c r="BY48" i="11" s="1"/>
  <c r="AN83" i="11"/>
  <c r="AO82" i="11"/>
  <c r="AN48" i="11"/>
  <c r="AL25" i="11"/>
  <c r="AZ134" i="11"/>
  <c r="BA134" i="11" s="1"/>
  <c r="BA120" i="11"/>
  <c r="CJ83" i="11"/>
  <c r="CG18" i="11"/>
  <c r="BR172" i="11"/>
  <c r="BR25" i="11" s="1"/>
  <c r="CZ18" i="11"/>
  <c r="CS83" i="11"/>
  <c r="BS82" i="11"/>
  <c r="BS48" i="11" s="1"/>
  <c r="AI297" i="11"/>
  <c r="AY49" i="11"/>
  <c r="AY17" i="11"/>
  <c r="AJ17" i="11"/>
  <c r="AP17" i="11"/>
  <c r="AU156" i="11"/>
  <c r="AU297" i="11"/>
  <c r="AR27" i="11"/>
  <c r="BH172" i="11"/>
  <c r="BH25" i="11" s="1"/>
  <c r="BM134" i="11"/>
  <c r="CA244" i="11"/>
  <c r="CA28" i="11" s="1"/>
  <c r="CC18" i="11"/>
  <c r="AO157" i="11"/>
  <c r="AU9" i="11"/>
  <c r="AY52" i="11"/>
  <c r="AP52" i="11"/>
  <c r="AM162" i="11"/>
  <c r="BK37" i="11"/>
  <c r="AM37" i="11" s="1"/>
  <c r="DA24" i="11"/>
  <c r="DA31" i="11" s="1"/>
  <c r="EA31" i="11"/>
  <c r="AM288" i="11"/>
  <c r="BK42" i="11"/>
  <c r="AM42" i="11" s="1"/>
  <c r="AI298" i="11"/>
  <c r="AO61" i="11"/>
  <c r="AI61" i="11"/>
  <c r="AJ61" i="11" s="1"/>
  <c r="AV61" i="11"/>
  <c r="AU61" i="11"/>
  <c r="CJ24" i="11"/>
  <c r="CJ31" i="11" s="1"/>
  <c r="DJ31" i="11"/>
  <c r="AP54" i="11"/>
  <c r="AO54" i="11"/>
  <c r="AN30" i="11"/>
  <c r="AR54" i="11"/>
  <c r="AL50" i="11"/>
  <c r="AW50" i="11"/>
  <c r="AJ50" i="11"/>
  <c r="AI50" i="11"/>
  <c r="AH26" i="11"/>
  <c r="BP148" i="11"/>
  <c r="BJ148" i="11"/>
  <c r="BZ148" i="11"/>
  <c r="BE148" i="11"/>
  <c r="BG148" i="11"/>
  <c r="BL148" i="11"/>
  <c r="BM148" i="11"/>
  <c r="BS148" i="11"/>
  <c r="BI148" i="11"/>
  <c r="BC148" i="11"/>
  <c r="BU148" i="11"/>
  <c r="BK148" i="11"/>
  <c r="AM148" i="11" s="1"/>
  <c r="CA148" i="11"/>
  <c r="BQ148" i="11"/>
  <c r="BX148" i="11"/>
  <c r="AS148" i="11" s="1"/>
  <c r="BY148" i="11"/>
  <c r="BH148" i="11"/>
  <c r="BR148" i="11"/>
  <c r="BD148" i="11"/>
  <c r="BV148" i="11"/>
  <c r="BT148" i="11"/>
  <c r="BN148" i="11"/>
  <c r="CA243" i="11"/>
  <c r="CA52" i="11" s="1"/>
  <c r="AY144" i="11"/>
  <c r="AY148" i="11" s="1"/>
  <c r="AP144" i="11"/>
  <c r="AJ144" i="11"/>
  <c r="AU148" i="11"/>
  <c r="BG82" i="11"/>
  <c r="BG48" i="11" s="1"/>
  <c r="CG83" i="11"/>
  <c r="BZ193" i="11"/>
  <c r="BZ26" i="11" s="1"/>
  <c r="AR25" i="11"/>
  <c r="AR43" i="11"/>
  <c r="CT83" i="11"/>
  <c r="AD30" i="11"/>
  <c r="AX42" i="11"/>
  <c r="AV42" i="11"/>
  <c r="AU42" i="11"/>
  <c r="AZ42" i="11"/>
  <c r="BA42" i="11" s="1"/>
  <c r="AI42" i="11"/>
  <c r="AO42" i="11"/>
  <c r="AZ172" i="11"/>
  <c r="BA172" i="11" s="1"/>
  <c r="BA171" i="11"/>
  <c r="AO50" i="11"/>
  <c r="AP50" i="11"/>
  <c r="AR50" i="11"/>
  <c r="BA228" i="11"/>
  <c r="AZ220" i="11"/>
  <c r="BM298" i="11"/>
  <c r="BM30" i="11" s="1"/>
  <c r="BM172" i="11"/>
  <c r="BM25" i="11" s="1"/>
  <c r="DF31" i="11"/>
  <c r="CF24" i="11"/>
  <c r="CF31" i="11" s="1"/>
  <c r="AO298" i="11"/>
  <c r="BI192" i="11"/>
  <c r="BI50" i="11" s="1"/>
  <c r="AS257" i="11"/>
  <c r="BX41" i="11"/>
  <c r="AS41" i="11" s="1"/>
  <c r="AZ41" i="11" s="1"/>
  <c r="BA41" i="11" s="1"/>
  <c r="BG109" i="11"/>
  <c r="BZ109" i="11"/>
  <c r="BM109" i="11"/>
  <c r="BS109" i="11"/>
  <c r="AO109" i="11"/>
  <c r="BE109" i="11"/>
  <c r="CA109" i="11"/>
  <c r="BV109" i="11"/>
  <c r="BK109" i="11"/>
  <c r="AM109" i="11" s="1"/>
  <c r="BJ109" i="11"/>
  <c r="BC109" i="11"/>
  <c r="BW109" i="11"/>
  <c r="BH109" i="11"/>
  <c r="BY109" i="11"/>
  <c r="BD109" i="11"/>
  <c r="BQ109" i="11"/>
  <c r="BR109" i="11"/>
  <c r="BN109" i="11"/>
  <c r="BT109" i="11"/>
  <c r="BI109" i="11"/>
  <c r="BF109" i="11"/>
  <c r="BJ244" i="11"/>
  <c r="BJ28" i="11" s="1"/>
  <c r="AV9" i="11"/>
  <c r="AI192" i="11"/>
  <c r="BH134" i="11"/>
  <c r="BV172" i="11"/>
  <c r="BV25" i="11" s="1"/>
  <c r="DN31" i="11"/>
  <c r="CN24" i="11"/>
  <c r="CN31" i="11" s="1"/>
  <c r="AY54" i="11"/>
  <c r="AP82" i="11" l="1"/>
  <c r="AJ43" i="11"/>
  <c r="AO193" i="11"/>
  <c r="CA193" i="11"/>
  <c r="CA26" i="11" s="1"/>
  <c r="AI221" i="11"/>
  <c r="AI193" i="11"/>
  <c r="AP43" i="11"/>
  <c r="AX28" i="11"/>
  <c r="AV28" i="11"/>
  <c r="AU28" i="11"/>
  <c r="AO28" i="11"/>
  <c r="AM82" i="11"/>
  <c r="AM83" i="11"/>
  <c r="BK48" i="11"/>
  <c r="AM48" i="11" s="1"/>
  <c r="BG83" i="11"/>
  <c r="BG24" i="11" s="1"/>
  <c r="BA220" i="11"/>
  <c r="AZ221" i="11"/>
  <c r="BA221" i="11" s="1"/>
  <c r="BT83" i="11"/>
  <c r="BT24" i="11" s="1"/>
  <c r="AR48" i="11"/>
  <c r="AO48" i="11"/>
  <c r="AN55" i="11"/>
  <c r="AN24" i="11"/>
  <c r="AX82" i="11"/>
  <c r="AX83" i="11" s="1"/>
  <c r="AD83" i="11"/>
  <c r="BK83" i="11" s="1"/>
  <c r="BK24" i="11" s="1"/>
  <c r="AM24" i="11" s="1"/>
  <c r="AD48" i="11"/>
  <c r="AI48" i="11" s="1"/>
  <c r="BI82" i="11"/>
  <c r="BI48" i="11" s="1"/>
  <c r="CA82" i="11"/>
  <c r="CA48" i="11" s="1"/>
  <c r="BN82" i="11"/>
  <c r="BN48" i="11" s="1"/>
  <c r="BE82" i="11"/>
  <c r="BE48" i="11" s="1"/>
  <c r="BP82" i="11"/>
  <c r="BP48" i="11" s="1"/>
  <c r="BU82" i="11"/>
  <c r="BU48" i="11" s="1"/>
  <c r="BV82" i="11"/>
  <c r="BV48" i="11" s="1"/>
  <c r="BF82" i="11"/>
  <c r="BF48" i="11" s="1"/>
  <c r="BR82" i="11"/>
  <c r="BR48" i="11" s="1"/>
  <c r="BQ82" i="11"/>
  <c r="BQ48" i="11" s="1"/>
  <c r="BC82" i="11"/>
  <c r="BC48" i="11" s="1"/>
  <c r="BD82" i="11"/>
  <c r="BD48" i="11" s="1"/>
  <c r="BL82" i="11"/>
  <c r="BL48" i="11" s="1"/>
  <c r="CP19" i="11"/>
  <c r="BA9" i="11"/>
  <c r="AH55" i="11"/>
  <c r="AW48" i="11"/>
  <c r="AW55" i="11" s="1"/>
  <c r="AW18" i="11" s="1"/>
  <c r="AW19" i="11" s="1"/>
  <c r="AL48" i="11"/>
  <c r="AH24" i="11"/>
  <c r="CJ19" i="11"/>
  <c r="AI83" i="11"/>
  <c r="BA298" i="11"/>
  <c r="AZ217" i="11"/>
  <c r="BA217" i="11" s="1"/>
  <c r="AP61" i="11"/>
  <c r="AP25" i="11" s="1"/>
  <c r="AG25" i="11"/>
  <c r="AY25" i="11" s="1"/>
  <c r="CL19" i="11"/>
  <c r="CC19" i="11"/>
  <c r="CZ19" i="11"/>
  <c r="BY83" i="11"/>
  <c r="BY24" i="11" s="1"/>
  <c r="BW82" i="11"/>
  <c r="BW48" i="11" s="1"/>
  <c r="AY9" i="11"/>
  <c r="AP9" i="11"/>
  <c r="AJ9" i="11"/>
  <c r="AY82" i="11"/>
  <c r="AG83" i="11"/>
  <c r="AY83" i="11" s="1"/>
  <c r="AG48" i="11"/>
  <c r="AJ48" i="11" s="1"/>
  <c r="AJ24" i="11" s="1"/>
  <c r="AS267" i="11"/>
  <c r="BX29" i="11"/>
  <c r="AS29" i="11" s="1"/>
  <c r="AZ29" i="11" s="1"/>
  <c r="BA29" i="11" s="1"/>
  <c r="BM43" i="11"/>
  <c r="BL43" i="11"/>
  <c r="BT43" i="11"/>
  <c r="BX43" i="11"/>
  <c r="AS43" i="11" s="1"/>
  <c r="BR43" i="11"/>
  <c r="BC43" i="11"/>
  <c r="BY43" i="11"/>
  <c r="BG43" i="11"/>
  <c r="BP43" i="11"/>
  <c r="BN43" i="11"/>
  <c r="BS43" i="11"/>
  <c r="BV43" i="11"/>
  <c r="BK43" i="11"/>
  <c r="AM43" i="11" s="1"/>
  <c r="BZ43" i="11"/>
  <c r="BQ43" i="11"/>
  <c r="BJ43" i="11"/>
  <c r="BE43" i="11"/>
  <c r="BW43" i="11"/>
  <c r="AU43" i="11"/>
  <c r="BI43" i="11"/>
  <c r="BD43" i="11"/>
  <c r="BH43" i="11"/>
  <c r="BF43" i="11"/>
  <c r="BU43" i="11"/>
  <c r="CA43" i="11"/>
  <c r="BS83" i="11"/>
  <c r="BS24" i="11" s="1"/>
  <c r="BD193" i="11"/>
  <c r="BD26" i="11" s="1"/>
  <c r="BH193" i="11"/>
  <c r="BH26" i="11" s="1"/>
  <c r="BW83" i="11"/>
  <c r="BW24" i="11" s="1"/>
  <c r="AM192" i="11"/>
  <c r="BK50" i="11"/>
  <c r="AM50" i="11" s="1"/>
  <c r="AX54" i="11"/>
  <c r="AV54" i="11"/>
  <c r="BH83" i="11"/>
  <c r="BH24" i="11" s="1"/>
  <c r="AP157" i="11"/>
  <c r="AV43" i="11"/>
  <c r="BI193" i="11"/>
  <c r="BI26" i="11" s="1"/>
  <c r="CG19" i="11"/>
  <c r="BA243" i="11"/>
  <c r="AZ244" i="11"/>
  <c r="BA244" i="11" s="1"/>
  <c r="BA266" i="11"/>
  <c r="AZ267" i="11"/>
  <c r="BA267" i="11" s="1"/>
  <c r="AW28" i="11"/>
  <c r="AL28" i="11"/>
  <c r="AJ28" i="11"/>
  <c r="AI28" i="11"/>
  <c r="BH82" i="11"/>
  <c r="BH48" i="11" s="1"/>
  <c r="AG67" i="11"/>
  <c r="BX244" i="11"/>
  <c r="AJ157" i="11"/>
  <c r="AX43" i="11"/>
  <c r="AX26" i="11"/>
  <c r="AV26" i="11"/>
  <c r="AM243" i="11"/>
  <c r="BK52" i="11"/>
  <c r="AM52" i="11" s="1"/>
  <c r="AM267" i="11"/>
  <c r="BK29" i="11"/>
  <c r="AM29" i="11" s="1"/>
  <c r="AP30" i="11"/>
  <c r="AO30" i="11"/>
  <c r="AR30" i="11"/>
  <c r="AK55" i="11"/>
  <c r="AK18" i="11" s="1"/>
  <c r="AK19" i="11" s="1"/>
  <c r="AK24" i="11"/>
  <c r="AK31" i="11" s="1"/>
  <c r="AY15" i="11"/>
  <c r="AP15" i="11"/>
  <c r="AJ15" i="11"/>
  <c r="DA19" i="11"/>
  <c r="AU26" i="11"/>
  <c r="AY30" i="11"/>
  <c r="CE19" i="11"/>
  <c r="AZ52" i="11"/>
  <c r="BA52" i="11" s="1"/>
  <c r="AX52" i="11"/>
  <c r="AV52" i="11"/>
  <c r="AU52" i="11"/>
  <c r="AO52" i="11"/>
  <c r="AU29" i="11"/>
  <c r="AX25" i="11"/>
  <c r="AV25" i="11"/>
  <c r="BJ83" i="11"/>
  <c r="BJ24" i="11" s="1"/>
  <c r="AJ30" i="11"/>
  <c r="AI30" i="11"/>
  <c r="AW30" i="11"/>
  <c r="AL30" i="11"/>
  <c r="AX50" i="11"/>
  <c r="AV50" i="11"/>
  <c r="AZ50" i="11"/>
  <c r="AU50" i="11"/>
  <c r="BV298" i="11"/>
  <c r="BV30" i="11" s="1"/>
  <c r="BE298" i="11"/>
  <c r="BE30" i="11" s="1"/>
  <c r="BT298" i="11"/>
  <c r="BT30" i="11" s="1"/>
  <c r="BC298" i="11"/>
  <c r="BC30" i="11" s="1"/>
  <c r="BK298" i="11"/>
  <c r="BI298" i="11"/>
  <c r="BI30" i="11" s="1"/>
  <c r="BY298" i="11"/>
  <c r="BY30" i="11" s="1"/>
  <c r="BZ298" i="11"/>
  <c r="BZ30" i="11" s="1"/>
  <c r="BH298" i="11"/>
  <c r="BH30" i="11" s="1"/>
  <c r="BN298" i="11"/>
  <c r="BN30" i="11" s="1"/>
  <c r="BU298" i="11"/>
  <c r="BU30" i="11" s="1"/>
  <c r="BQ298" i="11"/>
  <c r="BQ30" i="11" s="1"/>
  <c r="BF298" i="11"/>
  <c r="BF30" i="11" s="1"/>
  <c r="CA298" i="11"/>
  <c r="CA30" i="11" s="1"/>
  <c r="BD298" i="11"/>
  <c r="BD30" i="11" s="1"/>
  <c r="BS298" i="11"/>
  <c r="BS30" i="11" s="1"/>
  <c r="BW298" i="11"/>
  <c r="BW30" i="11" s="1"/>
  <c r="BR298" i="11"/>
  <c r="BR30" i="11" s="1"/>
  <c r="BP298" i="11"/>
  <c r="BP30" i="11" s="1"/>
  <c r="BJ298" i="11"/>
  <c r="BJ30" i="11" s="1"/>
  <c r="AY50" i="11"/>
  <c r="AG26" i="11"/>
  <c r="BA37" i="11"/>
  <c r="AZ43" i="11"/>
  <c r="BA43" i="11" s="1"/>
  <c r="AJ29" i="11"/>
  <c r="AI29" i="11"/>
  <c r="AL29" i="11"/>
  <c r="AW29" i="11"/>
  <c r="BX82" i="11"/>
  <c r="CI19" i="11"/>
  <c r="BL298" i="11"/>
  <c r="BL30" i="11" s="1"/>
  <c r="CM19" i="11"/>
  <c r="BX83" i="11"/>
  <c r="BN193" i="11"/>
  <c r="BN26" i="11" s="1"/>
  <c r="BE193" i="11"/>
  <c r="BE26" i="11" s="1"/>
  <c r="BK193" i="11"/>
  <c r="AU193" i="11"/>
  <c r="BU193" i="11"/>
  <c r="BU26" i="11" s="1"/>
  <c r="BQ193" i="11"/>
  <c r="BQ26" i="11" s="1"/>
  <c r="BW193" i="11"/>
  <c r="BW26" i="11" s="1"/>
  <c r="BL193" i="11"/>
  <c r="BL26" i="11" s="1"/>
  <c r="BJ193" i="11"/>
  <c r="BJ26" i="11" s="1"/>
  <c r="BV193" i="11"/>
  <c r="BV26" i="11" s="1"/>
  <c r="BC193" i="11"/>
  <c r="BC26" i="11" s="1"/>
  <c r="BS193" i="11"/>
  <c r="BS26" i="11" s="1"/>
  <c r="BF193" i="11"/>
  <c r="BF26" i="11" s="1"/>
  <c r="BT193" i="11"/>
  <c r="BT26" i="11" s="1"/>
  <c r="BM193" i="11"/>
  <c r="BM26" i="11" s="1"/>
  <c r="AV29" i="11"/>
  <c r="AX29" i="11"/>
  <c r="AS297" i="11"/>
  <c r="BX54" i="11"/>
  <c r="AS54" i="11" s="1"/>
  <c r="AZ54" i="11" s="1"/>
  <c r="BA54" i="11" s="1"/>
  <c r="CF19" i="11"/>
  <c r="AZ193" i="11"/>
  <c r="BA193" i="11" s="1"/>
  <c r="BA192" i="11"/>
  <c r="CW19" i="11"/>
  <c r="AO26" i="11"/>
  <c r="CV19" i="11"/>
  <c r="BZ83" i="11"/>
  <c r="BZ24" i="11" s="1"/>
  <c r="BX298" i="11"/>
  <c r="BD244" i="11"/>
  <c r="BD28" i="11" s="1"/>
  <c r="BG244" i="11"/>
  <c r="BG28" i="11" s="1"/>
  <c r="BT244" i="11"/>
  <c r="BT28" i="11" s="1"/>
  <c r="AU244" i="11"/>
  <c r="BF244" i="11"/>
  <c r="BF28" i="11" s="1"/>
  <c r="BK244" i="11"/>
  <c r="BN244" i="11"/>
  <c r="BN28" i="11" s="1"/>
  <c r="BI244" i="11"/>
  <c r="BI28" i="11" s="1"/>
  <c r="BU244" i="11"/>
  <c r="BU28" i="11" s="1"/>
  <c r="BP244" i="11"/>
  <c r="BP28" i="11" s="1"/>
  <c r="BE244" i="11"/>
  <c r="BE28" i="11" s="1"/>
  <c r="AO244" i="11"/>
  <c r="BR244" i="11"/>
  <c r="BR28" i="11" s="1"/>
  <c r="BS244" i="11"/>
  <c r="BS28" i="11" s="1"/>
  <c r="BC244" i="11"/>
  <c r="BC28" i="11" s="1"/>
  <c r="BW244" i="11"/>
  <c r="BW28" i="11" s="1"/>
  <c r="BZ244" i="11"/>
  <c r="BZ28" i="11" s="1"/>
  <c r="BV244" i="11"/>
  <c r="BV28" i="11" s="1"/>
  <c r="AV51" i="11"/>
  <c r="AZ51" i="11"/>
  <c r="BA51" i="11" s="1"/>
  <c r="AX51" i="11"/>
  <c r="AD27" i="11"/>
  <c r="AI27" i="11" s="1"/>
  <c r="AO51" i="11"/>
  <c r="AT55" i="11"/>
  <c r="AU48" i="11"/>
  <c r="AT24" i="11"/>
  <c r="AJ63" i="11"/>
  <c r="AP63" i="11"/>
  <c r="AG27" i="11"/>
  <c r="AJ27" i="11" s="1"/>
  <c r="AO83" i="11"/>
  <c r="BZ82" i="11"/>
  <c r="BZ48" i="11" s="1"/>
  <c r="AL27" i="11"/>
  <c r="AW27" i="11"/>
  <c r="BS221" i="11"/>
  <c r="BS27" i="11" s="1"/>
  <c r="BK221" i="11"/>
  <c r="BR221" i="11"/>
  <c r="BR27" i="11" s="1"/>
  <c r="BT221" i="11"/>
  <c r="BT27" i="11" s="1"/>
  <c r="BC221" i="11"/>
  <c r="BC27" i="11" s="1"/>
  <c r="BL221" i="11"/>
  <c r="BL27" i="11" s="1"/>
  <c r="BZ221" i="11"/>
  <c r="BZ27" i="11" s="1"/>
  <c r="BH221" i="11"/>
  <c r="BH27" i="11" s="1"/>
  <c r="CA221" i="11"/>
  <c r="CA27" i="11" s="1"/>
  <c r="AO221" i="11"/>
  <c r="BF221" i="11"/>
  <c r="BF27" i="11" s="1"/>
  <c r="BM221" i="11"/>
  <c r="BM27" i="11" s="1"/>
  <c r="BU221" i="11"/>
  <c r="BU27" i="11" s="1"/>
  <c r="BG221" i="11"/>
  <c r="BG27" i="11" s="1"/>
  <c r="BY221" i="11"/>
  <c r="BY27" i="11" s="1"/>
  <c r="BW221" i="11"/>
  <c r="BW27" i="11" s="1"/>
  <c r="BQ221" i="11"/>
  <c r="BQ27" i="11" s="1"/>
  <c r="BX221" i="11"/>
  <c r="BI221" i="11"/>
  <c r="BI27" i="11" s="1"/>
  <c r="BM244" i="11"/>
  <c r="BM28" i="11" s="1"/>
  <c r="CN19" i="11"/>
  <c r="AU83" i="11"/>
  <c r="AL26" i="11"/>
  <c r="AJ26" i="11"/>
  <c r="AI26" i="11"/>
  <c r="AW26" i="11"/>
  <c r="CK19" i="11"/>
  <c r="AS172" i="11"/>
  <c r="BX25" i="11"/>
  <c r="AS25" i="11" s="1"/>
  <c r="AZ25" i="11" s="1"/>
  <c r="BM83" i="11"/>
  <c r="BM24" i="11" s="1"/>
  <c r="CX19" i="11"/>
  <c r="AV30" i="11"/>
  <c r="AX30" i="11"/>
  <c r="BT82" i="11"/>
  <c r="BT48" i="11" s="1"/>
  <c r="BP193" i="11"/>
  <c r="BP26" i="11" s="1"/>
  <c r="AU30" i="11"/>
  <c r="AM297" i="11"/>
  <c r="BK54" i="11"/>
  <c r="AM54" i="11" s="1"/>
  <c r="BL83" i="11"/>
  <c r="BL24" i="11" s="1"/>
  <c r="BA157" i="11"/>
  <c r="AZ82" i="11"/>
  <c r="BX193" i="11"/>
  <c r="BR193" i="11"/>
  <c r="BR26" i="11" s="1"/>
  <c r="BG193" i="11"/>
  <c r="BG26" i="11" s="1"/>
  <c r="BN221" i="11"/>
  <c r="BN27" i="11" s="1"/>
  <c r="AU82" i="11"/>
  <c r="AI43" i="11"/>
  <c r="AP83" i="11" l="1"/>
  <c r="BA25" i="11"/>
  <c r="AT18" i="11"/>
  <c r="AT31" i="11"/>
  <c r="AP67" i="11"/>
  <c r="AJ67" i="11"/>
  <c r="AN18" i="11"/>
  <c r="AV27" i="11"/>
  <c r="AX27" i="11"/>
  <c r="AO27" i="11"/>
  <c r="AL55" i="11"/>
  <c r="AL18" i="11" s="1"/>
  <c r="AL19" i="11" s="1"/>
  <c r="AL24" i="11"/>
  <c r="AL31" i="11" s="1"/>
  <c r="AM244" i="11"/>
  <c r="BK28" i="11"/>
  <c r="AM28" i="11" s="1"/>
  <c r="AR55" i="11"/>
  <c r="AR18" i="11" s="1"/>
  <c r="AR19" i="11" s="1"/>
  <c r="AR24" i="11"/>
  <c r="AR31" i="11" s="1"/>
  <c r="AH18" i="11"/>
  <c r="BA82" i="11"/>
  <c r="AZ83" i="11"/>
  <c r="BA83" i="11" s="1"/>
  <c r="AM193" i="11"/>
  <c r="BK26" i="11"/>
  <c r="AM26" i="11" s="1"/>
  <c r="AG55" i="11"/>
  <c r="AJ55" i="11" s="1"/>
  <c r="AY48" i="11"/>
  <c r="AG24" i="11"/>
  <c r="BA50" i="11"/>
  <c r="AZ55" i="11"/>
  <c r="AI24" i="11"/>
  <c r="AH31" i="11"/>
  <c r="AW24" i="11"/>
  <c r="AW31" i="11" s="1"/>
  <c r="AS193" i="11"/>
  <c r="BX26" i="11"/>
  <c r="AS26" i="11" s="1"/>
  <c r="AZ26" i="11" s="1"/>
  <c r="BA26" i="11" s="1"/>
  <c r="AU27" i="11"/>
  <c r="AD55" i="11"/>
  <c r="AU55" i="11" s="1"/>
  <c r="AX48" i="11"/>
  <c r="AX55" i="11" s="1"/>
  <c r="AX18" i="11" s="1"/>
  <c r="AX19" i="11" s="1"/>
  <c r="AV48" i="11"/>
  <c r="AV55" i="11" s="1"/>
  <c r="AV18" i="11" s="1"/>
  <c r="AV19" i="11" s="1"/>
  <c r="AD24" i="11"/>
  <c r="AU24" i="11" s="1"/>
  <c r="AS298" i="11"/>
  <c r="BX30" i="11"/>
  <c r="AS30" i="11" s="1"/>
  <c r="AZ30" i="11" s="1"/>
  <c r="BA30" i="11" s="1"/>
  <c r="AY26" i="11"/>
  <c r="AP26" i="11"/>
  <c r="BI83" i="11"/>
  <c r="BI24" i="11" s="1"/>
  <c r="BU83" i="11"/>
  <c r="BU24" i="11" s="1"/>
  <c r="BF83" i="11"/>
  <c r="BF24" i="11" s="1"/>
  <c r="BQ83" i="11"/>
  <c r="BQ24" i="11" s="1"/>
  <c r="BP83" i="11"/>
  <c r="BP24" i="11" s="1"/>
  <c r="BN83" i="11"/>
  <c r="BN24" i="11" s="1"/>
  <c r="BR83" i="11"/>
  <c r="BR24" i="11" s="1"/>
  <c r="BC83" i="11"/>
  <c r="BC24" i="11" s="1"/>
  <c r="BD83" i="11"/>
  <c r="BD24" i="11" s="1"/>
  <c r="BV83" i="11"/>
  <c r="BV24" i="11" s="1"/>
  <c r="BE83" i="11"/>
  <c r="BE24" i="11" s="1"/>
  <c r="CA83" i="11"/>
  <c r="CA24" i="11" s="1"/>
  <c r="AS83" i="11"/>
  <c r="BX24" i="11"/>
  <c r="AS24" i="11" s="1"/>
  <c r="AM298" i="11"/>
  <c r="BK30" i="11"/>
  <c r="AM30" i="11" s="1"/>
  <c r="AS221" i="11"/>
  <c r="BX27" i="11"/>
  <c r="AS27" i="11" s="1"/>
  <c r="AZ27" i="11" s="1"/>
  <c r="BA27" i="11" s="1"/>
  <c r="AS82" i="11"/>
  <c r="BX48" i="11"/>
  <c r="AS48" i="11" s="1"/>
  <c r="AZ48" i="11" s="1"/>
  <c r="BA48" i="11" s="1"/>
  <c r="AY27" i="11"/>
  <c r="AP27" i="11"/>
  <c r="AN31" i="11"/>
  <c r="AM221" i="11"/>
  <c r="BK27" i="11"/>
  <c r="AM27" i="11" s="1"/>
  <c r="AS244" i="11"/>
  <c r="BX28" i="11"/>
  <c r="AS28" i="11" s="1"/>
  <c r="AZ28" i="11" s="1"/>
  <c r="BA28" i="11" s="1"/>
  <c r="AJ83" i="11"/>
  <c r="AP48" i="11"/>
  <c r="AP24" i="11" s="1"/>
  <c r="AP55" i="11" l="1"/>
  <c r="AO24" i="11"/>
  <c r="AO55" i="11"/>
  <c r="AN19" i="11"/>
  <c r="AH19" i="11"/>
  <c r="BA55" i="11"/>
  <c r="AZ18" i="11"/>
  <c r="AG31" i="11"/>
  <c r="AY31" i="11" s="1"/>
  <c r="AY24" i="11"/>
  <c r="AP31" i="11"/>
  <c r="AI55" i="11"/>
  <c r="AY55" i="11"/>
  <c r="AG18" i="11"/>
  <c r="AJ18" i="11" s="1"/>
  <c r="AD31" i="11"/>
  <c r="AO31" i="11" s="1"/>
  <c r="AV24" i="11"/>
  <c r="AV31" i="11" s="1"/>
  <c r="AZ24" i="11"/>
  <c r="BA24" i="11" s="1"/>
  <c r="AX24" i="11"/>
  <c r="AX31" i="11" s="1"/>
  <c r="AT19" i="11"/>
  <c r="AD18" i="11"/>
  <c r="AI18" i="11" s="1"/>
  <c r="BH55" i="11"/>
  <c r="BR55" i="11"/>
  <c r="BD55" i="11"/>
  <c r="BT55" i="11"/>
  <c r="BQ55" i="11"/>
  <c r="BY55" i="11"/>
  <c r="BS55" i="11"/>
  <c r="BU55" i="11"/>
  <c r="BN55" i="11"/>
  <c r="BL55" i="11"/>
  <c r="BV55" i="11"/>
  <c r="BW55" i="11"/>
  <c r="BI55" i="11"/>
  <c r="BF55" i="11"/>
  <c r="BE55" i="11"/>
  <c r="BM55" i="11"/>
  <c r="CA55" i="11"/>
  <c r="BG55" i="11"/>
  <c r="BP55" i="11"/>
  <c r="BK55" i="11"/>
  <c r="AM55" i="11" s="1"/>
  <c r="BC55" i="11"/>
  <c r="BJ55" i="11"/>
  <c r="BZ55" i="11"/>
  <c r="BX55" i="11"/>
  <c r="AS55" i="11" s="1"/>
  <c r="AZ31" i="11"/>
  <c r="BA31" i="11" s="1"/>
  <c r="BA18" i="11" l="1"/>
  <c r="AZ19" i="11"/>
  <c r="BA19" i="11" s="1"/>
  <c r="AU18" i="11"/>
  <c r="BT18" i="11"/>
  <c r="BR18" i="11"/>
  <c r="BS18" i="11"/>
  <c r="BQ18" i="11"/>
  <c r="BD18" i="11"/>
  <c r="BY18" i="11"/>
  <c r="BH18" i="11"/>
  <c r="BU18" i="11"/>
  <c r="AD19" i="11"/>
  <c r="AO19" i="11" s="1"/>
  <c r="BM18" i="11"/>
  <c r="BV18" i="11"/>
  <c r="BP18" i="11"/>
  <c r="BG18" i="11"/>
  <c r="BZ18" i="11"/>
  <c r="BW18" i="11"/>
  <c r="BL18" i="11"/>
  <c r="CA18" i="11"/>
  <c r="BK18" i="11"/>
  <c r="AM18" i="11" s="1"/>
  <c r="BJ18" i="11"/>
  <c r="BF18" i="11"/>
  <c r="BC18" i="11"/>
  <c r="BE18" i="11"/>
  <c r="BI18" i="11"/>
  <c r="BX18" i="11"/>
  <c r="AS18" i="11" s="1"/>
  <c r="BN18" i="11"/>
  <c r="BD31" i="11"/>
  <c r="BR31" i="11"/>
  <c r="BS31" i="11"/>
  <c r="BQ31" i="11"/>
  <c r="BU31" i="11"/>
  <c r="BT31" i="11"/>
  <c r="BY31" i="11"/>
  <c r="BH31" i="11"/>
  <c r="BG31" i="11"/>
  <c r="BW31" i="11"/>
  <c r="BM31" i="11"/>
  <c r="BE31" i="11"/>
  <c r="BN31" i="11"/>
  <c r="BC31" i="11"/>
  <c r="BJ31" i="11"/>
  <c r="BX31" i="11"/>
  <c r="AS31" i="11" s="1"/>
  <c r="BF31" i="11"/>
  <c r="BK31" i="11"/>
  <c r="AM31" i="11" s="1"/>
  <c r="CA31" i="11"/>
  <c r="BP31" i="11"/>
  <c r="BV31" i="11"/>
  <c r="BI31" i="11"/>
  <c r="BZ31" i="11"/>
  <c r="BL31" i="11"/>
  <c r="AY18" i="11"/>
  <c r="AG19" i="11"/>
  <c r="AY19" i="11" s="1"/>
  <c r="AJ31" i="11"/>
  <c r="AP18" i="11"/>
  <c r="AI31" i="11"/>
  <c r="AO18" i="11"/>
  <c r="AU31" i="11"/>
  <c r="AP19" i="11" l="1"/>
  <c r="AJ19" i="11"/>
  <c r="AI19" i="11"/>
  <c r="BY19" i="11"/>
  <c r="BT19" i="11"/>
  <c r="BR19" i="11"/>
  <c r="BS19" i="11"/>
  <c r="BQ19" i="11"/>
  <c r="BD19" i="11"/>
  <c r="BH19" i="11"/>
  <c r="BU19" i="11"/>
  <c r="BE19" i="11"/>
  <c r="BC19" i="11"/>
  <c r="BL19" i="11"/>
  <c r="BV19" i="11"/>
  <c r="BZ19" i="11"/>
  <c r="BK19" i="11"/>
  <c r="AM19" i="11" s="1"/>
  <c r="BM19" i="11"/>
  <c r="BP19" i="11"/>
  <c r="BI19" i="11"/>
  <c r="BN19" i="11"/>
  <c r="BW19" i="11"/>
  <c r="BF19" i="11"/>
  <c r="BX19" i="11"/>
  <c r="AS19" i="11" s="1"/>
  <c r="CA19" i="11"/>
  <c r="BG19" i="11"/>
  <c r="BJ19" i="11"/>
  <c r="AU19" i="11"/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J9" i="10" l="1"/>
  <c r="F45" i="10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<sst xmlns="http://schemas.openxmlformats.org/spreadsheetml/2006/main" count="7161" uniqueCount="449">
  <si>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</si>
  <si>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</si>
  <si>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</si>
  <si>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</si>
  <si>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</si>
  <si>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</si>
  <si>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</si>
  <si>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</si>
  <si>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</si>
  <si>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</si>
  <si>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</si>
  <si>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</si>
  <si>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</si>
  <si>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</si>
  <si>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</si>
  <si>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</si>
  <si>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</si>
  <si>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</si>
  <si>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</si>
  <si>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</si>
  <si>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</si>
  <si>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</si>
  <si>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</si>
  <si>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</si>
  <si>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</si>
  <si>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</si>
  <si>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</si>
  <si>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</si>
  <si>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</si>
  <si>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</si>
  <si>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</si>
  <si>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</si>
  <si>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</si>
  <si>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</si>
  <si>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</si>
  <si>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</si>
  <si>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</si>
  <si>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</si>
  <si>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</si>
  <si>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</si>
  <si>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</si>
  <si>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</si>
  <si>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</si>
  <si>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</si>
  <si>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</si>
  <si>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</si>
  <si>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</si>
  <si>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</si>
  <si>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</si>
  <si>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</si>
  <si>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</si>
  <si>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</si>
  <si>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</si>
  <si>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</si>
  <si>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</si>
  <si>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</si>
  <si>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</si>
  <si>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</si>
  <si>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</si>
  <si>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</si>
  <si>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</si>
  <si>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</si>
  <si>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</si>
  <si>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</si>
  <si>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</si>
  <si>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</si>
  <si>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</si>
  <si>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</si>
  <si>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</si>
  <si>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</si>
  <si>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</si>
  <si>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</si>
  <si>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</si>
  <si>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</si>
  <si>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</si>
  <si>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</si>
  <si>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</si>
  <si>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</si>
  <si>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</si>
  <si>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</si>
  <si>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</si>
  <si>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</si>
  <si>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</si>
  <si>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</si>
  <si>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</si>
  <si>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</si>
  <si>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</si>
  <si>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</si>
  <si>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</si>
  <si>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</si>
  <si>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</si>
  <si>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</si>
  <si>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</si>
  <si>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</si>
  <si>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</si>
  <si>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</si>
  <si>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</si>
  <si>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</si>
  <si>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</si>
  <si>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</si>
  <si>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</si>
  <si>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</si>
  <si>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</si>
  <si>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</si>
  <si>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</si>
  <si>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</si>
  <si>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</si>
  <si>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</si>
  <si>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</si>
  <si>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</si>
  <si>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</si>
  <si>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</si>
  <si>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</si>
  <si>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</si>
  <si>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</si>
  <si>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</si>
  <si>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</si>
  <si>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</si>
  <si>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</si>
  <si>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</si>
  <si>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</si>
  <si>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</si>
  <si>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</si>
  <si>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</si>
  <si>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</si>
  <si>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</si>
  <si>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</si>
  <si>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</si>
  <si>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</si>
  <si>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</si>
  <si>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</si>
  <si>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</si>
  <si>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</si>
  <si>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</si>
  <si>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</si>
  <si>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</si>
  <si>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</si>
  <si>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</si>
  <si>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</si>
  <si>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</si>
  <si>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</si>
  <si>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</si>
  <si>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</si>
  <si>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</si>
  <si>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</si>
  <si>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</si>
  <si>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</si>
  <si>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</si>
  <si>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</si>
  <si>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</si>
  <si>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</si>
  <si>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</si>
  <si>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</si>
  <si>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</si>
  <si>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</si>
  <si>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</si>
  <si>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</si>
  <si>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</si>
  <si>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</si>
  <si>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</si>
  <si>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</si>
  <si>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</si>
  <si>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</si>
  <si>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</si>
  <si>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</si>
  <si>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</si>
  <si>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</si>
  <si>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</si>
  <si>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</si>
  <si>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</si>
  <si>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</si>
  <si>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</si>
  <si>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</si>
  <si>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</si>
  <si>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</si>
  <si>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</si>
  <si>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</si>
  <si>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</si>
  <si>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</si>
  <si>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</si>
  <si>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</si>
  <si>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</si>
  <si>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</si>
  <si>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</si>
  <si>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</si>
  <si>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</si>
  <si>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</si>
  <si>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</si>
  <si>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</si>
  <si>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</si>
  <si>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</si>
  <si>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</si>
  <si>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</si>
  <si>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</si>
  <si>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</si>
  <si>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</si>
  <si>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</si>
  <si>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</si>
  <si>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</si>
  <si>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</si>
  <si>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</si>
  <si>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</si>
  <si>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</si>
  <si>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</si>
  <si>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</si>
  <si>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</si>
  <si>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</si>
  <si>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</si>
  <si>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</si>
  <si>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</si>
  <si>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</si>
  <si>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</si>
  <si>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</si>
  <si>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</si>
  <si>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</si>
  <si>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</si>
  <si>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</si>
  <si>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</si>
  <si>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</si>
  <si>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</si>
  <si>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</si>
  <si>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</si>
  <si>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</si>
  <si>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</si>
  <si>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</si>
  <si>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</si>
  <si>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</si>
  <si>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</si>
  <si>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</si>
  <si>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</si>
  <si>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</si>
  <si>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</si>
  <si>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</si>
  <si>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</si>
  <si>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</si>
  <si>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</si>
  <si>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</si>
  <si>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</si>
  <si>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</si>
  <si>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</si>
  <si>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</si>
  <si>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</si>
  <si>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</si>
  <si>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</si>
  <si>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</si>
  <si>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</si>
  <si>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</si>
  <si>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</si>
  <si>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</si>
  <si>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</si>
  <si>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</si>
  <si>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</si>
  <si>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</si>
  <si>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</si>
  <si>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</si>
  <si>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</si>
  <si>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</si>
  <si>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</si>
  <si>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</si>
  <si>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</si>
  <si>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</si>
  <si>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</si>
  <si>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</si>
  <si>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</si>
  <si>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</si>
  <si>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</si>
  <si>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</si>
  <si>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</si>
  <si>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</si>
  <si>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</si>
  <si>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</si>
  <si>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</si>
  <si>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</si>
  <si>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</si>
  <si>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</si>
  <si>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</si>
  <si>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</si>
  <si>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</si>
  <si>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</si>
  <si>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</si>
  <si>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</si>
  <si>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</si>
  <si>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</si>
  <si>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</si>
  <si>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</si>
  <si>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</si>
  <si>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</si>
  <si>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</si>
  <si>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</si>
  <si>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</si>
  <si>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</si>
  <si>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</si>
  <si>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</si>
  <si>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</si>
  <si>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</si>
  <si>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</si>
  <si>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</si>
  <si>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</si>
  <si>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</si>
  <si>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</si>
  <si>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</si>
  <si>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</si>
  <si>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</si>
  <si>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</si>
  <si>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</si>
  <si>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</si>
  <si>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</si>
  <si>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</si>
  <si>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</si>
  <si>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</si>
  <si>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</si>
  <si>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</si>
  <si>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</si>
  <si>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</si>
  <si>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</si>
  <si>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</si>
  <si>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</si>
  <si>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</si>
  <si>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</si>
  <si>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</si>
  <si>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</si>
  <si>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</si>
  <si>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</si>
  <si>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</si>
  <si>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</si>
  <si>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</si>
  <si>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</si>
  <si>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</si>
  <si>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</si>
  <si>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</si>
  <si>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</si>
  <si>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</si>
  <si>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</si>
  <si>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</si>
  <si>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</si>
  <si>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</si>
  <si>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</si>
  <si>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</si>
  <si>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</si>
  <si>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</si>
  <si>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</si>
  <si>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</si>
  <si>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</si>
  <si>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</si>
  <si>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</si>
  <si>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</si>
  <si>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</si>
  <si>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</si>
  <si>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</si>
  <si>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</si>
  <si>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</si>
  <si>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</si>
  <si>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</si>
  <si>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</si>
  <si>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</si>
  <si>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</si>
  <si>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</si>
  <si>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</si>
  <si>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</si>
  <si>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</si>
  <si>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</si>
  <si>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</si>
  <si>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</si>
  <si>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</si>
  <si>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</si>
  <si>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</si>
  <si>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</si>
  <si>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</si>
  <si>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</si>
  <si>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</si>
  <si>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</si>
  <si>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</si>
  <si>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</si>
  <si>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</si>
  <si>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</si>
  <si>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</si>
  <si>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</si>
  <si>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</si>
  <si>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</si>
  <si>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</si>
  <si>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</si>
  <si>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</si>
  <si>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</si>
  <si>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</si>
  <si>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</si>
  <si>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</si>
  <si>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</si>
  <si>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</si>
  <si>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</si>
  <si>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</si>
  <si>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</si>
  <si>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</si>
  <si>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</si>
  <si>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</si>
  <si>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</si>
  <si>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</si>
  <si>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</si>
  <si>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</si>
  <si>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</si>
  <si>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</si>
  <si>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</si>
  <si>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</si>
  <si>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</si>
  <si>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</si>
  <si>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</si>
  <si>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</si>
  <si>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</si>
  <si>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</si>
  <si>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</si>
  <si>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</si>
  <si>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</si>
  <si>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</si>
  <si>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</si>
  <si>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</si>
  <si>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</si>
  <si>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</si>
  <si>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</si>
  <si>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</si>
  <si>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</si>
  <si>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</si>
  <si>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</si>
  <si>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</si>
  <si>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</si>
  <si>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</si>
  <si>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</si>
  <si>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</si>
  <si>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</si>
  <si>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</si>
  <si>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</si>
  <si>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</si>
  <si>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</si>
  <si>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</si>
  <si>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</si>
  <si>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</si>
  <si>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</si>
  <si>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</si>
  <si>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</si>
  <si>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</si>
  <si>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</si>
  <si>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CDP</t>
  </si>
  <si>
    <t>41,4%</t>
  </si>
  <si>
    <t>INFORME DE EJECUCIÓN No. 079-2024 (Con Subsidios)
(30 de Septiembre de 2024)
Generado el 1 deOctubre de 2024 6:30 PM
El % de ejecución = (Oblig.  /Aprop. Vigente) * 100</t>
  </si>
  <si>
    <t>INFORME DE EJECUCIÓN PRESUPUESTAL 
Septiembre 2024 - Minenergía</t>
  </si>
  <si>
    <t>INFORME DE EJECUCIÓN PRESUPUESTAL 
Septiembre 2024 - ANH</t>
  </si>
  <si>
    <t>INFORME DE EJECUCIÓN PRESUPUESTAL 
Septiembre 2024  - ANM</t>
  </si>
  <si>
    <t>INFORME DE EJECUCIÓN PRESUPUESTAL 
Septiembre  2024 - CREG</t>
  </si>
  <si>
    <t>INFORME DE EJECUCIÓN PRESUPUESTAL 
Septiembre  2024 - IPSE</t>
  </si>
  <si>
    <t>INFORME DE EJECUCIÓN PRESUPUESTAL 
Septiembre 2024 - SGC</t>
  </si>
  <si>
    <t>INFORME DE EJECUCIÓN PRESUPUESTAL 
Septiembre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</si>
</sst>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6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169" fontId="45" fillId="13" borderId="19" xfId="8" applyFont="1" applyFill="1" applyBorder="1" applyAlignment="1">
      <alignment horizontal="center" vertical="center"/>
    </xf>
    <xf numFmtId="172" fontId="3" fillId="11" borderId="22" xfId="11" applyNumberFormat="1" applyFont="1" applyFill="1" applyBorder="1" applyAlignment="1">
      <alignment horizontal="center" vertical="center"/>
    </xf>
    <xf numFmtId="174" fontId="3" fillId="12" borderId="22" xfId="9" applyNumberFormat="1" applyFont="1" applyFill="1" applyBorder="1" applyAlignment="1">
      <alignment horizontal="center" vertical="center"/>
    </xf>
    <xf numFmtId="174" fontId="3" fillId="12" borderId="19" xfId="9" applyNumberFormat="1" applyFont="1" applyFill="1" applyBorder="1" applyAlignment="1">
      <alignment horizontal="center" vertical="center"/>
    </xf>
    <xf numFmtId="172" fontId="3" fillId="11" borderId="39" xfId="11" applyNumberFormat="1" applyFont="1" applyFill="1" applyBorder="1" applyAlignment="1">
      <alignment horizontal="center" vertical="center"/>
    </xf>
    <xf numFmtId="174" fontId="3" fillId="0" borderId="39" xfId="9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174" fontId="36" fillId="2" borderId="0" xfId="9" applyNumberFormat="1" applyFont="1" applyFill="1" applyAlignment="1">
      <alignment horizontal="center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372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797935FF-E70B-4199-AAFA-B643745D3B7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DA1291D3-8247-43CB-97CE-9C9CB2888EAA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6CFDB782-EB09-474D-962B-5DC5305CB16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9468CED0-7E61-4E0D-9AC8-FB7178E212C9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7B73FDE2-9D67-466E-94BF-9F2EBCDE388A}"/>
            </a:ext>
          </a:extLst>
        </xdr:cNvPr>
        <xdr:cNvSpPr txBox="1"/>
      </xdr:nvSpPr>
      <xdr:spPr>
        <a:xfrm>
          <a:off x="328295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CC65DDCC-281A-45BD-94C8-BB3663F0CE29}"/>
            </a:ext>
          </a:extLst>
        </xdr:cNvPr>
        <xdr:cNvSpPr txBox="1"/>
      </xdr:nvSpPr>
      <xdr:spPr>
        <a:xfrm>
          <a:off x="328295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PLANEACI&#211;N\2024\SIIF\MME\SEPTIEMBRE\Cierre\Ejecuci&#243;n%20Presupuestal%20Cierre%2030Sep2024%20Generado%201Oct2024%206_30%20pm%20CON%20SUBSIDIOS.xlsx" TargetMode="External"/><Relationship Id="rId1" Type="http://schemas.openxmlformats.org/officeDocument/2006/relationships/externalLinkPath" Target="/PLANEACI&#211;N/2024/SIIF/MME/SEPTIEMBRE/Cierre/Ejecuci&#243;n%20Presupuestal%20Cierre%2030Sep2024%20Generado%201Oct2024%206_30%20p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30 de Septiembre de 2024"/>
      <sheetName val="SIIF 30 de Septiembre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U5">
            <v>24716400000</v>
          </cell>
          <cell r="W5">
            <v>18180531943.400002</v>
          </cell>
          <cell r="X5">
            <v>18180531943.400002</v>
          </cell>
          <cell r="Z5">
            <v>18180531943.400002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U6">
            <v>8740000000</v>
          </cell>
          <cell r="W6">
            <v>7052402566</v>
          </cell>
          <cell r="X6">
            <v>7052402566</v>
          </cell>
          <cell r="Z6">
            <v>7023535505.96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U7">
            <v>4323800000</v>
          </cell>
          <cell r="W7">
            <v>3241053160.71</v>
          </cell>
          <cell r="X7">
            <v>3240537374.71</v>
          </cell>
          <cell r="Z7">
            <v>3240537374.71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14975718188.370001</v>
          </cell>
          <cell r="W8">
            <v>6787493646.4200001</v>
          </cell>
          <cell r="X8">
            <v>3787262735.2399998</v>
          </cell>
          <cell r="Z8">
            <v>3764241332.2399998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51367627373.529999</v>
          </cell>
          <cell r="X12">
            <v>51367627373.529999</v>
          </cell>
          <cell r="Z12">
            <v>51367627373.529999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65975300</v>
          </cell>
          <cell r="X13">
            <v>65975300</v>
          </cell>
          <cell r="Z13">
            <v>65975300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4922600</v>
          </cell>
          <cell r="X14">
            <v>4922600</v>
          </cell>
          <cell r="Z14">
            <v>4922600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79182899.170000002</v>
          </cell>
          <cell r="X15">
            <v>79182899.170000002</v>
          </cell>
          <cell r="Z15">
            <v>79182899.170000002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123966751.7</v>
          </cell>
          <cell r="W16">
            <v>123966751.7</v>
          </cell>
          <cell r="X16">
            <v>123966751.7</v>
          </cell>
          <cell r="Z16">
            <v>123966751.7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690303865014</v>
          </cell>
          <cell r="W20">
            <v>690015674857</v>
          </cell>
          <cell r="X20">
            <v>485048325762</v>
          </cell>
          <cell r="Z20">
            <v>485048325762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U21">
            <v>29065159835</v>
          </cell>
          <cell r="W21">
            <v>28953843926</v>
          </cell>
          <cell r="X21">
            <v>11720485214</v>
          </cell>
          <cell r="Z21">
            <v>11720485214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U22">
            <v>64546819390.779999</v>
          </cell>
          <cell r="W22">
            <v>61792078411.779999</v>
          </cell>
          <cell r="X22">
            <v>55145184445</v>
          </cell>
          <cell r="Z22">
            <v>55145184445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U23">
            <v>1425254900</v>
          </cell>
          <cell r="W23">
            <v>1223295270</v>
          </cell>
          <cell r="X23">
            <v>874086032</v>
          </cell>
          <cell r="Z23">
            <v>874086032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148510791413</v>
          </cell>
          <cell r="W24">
            <v>115538902194</v>
          </cell>
          <cell r="X24">
            <v>115456721777</v>
          </cell>
          <cell r="Z24">
            <v>115456721777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36754439014.830002</v>
          </cell>
          <cell r="W25">
            <v>35824650025</v>
          </cell>
          <cell r="X25">
            <v>598403503</v>
          </cell>
          <cell r="Z25">
            <v>594703503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88090194285</v>
          </cell>
          <cell r="W26">
            <v>86862618298</v>
          </cell>
          <cell r="X26">
            <v>20169513350</v>
          </cell>
          <cell r="Z26">
            <v>20169513350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U27">
            <v>782801367</v>
          </cell>
          <cell r="W27">
            <v>686309453</v>
          </cell>
          <cell r="X27">
            <v>422862749</v>
          </cell>
          <cell r="Z27">
            <v>422862749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441621066470</v>
          </cell>
          <cell r="X28">
            <v>600000000</v>
          </cell>
          <cell r="Z28">
            <v>600000000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39930400000</v>
          </cell>
          <cell r="W31">
            <v>34157971501.419998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110405266617</v>
          </cell>
          <cell r="W32">
            <v>110405266617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9982600000</v>
          </cell>
          <cell r="W35">
            <v>8725828164.9899998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118163432859</v>
          </cell>
          <cell r="W36">
            <v>4905454666</v>
          </cell>
          <cell r="X36">
            <v>3384281051</v>
          </cell>
          <cell r="Z36">
            <v>3364981051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U37">
            <v>629766667</v>
          </cell>
          <cell r="W37">
            <v>415643280</v>
          </cell>
          <cell r="X37">
            <v>268420330</v>
          </cell>
          <cell r="Z37">
            <v>268420330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172560000000</v>
          </cell>
          <cell r="U38">
            <v>3858449874728</v>
          </cell>
          <cell r="W38">
            <v>3386651762266</v>
          </cell>
          <cell r="X38">
            <v>2909142760742</v>
          </cell>
          <cell r="Z38">
            <v>2908390186800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U39">
            <v>67869581916.949997</v>
          </cell>
          <cell r="W39">
            <v>41886510955.949997</v>
          </cell>
          <cell r="X39">
            <v>41422786624.419998</v>
          </cell>
          <cell r="Z39">
            <v>41422786624.419998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1010000000</v>
          </cell>
          <cell r="U40">
            <v>5730623327</v>
          </cell>
          <cell r="W40">
            <v>2714090864</v>
          </cell>
          <cell r="X40">
            <v>661010334</v>
          </cell>
          <cell r="Z40">
            <v>646210334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375000000</v>
          </cell>
          <cell r="U41">
            <v>2350000000</v>
          </cell>
          <cell r="W41">
            <v>1540528956</v>
          </cell>
          <cell r="X41">
            <v>552784736</v>
          </cell>
          <cell r="Z41">
            <v>552784736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554000000</v>
          </cell>
          <cell r="U42">
            <v>8485561697</v>
          </cell>
          <cell r="W42">
            <v>6889898661</v>
          </cell>
          <cell r="X42">
            <v>5782190013.3299999</v>
          </cell>
          <cell r="Z42">
            <v>5782190013.3299999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40000000</v>
          </cell>
          <cell r="U43">
            <v>10170889479</v>
          </cell>
          <cell r="W43">
            <v>8553805482</v>
          </cell>
          <cell r="X43">
            <v>7439546885</v>
          </cell>
          <cell r="Z43">
            <v>7439546885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U44">
            <v>8833691999.3299999</v>
          </cell>
          <cell r="W44">
            <v>4642137003.0100002</v>
          </cell>
          <cell r="X44">
            <v>2625131813.0100002</v>
          </cell>
          <cell r="Z44">
            <v>2624351813.0100002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311000000</v>
          </cell>
          <cell r="U45">
            <v>6214000000</v>
          </cell>
          <cell r="W45">
            <v>3965337982</v>
          </cell>
          <cell r="X45">
            <v>865010998</v>
          </cell>
          <cell r="Z45">
            <v>865010998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22000000</v>
          </cell>
          <cell r="U46">
            <v>6415710400</v>
          </cell>
          <cell r="W46">
            <v>1750955854</v>
          </cell>
          <cell r="X46">
            <v>571156689</v>
          </cell>
          <cell r="Z46">
            <v>571156689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369000000</v>
          </cell>
          <cell r="U47">
            <v>13494150000</v>
          </cell>
          <cell r="W47">
            <v>10989117845</v>
          </cell>
          <cell r="X47">
            <v>6018679280</v>
          </cell>
          <cell r="Z47">
            <v>6018679280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U48">
            <v>16717556951</v>
          </cell>
          <cell r="W48">
            <v>12484706467</v>
          </cell>
          <cell r="X48">
            <v>4210905738</v>
          </cell>
          <cell r="Z48">
            <v>4210905738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500000000</v>
          </cell>
          <cell r="U49">
            <v>4422806666</v>
          </cell>
          <cell r="W49">
            <v>1385206463</v>
          </cell>
          <cell r="X49">
            <v>923396571</v>
          </cell>
          <cell r="Z49">
            <v>923396571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U50">
            <v>3350375447</v>
          </cell>
          <cell r="W50">
            <v>2536957203</v>
          </cell>
          <cell r="X50">
            <v>1114458936</v>
          </cell>
          <cell r="Z50">
            <v>1114458936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U51">
            <v>17373617685</v>
          </cell>
          <cell r="W51">
            <v>11613958577</v>
          </cell>
          <cell r="X51">
            <v>2769833658</v>
          </cell>
          <cell r="Z51">
            <v>2769833658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U52">
            <v>18030680406</v>
          </cell>
          <cell r="W52">
            <v>16381887724</v>
          </cell>
          <cell r="X52">
            <v>4600121251.3000002</v>
          </cell>
          <cell r="Z52">
            <v>4600121251.3000002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500000000</v>
          </cell>
          <cell r="U53">
            <v>2220775707</v>
          </cell>
          <cell r="W53">
            <v>1032176767</v>
          </cell>
          <cell r="X53">
            <v>454543653</v>
          </cell>
          <cell r="Z53">
            <v>454543653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U54">
            <v>1903800000</v>
          </cell>
          <cell r="W54">
            <v>1847223317</v>
          </cell>
          <cell r="X54">
            <v>927722961</v>
          </cell>
          <cell r="Z54">
            <v>927722961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U55">
            <v>2525433333</v>
          </cell>
          <cell r="W55">
            <v>1682771343</v>
          </cell>
          <cell r="X55">
            <v>1091127930</v>
          </cell>
          <cell r="Z55">
            <v>1091127930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U56">
            <v>910132333</v>
          </cell>
          <cell r="W56">
            <v>701848553</v>
          </cell>
          <cell r="X56">
            <v>426904623</v>
          </cell>
          <cell r="Z56">
            <v>426904623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U57">
            <v>871066666</v>
          </cell>
          <cell r="W57">
            <v>843432684</v>
          </cell>
          <cell r="X57">
            <v>520801168</v>
          </cell>
          <cell r="Z57">
            <v>520801168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U58">
            <v>673729999</v>
          </cell>
          <cell r="W58">
            <v>497329999</v>
          </cell>
          <cell r="X58">
            <v>281293332</v>
          </cell>
          <cell r="Z58">
            <v>281293332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U59">
            <v>9294764175</v>
          </cell>
          <cell r="W59">
            <v>4358672182.1800003</v>
          </cell>
          <cell r="X59">
            <v>2543318745.6399999</v>
          </cell>
          <cell r="Z59">
            <v>2543318745.6399999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U60">
            <v>1529301909</v>
          </cell>
          <cell r="W60">
            <v>1515001909</v>
          </cell>
          <cell r="X60">
            <v>448913332</v>
          </cell>
          <cell r="Z60">
            <v>448913332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1963000000</v>
          </cell>
          <cell r="U61">
            <v>1818284700</v>
          </cell>
          <cell r="W61">
            <v>445020625</v>
          </cell>
          <cell r="X61">
            <v>154716182</v>
          </cell>
          <cell r="Z61">
            <v>154716182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U62">
            <v>3087040000</v>
          </cell>
          <cell r="W62">
            <v>2659350988</v>
          </cell>
          <cell r="X62">
            <v>1704438862.95</v>
          </cell>
          <cell r="Z62">
            <v>1704438862.95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U63">
            <v>1911554154</v>
          </cell>
          <cell r="W63">
            <v>1794572239</v>
          </cell>
          <cell r="X63">
            <v>1030828183.41</v>
          </cell>
          <cell r="Z63">
            <v>1010928183.41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U64">
            <v>2062170125</v>
          </cell>
          <cell r="W64">
            <v>2037974258</v>
          </cell>
          <cell r="X64">
            <v>1231642343</v>
          </cell>
          <cell r="Z64">
            <v>1231642343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U65">
            <v>6138674610</v>
          </cell>
          <cell r="W65">
            <v>3955595237</v>
          </cell>
          <cell r="X65">
            <v>962962744</v>
          </cell>
          <cell r="Z65">
            <v>962962744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U66">
            <v>18026291083</v>
          </cell>
          <cell r="W66">
            <v>15524405321</v>
          </cell>
          <cell r="X66">
            <v>5782694070.3299999</v>
          </cell>
          <cell r="Z66">
            <v>5731794070.3299999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U67">
            <v>3630000000</v>
          </cell>
          <cell r="W67">
            <v>1471011571</v>
          </cell>
          <cell r="X67">
            <v>1471011571</v>
          </cell>
          <cell r="Z67">
            <v>1471011571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6767463669</v>
          </cell>
          <cell r="X68">
            <v>6767463669</v>
          </cell>
          <cell r="Z68">
            <v>6767463669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U69">
            <v>1146100000</v>
          </cell>
          <cell r="W69">
            <v>560385156</v>
          </cell>
          <cell r="X69">
            <v>541643756</v>
          </cell>
          <cell r="Z69">
            <v>497054402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2486172688</v>
          </cell>
          <cell r="X70">
            <v>2486172688</v>
          </cell>
          <cell r="Z70">
            <v>2196294609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551068133</v>
          </cell>
          <cell r="X71">
            <v>551068133</v>
          </cell>
          <cell r="Z71">
            <v>551068133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2381593294</v>
          </cell>
          <cell r="X72">
            <v>2381593294</v>
          </cell>
          <cell r="Z72">
            <v>2381593294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104714050</v>
          </cell>
          <cell r="Z74">
            <v>104714050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3580753097.5300002</v>
          </cell>
          <cell r="W75">
            <v>3391026626.6100001</v>
          </cell>
          <cell r="X75">
            <v>2377662742.8699999</v>
          </cell>
          <cell r="Z75">
            <v>2377071038.8699999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2210222</v>
          </cell>
          <cell r="X77">
            <v>2210222</v>
          </cell>
          <cell r="Z77">
            <v>2210222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25827370</v>
          </cell>
          <cell r="X78">
            <v>25827370</v>
          </cell>
          <cell r="Z78">
            <v>25827370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8763183329.5</v>
          </cell>
          <cell r="W81">
            <v>7809935482.5</v>
          </cell>
          <cell r="X81">
            <v>2939484464.4299998</v>
          </cell>
          <cell r="Z81">
            <v>2925811464.4299998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3761661232.0599999</v>
          </cell>
          <cell r="W82">
            <v>3528237773.27</v>
          </cell>
          <cell r="X82">
            <v>1458305816.55</v>
          </cell>
          <cell r="Z82">
            <v>1458305816.55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394511334</v>
          </cell>
          <cell r="W83">
            <v>153785878</v>
          </cell>
          <cell r="X83">
            <v>34992312.950000003</v>
          </cell>
          <cell r="Z83">
            <v>34992312.950000003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17140963015</v>
          </cell>
          <cell r="X84">
            <v>17121950989</v>
          </cell>
          <cell r="Z84">
            <v>17105493205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6021472181</v>
          </cell>
          <cell r="X85">
            <v>6021424682</v>
          </cell>
          <cell r="Z85">
            <v>6021424682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1751618121</v>
          </cell>
          <cell r="X86">
            <v>1740615688</v>
          </cell>
          <cell r="Z86">
            <v>1729920979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14407051771.99</v>
          </cell>
          <cell r="W87">
            <v>13564747518.24</v>
          </cell>
          <cell r="X87">
            <v>9937436584.8400002</v>
          </cell>
          <cell r="Z87">
            <v>9937066966.8400002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3364355512.0100002</v>
          </cell>
          <cell r="W88">
            <v>2789624280.5500002</v>
          </cell>
          <cell r="X88">
            <v>1816019319.22</v>
          </cell>
          <cell r="Z88">
            <v>1774721209.22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122382927</v>
          </cell>
          <cell r="X89">
            <v>65326613</v>
          </cell>
          <cell r="Z89">
            <v>65326613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8054790.2400000002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5773461756.1499996</v>
          </cell>
          <cell r="W91">
            <v>4981541016.3599997</v>
          </cell>
          <cell r="X91">
            <v>2885166642.5999999</v>
          </cell>
          <cell r="Z91">
            <v>2855166642.5999999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6881589779.2700005</v>
          </cell>
          <cell r="W92">
            <v>6088636456.3100004</v>
          </cell>
          <cell r="X92">
            <v>4088542368.77</v>
          </cell>
          <cell r="Z92">
            <v>4088542368.77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3561431069</v>
          </cell>
          <cell r="W93">
            <v>3560726536</v>
          </cell>
          <cell r="X93">
            <v>2376236452</v>
          </cell>
          <cell r="Z93">
            <v>2376236452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526119000</v>
          </cell>
          <cell r="W94">
            <v>475132820</v>
          </cell>
          <cell r="X94">
            <v>475132820</v>
          </cell>
          <cell r="Z94">
            <v>475132820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3018148</v>
          </cell>
          <cell r="W95">
            <v>3018148</v>
          </cell>
          <cell r="X95">
            <v>3018148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493956360</v>
          </cell>
          <cell r="W97">
            <v>487584072</v>
          </cell>
          <cell r="X97">
            <v>310414140</v>
          </cell>
          <cell r="Z97">
            <v>310033692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185000000</v>
          </cell>
          <cell r="U98">
            <v>1814954400</v>
          </cell>
          <cell r="W98">
            <v>99594300</v>
          </cell>
          <cell r="X98">
            <v>17017000</v>
          </cell>
          <cell r="Z98">
            <v>17017000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615000000</v>
          </cell>
          <cell r="U100">
            <v>6347182580</v>
          </cell>
          <cell r="W100">
            <v>3452204550.46</v>
          </cell>
          <cell r="X100">
            <v>1478865159.5899999</v>
          </cell>
          <cell r="Z100">
            <v>1478865159.5899999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U101">
            <v>2293563845</v>
          </cell>
          <cell r="W101">
            <v>387223617</v>
          </cell>
          <cell r="X101">
            <v>159314176</v>
          </cell>
          <cell r="Z101">
            <v>159314176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429152880</v>
          </cell>
          <cell r="U102">
            <v>3061756151</v>
          </cell>
          <cell r="W102">
            <v>2689685122</v>
          </cell>
          <cell r="X102">
            <v>1311895894.8699999</v>
          </cell>
          <cell r="Z102">
            <v>1302925176.8699999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220000000</v>
          </cell>
          <cell r="U103">
            <v>6572672514</v>
          </cell>
          <cell r="W103">
            <v>6016529664</v>
          </cell>
          <cell r="X103">
            <v>3561116166</v>
          </cell>
          <cell r="Z103">
            <v>3560878422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2094845796</v>
          </cell>
          <cell r="W104">
            <v>2032786836</v>
          </cell>
          <cell r="X104">
            <v>1201584672</v>
          </cell>
          <cell r="Z104">
            <v>1192668192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200000000</v>
          </cell>
          <cell r="U105">
            <v>4949092799.9700003</v>
          </cell>
          <cell r="W105">
            <v>3319123337.0999999</v>
          </cell>
          <cell r="X105">
            <v>1240129796.6600001</v>
          </cell>
          <cell r="Z105">
            <v>1128480696.6600001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U106">
            <v>3787474414</v>
          </cell>
          <cell r="W106">
            <v>3747697513</v>
          </cell>
          <cell r="X106">
            <v>1959275058.75</v>
          </cell>
          <cell r="Z106">
            <v>1959275058.75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U107">
            <v>6675333590.1999998</v>
          </cell>
          <cell r="W107">
            <v>4031598440.1999998</v>
          </cell>
          <cell r="X107">
            <v>1514479347.8</v>
          </cell>
          <cell r="Z107">
            <v>1514479347.8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U108">
            <v>2151888645.8600001</v>
          </cell>
          <cell r="W108">
            <v>2143044457</v>
          </cell>
          <cell r="X108">
            <v>974987955</v>
          </cell>
          <cell r="Z108">
            <v>974987955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U109">
            <v>3000000000</v>
          </cell>
          <cell r="W109">
            <v>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U110">
            <v>180000000</v>
          </cell>
          <cell r="W110">
            <v>73775429</v>
          </cell>
          <cell r="X110">
            <v>73775429</v>
          </cell>
          <cell r="Z110">
            <v>73775429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U111">
            <v>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400000000</v>
          </cell>
          <cell r="U112">
            <v>9024989797.5</v>
          </cell>
          <cell r="W112">
            <v>3269957570.3299999</v>
          </cell>
          <cell r="X112">
            <v>929898224.65999997</v>
          </cell>
          <cell r="Z112">
            <v>848417208.65999997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2872237838</v>
          </cell>
          <cell r="R113">
            <v>0</v>
          </cell>
          <cell r="S113">
            <v>15326539838</v>
          </cell>
          <cell r="T113">
            <v>0</v>
          </cell>
          <cell r="U113">
            <v>15326539838</v>
          </cell>
          <cell r="W113">
            <v>9935034470</v>
          </cell>
          <cell r="X113">
            <v>9931228219.4300003</v>
          </cell>
          <cell r="Z113">
            <v>9931228219.4300003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1038553901</v>
          </cell>
          <cell r="R114">
            <v>0</v>
          </cell>
          <cell r="S114">
            <v>5590161901</v>
          </cell>
          <cell r="T114">
            <v>0</v>
          </cell>
          <cell r="U114">
            <v>5590161901</v>
          </cell>
          <cell r="W114">
            <v>3265650792</v>
          </cell>
          <cell r="X114">
            <v>3251450487.5999999</v>
          </cell>
          <cell r="Z114">
            <v>3251450487.5999999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175579779</v>
          </cell>
          <cell r="R115">
            <v>0</v>
          </cell>
          <cell r="S115">
            <v>2099702779</v>
          </cell>
          <cell r="T115">
            <v>0</v>
          </cell>
          <cell r="U115">
            <v>2099702779</v>
          </cell>
          <cell r="W115">
            <v>967003599</v>
          </cell>
          <cell r="X115">
            <v>963168167</v>
          </cell>
          <cell r="Z115">
            <v>963168167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U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314627985</v>
          </cell>
          <cell r="R117">
            <v>0</v>
          </cell>
          <cell r="S117">
            <v>2387227985</v>
          </cell>
          <cell r="T117">
            <v>0</v>
          </cell>
          <cell r="U117">
            <v>2321789327.7800002</v>
          </cell>
          <cell r="W117">
            <v>2034524642.72</v>
          </cell>
          <cell r="X117">
            <v>1040578131.3</v>
          </cell>
          <cell r="Z117">
            <v>1040578131.3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4400999503</v>
          </cell>
          <cell r="S118">
            <v>2073341227</v>
          </cell>
          <cell r="T118">
            <v>2073341227</v>
          </cell>
          <cell r="U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U119">
            <v>180000000</v>
          </cell>
          <cell r="W119">
            <v>59894579</v>
          </cell>
          <cell r="X119">
            <v>29421949</v>
          </cell>
          <cell r="Z119">
            <v>29421949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U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U121">
            <v>2866379954.6700001</v>
          </cell>
          <cell r="W121">
            <v>2839603631.6700001</v>
          </cell>
          <cell r="X121">
            <v>1785737970.6700001</v>
          </cell>
          <cell r="Z121">
            <v>1785737970.6700001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U122">
            <v>95564000</v>
          </cell>
          <cell r="W122">
            <v>95564000</v>
          </cell>
          <cell r="X122">
            <v>94867744</v>
          </cell>
          <cell r="Z122">
            <v>94867744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U123">
            <v>80000000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U124">
            <v>1436496834</v>
          </cell>
          <cell r="W124">
            <v>1170392321</v>
          </cell>
          <cell r="X124">
            <v>820197251</v>
          </cell>
          <cell r="Z124">
            <v>820197251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U125">
            <v>4576009642</v>
          </cell>
          <cell r="W125">
            <v>4492425926.5</v>
          </cell>
          <cell r="X125">
            <v>2499916343.4899998</v>
          </cell>
          <cell r="Z125">
            <v>2499916343.4899998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U126">
            <v>212289641</v>
          </cell>
          <cell r="W126">
            <v>190064540</v>
          </cell>
          <cell r="X126">
            <v>80101153</v>
          </cell>
          <cell r="Z126">
            <v>80101153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U127">
            <v>2792728515</v>
          </cell>
          <cell r="W127">
            <v>1786720938</v>
          </cell>
          <cell r="X127">
            <v>680037788.63999999</v>
          </cell>
          <cell r="Z127">
            <v>680037788.63999999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U128">
            <v>3226286482</v>
          </cell>
          <cell r="W128">
            <v>3096437558.96</v>
          </cell>
          <cell r="X128">
            <v>1465711132.4400001</v>
          </cell>
          <cell r="Z128">
            <v>1465711132.4400001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U129">
            <v>1693391569.8599999</v>
          </cell>
          <cell r="W129">
            <v>1642003580.53</v>
          </cell>
          <cell r="X129">
            <v>868943701.20000005</v>
          </cell>
          <cell r="Z129">
            <v>868943701.20000005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U130">
            <v>1909552588</v>
          </cell>
          <cell r="W130">
            <v>1561056478</v>
          </cell>
          <cell r="X130">
            <v>846703544.20000005</v>
          </cell>
          <cell r="Z130">
            <v>846703544.20000005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U131">
            <v>4001314013</v>
          </cell>
          <cell r="W131">
            <v>3853418516</v>
          </cell>
          <cell r="X131">
            <v>2043152692.3699999</v>
          </cell>
          <cell r="Z131">
            <v>2043152692.3699999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U132">
            <v>2246852155</v>
          </cell>
          <cell r="W132">
            <v>2238318488</v>
          </cell>
          <cell r="X132">
            <v>1252202970</v>
          </cell>
          <cell r="Z132">
            <v>1252202970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U133">
            <v>3722610850.6900001</v>
          </cell>
          <cell r="W133">
            <v>2207547192.6900001</v>
          </cell>
          <cell r="X133">
            <v>1604565660.5</v>
          </cell>
          <cell r="Z133">
            <v>1604565660.5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0</v>
          </cell>
          <cell r="R134">
            <v>0</v>
          </cell>
          <cell r="S134">
            <v>6553742000</v>
          </cell>
          <cell r="T134">
            <v>0</v>
          </cell>
          <cell r="U134">
            <v>6553742000</v>
          </cell>
          <cell r="W134">
            <v>4762911968</v>
          </cell>
          <cell r="X134">
            <v>4755560227</v>
          </cell>
          <cell r="Z134">
            <v>4755560227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0</v>
          </cell>
          <cell r="R135">
            <v>0</v>
          </cell>
          <cell r="S135">
            <v>2287233000</v>
          </cell>
          <cell r="T135">
            <v>0</v>
          </cell>
          <cell r="U135">
            <v>2287233000</v>
          </cell>
          <cell r="W135">
            <v>1898132497</v>
          </cell>
          <cell r="X135">
            <v>1897784610</v>
          </cell>
          <cell r="Z135">
            <v>1885019260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0</v>
          </cell>
          <cell r="R136">
            <v>0</v>
          </cell>
          <cell r="S136">
            <v>755498000</v>
          </cell>
          <cell r="T136">
            <v>0</v>
          </cell>
          <cell r="U136">
            <v>755498000</v>
          </cell>
          <cell r="W136">
            <v>736710946</v>
          </cell>
          <cell r="X136">
            <v>734557537</v>
          </cell>
          <cell r="Z136">
            <v>734557537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U137">
            <v>20412000</v>
          </cell>
          <cell r="W137">
            <v>3694800</v>
          </cell>
          <cell r="X137">
            <v>3694800</v>
          </cell>
          <cell r="Z137">
            <v>3694800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U138">
            <v>151491000</v>
          </cell>
          <cell r="W138">
            <v>21904999</v>
          </cell>
          <cell r="X138">
            <v>21904999</v>
          </cell>
          <cell r="Z138">
            <v>21904999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0</v>
          </cell>
          <cell r="R139">
            <v>0</v>
          </cell>
          <cell r="S139">
            <v>6784700000</v>
          </cell>
          <cell r="T139">
            <v>0</v>
          </cell>
          <cell r="U139">
            <v>5540767394.3900003</v>
          </cell>
          <cell r="W139">
            <v>5054075787.6999998</v>
          </cell>
          <cell r="X139">
            <v>2368696998.25</v>
          </cell>
          <cell r="Z139">
            <v>2367822034.9899998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U140">
            <v>1000000000</v>
          </cell>
          <cell r="W140">
            <v>333584630.42000002</v>
          </cell>
          <cell r="X140">
            <v>215572853</v>
          </cell>
          <cell r="Z140">
            <v>215572853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U141">
            <v>500800000</v>
          </cell>
          <cell r="W141">
            <v>352211536</v>
          </cell>
          <cell r="X141">
            <v>352211536</v>
          </cell>
          <cell r="Z141">
            <v>352211536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U142">
            <v>171800000</v>
          </cell>
          <cell r="W142">
            <v>120683431</v>
          </cell>
          <cell r="X142">
            <v>120464915</v>
          </cell>
          <cell r="Z142">
            <v>120464915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U143">
            <v>35600000</v>
          </cell>
          <cell r="W143">
            <v>14070317</v>
          </cell>
          <cell r="X143">
            <v>14070317</v>
          </cell>
          <cell r="Z143">
            <v>14070317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U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0</v>
          </cell>
          <cell r="S146">
            <v>3932200000</v>
          </cell>
          <cell r="T146">
            <v>0</v>
          </cell>
          <cell r="U146">
            <v>3932200000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U147">
            <v>290000000</v>
          </cell>
          <cell r="W147">
            <v>212741068</v>
          </cell>
          <cell r="X147">
            <v>212741068</v>
          </cell>
          <cell r="Z147">
            <v>212741068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U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5000000000</v>
          </cell>
          <cell r="U150">
            <v>235484989803.95999</v>
          </cell>
          <cell r="W150">
            <v>138650234164.78</v>
          </cell>
          <cell r="X150">
            <v>7268169080.3999996</v>
          </cell>
          <cell r="Z150">
            <v>7268169080.3999996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U151">
            <v>1083930000</v>
          </cell>
          <cell r="W151">
            <v>1003592128.66</v>
          </cell>
          <cell r="X151">
            <v>451996553.99000001</v>
          </cell>
          <cell r="Z151">
            <v>451996553.99000001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U152">
            <v>735272176</v>
          </cell>
          <cell r="W152">
            <v>705178888</v>
          </cell>
          <cell r="X152">
            <v>363702312.39999998</v>
          </cell>
          <cell r="Z152">
            <v>363702312.39999998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U153">
            <v>767200005</v>
          </cell>
          <cell r="W153">
            <v>335365005</v>
          </cell>
          <cell r="X153">
            <v>146146400</v>
          </cell>
          <cell r="Z153">
            <v>146146400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U154">
            <v>22768406600</v>
          </cell>
          <cell r="W154">
            <v>16755147968.870001</v>
          </cell>
          <cell r="X154">
            <v>16752445968.870001</v>
          </cell>
          <cell r="Z154">
            <v>16752445968.870001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U155">
            <v>8501035000</v>
          </cell>
          <cell r="W155">
            <v>6541871827</v>
          </cell>
          <cell r="X155">
            <v>6541871827</v>
          </cell>
          <cell r="Z155">
            <v>5819886074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U156">
            <v>2630116700</v>
          </cell>
          <cell r="W156">
            <v>2007851806</v>
          </cell>
          <cell r="X156">
            <v>2007851806</v>
          </cell>
          <cell r="Z156">
            <v>2007851806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0</v>
          </cell>
          <cell r="U157">
            <v>0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U158">
            <v>11338488623.889999</v>
          </cell>
          <cell r="W158">
            <v>10741024779.709999</v>
          </cell>
          <cell r="X158">
            <v>6840882478.71</v>
          </cell>
          <cell r="Z158">
            <v>6747091942.0200005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U159">
            <v>11327300000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U160">
            <v>3940340245369</v>
          </cell>
          <cell r="W160">
            <v>3940340245369</v>
          </cell>
          <cell r="X160">
            <v>3940340245369</v>
          </cell>
          <cell r="Z160">
            <v>3940340245369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U161">
            <v>97500000</v>
          </cell>
          <cell r="W161">
            <v>87802055.129999995</v>
          </cell>
          <cell r="X161">
            <v>87802055.129999995</v>
          </cell>
          <cell r="Z161">
            <v>87802055.129999995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U162">
            <v>2021000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U163">
            <v>35885877230.769997</v>
          </cell>
          <cell r="W163">
            <v>32382565292.84</v>
          </cell>
          <cell r="X163">
            <v>19413131342.32</v>
          </cell>
          <cell r="Z163">
            <v>19282174675.32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U164">
            <v>339571936</v>
          </cell>
          <cell r="W164">
            <v>307862320</v>
          </cell>
          <cell r="X164">
            <v>307862320</v>
          </cell>
          <cell r="Z164">
            <v>303666320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U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U166">
            <v>41464000000</v>
          </cell>
          <cell r="W166">
            <v>41460718000</v>
          </cell>
          <cell r="X166">
            <v>8810443600</v>
          </cell>
          <cell r="Z166">
            <v>8810443600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U167">
            <v>3712474778</v>
          </cell>
          <cell r="W167">
            <v>2088779668</v>
          </cell>
          <cell r="X167">
            <v>860883668</v>
          </cell>
          <cell r="Z167">
            <v>860883668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U168">
            <v>146718204501</v>
          </cell>
          <cell r="W168">
            <v>100734965320</v>
          </cell>
          <cell r="X168">
            <v>880203905</v>
          </cell>
          <cell r="Z168">
            <v>880203905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U169">
            <v>116736647362.48</v>
          </cell>
          <cell r="W169">
            <v>66391177500</v>
          </cell>
          <cell r="X169">
            <v>86850000</v>
          </cell>
          <cell r="Z169">
            <v>86850000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U170">
            <v>723527011.95000005</v>
          </cell>
          <cell r="W170">
            <v>717269155</v>
          </cell>
          <cell r="X170">
            <v>226569155.00999999</v>
          </cell>
          <cell r="Z170">
            <v>217569155.00999999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U171">
            <v>20508200000</v>
          </cell>
          <cell r="W171">
            <v>14570055248</v>
          </cell>
          <cell r="X171">
            <v>14570055248</v>
          </cell>
          <cell r="Z171">
            <v>14570055248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U172">
            <v>16785000000</v>
          </cell>
          <cell r="W172">
            <v>10474829858</v>
          </cell>
          <cell r="X172">
            <v>10474829858</v>
          </cell>
          <cell r="Z172">
            <v>10474829858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U173">
            <v>4827800000</v>
          </cell>
          <cell r="W173">
            <v>2919224395</v>
          </cell>
          <cell r="X173">
            <v>2919224395</v>
          </cell>
          <cell r="Z173">
            <v>2919224395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U174">
            <v>8756400000</v>
          </cell>
          <cell r="W174">
            <v>6360650420</v>
          </cell>
          <cell r="X174">
            <v>6360650420</v>
          </cell>
          <cell r="Z174">
            <v>6360650420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U175">
            <v>2812200000</v>
          </cell>
          <cell r="W175">
            <v>2146200193</v>
          </cell>
          <cell r="X175">
            <v>2146200193</v>
          </cell>
          <cell r="Z175">
            <v>2146200193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U176">
            <v>619500000</v>
          </cell>
          <cell r="W176">
            <v>576464461</v>
          </cell>
          <cell r="X176">
            <v>576464461</v>
          </cell>
          <cell r="Z176">
            <v>576464461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2101700000</v>
          </cell>
          <cell r="U177">
            <v>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869862826</v>
          </cell>
          <cell r="U178">
            <v>10857348084.440001</v>
          </cell>
          <cell r="W178">
            <v>10307976158.540001</v>
          </cell>
          <cell r="X178">
            <v>5669514239.5</v>
          </cell>
          <cell r="Z178">
            <v>5270582192.8400002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U179">
            <v>17481519593.799999</v>
          </cell>
          <cell r="W179">
            <v>14759108024.77</v>
          </cell>
          <cell r="X179">
            <v>9555949896.3299999</v>
          </cell>
          <cell r="Z179">
            <v>9135106050.3299999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U180">
            <v>11327300000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U181">
            <v>76500000</v>
          </cell>
          <cell r="W181">
            <v>76401000</v>
          </cell>
          <cell r="X181">
            <v>76401000</v>
          </cell>
          <cell r="Z181">
            <v>76401000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A-03-10</v>
          </cell>
          <cell r="D182" t="str">
            <v>A</v>
          </cell>
          <cell r="E182" t="str">
            <v>03</v>
          </cell>
          <cell r="F182" t="str">
            <v>10</v>
          </cell>
          <cell r="L182" t="str">
            <v>Propios</v>
          </cell>
          <cell r="M182" t="str">
            <v>21</v>
          </cell>
          <cell r="N182" t="str">
            <v>CSF</v>
          </cell>
          <cell r="P182">
            <v>2660000000</v>
          </cell>
          <cell r="Q182">
            <v>0</v>
          </cell>
          <cell r="R182">
            <v>0</v>
          </cell>
          <cell r="S182">
            <v>2660000000</v>
          </cell>
          <cell r="T182">
            <v>0</v>
          </cell>
          <cell r="U182">
            <v>1429690639</v>
          </cell>
          <cell r="W182">
            <v>1397166997.0599999</v>
          </cell>
          <cell r="X182">
            <v>1397166997.0599999</v>
          </cell>
          <cell r="Z182">
            <v>1397166997.0599999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A-08-01</v>
          </cell>
          <cell r="D183" t="str">
            <v>A</v>
          </cell>
          <cell r="E183" t="str">
            <v>08</v>
          </cell>
          <cell r="F183" t="str">
            <v>01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105700000</v>
          </cell>
          <cell r="Q183">
            <v>0</v>
          </cell>
          <cell r="R183">
            <v>0</v>
          </cell>
          <cell r="S183">
            <v>105700000</v>
          </cell>
          <cell r="T183">
            <v>0</v>
          </cell>
          <cell r="U183">
            <v>82500000</v>
          </cell>
          <cell r="W183">
            <v>51670566</v>
          </cell>
          <cell r="X183">
            <v>51670566</v>
          </cell>
          <cell r="Z183">
            <v>51670566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A-08-03</v>
          </cell>
          <cell r="D184" t="str">
            <v>A</v>
          </cell>
          <cell r="E184" t="str">
            <v>08</v>
          </cell>
          <cell r="F184" t="str">
            <v>03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2100000</v>
          </cell>
          <cell r="Q184">
            <v>0</v>
          </cell>
          <cell r="R184">
            <v>0</v>
          </cell>
          <cell r="S184">
            <v>2100000</v>
          </cell>
          <cell r="T184">
            <v>0</v>
          </cell>
          <cell r="U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A-08-04-01</v>
          </cell>
          <cell r="D185" t="str">
            <v>A</v>
          </cell>
          <cell r="E185" t="str">
            <v>08</v>
          </cell>
          <cell r="F185" t="str">
            <v>04</v>
          </cell>
          <cell r="G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507500000</v>
          </cell>
          <cell r="Q185">
            <v>0</v>
          </cell>
          <cell r="R185">
            <v>0</v>
          </cell>
          <cell r="S185">
            <v>507500000</v>
          </cell>
          <cell r="T185">
            <v>0</v>
          </cell>
          <cell r="U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C-2104-1900-10-40302A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10</v>
          </cell>
          <cell r="H186" t="str">
            <v>40302A</v>
          </cell>
          <cell r="L186" t="str">
            <v>Nación</v>
          </cell>
          <cell r="M186" t="str">
            <v>10</v>
          </cell>
          <cell r="N186" t="str">
            <v>CSF</v>
          </cell>
          <cell r="P186">
            <v>2000000000</v>
          </cell>
          <cell r="Q186">
            <v>0</v>
          </cell>
          <cell r="R186">
            <v>0</v>
          </cell>
          <cell r="S186">
            <v>2000000000</v>
          </cell>
          <cell r="T186">
            <v>317066</v>
          </cell>
          <cell r="U186">
            <v>1999682934</v>
          </cell>
          <cell r="W186">
            <v>1191109457</v>
          </cell>
          <cell r="X186">
            <v>660478666</v>
          </cell>
          <cell r="Z186">
            <v>541352486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10443543986</v>
          </cell>
          <cell r="Q187">
            <v>0</v>
          </cell>
          <cell r="R187">
            <v>0</v>
          </cell>
          <cell r="S187">
            <v>10443543986</v>
          </cell>
          <cell r="T187">
            <v>0</v>
          </cell>
          <cell r="U187">
            <v>10401553314</v>
          </cell>
          <cell r="W187">
            <v>9964066179</v>
          </cell>
          <cell r="X187">
            <v>6967092184</v>
          </cell>
          <cell r="Z187">
            <v>6301861892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C-2104-1900-11-40302A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11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0</v>
          </cell>
          <cell r="U188">
            <v>2000000000</v>
          </cell>
          <cell r="W188">
            <v>2000000000</v>
          </cell>
          <cell r="X188">
            <v>81202086</v>
          </cell>
          <cell r="Z188">
            <v>81202086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14632032000</v>
          </cell>
          <cell r="Q189">
            <v>0</v>
          </cell>
          <cell r="R189">
            <v>0</v>
          </cell>
          <cell r="S189">
            <v>14632032000</v>
          </cell>
          <cell r="T189">
            <v>0</v>
          </cell>
          <cell r="U189">
            <v>14432032000</v>
          </cell>
          <cell r="W189">
            <v>11298465804</v>
          </cell>
          <cell r="X189">
            <v>1825258397</v>
          </cell>
          <cell r="Z189">
            <v>1457920925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C-2104-1900-12-40302A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12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5976156725</v>
          </cell>
          <cell r="Q190">
            <v>0</v>
          </cell>
          <cell r="R190">
            <v>0</v>
          </cell>
          <cell r="S190">
            <v>5976156725</v>
          </cell>
          <cell r="T190">
            <v>0</v>
          </cell>
          <cell r="U190">
            <v>5937358199</v>
          </cell>
          <cell r="W190">
            <v>5311998140</v>
          </cell>
          <cell r="X190">
            <v>3257890103.9000001</v>
          </cell>
          <cell r="Z190">
            <v>3133430538.9000001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C-2104-1900-13-40302A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13</v>
          </cell>
          <cell r="H191" t="str">
            <v>40302A</v>
          </cell>
          <cell r="L191" t="str">
            <v>Nación</v>
          </cell>
          <cell r="M191" t="str">
            <v>10</v>
          </cell>
          <cell r="N191" t="str">
            <v>CSF</v>
          </cell>
          <cell r="P191">
            <v>2000000000</v>
          </cell>
          <cell r="Q191">
            <v>0</v>
          </cell>
          <cell r="R191">
            <v>0</v>
          </cell>
          <cell r="S191">
            <v>2000000000</v>
          </cell>
          <cell r="T191">
            <v>327167529</v>
          </cell>
          <cell r="U191">
            <v>1517752293</v>
          </cell>
          <cell r="W191">
            <v>1509284440</v>
          </cell>
          <cell r="X191">
            <v>113070743</v>
          </cell>
          <cell r="Z191">
            <v>98127473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11247880694</v>
          </cell>
          <cell r="Q192">
            <v>0</v>
          </cell>
          <cell r="R192">
            <v>0</v>
          </cell>
          <cell r="S192">
            <v>11247880694</v>
          </cell>
          <cell r="T192">
            <v>0</v>
          </cell>
          <cell r="U192">
            <v>7572698423</v>
          </cell>
          <cell r="W192">
            <v>6251597184.6700001</v>
          </cell>
          <cell r="X192">
            <v>4175796140.3699999</v>
          </cell>
          <cell r="Z192">
            <v>3752470886.3699999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C-2105-1900-3-53105E</v>
          </cell>
          <cell r="D193" t="str">
            <v>C</v>
          </cell>
          <cell r="E193" t="str">
            <v>2105</v>
          </cell>
          <cell r="F193" t="str">
            <v>1900</v>
          </cell>
          <cell r="G193" t="str">
            <v>3</v>
          </cell>
          <cell r="H193" t="str">
            <v>53105E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6143278200</v>
          </cell>
          <cell r="Q193">
            <v>0</v>
          </cell>
          <cell r="R193">
            <v>0</v>
          </cell>
          <cell r="S193">
            <v>6143278200</v>
          </cell>
          <cell r="T193">
            <v>0</v>
          </cell>
          <cell r="U193">
            <v>5703973373</v>
          </cell>
          <cell r="W193">
            <v>5175519828</v>
          </cell>
          <cell r="X193">
            <v>3345581994</v>
          </cell>
          <cell r="Z193">
            <v>3100686804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C-2106-1900-1-53105D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1</v>
          </cell>
          <cell r="H194" t="str">
            <v>53105D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1952618940</v>
          </cell>
          <cell r="U194">
            <v>45678220</v>
          </cell>
          <cell r="W194">
            <v>45678220</v>
          </cell>
          <cell r="X194">
            <v>27406932</v>
          </cell>
          <cell r="Z194">
            <v>27406932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11654968000</v>
          </cell>
          <cell r="Q195">
            <v>0</v>
          </cell>
          <cell r="R195">
            <v>0</v>
          </cell>
          <cell r="S195">
            <v>11654968000</v>
          </cell>
          <cell r="T195">
            <v>0</v>
          </cell>
          <cell r="U195">
            <v>11463445008</v>
          </cell>
          <cell r="W195">
            <v>6114550288</v>
          </cell>
          <cell r="X195">
            <v>3732217697</v>
          </cell>
          <cell r="Z195">
            <v>3245191387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C-2199-1900-6-53105B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6</v>
          </cell>
          <cell r="H196" t="str">
            <v>53105B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9237135238</v>
          </cell>
          <cell r="Q196">
            <v>0</v>
          </cell>
          <cell r="R196">
            <v>0</v>
          </cell>
          <cell r="S196">
            <v>9237135238</v>
          </cell>
          <cell r="T196">
            <v>0</v>
          </cell>
          <cell r="U196">
            <v>9101818028</v>
          </cell>
          <cell r="W196">
            <v>8130968563.1999998</v>
          </cell>
          <cell r="X196">
            <v>4309536569.2700005</v>
          </cell>
          <cell r="Z196">
            <v>3899354866.27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C-2199-1900-7-53105B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7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18912861157</v>
          </cell>
          <cell r="Q197">
            <v>0</v>
          </cell>
          <cell r="R197">
            <v>0</v>
          </cell>
          <cell r="S197">
            <v>18912861157</v>
          </cell>
          <cell r="T197">
            <v>0</v>
          </cell>
          <cell r="U197">
            <v>13934060929.82</v>
          </cell>
          <cell r="W197">
            <v>7843877979.8199997</v>
          </cell>
          <cell r="X197">
            <v>3142939773.4099998</v>
          </cell>
          <cell r="Z197">
            <v>2874404924.4099998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C-2199-1900-8-53105B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8</v>
          </cell>
          <cell r="H198" t="str">
            <v>53105B</v>
          </cell>
          <cell r="L198" t="str">
            <v>Nación</v>
          </cell>
          <cell r="M198" t="str">
            <v>10</v>
          </cell>
          <cell r="N198" t="str">
            <v>CSF</v>
          </cell>
          <cell r="P198">
            <v>2000000000</v>
          </cell>
          <cell r="Q198">
            <v>0</v>
          </cell>
          <cell r="R198">
            <v>0</v>
          </cell>
          <cell r="S198">
            <v>2000000000</v>
          </cell>
          <cell r="T198">
            <v>1379947406</v>
          </cell>
          <cell r="U198">
            <v>620052586</v>
          </cell>
          <cell r="W198">
            <v>620052586</v>
          </cell>
          <cell r="X198">
            <v>0</v>
          </cell>
          <cell r="Z198">
            <v>0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58701844000</v>
          </cell>
          <cell r="Q199">
            <v>0</v>
          </cell>
          <cell r="R199">
            <v>0</v>
          </cell>
          <cell r="S199">
            <v>58701844000</v>
          </cell>
          <cell r="T199">
            <v>0</v>
          </cell>
          <cell r="U199">
            <v>52328912699</v>
          </cell>
          <cell r="W199">
            <v>51176391846</v>
          </cell>
          <cell r="X199">
            <v>44963588108</v>
          </cell>
          <cell r="Z199">
            <v>44882527108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P200">
            <v>12568394147436</v>
          </cell>
          <cell r="Q200">
            <v>217347953869</v>
          </cell>
          <cell r="R200">
            <v>202347953869</v>
          </cell>
          <cell r="S200">
            <v>12583394147436</v>
          </cell>
          <cell r="T200">
            <v>499135441802</v>
          </cell>
          <cell r="U200">
            <v>11085947821618.699</v>
          </cell>
          <cell r="W200">
            <v>10013508063205.4</v>
          </cell>
          <cell r="X200">
            <v>8084365451994.46</v>
          </cell>
          <cell r="Z200">
            <v>8077790156177.8096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W201" t="str">
            <v/>
          </cell>
          <cell r="X201" t="str">
            <v/>
          </cell>
          <cell r="Z201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55" zoomScaleNormal="55" zoomScalePageLayoutView="55" workbookViewId="0">
      <pane ySplit="8" topLeftCell="A38" activePane="bottomLeft" state="frozen"/>
      <selection pane="bottomLeft" activeCell="J49" sqref="J49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91" t="s">
        <v>442</v>
      </c>
      <c r="D2" s="592"/>
      <c r="E2" s="592"/>
      <c r="F2" s="592"/>
      <c r="G2" s="592"/>
      <c r="H2" s="592"/>
      <c r="I2" s="592"/>
      <c r="J2" s="592"/>
      <c r="K2" s="592"/>
    </row>
    <row r="3" spans="2:13">
      <c r="C3" s="592"/>
      <c r="D3" s="592"/>
      <c r="E3" s="592"/>
      <c r="F3" s="592"/>
      <c r="G3" s="592"/>
      <c r="H3" s="592"/>
      <c r="I3" s="592"/>
      <c r="J3" s="592"/>
      <c r="K3" s="592"/>
    </row>
    <row r="4" spans="2:13">
      <c r="C4" s="592"/>
      <c r="D4" s="592"/>
      <c r="E4" s="592"/>
      <c r="F4" s="592"/>
      <c r="G4" s="592"/>
      <c r="H4" s="592"/>
      <c r="I4" s="592"/>
      <c r="J4" s="592"/>
      <c r="K4" s="592"/>
    </row>
    <row r="5" spans="2:13">
      <c r="C5" s="592"/>
      <c r="D5" s="592"/>
      <c r="E5" s="592"/>
      <c r="F5" s="592"/>
      <c r="G5" s="592"/>
      <c r="H5" s="592"/>
      <c r="I5" s="592"/>
      <c r="J5" s="592"/>
      <c r="K5" s="592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93" t="s">
        <v>16</v>
      </c>
      <c r="D7" s="593" t="s">
        <v>3</v>
      </c>
      <c r="E7" s="593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94"/>
      <c r="D8" s="595"/>
      <c r="E8" s="595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9" t="s">
        <v>8</v>
      </c>
      <c r="D9" s="586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485048.32576199999</v>
      </c>
      <c r="I9" s="341">
        <f>G9/F9</f>
        <v>0.5714028321057506</v>
      </c>
      <c r="J9" s="342">
        <f>H9/F9</f>
        <v>0.40166911730809335</v>
      </c>
      <c r="K9" s="95"/>
      <c r="L9" s="96"/>
      <c r="M9" s="97"/>
    </row>
    <row r="10" spans="2:13" s="98" customFormat="1" ht="62.5" customHeight="1">
      <c r="B10" s="94"/>
      <c r="C10" s="590"/>
      <c r="D10" s="587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61792.078411779999</v>
      </c>
      <c r="H10" s="55">
        <f>Hoja1!AN112</f>
        <v>55145.184444999999</v>
      </c>
      <c r="I10" s="341">
        <f t="shared" ref="I10:I48" si="0">G10/F10</f>
        <v>0.61877815114448076</v>
      </c>
      <c r="J10" s="342">
        <f t="shared" ref="J10:J48" si="1">H10/F10</f>
        <v>0.5522169856143464</v>
      </c>
      <c r="K10" s="95"/>
      <c r="L10" s="96"/>
      <c r="M10" s="97"/>
    </row>
    <row r="11" spans="2:13" s="98" customFormat="1" ht="62.5" customHeight="1">
      <c r="B11" s="94"/>
      <c r="C11" s="590"/>
      <c r="D11" s="587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41886.510955949998</v>
      </c>
      <c r="H11" s="55">
        <f>Hoja1!AN113</f>
        <v>41422.786624419998</v>
      </c>
      <c r="I11" s="341">
        <f t="shared" ref="I11" si="2">G11/F11</f>
        <v>0.61465049639609681</v>
      </c>
      <c r="J11" s="342">
        <f t="shared" ref="J11" si="3">H11/F11</f>
        <v>0.60784571881828398</v>
      </c>
      <c r="K11" s="95"/>
      <c r="L11" s="96"/>
      <c r="M11" s="97"/>
    </row>
    <row r="12" spans="2:13" s="98" customFormat="1" ht="46">
      <c r="B12" s="94"/>
      <c r="C12" s="590"/>
      <c r="D12" s="598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1223.2952700000001</v>
      </c>
      <c r="H12" s="55">
        <f>Hoja1!AN114</f>
        <v>874.08603200000005</v>
      </c>
      <c r="I12" s="341">
        <f t="shared" si="0"/>
        <v>0.11213892205970766</v>
      </c>
      <c r="J12" s="342">
        <f t="shared" si="1"/>
        <v>8.01270697432903E-2</v>
      </c>
      <c r="K12" s="95"/>
      <c r="L12" s="96"/>
      <c r="M12" s="97"/>
    </row>
    <row r="13" spans="2:13" s="98" customFormat="1" ht="94.5" customHeight="1">
      <c r="B13" s="94"/>
      <c r="C13" s="590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28953.843926000001</v>
      </c>
      <c r="H13" s="55">
        <f>Hoja1!AN115</f>
        <v>11720.485214</v>
      </c>
      <c r="I13" s="341">
        <f t="shared" si="0"/>
        <v>0.83252800374185576</v>
      </c>
      <c r="J13" s="342">
        <f t="shared" si="1"/>
        <v>0.33700645009470365</v>
      </c>
      <c r="K13" s="95"/>
      <c r="L13" s="96"/>
      <c r="M13" s="97"/>
    </row>
    <row r="14" spans="2:13" s="98" customFormat="1" ht="69">
      <c r="B14" s="94"/>
      <c r="C14" s="590"/>
      <c r="D14" s="587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16381.887724</v>
      </c>
      <c r="H14" s="55">
        <f>Hoja1!AN116</f>
        <v>4600.1212513</v>
      </c>
      <c r="I14" s="341">
        <f t="shared" si="0"/>
        <v>0.70209293551763585</v>
      </c>
      <c r="J14" s="342">
        <f t="shared" si="1"/>
        <v>0.19715143257456483</v>
      </c>
      <c r="K14" s="95"/>
      <c r="L14" s="96"/>
      <c r="M14" s="97"/>
    </row>
    <row r="15" spans="2:13" s="98" customFormat="1" ht="69">
      <c r="B15" s="94"/>
      <c r="C15" s="590"/>
      <c r="D15" s="587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1540.5289560000001</v>
      </c>
      <c r="H15" s="55">
        <f>Hoja1!AN117</f>
        <v>552.78473599999995</v>
      </c>
      <c r="I15" s="341">
        <f t="shared" si="0"/>
        <v>0.31763483628865979</v>
      </c>
      <c r="J15" s="342">
        <f t="shared" si="1"/>
        <v>0.11397623422680411</v>
      </c>
      <c r="K15" s="95"/>
      <c r="L15" s="96"/>
      <c r="M15" s="97"/>
    </row>
    <row r="16" spans="2:13" s="98" customFormat="1" ht="77" customHeight="1">
      <c r="B16" s="94"/>
      <c r="C16" s="590"/>
      <c r="D16" s="587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1032.1767669999999</v>
      </c>
      <c r="H16" s="55">
        <f>Hoja1!AN118</f>
        <v>454.54365300000001</v>
      </c>
      <c r="I16" s="341">
        <f t="shared" si="0"/>
        <v>0.26466070948717946</v>
      </c>
      <c r="J16" s="342">
        <f t="shared" si="1"/>
        <v>0.11654965461538462</v>
      </c>
      <c r="K16" s="95"/>
      <c r="L16" s="96"/>
      <c r="M16" s="97"/>
    </row>
    <row r="17" spans="2:13" s="98" customFormat="1" ht="92" customHeight="1">
      <c r="B17" s="94"/>
      <c r="C17" s="590"/>
      <c r="D17" s="587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2714.0908639999998</v>
      </c>
      <c r="H17" s="55">
        <f>Hoja1!AN119</f>
        <v>661.01033399999994</v>
      </c>
      <c r="I17" s="341">
        <f t="shared" si="0"/>
        <v>0.3582165549174679</v>
      </c>
      <c r="J17" s="342">
        <f t="shared" si="1"/>
        <v>8.7242784591726477E-2</v>
      </c>
      <c r="K17" s="95"/>
      <c r="L17" s="96"/>
      <c r="M17" s="97"/>
    </row>
    <row r="18" spans="2:13" s="98" customFormat="1" ht="45" customHeight="1">
      <c r="B18" s="94"/>
      <c r="C18" s="599" t="s">
        <v>9</v>
      </c>
      <c r="D18" s="586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3386651.7622659998</v>
      </c>
      <c r="H18" s="55">
        <f>Hoja1!AN122</f>
        <v>2909142.7607419998</v>
      </c>
      <c r="I18" s="341">
        <f t="shared" si="0"/>
        <v>0.80196156126230389</v>
      </c>
      <c r="J18" s="342">
        <f t="shared" si="1"/>
        <v>0.68888708792975084</v>
      </c>
      <c r="K18" s="95"/>
      <c r="L18" s="96"/>
      <c r="M18" s="97"/>
    </row>
    <row r="19" spans="2:13" s="98" customFormat="1" ht="46">
      <c r="B19" s="94"/>
      <c r="C19" s="600"/>
      <c r="D19" s="587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115538.90219399999</v>
      </c>
      <c r="H19" s="55">
        <f>Hoja1!AN123</f>
        <v>115456.721777</v>
      </c>
      <c r="I19" s="341">
        <f t="shared" si="0"/>
        <v>0.5835386505553114</v>
      </c>
      <c r="J19" s="342">
        <f t="shared" si="1"/>
        <v>0.58312359165542915</v>
      </c>
      <c r="K19" s="95"/>
      <c r="L19" s="96"/>
      <c r="M19" s="97"/>
    </row>
    <row r="20" spans="2:13" s="98" customFormat="1" ht="46">
      <c r="B20" s="94"/>
      <c r="C20" s="600"/>
      <c r="D20" s="601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86862.618298000001</v>
      </c>
      <c r="H20" s="55">
        <f>Hoja1!AN124</f>
        <v>20169.513350000001</v>
      </c>
      <c r="I20" s="341">
        <f t="shared" si="0"/>
        <v>0.49330216429658574</v>
      </c>
      <c r="J20" s="342">
        <f t="shared" si="1"/>
        <v>0.11454483854296814</v>
      </c>
      <c r="K20" s="95"/>
      <c r="L20" s="96"/>
      <c r="M20" s="97"/>
    </row>
    <row r="21" spans="2:13" s="98" customFormat="1" ht="69" customHeight="1">
      <c r="B21" s="94"/>
      <c r="C21" s="600"/>
      <c r="D21" s="587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4905.4546659999996</v>
      </c>
      <c r="H21" s="55">
        <f>Hoja1!AN125</f>
        <v>3384.2810509999999</v>
      </c>
      <c r="I21" s="341">
        <f t="shared" si="0"/>
        <v>3.3931345825551636E-2</v>
      </c>
      <c r="J21" s="342">
        <f t="shared" si="1"/>
        <v>2.3409289970256621E-2</v>
      </c>
      <c r="K21" s="95"/>
      <c r="L21" s="96"/>
      <c r="M21" s="97"/>
    </row>
    <row r="22" spans="2:13" s="98" customFormat="1" ht="69" customHeight="1">
      <c r="B22" s="94"/>
      <c r="C22" s="600"/>
      <c r="D22" s="587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35824.650025000003</v>
      </c>
      <c r="H22" s="55">
        <f>Hoja1!AN126</f>
        <v>598.403503</v>
      </c>
      <c r="I22" s="341">
        <f t="shared" ref="I22" si="4">G22/F22</f>
        <v>0.22486818499943509</v>
      </c>
      <c r="J22" s="342">
        <f>H22/F22</f>
        <v>3.7561262851977853E-3</v>
      </c>
      <c r="K22" s="95"/>
      <c r="L22" s="96"/>
      <c r="M22" s="97"/>
    </row>
    <row r="23" spans="2:13" s="98" customFormat="1" ht="68" customHeight="1">
      <c r="B23" s="94"/>
      <c r="C23" s="600"/>
      <c r="D23" s="587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594910.13275341003</v>
      </c>
      <c r="H23" s="55">
        <f>Hoja1!AN131+Hoja1!AN132</f>
        <v>600</v>
      </c>
      <c r="I23" s="341">
        <f t="shared" si="0"/>
        <v>0.92959598340704452</v>
      </c>
      <c r="J23" s="342">
        <f t="shared" si="1"/>
        <v>9.3754931936151269E-4</v>
      </c>
      <c r="K23" s="95"/>
      <c r="L23" s="96"/>
      <c r="M23" s="97"/>
    </row>
    <row r="24" spans="2:13" s="98" customFormat="1" ht="92" customHeight="1">
      <c r="B24" s="94"/>
      <c r="C24" s="600"/>
      <c r="D24" s="602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1847.223317</v>
      </c>
      <c r="H24" s="55">
        <f>Hoja1!AN127</f>
        <v>927.72296100000005</v>
      </c>
      <c r="I24" s="341">
        <f t="shared" si="0"/>
        <v>0.93294106919191921</v>
      </c>
      <c r="J24" s="342">
        <f t="shared" si="1"/>
        <v>0.46854695000000002</v>
      </c>
      <c r="K24" s="95"/>
      <c r="L24" s="96"/>
      <c r="M24" s="97"/>
    </row>
    <row r="25" spans="2:13" s="98" customFormat="1" ht="57" customHeight="1">
      <c r="B25" s="94"/>
      <c r="C25" s="600"/>
      <c r="D25" s="587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686.30945299999996</v>
      </c>
      <c r="H25" s="55">
        <f>Hoja1!AN128</f>
        <v>422.86274900000001</v>
      </c>
      <c r="I25" s="341">
        <f t="shared" si="0"/>
        <v>0.8627490911070429</v>
      </c>
      <c r="J25" s="342">
        <f t="shared" si="1"/>
        <v>0.53157427858242778</v>
      </c>
      <c r="K25" s="95"/>
      <c r="L25" s="96"/>
      <c r="M25" s="97"/>
    </row>
    <row r="26" spans="2:13" s="98" customFormat="1" ht="46" customHeight="1">
      <c r="B26" s="94"/>
      <c r="C26" s="600"/>
      <c r="D26" s="587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415.64328</v>
      </c>
      <c r="H26" s="55">
        <f>Hoja1!AN129</f>
        <v>268.42032999999998</v>
      </c>
      <c r="I26" s="341">
        <f t="shared" si="0"/>
        <v>0.6394512</v>
      </c>
      <c r="J26" s="342">
        <f t="shared" si="1"/>
        <v>0.41295435384615381</v>
      </c>
      <c r="K26" s="95"/>
      <c r="L26" s="96"/>
      <c r="M26" s="97"/>
    </row>
    <row r="27" spans="2:13" s="98" customFormat="1" ht="91.5" customHeight="1">
      <c r="B27" s="94"/>
      <c r="C27" s="596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8553.8054819999998</v>
      </c>
      <c r="H27" s="55">
        <f>Hoja1!AN136</f>
        <v>7439.5468849999997</v>
      </c>
      <c r="I27" s="341">
        <f t="shared" si="0"/>
        <v>0.837714040445937</v>
      </c>
      <c r="J27" s="342">
        <f t="shared" si="1"/>
        <v>0.72858950244250298</v>
      </c>
      <c r="K27" s="95"/>
      <c r="L27" s="96"/>
      <c r="M27" s="97"/>
    </row>
    <row r="28" spans="2:13" s="98" customFormat="1" ht="69" customHeight="1">
      <c r="B28" s="94"/>
      <c r="C28" s="590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3965.337982</v>
      </c>
      <c r="H28" s="55">
        <f>Hoja1!AN137</f>
        <v>865.01099799999997</v>
      </c>
      <c r="I28" s="341">
        <f t="shared" si="0"/>
        <v>0.55536946526610642</v>
      </c>
      <c r="J28" s="342">
        <f t="shared" si="1"/>
        <v>0.12114999971988795</v>
      </c>
      <c r="K28" s="95"/>
      <c r="L28" s="96"/>
      <c r="M28" s="97"/>
    </row>
    <row r="29" spans="2:13" s="98" customFormat="1" ht="46" customHeight="1">
      <c r="B29" s="94"/>
      <c r="C29" s="590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1750.955854</v>
      </c>
      <c r="H29" s="55">
        <f>Hoja1!AN138</f>
        <v>571.15668900000003</v>
      </c>
      <c r="I29" s="341">
        <f t="shared" si="0"/>
        <v>0.22437478638366692</v>
      </c>
      <c r="J29" s="342">
        <f t="shared" si="1"/>
        <v>7.3190400427981028E-2</v>
      </c>
      <c r="K29" s="95"/>
      <c r="L29" s="96"/>
      <c r="M29" s="97"/>
    </row>
    <row r="30" spans="2:13" s="98" customFormat="1" ht="69" customHeight="1">
      <c r="B30" s="94"/>
      <c r="C30" s="590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10989.117845000001</v>
      </c>
      <c r="H30" s="55">
        <f>Hoja1!AN139</f>
        <v>6018.6792800000003</v>
      </c>
      <c r="I30" s="341">
        <f t="shared" si="0"/>
        <v>0.74755903707482996</v>
      </c>
      <c r="J30" s="342">
        <f t="shared" si="1"/>
        <v>0.40943396462585036</v>
      </c>
      <c r="K30" s="95"/>
      <c r="L30" s="96"/>
      <c r="M30" s="97"/>
    </row>
    <row r="31" spans="2:13" s="98" customFormat="1" ht="46" customHeight="1">
      <c r="B31" s="94"/>
      <c r="C31" s="590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6889.8986610000002</v>
      </c>
      <c r="H31" s="55">
        <f>Hoja1!AN140</f>
        <v>5782.1900133299996</v>
      </c>
      <c r="I31" s="341">
        <f t="shared" si="0"/>
        <v>0.75171592192272807</v>
      </c>
      <c r="J31" s="342">
        <f t="shared" si="1"/>
        <v>0.6308604103578922</v>
      </c>
      <c r="K31" s="95"/>
      <c r="L31" s="96"/>
      <c r="M31" s="97"/>
    </row>
    <row r="32" spans="2:13" s="98" customFormat="1" ht="92" customHeight="1">
      <c r="B32" s="94"/>
      <c r="C32" s="590"/>
      <c r="D32" s="586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4642.1370030100006</v>
      </c>
      <c r="H32" s="55">
        <f>Hoja1!AN143</f>
        <v>2625.1318130100003</v>
      </c>
      <c r="I32" s="341">
        <f t="shared" si="0"/>
        <v>0.52550360630753268</v>
      </c>
      <c r="J32" s="342">
        <f t="shared" si="1"/>
        <v>0.29717266721660668</v>
      </c>
      <c r="K32" s="95"/>
      <c r="L32" s="96"/>
      <c r="M32" s="97"/>
    </row>
    <row r="33" spans="2:13 16383:16383" s="98" customFormat="1" ht="92" customHeight="1">
      <c r="B33" s="94"/>
      <c r="C33" s="597"/>
      <c r="D33" s="587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1385.206463</v>
      </c>
      <c r="H33" s="55">
        <f>Hoja1!AN146</f>
        <v>923.39657099999999</v>
      </c>
      <c r="I33" s="341">
        <f t="shared" si="0"/>
        <v>0.11885083337623338</v>
      </c>
      <c r="J33" s="342">
        <f t="shared" si="1"/>
        <v>7.922750501930502E-2</v>
      </c>
      <c r="K33" s="95"/>
      <c r="L33" s="96"/>
      <c r="M33" s="97"/>
    </row>
    <row r="34" spans="2:13 16383:16383" s="98" customFormat="1" ht="69" customHeight="1">
      <c r="B34" s="94"/>
      <c r="C34" s="589" t="s">
        <v>14</v>
      </c>
      <c r="D34" s="587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12484.706467</v>
      </c>
      <c r="H34" s="55">
        <f>Hoja1!AN102</f>
        <v>4210.9057380000004</v>
      </c>
      <c r="I34" s="341">
        <f t="shared" si="0"/>
        <v>0.74318077683706363</v>
      </c>
      <c r="J34" s="342">
        <f t="shared" si="1"/>
        <v>0.25066381863493509</v>
      </c>
      <c r="K34" s="95"/>
      <c r="L34" s="96"/>
      <c r="M34" s="97"/>
    </row>
    <row r="35" spans="2:13 16383:16383" s="98" customFormat="1" ht="69" customHeight="1">
      <c r="B35" s="94"/>
      <c r="C35" s="590"/>
      <c r="D35" s="587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11613.958576999999</v>
      </c>
      <c r="H35" s="55">
        <f>Hoja1!AN103</f>
        <v>2769.833658</v>
      </c>
      <c r="I35" s="341">
        <f t="shared" si="0"/>
        <v>0.64287873445666976</v>
      </c>
      <c r="J35" s="342">
        <f t="shared" si="1"/>
        <v>0.15332129393305383</v>
      </c>
      <c r="K35" s="95"/>
      <c r="L35" s="96"/>
      <c r="M35" s="97"/>
    </row>
    <row r="36" spans="2:13 16383:16383" s="98" customFormat="1" ht="115" customHeight="1">
      <c r="B36" s="94"/>
      <c r="C36" s="590"/>
      <c r="D36" s="588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2536.9572029999999</v>
      </c>
      <c r="H36" s="55">
        <f>Hoja1!AN104</f>
        <v>1114.458936</v>
      </c>
      <c r="I36" s="341">
        <f t="shared" si="0"/>
        <v>0.70992877348590788</v>
      </c>
      <c r="J36" s="342">
        <f t="shared" si="1"/>
        <v>0.31186433283119519</v>
      </c>
      <c r="K36" s="95"/>
      <c r="L36" s="96"/>
      <c r="M36" s="97"/>
    </row>
    <row r="37" spans="2:13 16383:16383" s="98" customFormat="1" ht="84.5" customHeight="1">
      <c r="B37" s="94"/>
      <c r="C37" s="590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3955.595237</v>
      </c>
      <c r="H37" s="55">
        <f>Hoja1!AN87</f>
        <v>962.96274400000004</v>
      </c>
      <c r="I37" s="341">
        <f t="shared" si="0"/>
        <v>0.63892670602487478</v>
      </c>
      <c r="J37" s="342">
        <f t="shared" si="1"/>
        <v>0.1555423589080924</v>
      </c>
      <c r="K37" s="95"/>
      <c r="L37" s="96"/>
      <c r="M37" s="97"/>
    </row>
    <row r="38" spans="2:13 16383:16383" s="98" customFormat="1" ht="84.5" customHeight="1">
      <c r="B38" s="94"/>
      <c r="C38" s="590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1794.5722390000001</v>
      </c>
      <c r="H38" s="55">
        <f>Hoja1!AN90</f>
        <v>1030.8281834100001</v>
      </c>
      <c r="I38" s="341">
        <f t="shared" si="0"/>
        <v>0.8586470043062201</v>
      </c>
      <c r="J38" s="342">
        <f t="shared" si="1"/>
        <v>0.49321922651196176</v>
      </c>
      <c r="K38" s="95"/>
      <c r="L38" s="96"/>
      <c r="M38" s="97"/>
    </row>
    <row r="39" spans="2:13 16383:16383" s="98" customFormat="1" ht="84.5" customHeight="1">
      <c r="B39" s="94"/>
      <c r="C39" s="590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2037.974258</v>
      </c>
      <c r="H39" s="55">
        <f>Hoja1!AN93</f>
        <v>1231.642343</v>
      </c>
      <c r="I39" s="341">
        <f t="shared" si="0"/>
        <v>0.94221498122250014</v>
      </c>
      <c r="J39" s="342">
        <f t="shared" si="1"/>
        <v>0.56942420274799221</v>
      </c>
      <c r="K39" s="95"/>
      <c r="L39" s="96"/>
      <c r="M39" s="97"/>
    </row>
    <row r="40" spans="2:13 16383:16383" s="98" customFormat="1" ht="84.5" customHeight="1">
      <c r="B40" s="94"/>
      <c r="C40" s="590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701.84855300000004</v>
      </c>
      <c r="H40" s="55">
        <f>Hoja1!AN94</f>
        <v>426.90462300000002</v>
      </c>
      <c r="I40" s="341">
        <f t="shared" si="0"/>
        <v>0.38205424762348544</v>
      </c>
      <c r="J40" s="342">
        <f t="shared" si="1"/>
        <v>0.23238734888045381</v>
      </c>
      <c r="K40" s="95"/>
      <c r="L40" s="96"/>
      <c r="M40" s="97"/>
    </row>
    <row r="41" spans="2:13 16383:16383" s="98" customFormat="1" ht="84.5" customHeight="1">
      <c r="B41" s="94"/>
      <c r="C41" s="590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843.43268399999999</v>
      </c>
      <c r="H41" s="55">
        <f>Hoja1!AN95</f>
        <v>520.80116799999996</v>
      </c>
      <c r="I41" s="341">
        <f t="shared" si="0"/>
        <v>0.88782387789473682</v>
      </c>
      <c r="J41" s="342">
        <f t="shared" si="1"/>
        <v>0.54821175578947368</v>
      </c>
      <c r="K41" s="95"/>
      <c r="L41" s="96"/>
      <c r="M41" s="97"/>
    </row>
    <row r="42" spans="2:13 16383:16383" s="98" customFormat="1" ht="84.5" customHeight="1">
      <c r="B42" s="94"/>
      <c r="C42" s="590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2659.3509880000001</v>
      </c>
      <c r="H42" s="55">
        <f>Hoja1!AN98</f>
        <v>1704.4388629500002</v>
      </c>
      <c r="I42" s="341">
        <f t="shared" si="0"/>
        <v>0.85785515741935492</v>
      </c>
      <c r="J42" s="342">
        <f t="shared" si="1"/>
        <v>0.54981898804838714</v>
      </c>
      <c r="K42" s="95"/>
      <c r="L42" s="96"/>
      <c r="M42" s="97"/>
    </row>
    <row r="43" spans="2:13 16383:16383" s="98" customFormat="1" ht="69" customHeight="1">
      <c r="B43" s="94"/>
      <c r="C43" s="590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1682.7713429999999</v>
      </c>
      <c r="H43" s="55">
        <f>Hoja1!AN99</f>
        <v>1091.1279300000001</v>
      </c>
      <c r="I43" s="341">
        <f t="shared" ref="I43:I44" si="5">G43/F43</f>
        <v>0.66565322112341763</v>
      </c>
      <c r="J43" s="342">
        <f t="shared" ref="J43:J44" si="6">H43/F43</f>
        <v>0.43161706091772156</v>
      </c>
      <c r="K43" s="95"/>
      <c r="L43" s="96"/>
      <c r="M43" s="97"/>
    </row>
    <row r="44" spans="2:13 16383:16383" s="98" customFormat="1" ht="92">
      <c r="B44" s="94"/>
      <c r="C44" s="590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4358.6721821800002</v>
      </c>
      <c r="H44" s="55">
        <f>Hoja1!AN150</f>
        <v>2543.3187456400001</v>
      </c>
      <c r="I44" s="341">
        <f t="shared" si="5"/>
        <v>0.46893842665914809</v>
      </c>
      <c r="J44" s="342">
        <f t="shared" si="6"/>
        <v>0.27362917907641954</v>
      </c>
      <c r="K44" s="95"/>
      <c r="L44" s="96"/>
      <c r="M44" s="97"/>
    </row>
    <row r="45" spans="2:13 16383:16383" s="98" customFormat="1" ht="69" customHeight="1">
      <c r="B45" s="94"/>
      <c r="C45" s="590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1515.0019090000001</v>
      </c>
      <c r="H45" s="55">
        <f>Hoja1!AN151</f>
        <v>448.91333200000003</v>
      </c>
      <c r="I45" s="341">
        <f t="shared" si="0"/>
        <v>0.94144703869014967</v>
      </c>
      <c r="J45" s="342">
        <f t="shared" si="1"/>
        <v>0.27896210858169157</v>
      </c>
      <c r="K45" s="95"/>
      <c r="L45" s="96"/>
      <c r="M45" s="97"/>
    </row>
    <row r="46" spans="2:13 16383:16383" s="98" customFormat="1" ht="46">
      <c r="B46" s="94"/>
      <c r="C46" s="590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15524.405321</v>
      </c>
      <c r="H46" s="55">
        <f>Hoja1!AN152</f>
        <v>5782.6940703299997</v>
      </c>
      <c r="I46" s="341">
        <f t="shared" si="0"/>
        <v>0.73510624521548817</v>
      </c>
      <c r="J46" s="342">
        <f t="shared" si="1"/>
        <v>0.27382011982899795</v>
      </c>
      <c r="K46" s="95"/>
      <c r="L46" s="96"/>
      <c r="M46" s="97"/>
    </row>
    <row r="47" spans="2:13 16383:16383" s="98" customFormat="1" ht="69">
      <c r="B47" s="94"/>
      <c r="C47" s="590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497.32999899999999</v>
      </c>
      <c r="H47" s="55">
        <f>Hoja1!AN153</f>
        <v>281.29333200000002</v>
      </c>
      <c r="I47" s="341">
        <f t="shared" ref="I47" si="7">G47/F47</f>
        <v>0.49263093244261469</v>
      </c>
      <c r="J47" s="342">
        <f t="shared" ref="J47" si="8">H47/F47</f>
        <v>0.27863550703091611</v>
      </c>
      <c r="K47" s="95"/>
      <c r="L47" s="96"/>
      <c r="M47" s="97"/>
    </row>
    <row r="48" spans="2:13 16383:16383" s="98" customFormat="1" ht="92" customHeight="1">
      <c r="B48" s="94"/>
      <c r="C48" s="590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445.020625</v>
      </c>
      <c r="H48" s="55">
        <f>Hoja1!AN154</f>
        <v>154.716182</v>
      </c>
      <c r="I48" s="341">
        <f t="shared" si="0"/>
        <v>0.11485366514610902</v>
      </c>
      <c r="J48" s="342">
        <f t="shared" si="1"/>
        <v>3.9930105621761823E-2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5174010.8408593284</v>
      </c>
      <c r="H49" s="450">
        <f>SUM(H9:H48)</f>
        <v>3699949.9666123893</v>
      </c>
      <c r="I49" s="451">
        <f>G49/F49</f>
        <v>0.72172339421601905</v>
      </c>
      <c r="J49" s="451">
        <f>H49/F49</f>
        <v>0.51610646565429985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40" zoomScaleNormal="4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3" t="s">
        <v>443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4"/>
      <c r="D7" s="604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4"/>
      <c r="D8" s="604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100734.96532</v>
      </c>
      <c r="I9" s="121">
        <f>Hoja1!AN176</f>
        <v>880.20390499999996</v>
      </c>
      <c r="J9" s="343">
        <f>H9/F9</f>
        <v>0.54732674053588515</v>
      </c>
      <c r="K9" s="344">
        <f>I9/F9</f>
        <v>4.7824420527691298E-3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41460.718000000001</v>
      </c>
      <c r="I10" s="121">
        <f>Hoja1!AN177</f>
        <v>8810.4436000000005</v>
      </c>
      <c r="J10" s="343">
        <f t="shared" ref="J10:J13" si="0">H10/F10</f>
        <v>0.9999208469998071</v>
      </c>
      <c r="K10" s="344">
        <f t="shared" ref="K10:K13" si="1">I10/F10</f>
        <v>0.21248416939996143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2088.7796680000001</v>
      </c>
      <c r="I11" s="121">
        <f>Hoja1!AN178</f>
        <v>860.88366799999994</v>
      </c>
      <c r="J11" s="343">
        <f t="shared" si="0"/>
        <v>0.18817834846846848</v>
      </c>
      <c r="K11" s="344">
        <f t="shared" si="1"/>
        <v>7.7557087207207207E-2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717.26915499999996</v>
      </c>
      <c r="I12" s="121">
        <f>Hoja1!AN179</f>
        <v>226.56915501</v>
      </c>
      <c r="J12" s="343">
        <f t="shared" ref="J12" si="2">H12/F12</f>
        <v>4.4795395398097702E-2</v>
      </c>
      <c r="K12" s="344">
        <f t="shared" ref="K12" si="3">I12/F12</f>
        <v>1.4149855480242755E-2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66391.177500000005</v>
      </c>
      <c r="I13" s="121">
        <f>Hoja1!AN180</f>
        <v>86.85</v>
      </c>
      <c r="J13" s="343">
        <f t="shared" si="0"/>
        <v>0.51109517599649879</v>
      </c>
      <c r="K13" s="344">
        <f t="shared" si="1"/>
        <v>6.6859208868973467E-4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211392.90964299999</v>
      </c>
      <c r="I14" s="455">
        <f>SUM(I9:I13)</f>
        <v>10864.950328010002</v>
      </c>
      <c r="J14" s="451">
        <f>H14/F14</f>
        <v>0.55262508592396065</v>
      </c>
      <c r="K14" s="451">
        <f>I14/F14</f>
        <v>2.8403242657078942E-2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3" t="s">
        <v>444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4"/>
      <c r="D7" s="604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4"/>
      <c r="D8" s="604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5311.9981399999997</v>
      </c>
      <c r="I9" s="112">
        <f>Hoja1!AN197</f>
        <v>3257.8901039000002</v>
      </c>
      <c r="J9" s="461">
        <f>H9/F9</f>
        <v>0.8888652664978427</v>
      </c>
      <c r="K9" s="461">
        <f>I9/F9</f>
        <v>0.54514803640796428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0.31706600000000001</v>
      </c>
      <c r="H10" s="112">
        <f>Hoja1!AH198</f>
        <v>11155.175636</v>
      </c>
      <c r="I10" s="112">
        <f>Hoja1!AN198</f>
        <v>7627.5708500000001</v>
      </c>
      <c r="J10" s="461">
        <f t="shared" ref="J10:J17" si="0">H10/F10</f>
        <v>0.89646290868184175</v>
      </c>
      <c r="K10" s="461">
        <f t="shared" ref="K10:K17" si="1">I10/F10</f>
        <v>0.61297415419446721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1952.6189400000001</v>
      </c>
      <c r="H11" s="112">
        <f>Hoja1!AH199</f>
        <v>6160.2285080000001</v>
      </c>
      <c r="I11" s="112">
        <f>Hoja1!AN199</f>
        <v>3759.6246289999999</v>
      </c>
      <c r="J11" s="461">
        <f t="shared" si="0"/>
        <v>0.45113459863106231</v>
      </c>
      <c r="K11" s="461">
        <f t="shared" si="1"/>
        <v>0.27533016767230795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13298.465803999999</v>
      </c>
      <c r="I12" s="112">
        <f>Hoja1!AN200</f>
        <v>1906.4604830000001</v>
      </c>
      <c r="J12" s="461">
        <f t="shared" si="0"/>
        <v>0.79956951766326567</v>
      </c>
      <c r="K12" s="461">
        <f t="shared" si="1"/>
        <v>0.11462583062610751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7760.8816246699998</v>
      </c>
      <c r="I13" s="112">
        <f>Hoja1!AN201</f>
        <v>4288.8668833700003</v>
      </c>
      <c r="J13" s="461">
        <f t="shared" si="0"/>
        <v>0.58582061568420707</v>
      </c>
      <c r="K13" s="461">
        <f t="shared" si="1"/>
        <v>0.3237398480884901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8130.9685632000001</v>
      </c>
      <c r="I14" s="112">
        <f>Hoja1!AN202</f>
        <v>4309.5365692700007</v>
      </c>
      <c r="J14" s="461">
        <f t="shared" si="0"/>
        <v>0.88024786405102962</v>
      </c>
      <c r="K14" s="461">
        <f t="shared" si="1"/>
        <v>0.46654470874706927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5175.5198280000004</v>
      </c>
      <c r="I15" s="112">
        <f>Hoja1!AN203</f>
        <v>3345.5819940000001</v>
      </c>
      <c r="J15" s="461">
        <f t="shared" si="0"/>
        <v>0.84246873729403959</v>
      </c>
      <c r="K15" s="461">
        <f t="shared" si="1"/>
        <v>0.5445922982944188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7843.8779798199994</v>
      </c>
      <c r="I16" s="112">
        <f>Hoja1!AN204</f>
        <v>3142.9397734099998</v>
      </c>
      <c r="J16" s="461">
        <f>H16/F16</f>
        <v>0.41473777630503228</v>
      </c>
      <c r="K16" s="461">
        <f>I16/F16</f>
        <v>0.16618002677224433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1379.947406</v>
      </c>
      <c r="H17" s="112">
        <f>Hoja1!AH205</f>
        <v>51796.444431999997</v>
      </c>
      <c r="I17" s="112">
        <f>Hoja1!AN205</f>
        <v>44963.588108000004</v>
      </c>
      <c r="J17" s="461">
        <f t="shared" si="0"/>
        <v>0.8532927670533369</v>
      </c>
      <c r="K17" s="461">
        <f t="shared" si="1"/>
        <v>0.74072853714295739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3660.0509410000004</v>
      </c>
      <c r="H18" s="455">
        <f t="shared" si="2"/>
        <v>116633.56051569001</v>
      </c>
      <c r="I18" s="455">
        <f t="shared" si="2"/>
        <v>76602.05939395001</v>
      </c>
      <c r="J18" s="451">
        <f>H18/F18</f>
        <v>0.74312700512132235</v>
      </c>
      <c r="K18" s="451">
        <f>I18/F18</f>
        <v>0.48806757447736443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3" t="s">
        <v>445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4"/>
      <c r="D7" s="604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4"/>
      <c r="D8" s="604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7809.9354825</v>
      </c>
      <c r="I9" s="112">
        <f>Hoja1!AN225</f>
        <v>2939.4844644299997</v>
      </c>
      <c r="J9" s="344">
        <f>H9/F9</f>
        <v>0.81551415358151758</v>
      </c>
      <c r="K9" s="344">
        <f>I9/F9</f>
        <v>0.30694122766405985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3528.2377732700002</v>
      </c>
      <c r="I10" s="112">
        <f>Hoja1!AN226</f>
        <v>1458.3058165499999</v>
      </c>
      <c r="J10" s="344">
        <f>H10/F10</f>
        <v>0.75068888792978727</v>
      </c>
      <c r="K10" s="344">
        <f t="shared" ref="K10:K11" si="0">I10/F10</f>
        <v>0.31027783330851061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153.785878</v>
      </c>
      <c r="I11" s="112">
        <f>Hoja1!AN227</f>
        <v>34.992312950000006</v>
      </c>
      <c r="J11" s="344">
        <f t="shared" ref="J11" si="1">H11/F11</f>
        <v>0.31130744534412957</v>
      </c>
      <c r="K11" s="344">
        <f t="shared" si="0"/>
        <v>7.0834641599190298E-2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11491.95913377</v>
      </c>
      <c r="I12" s="455">
        <f>SUM(I9:I11)</f>
        <v>4432.7825939300001</v>
      </c>
      <c r="J12" s="459">
        <f>H12/F12</f>
        <v>0.77802393223652744</v>
      </c>
      <c r="K12" s="459">
        <f>I12/F12</f>
        <v>0.30010644001895709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3" t="s">
        <v>446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4"/>
      <c r="D7" s="604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4"/>
      <c r="D8" s="604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5000</v>
      </c>
      <c r="H9" s="112">
        <f>Hoja1!AH248</f>
        <v>138650.23416478001</v>
      </c>
      <c r="I9" s="112">
        <f>Hoja1!AN248</f>
        <v>7268.1690804</v>
      </c>
      <c r="J9" s="344">
        <f>H9/F9</f>
        <v>0.55377985161476484</v>
      </c>
      <c r="K9" s="344">
        <f>I9/F9</f>
        <v>2.9029634310400305E-2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Hoja1!AH249</f>
        <v>1003.59212866</v>
      </c>
      <c r="I10" s="112">
        <f>Hoja1!AN249</f>
        <v>451.99655399</v>
      </c>
      <c r="J10" s="344">
        <f t="shared" ref="J10:J12" si="0">H10/F10</f>
        <v>0.80287370292799998</v>
      </c>
      <c r="K10" s="344">
        <f t="shared" ref="K10:K12" si="1">I10/F10</f>
        <v>0.36159724319199998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Hoja1!AH250</f>
        <v>335.365005</v>
      </c>
      <c r="I11" s="112">
        <f>Hoja1!AN250</f>
        <v>146.1464</v>
      </c>
      <c r="J11" s="344">
        <f t="shared" si="0"/>
        <v>0.13003060164595309</v>
      </c>
      <c r="K11" s="344">
        <f t="shared" si="1"/>
        <v>5.666513809450726E-2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Hoja1!AH251</f>
        <v>705.17888800000003</v>
      </c>
      <c r="I12" s="112">
        <f>Hoja1!AN251</f>
        <v>363.70231239999998</v>
      </c>
      <c r="J12" s="344">
        <f t="shared" si="0"/>
        <v>0.28944415859883516</v>
      </c>
      <c r="K12" s="344">
        <f t="shared" si="1"/>
        <v>0.14928341103863091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5000</v>
      </c>
      <c r="H13" s="455">
        <f>SUM(H9:H12)</f>
        <v>140694.37018644001</v>
      </c>
      <c r="I13" s="455">
        <f>SUM(I9:I12)</f>
        <v>8230.0143467899998</v>
      </c>
      <c r="J13" s="459">
        <f>H13/F13</f>
        <v>0.54822513455996202</v>
      </c>
      <c r="K13" s="459">
        <f>I13/F13</f>
        <v>3.2068807847253994E-2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3" t="s">
        <v>447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7"/>
      <c r="D7" s="607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7"/>
      <c r="D8" s="607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615</v>
      </c>
      <c r="H10" s="112">
        <f>Hoja1!AH272</f>
        <v>3839.4281674600002</v>
      </c>
      <c r="I10" s="112">
        <f>Hoja1!AN272</f>
        <v>1638.1793355899999</v>
      </c>
      <c r="J10" s="344">
        <f t="shared" ref="J10:J20" si="0">H10/F10</f>
        <v>0.41240715884981421</v>
      </c>
      <c r="K10" s="344">
        <f t="shared" ref="K10:K20" si="1">I10/F10</f>
        <v>0.17596289239188811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429.15287999999998</v>
      </c>
      <c r="H11" s="112">
        <f>Hoja1!AH273</f>
        <v>2689.6851219999999</v>
      </c>
      <c r="I11" s="112">
        <f>Hoja1!AN273</f>
        <v>1311.8958948699999</v>
      </c>
      <c r="J11" s="344">
        <f t="shared" si="0"/>
        <v>0.77035145019504203</v>
      </c>
      <c r="K11" s="344">
        <f t="shared" si="1"/>
        <v>0.37573948595386059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</v>
      </c>
      <c r="H12" s="112">
        <f>Hoja1!AH274</f>
        <v>8049.3164999999999</v>
      </c>
      <c r="I12" s="112">
        <f>Hoja1!AN274</f>
        <v>4762.7008379999997</v>
      </c>
      <c r="J12" s="344">
        <f t="shared" si="0"/>
        <v>0.89436850000000001</v>
      </c>
      <c r="K12" s="344">
        <f t="shared" si="1"/>
        <v>0.52918898199999997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185</v>
      </c>
      <c r="H13" s="112">
        <f>Hoja1!AH275</f>
        <v>99.594300000000004</v>
      </c>
      <c r="I13" s="112">
        <f>Hoja1!AN275</f>
        <v>17.016999999999999</v>
      </c>
      <c r="J13" s="344">
        <f t="shared" si="0"/>
        <v>1.5367109559685118E-2</v>
      </c>
      <c r="K13" s="344">
        <f t="shared" si="1"/>
        <v>2.6256733907177583E-3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200</v>
      </c>
      <c r="H14" s="112">
        <f>Hoja1!AH276</f>
        <v>3319.1233370999998</v>
      </c>
      <c r="I14" s="112">
        <f>Hoja1!AN276</f>
        <v>1240.12979666</v>
      </c>
      <c r="J14" s="344">
        <f t="shared" si="0"/>
        <v>0.61465246983333333</v>
      </c>
      <c r="K14" s="344">
        <f t="shared" si="1"/>
        <v>0.22965366604814816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Hoja1!AH277</f>
        <v>3747.6975130000001</v>
      </c>
      <c r="I15" s="112">
        <f>Hoja1!AN277</f>
        <v>1959.27505875</v>
      </c>
      <c r="J15" s="344">
        <f t="shared" si="0"/>
        <v>0.93692437824999997</v>
      </c>
      <c r="K15" s="344">
        <f t="shared" si="1"/>
        <v>0.48981876468750002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Hoja1!AH278</f>
        <v>6174.6428971999994</v>
      </c>
      <c r="I16" s="112">
        <f>Hoja1!AN278</f>
        <v>2489.4673028000002</v>
      </c>
      <c r="J16" s="344">
        <f t="shared" si="0"/>
        <v>0.68607143302222218</v>
      </c>
      <c r="K16" s="344">
        <f t="shared" si="1"/>
        <v>0.27660747808888891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0</v>
      </c>
      <c r="I17" s="112">
        <f>Hoja1!AN279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400</v>
      </c>
      <c r="H18" s="112">
        <f>Hoja1!AH280</f>
        <v>3269.9575703299997</v>
      </c>
      <c r="I18" s="112">
        <f>Hoja1!AN280</f>
        <v>929.89822465999998</v>
      </c>
      <c r="J18" s="344">
        <f t="shared" si="0"/>
        <v>0.32507779802465453</v>
      </c>
      <c r="K18" s="344">
        <f t="shared" si="1"/>
        <v>9.2444400503032112E-2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Hoja1!AH281</f>
        <v>73.775429000000003</v>
      </c>
      <c r="I19" s="112">
        <f>Hoja1!AN281</f>
        <v>73.775429000000003</v>
      </c>
      <c r="J19" s="344">
        <f t="shared" si="0"/>
        <v>0.40986349444444448</v>
      </c>
      <c r="K19" s="344">
        <f t="shared" si="1"/>
        <v>0.40986349444444448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487.58407199999999</v>
      </c>
      <c r="I20" s="112">
        <f>Hoja1!AN282</f>
        <v>310.41413999999997</v>
      </c>
      <c r="J20" s="344">
        <f t="shared" si="0"/>
        <v>0.97516814399999996</v>
      </c>
      <c r="K20" s="344">
        <f t="shared" si="1"/>
        <v>0.6208282799999999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3055.19652</v>
      </c>
      <c r="H21" s="455">
        <f>SUM(H9:H20)</f>
        <v>31750.804908089998</v>
      </c>
      <c r="I21" s="455">
        <f>SUM(I9:I20)</f>
        <v>14732.753020329999</v>
      </c>
      <c r="J21" s="459">
        <f>H21/F21</f>
        <v>0.516934691304754</v>
      </c>
      <c r="K21" s="459">
        <f>I21/F21</f>
        <v>0.23986387610264873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603" t="s">
        <v>448</v>
      </c>
      <c r="D2" s="603"/>
      <c r="E2" s="603"/>
      <c r="F2" s="603"/>
      <c r="G2" s="603"/>
      <c r="H2" s="603"/>
      <c r="I2" s="603"/>
      <c r="J2" s="603"/>
      <c r="K2" s="603"/>
      <c r="L2" s="603"/>
    </row>
    <row r="3" spans="2:14" ht="15" customHeight="1">
      <c r="C3" s="603"/>
      <c r="D3" s="603"/>
      <c r="E3" s="603"/>
      <c r="F3" s="603"/>
      <c r="G3" s="603"/>
      <c r="H3" s="603"/>
      <c r="I3" s="603"/>
      <c r="J3" s="603"/>
      <c r="K3" s="603"/>
      <c r="L3" s="603"/>
    </row>
    <row r="4" spans="2:14" ht="15" customHeight="1">
      <c r="C4" s="603"/>
      <c r="D4" s="603"/>
      <c r="E4" s="603"/>
      <c r="F4" s="603"/>
      <c r="G4" s="603"/>
      <c r="H4" s="603"/>
      <c r="I4" s="603"/>
      <c r="J4" s="603"/>
      <c r="K4" s="603"/>
      <c r="L4" s="603"/>
    </row>
    <row r="5" spans="2:14" ht="15" customHeight="1">
      <c r="C5" s="603"/>
      <c r="D5" s="603"/>
      <c r="E5" s="603"/>
      <c r="F5" s="603"/>
      <c r="G5" s="603"/>
      <c r="H5" s="603"/>
      <c r="I5" s="603"/>
      <c r="J5" s="603"/>
      <c r="K5" s="603"/>
      <c r="L5" s="603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7"/>
      <c r="D7" s="604"/>
      <c r="E7" s="604" t="s">
        <v>12</v>
      </c>
      <c r="F7" s="605" t="s">
        <v>7</v>
      </c>
      <c r="G7" s="605"/>
      <c r="H7" s="605"/>
      <c r="I7" s="605"/>
      <c r="J7" s="606" t="s">
        <v>11</v>
      </c>
      <c r="K7" s="606"/>
      <c r="L7" s="91" t="s">
        <v>17</v>
      </c>
      <c r="M7" s="92"/>
    </row>
    <row r="8" spans="2:14" s="89" customFormat="1" ht="80.25" customHeight="1">
      <c r="B8" s="90"/>
      <c r="C8" s="607"/>
      <c r="D8" s="604"/>
      <c r="E8" s="604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1170.392321</v>
      </c>
      <c r="I9" s="112">
        <f>Hoja1!AN302</f>
        <v>820.19725100000005</v>
      </c>
      <c r="J9" s="344">
        <f>H9/F9</f>
        <v>0.78026154733333331</v>
      </c>
      <c r="K9" s="344">
        <f>I9/F9</f>
        <v>0.54679816733333342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2207.54719269</v>
      </c>
      <c r="I10" s="112">
        <f>Hoja1!AN303</f>
        <v>1604.5656604999999</v>
      </c>
      <c r="J10" s="344">
        <f t="shared" ref="J10:J17" si="0">H10/F10</f>
        <v>0.56657120787703608</v>
      </c>
      <c r="K10" s="344">
        <f t="shared" ref="K10:K17" si="1">I10/F10</f>
        <v>0.4118148447280609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4682.4904665000004</v>
      </c>
      <c r="I11" s="112">
        <f>Hoja1!AN304</f>
        <v>2580.0174964899998</v>
      </c>
      <c r="J11" s="344">
        <f t="shared" si="0"/>
        <v>0.85136190300000003</v>
      </c>
      <c r="K11" s="344">
        <f t="shared" si="1"/>
        <v>0.46909409027090904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3096.4375589599999</v>
      </c>
      <c r="I12" s="112">
        <f>Hoja1!AN305</f>
        <v>1465.71113244</v>
      </c>
      <c r="J12" s="344">
        <f t="shared" si="0"/>
        <v>0.94906344223226702</v>
      </c>
      <c r="K12" s="344">
        <f t="shared" si="1"/>
        <v>0.44924298526428974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1786.7209379999999</v>
      </c>
      <c r="I13" s="112">
        <f>Hoja1!AN306</f>
        <v>680.03778864000003</v>
      </c>
      <c r="J13" s="344">
        <f t="shared" si="0"/>
        <v>0.63811462071428571</v>
      </c>
      <c r="K13" s="344">
        <f t="shared" si="1"/>
        <v>0.24287063880000001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2238.3184879999999</v>
      </c>
      <c r="I14" s="112">
        <f>Hoja1!AN307</f>
        <v>1252.2029700000001</v>
      </c>
      <c r="J14" s="344">
        <f t="shared" si="0"/>
        <v>0.98521299155092878</v>
      </c>
      <c r="K14" s="344">
        <f t="shared" si="1"/>
        <v>0.55116670872204221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1642.0035805299999</v>
      </c>
      <c r="I15" s="112">
        <f>Hoja1!AN308</f>
        <v>868.94370120000008</v>
      </c>
      <c r="J15" s="344">
        <f t="shared" si="0"/>
        <v>0.86421241080526312</v>
      </c>
      <c r="K15" s="344">
        <f t="shared" si="1"/>
        <v>0.45733879010526318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1561.056478</v>
      </c>
      <c r="I16" s="112">
        <f>Hoja1!AN309</f>
        <v>846.70354420000001</v>
      </c>
      <c r="J16" s="344">
        <f t="shared" si="0"/>
        <v>0.78052823900000001</v>
      </c>
      <c r="K16" s="344">
        <f t="shared" si="1"/>
        <v>0.42335177210000002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3853.4185160000002</v>
      </c>
      <c r="I17" s="112">
        <f>Hoja1!AN310</f>
        <v>2043.1526923699998</v>
      </c>
      <c r="J17" s="344">
        <f t="shared" si="0"/>
        <v>0.9544364738497414</v>
      </c>
      <c r="K17" s="344">
        <f t="shared" si="1"/>
        <v>0.50605960477567491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22238.385539679999</v>
      </c>
      <c r="I18" s="455">
        <f t="shared" si="2"/>
        <v>12161.532236839999</v>
      </c>
      <c r="J18" s="459">
        <f>H18/F18</f>
        <v>0.81854343835380061</v>
      </c>
      <c r="K18" s="459">
        <f>I18/F18</f>
        <v>0.44763781952747123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V1" zoomScale="70" zoomScaleNormal="70" workbookViewId="0">
      <selection activeCell="V97" sqref="V97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1" width="23.7265625" style="1" customWidth="1"/>
    <col min="32" max="32" width="29.26953125" style="1" bestFit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74" width="11.453125" style="1" hidden="1" customWidth="1"/>
    <col min="175" max="185" width="11.453125" style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09" t="s">
        <v>158</v>
      </c>
      <c r="X1" s="610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11" t="s">
        <v>441</v>
      </c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611"/>
      <c r="AN5" s="611"/>
      <c r="AO5" s="611"/>
      <c r="AP5" s="611"/>
      <c r="AQ5" s="611"/>
      <c r="AR5" s="611"/>
      <c r="AS5" s="611"/>
      <c r="AT5" s="611"/>
      <c r="AU5" s="611"/>
      <c r="AV5" s="611"/>
      <c r="AW5" s="611"/>
      <c r="AX5" s="611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12" t="s">
        <v>109</v>
      </c>
      <c r="AO7" s="612"/>
      <c r="AP7" s="144"/>
      <c r="AQ7" s="144"/>
      <c r="AR7" s="144"/>
      <c r="AS7" s="138"/>
      <c r="AT7" s="612"/>
      <c r="AU7" s="612"/>
      <c r="AV7" s="612"/>
      <c r="AW7" s="612"/>
      <c r="AX7" s="346"/>
      <c r="AY7" s="346"/>
      <c r="AZ7" s="144"/>
      <c r="BA7" s="144"/>
      <c r="BC7" s="613"/>
      <c r="BD7" s="613"/>
      <c r="BE7" s="613"/>
      <c r="BF7" s="613"/>
      <c r="BG7" s="613"/>
      <c r="BH7" s="613"/>
      <c r="BI7" s="613"/>
      <c r="BJ7" s="613"/>
      <c r="BK7" s="613"/>
      <c r="BL7" s="613"/>
      <c r="BM7" s="613"/>
      <c r="BN7" s="613"/>
      <c r="BO7" s="613"/>
      <c r="BP7" s="613"/>
      <c r="BQ7" s="613"/>
      <c r="BR7" s="613"/>
      <c r="BS7" s="613"/>
      <c r="BT7" s="613"/>
      <c r="BU7" s="613"/>
      <c r="BV7" s="613"/>
      <c r="BW7" s="613"/>
      <c r="BX7" s="613"/>
      <c r="BY7" s="613"/>
      <c r="BZ7" s="613"/>
      <c r="CA7" s="613"/>
      <c r="CC7" s="614"/>
      <c r="CD7" s="614"/>
      <c r="CE7" s="614"/>
      <c r="CF7" s="614"/>
      <c r="CG7" s="614"/>
      <c r="CH7" s="614"/>
      <c r="CI7" s="614"/>
      <c r="CJ7" s="614"/>
      <c r="CK7" s="614"/>
      <c r="CL7" s="614"/>
      <c r="CM7" s="614"/>
      <c r="CN7" s="614"/>
      <c r="CO7" s="614"/>
      <c r="CP7" s="614"/>
      <c r="CQ7" s="614"/>
      <c r="CR7" s="614"/>
      <c r="CS7" s="614"/>
      <c r="CT7" s="614"/>
      <c r="CU7" s="614"/>
      <c r="CV7" s="614"/>
      <c r="CW7" s="614"/>
      <c r="CX7" s="614"/>
      <c r="CY7" s="614"/>
      <c r="CZ7" s="614"/>
      <c r="DA7" s="614"/>
      <c r="DC7" s="614"/>
      <c r="DD7" s="614"/>
      <c r="DE7" s="614"/>
      <c r="DF7" s="614"/>
      <c r="DG7" s="614"/>
      <c r="DH7" s="614"/>
      <c r="DI7" s="614"/>
      <c r="DJ7" s="614"/>
      <c r="DK7" s="614"/>
      <c r="DL7" s="614"/>
      <c r="DM7" s="614"/>
      <c r="DN7" s="614"/>
      <c r="DO7" s="614"/>
      <c r="DP7" s="614"/>
      <c r="DQ7" s="614"/>
      <c r="DR7" s="614"/>
      <c r="DS7" s="614"/>
      <c r="DT7" s="614"/>
      <c r="DU7" s="614"/>
      <c r="DV7" s="614"/>
      <c r="DW7" s="614"/>
      <c r="DX7" s="614"/>
      <c r="DY7" s="614"/>
      <c r="DZ7" s="614"/>
      <c r="EA7" s="614"/>
      <c r="EC7" s="614"/>
      <c r="ED7" s="614"/>
      <c r="EE7" s="614"/>
      <c r="EF7" s="614"/>
      <c r="EG7" s="614"/>
      <c r="EH7" s="614"/>
      <c r="EI7" s="614"/>
      <c r="EJ7" s="614"/>
      <c r="EK7" s="614"/>
      <c r="EL7" s="614"/>
      <c r="EM7" s="614"/>
      <c r="EN7" s="614"/>
      <c r="EO7" s="614"/>
      <c r="EP7" s="614"/>
      <c r="EQ7" s="614"/>
      <c r="ER7" s="614"/>
      <c r="ES7" s="614"/>
      <c r="ET7" s="614"/>
      <c r="EU7" s="614"/>
      <c r="EV7" s="614"/>
      <c r="EW7" s="614"/>
      <c r="EX7" s="614"/>
      <c r="EY7" s="614"/>
      <c r="EZ7" s="614"/>
      <c r="FA7" s="614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439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4400.999503</v>
      </c>
      <c r="Z9" s="348">
        <f t="shared" si="0"/>
        <v>0</v>
      </c>
      <c r="AA9" s="348">
        <f t="shared" si="0"/>
        <v>4400.999503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23934.194340999999</v>
      </c>
      <c r="AF9" s="348">
        <f>SUM(AF10:AF14)</f>
        <v>4429183.961565</v>
      </c>
      <c r="AG9" s="348">
        <f>SUM(AG10:AG14)</f>
        <v>4487562.6784059992</v>
      </c>
      <c r="AH9" s="420">
        <f>SUM(AH10:AH14)</f>
        <v>4305295.2324194312</v>
      </c>
      <c r="AI9" s="167">
        <f t="shared" ref="AI9:AI19" si="1">+AH9/AD9</f>
        <v>0.95429418524632281</v>
      </c>
      <c r="AJ9" s="168">
        <f t="shared" ref="AJ9:AJ19" si="2">+AH9/AG9</f>
        <v>0.95938386624355509</v>
      </c>
      <c r="AK9" s="169">
        <f>SUM(AK10:AK14)</f>
        <v>3865154.7811775357</v>
      </c>
      <c r="AL9" s="169">
        <f>SUM(AL10:AL14)</f>
        <v>440140.45124189474</v>
      </c>
      <c r="AM9" s="170">
        <f t="shared" ref="AM9:AM19" si="3">INDEX(BC9:BN9,MATCH($W$1,$BC$86:$BN$86,0))</f>
        <v>0.85673444761230355</v>
      </c>
      <c r="AN9" s="420">
        <f>SUM(AN10:AN14)</f>
        <v>4257391.3934622193</v>
      </c>
      <c r="AO9" s="167">
        <f t="shared" ref="AO9:AO19" si="4">+AN9/AD9</f>
        <v>0.94367601564354886</v>
      </c>
      <c r="AP9" s="168">
        <f t="shared" ref="AP9:AP19" si="5">+AN9/AG9</f>
        <v>0.94870906515660347</v>
      </c>
      <c r="AQ9" s="169">
        <f>SUM(AQ10:AQ14)</f>
        <v>3819575.955722875</v>
      </c>
      <c r="AR9" s="169">
        <f>SUM(AR10:AR14)</f>
        <v>437815.43773934507</v>
      </c>
      <c r="AS9" s="170">
        <f t="shared" ref="AS9:AS19" si="6">INDEX(BP9:CA9,MATCH($W$1,$BP$86:$CA$86,0))</f>
        <v>0.84663163102165206</v>
      </c>
      <c r="AT9" s="420">
        <f>SUM(AT10:AT14)</f>
        <v>4255118.4811785696</v>
      </c>
      <c r="AU9" s="167">
        <f t="shared" ref="AU9:AU19" si="7">+AT9/AD9</f>
        <v>0.94317221117515171</v>
      </c>
      <c r="AV9" s="420">
        <f>SUM(AV10:AV14)</f>
        <v>206201.64032756962</v>
      </c>
      <c r="AW9" s="348">
        <f>SUM(AW10:AW14)</f>
        <v>47903.838957210261</v>
      </c>
      <c r="AX9" s="349">
        <f>SUM(AX10:AX14)</f>
        <v>254105.47928477987</v>
      </c>
      <c r="AY9" s="348">
        <f t="shared" ref="AY9:AY19" si="8">+AG9-AH9</f>
        <v>182267.445986568</v>
      </c>
      <c r="AZ9" s="171">
        <f>SUM(AZ10:AZ13)</f>
        <v>3817920.3117154348</v>
      </c>
      <c r="BA9" s="172">
        <f t="shared" ref="BA9:BA19" si="9">IF(AND(AZ9=0,AN9&gt;AZ9),1,IFERROR(AN9/AZ9,1))</f>
        <v>1.1151074527140472</v>
      </c>
      <c r="BC9" s="510">
        <f>CC9/$AD$9</f>
        <v>1.7302109925040492E-2</v>
      </c>
      <c r="BD9" s="510">
        <f t="shared" ref="BD9:BN9" si="10">CD9/$AD$9</f>
        <v>0.79510847108211935</v>
      </c>
      <c r="BE9" s="510">
        <f t="shared" si="10"/>
        <v>0.80315463333330261</v>
      </c>
      <c r="BF9" s="510">
        <f t="shared" si="10"/>
        <v>0.81332340981873275</v>
      </c>
      <c r="BG9" s="510">
        <f t="shared" si="10"/>
        <v>0.82164806088701325</v>
      </c>
      <c r="BH9" s="510">
        <f t="shared" si="10"/>
        <v>0.8305443348186039</v>
      </c>
      <c r="BI9" s="510">
        <f t="shared" si="10"/>
        <v>0.83987749148640278</v>
      </c>
      <c r="BJ9" s="510">
        <f t="shared" si="10"/>
        <v>0.84859458119936648</v>
      </c>
      <c r="BK9" s="510">
        <f t="shared" si="10"/>
        <v>0.85673444761230355</v>
      </c>
      <c r="BL9" s="510">
        <f t="shared" si="10"/>
        <v>0.86479226805850895</v>
      </c>
      <c r="BM9" s="510">
        <f t="shared" si="10"/>
        <v>0.98663367193444884</v>
      </c>
      <c r="BN9" s="510">
        <f t="shared" si="10"/>
        <v>0.99854275844200624</v>
      </c>
      <c r="BP9" s="510">
        <f>CP9/$AD$9</f>
        <v>7.6565122435470591E-3</v>
      </c>
      <c r="BQ9" s="510">
        <f t="shared" ref="BQ9:CA9" si="11">CQ9/$AD$9</f>
        <v>0.78256496235002504</v>
      </c>
      <c r="BR9" s="510">
        <f t="shared" si="11"/>
        <v>0.7901394178784541</v>
      </c>
      <c r="BS9" s="510">
        <f>CS9/$AD$9</f>
        <v>0.79850292280758628</v>
      </c>
      <c r="BT9" s="510">
        <f t="shared" si="11"/>
        <v>0.80701901649487773</v>
      </c>
      <c r="BU9" s="510">
        <f t="shared" si="11"/>
        <v>0.81654175122889949</v>
      </c>
      <c r="BV9" s="510">
        <f t="shared" si="11"/>
        <v>0.82718416158065267</v>
      </c>
      <c r="BW9" s="510">
        <f t="shared" si="11"/>
        <v>0.83720968247543037</v>
      </c>
      <c r="BX9" s="510">
        <f t="shared" si="11"/>
        <v>0.84663163102165206</v>
      </c>
      <c r="BY9" s="510">
        <f t="shared" si="11"/>
        <v>0.85632719908807176</v>
      </c>
      <c r="BZ9" s="510">
        <f t="shared" si="11"/>
        <v>0.9818650440633131</v>
      </c>
      <c r="CA9" s="510">
        <f t="shared" si="11"/>
        <v>0.99854275844219076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4086.3715179999999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236935.01751800001</v>
      </c>
      <c r="AE10" s="350">
        <f t="shared" si="16"/>
        <v>5949.6030000000001</v>
      </c>
      <c r="AF10" s="350">
        <f>+AF74+AF163+AF235+AF212+AF258+AF289+AF187</f>
        <v>221969.67281799999</v>
      </c>
      <c r="AG10" s="350">
        <f t="shared" si="16"/>
        <v>230985.41451799998</v>
      </c>
      <c r="AH10" s="421">
        <f t="shared" si="16"/>
        <v>151549.07574598002</v>
      </c>
      <c r="AI10" s="175">
        <f t="shared" si="1"/>
        <v>0.63962295372598021</v>
      </c>
      <c r="AJ10" s="168">
        <f t="shared" si="2"/>
        <v>0.65609803139397038</v>
      </c>
      <c r="AK10" s="176">
        <f>+AK74+AK163+AK235+AK212+AK258+AK289+AK187</f>
        <v>163833.74676258469</v>
      </c>
      <c r="AL10" s="176">
        <f>+AH10-AK10</f>
        <v>-12284.671016604669</v>
      </c>
      <c r="AM10" s="170">
        <f t="shared" si="3"/>
        <v>0.69147122480592471</v>
      </c>
      <c r="AN10" s="421">
        <f>+AN74+AN163+AN235+AN212+AN258+AN289+AN187</f>
        <v>151465.35957800999</v>
      </c>
      <c r="AO10" s="177">
        <f t="shared" si="4"/>
        <v>0.63926962407109422</v>
      </c>
      <c r="AP10" s="168">
        <f t="shared" si="5"/>
        <v>0.65573560085633353</v>
      </c>
      <c r="AQ10" s="176">
        <f>+AQ74+AQ163+AQ235+AQ212+AQ258+AQ289+AQ187</f>
        <v>162106.47747533504</v>
      </c>
      <c r="AR10" s="176">
        <f>+AN10-AQ10</f>
        <v>-10641.11789732505</v>
      </c>
      <c r="AS10" s="170">
        <f t="shared" si="6"/>
        <v>0.68418116989828137</v>
      </c>
      <c r="AT10" s="421">
        <f>+AT74+AT163+AT235+AT212+AT258+AT289+AT187</f>
        <v>150340.12148897001</v>
      </c>
      <c r="AU10" s="177">
        <f t="shared" si="7"/>
        <v>0.63452048187663368</v>
      </c>
      <c r="AV10" s="421">
        <f>+AD10-AH10</f>
        <v>85385.941772019985</v>
      </c>
      <c r="AW10" s="350">
        <f>+AH10-AN10</f>
        <v>83.716167970036622</v>
      </c>
      <c r="AX10" s="351">
        <f t="shared" ref="AX10:AX17" si="17">+AD10-AN10</f>
        <v>85469.657939990022</v>
      </c>
      <c r="AY10" s="350">
        <f t="shared" si="8"/>
        <v>79436.338772019953</v>
      </c>
      <c r="AZ10" s="178">
        <f>AD10*AS10</f>
        <v>162106.47747533504</v>
      </c>
      <c r="BA10" s="172">
        <f t="shared" si="9"/>
        <v>0.93435723196845033</v>
      </c>
      <c r="BC10" s="525">
        <f>CC10/$AD$10</f>
        <v>6.5613864383415946E-2</v>
      </c>
      <c r="BD10" s="525">
        <f t="shared" ref="BD10:BN10" si="18">CD10/$AD$10</f>
        <v>0.13438552926351516</v>
      </c>
      <c r="BE10" s="525">
        <f t="shared" si="18"/>
        <v>0.20638153897876294</v>
      </c>
      <c r="BF10" s="525">
        <f t="shared" si="18"/>
        <v>0.27978166165031843</v>
      </c>
      <c r="BG10" s="525">
        <f t="shared" si="18"/>
        <v>0.35426348720767259</v>
      </c>
      <c r="BH10" s="525">
        <f t="shared" si="18"/>
        <v>0.43962563023583773</v>
      </c>
      <c r="BI10" s="525">
        <f t="shared" si="18"/>
        <v>0.53671383405618978</v>
      </c>
      <c r="BJ10" s="525">
        <f t="shared" si="18"/>
        <v>0.61446165866259173</v>
      </c>
      <c r="BK10" s="525">
        <f t="shared" si="18"/>
        <v>0.69147122480592471</v>
      </c>
      <c r="BL10" s="525">
        <f t="shared" si="18"/>
        <v>0.76849209876348124</v>
      </c>
      <c r="BM10" s="525">
        <f t="shared" si="18"/>
        <v>0.84925124137481323</v>
      </c>
      <c r="BN10" s="525">
        <f t="shared" si="18"/>
        <v>0.98275319722155641</v>
      </c>
      <c r="BP10" s="525">
        <f>CP10/$AD$10</f>
        <v>5.8501256728427563E-2</v>
      </c>
      <c r="BQ10" s="525">
        <f t="shared" ref="BQ10:CA10" si="19">CQ10/$AD$10</f>
        <v>0.12413493017052901</v>
      </c>
      <c r="BR10" s="525">
        <f t="shared" si="19"/>
        <v>0.19815365009377828</v>
      </c>
      <c r="BS10" s="525">
        <f t="shared" si="19"/>
        <v>0.27246747775472058</v>
      </c>
      <c r="BT10" s="525">
        <f t="shared" si="19"/>
        <v>0.34737504600527125</v>
      </c>
      <c r="BU10" s="525">
        <f t="shared" si="19"/>
        <v>0.4268194218761574</v>
      </c>
      <c r="BV10" s="525">
        <f t="shared" si="19"/>
        <v>0.52946929142904997</v>
      </c>
      <c r="BW10" s="525">
        <f t="shared" si="19"/>
        <v>0.60725971073367957</v>
      </c>
      <c r="BX10" s="525">
        <f t="shared" si="19"/>
        <v>0.68418116989828137</v>
      </c>
      <c r="BY10" s="525">
        <f t="shared" si="19"/>
        <v>0.76098192818337762</v>
      </c>
      <c r="BZ10" s="525">
        <f t="shared" si="19"/>
        <v>0.83818773560559756</v>
      </c>
      <c r="CA10" s="525">
        <f t="shared" si="19"/>
        <v>0.98275319722155641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314.62798500000002</v>
      </c>
      <c r="AB11" s="350">
        <f t="shared" si="16"/>
        <v>0</v>
      </c>
      <c r="AC11" s="350">
        <f t="shared" si="16"/>
        <v>0</v>
      </c>
      <c r="AD11" s="421">
        <f t="shared" si="16"/>
        <v>90232.50890999999</v>
      </c>
      <c r="AE11" s="350">
        <f t="shared" si="16"/>
        <v>973.93797600000005</v>
      </c>
      <c r="AF11" s="350">
        <f t="shared" si="16"/>
        <v>85164.116444200001</v>
      </c>
      <c r="AG11" s="350">
        <f t="shared" si="16"/>
        <v>89258.570933999988</v>
      </c>
      <c r="AH11" s="421">
        <f t="shared" si="16"/>
        <v>70059.510945679998</v>
      </c>
      <c r="AI11" s="175">
        <f t="shared" si="1"/>
        <v>0.7764331480083192</v>
      </c>
      <c r="AJ11" s="168">
        <f t="shared" si="2"/>
        <v>0.78490513810134543</v>
      </c>
      <c r="AK11" s="176">
        <f>+AK75+AK164+AK236+AK213+AK259+AK290+AK188</f>
        <v>78478.981456360925</v>
      </c>
      <c r="AL11" s="176">
        <f>+AH11-AK11</f>
        <v>-8419.470510680927</v>
      </c>
      <c r="AM11" s="170">
        <f t="shared" si="3"/>
        <v>0.86974176385406388</v>
      </c>
      <c r="AN11" s="421">
        <f>+AN75+AN164+AN236+AN213+AN259+AN290+AN188</f>
        <v>43714.290029259995</v>
      </c>
      <c r="AO11" s="177">
        <f t="shared" si="4"/>
        <v>0.48446275690795265</v>
      </c>
      <c r="AP11" s="168">
        <f t="shared" si="5"/>
        <v>0.48974893471668318</v>
      </c>
      <c r="AQ11" s="176">
        <f>+AQ75+AQ164+AQ236+AQ213+AQ259+AQ290+AQ188</f>
        <v>59661.154194734409</v>
      </c>
      <c r="AR11" s="176">
        <f>+AN11-AQ11</f>
        <v>-15946.864165474413</v>
      </c>
      <c r="AS11" s="170">
        <f t="shared" si="6"/>
        <v>0.66119356444185584</v>
      </c>
      <c r="AT11" s="421">
        <f>+AT75+AT164+AT236+AT213+AT259+AT290+AT188</f>
        <v>42734.567801650002</v>
      </c>
      <c r="AU11" s="177">
        <f t="shared" si="7"/>
        <v>0.47360500464721045</v>
      </c>
      <c r="AV11" s="421">
        <f>+AD11-AH11</f>
        <v>20172.997964319991</v>
      </c>
      <c r="AW11" s="350">
        <f>+AH11-AN11</f>
        <v>26345.220916420003</v>
      </c>
      <c r="AX11" s="351">
        <f t="shared" si="17"/>
        <v>46518.218880739994</v>
      </c>
      <c r="AY11" s="350">
        <f t="shared" si="8"/>
        <v>19199.05998831999</v>
      </c>
      <c r="AZ11" s="178">
        <f>AD11*AS11</f>
        <v>59661.154194734409</v>
      </c>
      <c r="BA11" s="172">
        <f t="shared" si="9"/>
        <v>0.73270942574419962</v>
      </c>
      <c r="BC11" s="525">
        <f>CC11/$AD$11</f>
        <v>0.33076263702625525</v>
      </c>
      <c r="BD11" s="525">
        <f t="shared" ref="BD11:BN11" si="23">CD11/$AD$11</f>
        <v>0.39903196300522042</v>
      </c>
      <c r="BE11" s="525">
        <f t="shared" si="23"/>
        <v>0.45763093687386802</v>
      </c>
      <c r="BF11" s="525">
        <f t="shared" si="23"/>
        <v>0.62862427705176693</v>
      </c>
      <c r="BG11" s="525">
        <f t="shared" si="23"/>
        <v>0.68076696663103797</v>
      </c>
      <c r="BH11" s="525">
        <f t="shared" si="23"/>
        <v>0.74179376154385601</v>
      </c>
      <c r="BI11" s="525">
        <f t="shared" si="23"/>
        <v>0.79182636967148334</v>
      </c>
      <c r="BJ11" s="525">
        <f t="shared" si="23"/>
        <v>0.82806721890518842</v>
      </c>
      <c r="BK11" s="525">
        <f t="shared" si="23"/>
        <v>0.86974176385406388</v>
      </c>
      <c r="BL11" s="525">
        <f t="shared" si="23"/>
        <v>0.91314136716746219</v>
      </c>
      <c r="BM11" s="525">
        <f t="shared" si="23"/>
        <v>0.95346628650093845</v>
      </c>
      <c r="BN11" s="525">
        <f t="shared" si="23"/>
        <v>0.99651314155411175</v>
      </c>
      <c r="BP11" s="525">
        <f>CP11/$AD$11</f>
        <v>1.7279975046153979E-2</v>
      </c>
      <c r="BQ11" s="525">
        <f t="shared" ref="BQ11:CA11" si="24">CQ11/$AD$11</f>
        <v>0.10116351611621542</v>
      </c>
      <c r="BR11" s="525">
        <f t="shared" si="24"/>
        <v>0.16788654076602133</v>
      </c>
      <c r="BS11" s="525">
        <f t="shared" si="24"/>
        <v>0.22567490962996548</v>
      </c>
      <c r="BT11" s="525">
        <f t="shared" si="24"/>
        <v>0.29935247086429312</v>
      </c>
      <c r="BU11" s="525">
        <f t="shared" si="24"/>
        <v>0.39277346021451565</v>
      </c>
      <c r="BV11" s="525">
        <f t="shared" si="24"/>
        <v>0.47387287017074969</v>
      </c>
      <c r="BW11" s="525">
        <f t="shared" si="24"/>
        <v>0.56016255437229101</v>
      </c>
      <c r="BX11" s="525">
        <f t="shared" si="24"/>
        <v>0.66119356444185584</v>
      </c>
      <c r="BY11" s="525">
        <f t="shared" si="24"/>
        <v>0.757102253510191</v>
      </c>
      <c r="BZ11" s="525">
        <f t="shared" si="24"/>
        <v>0.85489786557176617</v>
      </c>
      <c r="CA11" s="525">
        <f t="shared" si="24"/>
        <v>0.99651314156333815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4089814.3813189999</v>
      </c>
      <c r="AE12" s="352">
        <f t="shared" si="16"/>
        <v>17010.653364999998</v>
      </c>
      <c r="AF12" s="352">
        <f t="shared" si="16"/>
        <v>4061556.7348629399</v>
      </c>
      <c r="AG12" s="350">
        <f t="shared" si="16"/>
        <v>4072803.7279539998</v>
      </c>
      <c r="AH12" s="422">
        <f t="shared" si="16"/>
        <v>4030429.7463065903</v>
      </c>
      <c r="AI12" s="175">
        <f t="shared" si="1"/>
        <v>0.98547987036192641</v>
      </c>
      <c r="AJ12" s="168">
        <f t="shared" si="2"/>
        <v>0.9895958694604966</v>
      </c>
      <c r="AK12" s="176">
        <f>+AK76+AK165+AK237+AK214+AK260+AK291+AK189</f>
        <v>3562298.0077683399</v>
      </c>
      <c r="AL12" s="176">
        <f>+AH12-AK12</f>
        <v>468131.73853825033</v>
      </c>
      <c r="AM12" s="170">
        <f t="shared" si="3"/>
        <v>0.87101703784890805</v>
      </c>
      <c r="AN12" s="421">
        <f>+AN76+AN165+AN237+AN214+AN260+AN291+AN189</f>
        <v>4030341.9988465901</v>
      </c>
      <c r="AO12" s="177">
        <f t="shared" si="4"/>
        <v>0.98545841524151778</v>
      </c>
      <c r="AP12" s="168">
        <f t="shared" si="5"/>
        <v>0.98957432472967688</v>
      </c>
      <c r="AQ12" s="176">
        <f>+AQ76+AQ165+AQ237+AQ214+AQ260+AQ291+AQ189</f>
        <v>3560707.4117624001</v>
      </c>
      <c r="AR12" s="176">
        <f>+AN12-AQ12</f>
        <v>469634.58708418999</v>
      </c>
      <c r="AS12" s="170">
        <f t="shared" si="6"/>
        <v>0.87062812141954515</v>
      </c>
      <c r="AT12" s="421">
        <f>+AT76+AT165+AT237+AT214+AT260+AT291+AT189</f>
        <v>4030341.9988465901</v>
      </c>
      <c r="AU12" s="177">
        <f t="shared" si="7"/>
        <v>0.98545841524151778</v>
      </c>
      <c r="AV12" s="421">
        <f>+AD12-AH12</f>
        <v>59384.63501240965</v>
      </c>
      <c r="AW12" s="350">
        <f>+AH12-AN12</f>
        <v>87.747460000216961</v>
      </c>
      <c r="AX12" s="351">
        <f t="shared" si="17"/>
        <v>59472.382472409867</v>
      </c>
      <c r="AY12" s="350">
        <f t="shared" si="8"/>
        <v>42373.981647409499</v>
      </c>
      <c r="AZ12" s="178">
        <f>AD12*AS12</f>
        <v>3560707.4117624001</v>
      </c>
      <c r="BA12" s="172">
        <f t="shared" si="9"/>
        <v>1.131893619097375</v>
      </c>
      <c r="BC12" s="525">
        <f>CC12/$AD$12</f>
        <v>4.6799655652458054E-3</v>
      </c>
      <c r="BD12" s="525">
        <f t="shared" ref="BD12:BN12" si="26">CD12/$AD$12</f>
        <v>0.85358917026692438</v>
      </c>
      <c r="BE12" s="525">
        <f t="shared" si="26"/>
        <v>0.8557674553291249</v>
      </c>
      <c r="BF12" s="525">
        <f t="shared" si="26"/>
        <v>0.85823296239115143</v>
      </c>
      <c r="BG12" s="525">
        <f t="shared" si="26"/>
        <v>0.86048360033649307</v>
      </c>
      <c r="BH12" s="525">
        <f t="shared" si="26"/>
        <v>0.86294208107095538</v>
      </c>
      <c r="BI12" s="525">
        <f t="shared" si="26"/>
        <v>0.86551028480753001</v>
      </c>
      <c r="BJ12" s="525">
        <f t="shared" si="26"/>
        <v>0.86877314400156913</v>
      </c>
      <c r="BK12" s="525">
        <f t="shared" si="26"/>
        <v>0.87101703784890805</v>
      </c>
      <c r="BL12" s="525">
        <f t="shared" si="26"/>
        <v>0.8735617609582742</v>
      </c>
      <c r="BM12" s="525">
        <f t="shared" si="26"/>
        <v>0.99800089270900771</v>
      </c>
      <c r="BN12" s="525">
        <f t="shared" si="26"/>
        <v>0.99946859660980536</v>
      </c>
      <c r="BP12" s="525">
        <f>CP12/$AD$12</f>
        <v>4.6473544392716766E-3</v>
      </c>
      <c r="BQ12" s="525">
        <f t="shared" ref="BQ12:CA12" si="27">CQ12/$AD$12</f>
        <v>0.85355589296401757</v>
      </c>
      <c r="BR12" s="525">
        <f t="shared" si="27"/>
        <v>0.85573564940646141</v>
      </c>
      <c r="BS12" s="525">
        <f t="shared" si="27"/>
        <v>0.85813889543725819</v>
      </c>
      <c r="BT12" s="525">
        <f t="shared" si="27"/>
        <v>0.86032126695535649</v>
      </c>
      <c r="BU12" s="525">
        <f t="shared" si="27"/>
        <v>0.86269855949180285</v>
      </c>
      <c r="BV12" s="525">
        <f t="shared" si="27"/>
        <v>0.86523352821814792</v>
      </c>
      <c r="BW12" s="525">
        <f t="shared" si="27"/>
        <v>0.86844317498602053</v>
      </c>
      <c r="BX12" s="525">
        <f t="shared" si="27"/>
        <v>0.87062812141954515</v>
      </c>
      <c r="BY12" s="525">
        <f t="shared" si="27"/>
        <v>0.87310889845402451</v>
      </c>
      <c r="BZ12" s="525">
        <f t="shared" si="27"/>
        <v>0.99805896163940833</v>
      </c>
      <c r="CA12" s="525">
        <f t="shared" si="27"/>
        <v>0.99946859660980536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58900.93978986</v>
      </c>
      <c r="AG13" s="350">
        <f t="shared" si="16"/>
        <v>70498.536999999997</v>
      </c>
      <c r="AH13" s="421">
        <f t="shared" si="16"/>
        <v>51935.27293318</v>
      </c>
      <c r="AI13" s="175">
        <f t="shared" si="1"/>
        <v>0.73668582559635243</v>
      </c>
      <c r="AJ13" s="168">
        <f t="shared" si="2"/>
        <v>0.73668582559635243</v>
      </c>
      <c r="AK13" s="176">
        <f>+AK77+AK166+AK238+AK215+AK261+AK292+AK190</f>
        <v>58974.850306249995</v>
      </c>
      <c r="AL13" s="176">
        <f>+AH13-AK13</f>
        <v>-7039.5773730699948</v>
      </c>
      <c r="AM13" s="170">
        <f t="shared" si="3"/>
        <v>0.8365400590688854</v>
      </c>
      <c r="AN13" s="421">
        <f>+AN77+AN166+AN238+AN215+AN261+AN292+AN190</f>
        <v>30548.814776359999</v>
      </c>
      <c r="AO13" s="177">
        <f t="shared" si="4"/>
        <v>0.433325513923218</v>
      </c>
      <c r="AP13" s="168">
        <f t="shared" si="5"/>
        <v>0.433325513923218</v>
      </c>
      <c r="AQ13" s="176">
        <f>+AQ77+AQ166+AQ238+AQ215+AQ261+AQ292+AQ190</f>
        <v>35445.268282965451</v>
      </c>
      <c r="AR13" s="176">
        <f>+AN13-AQ13</f>
        <v>-4896.4535066054523</v>
      </c>
      <c r="AS13" s="170">
        <f t="shared" si="6"/>
        <v>0.50278019645947336</v>
      </c>
      <c r="AT13" s="421">
        <f>+AT77+AT166+AT238+AT215+AT261+AT292+AT190</f>
        <v>30387.858109360001</v>
      </c>
      <c r="AU13" s="177">
        <f t="shared" si="7"/>
        <v>0.43104239325363591</v>
      </c>
      <c r="AV13" s="421">
        <f>+AD13-AH13</f>
        <v>18563.264066819997</v>
      </c>
      <c r="AW13" s="350">
        <f>+AH13-AN13</f>
        <v>21386.458156820001</v>
      </c>
      <c r="AX13" s="351">
        <f t="shared" si="17"/>
        <v>39949.722223639998</v>
      </c>
      <c r="AY13" s="350">
        <f t="shared" si="8"/>
        <v>18563.264066819997</v>
      </c>
      <c r="AZ13" s="178">
        <f>AD13*AS13</f>
        <v>35445.268282965451</v>
      </c>
      <c r="BA13" s="172">
        <f t="shared" si="9"/>
        <v>0.86185875453061178</v>
      </c>
      <c r="BC13" s="525">
        <f>CC13/$AD$13</f>
        <v>0.19162906382369327</v>
      </c>
      <c r="BD13" s="525">
        <f t="shared" ref="BD13:BN13" si="28">CD13/$AD$13</f>
        <v>0.39563092775031633</v>
      </c>
      <c r="BE13" s="525">
        <f t="shared" si="28"/>
        <v>0.46660092704264206</v>
      </c>
      <c r="BF13" s="525">
        <f t="shared" si="28"/>
        <v>0.50025398897781381</v>
      </c>
      <c r="BG13" s="525">
        <f t="shared" si="28"/>
        <v>0.58388079502061163</v>
      </c>
      <c r="BH13" s="525">
        <f t="shared" si="28"/>
        <v>0.64086553057618767</v>
      </c>
      <c r="BI13" s="525">
        <f t="shared" si="28"/>
        <v>0.69709659125763135</v>
      </c>
      <c r="BJ13" s="525">
        <f t="shared" si="28"/>
        <v>0.75796806135636552</v>
      </c>
      <c r="BK13" s="525">
        <f t="shared" si="28"/>
        <v>0.8365400590688854</v>
      </c>
      <c r="BL13" s="525">
        <f t="shared" si="28"/>
        <v>0.89016371599668798</v>
      </c>
      <c r="BM13" s="525">
        <f t="shared" si="28"/>
        <v>0.95557876726221991</v>
      </c>
      <c r="BN13" s="525">
        <f t="shared" si="28"/>
        <v>1</v>
      </c>
      <c r="BP13" s="525">
        <f>CP13/$AD$13</f>
        <v>1.6212142388146297E-3</v>
      </c>
      <c r="BQ13" s="525">
        <f t="shared" ref="BQ13:CA13" si="29">CQ13/$AD$13</f>
        <v>1.0909156651267553E-2</v>
      </c>
      <c r="BR13" s="525">
        <f t="shared" si="29"/>
        <v>3.4078082147951008E-2</v>
      </c>
      <c r="BS13" s="525">
        <f t="shared" si="29"/>
        <v>0.10303948850136486</v>
      </c>
      <c r="BT13" s="525">
        <f t="shared" si="29"/>
        <v>0.17428335005154402</v>
      </c>
      <c r="BU13" s="525">
        <f t="shared" si="29"/>
        <v>0.25237457719201906</v>
      </c>
      <c r="BV13" s="525">
        <f t="shared" si="29"/>
        <v>0.33432148014999363</v>
      </c>
      <c r="BW13" s="525">
        <f t="shared" si="29"/>
        <v>0.41626838310796821</v>
      </c>
      <c r="BX13" s="525">
        <f t="shared" si="29"/>
        <v>0.50278019645947336</v>
      </c>
      <c r="BY13" s="525">
        <f t="shared" si="29"/>
        <v>0.5961393754012746</v>
      </c>
      <c r="BZ13" s="525">
        <f t="shared" si="29"/>
        <v>0.68949855434307561</v>
      </c>
      <c r="CA13" s="525">
        <f t="shared" si="29"/>
        <v>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1592.49765</v>
      </c>
      <c r="AG14" s="350">
        <f t="shared" si="16"/>
        <v>24016.427999999996</v>
      </c>
      <c r="AH14" s="421">
        <f t="shared" si="16"/>
        <v>1321.6264880000001</v>
      </c>
      <c r="AI14" s="175">
        <f t="shared" si="1"/>
        <v>5.5030102228358038E-2</v>
      </c>
      <c r="AJ14" s="168">
        <f t="shared" si="2"/>
        <v>5.5030102228358038E-2</v>
      </c>
      <c r="AK14" s="176">
        <f>+AK78+AK167+AK239+AK216+AK262+AK293+AK191</f>
        <v>1569.194884</v>
      </c>
      <c r="AL14" s="176">
        <f>+AH14-AK14</f>
        <v>-247.56839599999989</v>
      </c>
      <c r="AM14" s="170">
        <f t="shared" si="3"/>
        <v>6.5338396034581012E-2</v>
      </c>
      <c r="AN14" s="421">
        <f>+AN78+AN167+AN239+AN216+AN262+AN293+AN191</f>
        <v>1320.9302319999999</v>
      </c>
      <c r="AO14" s="177">
        <f t="shared" si="4"/>
        <v>5.5001111405909325E-2</v>
      </c>
      <c r="AP14" s="168">
        <f t="shared" si="5"/>
        <v>5.5001111405909325E-2</v>
      </c>
      <c r="AQ14" s="176">
        <f>+AQ78+AQ167+AQ239+AQ216+AQ262+AQ293+AQ191</f>
        <v>1655.64400744</v>
      </c>
      <c r="AR14" s="176">
        <f>+AN14-AQ14</f>
        <v>-334.71377544000006</v>
      </c>
      <c r="AS14" s="170">
        <f t="shared" si="6"/>
        <v>6.8937978930089031E-2</v>
      </c>
      <c r="AT14" s="421">
        <f>+AT78+AT167+AT239+AT216+AT262+AT293+AT191</f>
        <v>1313.9349319999999</v>
      </c>
      <c r="AU14" s="177">
        <f t="shared" si="7"/>
        <v>5.4709839947889007E-2</v>
      </c>
      <c r="AV14" s="421">
        <f>+AD14-AH14</f>
        <v>22694.801511999995</v>
      </c>
      <c r="AW14" s="350">
        <f>+AH14-AN14</f>
        <v>0.69625600000017585</v>
      </c>
      <c r="AX14" s="351">
        <f t="shared" si="17"/>
        <v>22695.497767999997</v>
      </c>
      <c r="AY14" s="350">
        <f t="shared" si="8"/>
        <v>22694.801511999995</v>
      </c>
      <c r="AZ14" s="178">
        <f>AD14*AS14</f>
        <v>1655.64400744</v>
      </c>
      <c r="BA14" s="172">
        <f t="shared" si="9"/>
        <v>0.79783469517849837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0</v>
      </c>
      <c r="AG15" s="353">
        <f>SUM(AG16:AG17)</f>
        <v>3459.7012829999999</v>
      </c>
      <c r="AH15" s="423">
        <f>SUM(AH16:AH17)</f>
        <v>0</v>
      </c>
      <c r="AI15" s="183">
        <f t="shared" si="1"/>
        <v>0</v>
      </c>
      <c r="AJ15" s="184">
        <f t="shared" si="2"/>
        <v>0</v>
      </c>
      <c r="AK15" s="185">
        <f>SUM(AK16:AK17)</f>
        <v>0</v>
      </c>
      <c r="AL15" s="185">
        <f>SUM(AL16:AL17)</f>
        <v>0</v>
      </c>
      <c r="AM15" s="170">
        <f t="shared" si="3"/>
        <v>0</v>
      </c>
      <c r="AN15" s="423">
        <f>SUM(AN16:AN17)</f>
        <v>0</v>
      </c>
      <c r="AO15" s="183">
        <f t="shared" si="4"/>
        <v>0</v>
      </c>
      <c r="AP15" s="186">
        <f t="shared" si="5"/>
        <v>0</v>
      </c>
      <c r="AQ15" s="185">
        <f>SUM(AQ16:AQ17)</f>
        <v>0</v>
      </c>
      <c r="AR15" s="185">
        <f>SUM(AR16:AR17)</f>
        <v>0</v>
      </c>
      <c r="AS15" s="170">
        <f t="shared" si="6"/>
        <v>0</v>
      </c>
      <c r="AT15" s="423">
        <f>SUM(AT16:AT17)</f>
        <v>0</v>
      </c>
      <c r="AU15" s="183">
        <f t="shared" si="7"/>
        <v>0</v>
      </c>
      <c r="AV15" s="423">
        <f>SUM(AV16:AV17)</f>
        <v>3459.7012829999999</v>
      </c>
      <c r="AW15" s="353">
        <f>SUM(AW16:AW17)</f>
        <v>0</v>
      </c>
      <c r="AX15" s="353">
        <f t="shared" si="17"/>
        <v>3459.7012829999999</v>
      </c>
      <c r="AY15" s="353">
        <f t="shared" si="8"/>
        <v>3459.7012829999999</v>
      </c>
      <c r="AZ15" s="187">
        <f>AZ102</f>
        <v>11330.035409399999</v>
      </c>
      <c r="BA15" s="172">
        <f>IF(AND(AZ15=0,AN15&gt;AZ15),1,IFERROR(AN15/AZ15,1))</f>
        <v>0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0</v>
      </c>
      <c r="AG16" s="354">
        <f>+AG80+AG169+AG218+AG241+AG264+AG295</f>
        <v>3459.7012829999999</v>
      </c>
      <c r="AH16" s="354">
        <f>+AH80+AH169+AH218+AH241+AH264+AH295</f>
        <v>0</v>
      </c>
      <c r="AI16" s="175">
        <f t="shared" si="1"/>
        <v>0</v>
      </c>
      <c r="AJ16" s="184">
        <f t="shared" si="2"/>
        <v>0</v>
      </c>
      <c r="AK16" s="354">
        <f>+AK80+AK169+AK218+AK241+AK264+AK295</f>
        <v>0</v>
      </c>
      <c r="AL16" s="176">
        <f>+AH16-AK16</f>
        <v>0</v>
      </c>
      <c r="AM16" s="170">
        <f t="shared" si="3"/>
        <v>0</v>
      </c>
      <c r="AN16" s="424">
        <f>+AN80+AN169+AN218+AN241+AN264+AN295</f>
        <v>0</v>
      </c>
      <c r="AO16" s="177">
        <f t="shared" si="4"/>
        <v>0</v>
      </c>
      <c r="AP16" s="186">
        <f t="shared" si="5"/>
        <v>0</v>
      </c>
      <c r="AQ16" s="354">
        <f>+AQ80+AQ169+AQ218+AQ241+AQ264+AQ295</f>
        <v>0</v>
      </c>
      <c r="AR16" s="176">
        <f>+AN16-AQ16</f>
        <v>0</v>
      </c>
      <c r="AS16" s="170">
        <f t="shared" si="6"/>
        <v>0</v>
      </c>
      <c r="AT16" s="424">
        <f>+AT80+AT169+AT218+AT241+AT264+AT295</f>
        <v>0</v>
      </c>
      <c r="AU16" s="177">
        <f t="shared" si="7"/>
        <v>0</v>
      </c>
      <c r="AV16" s="424">
        <f>+AV80+AV169+AV218+AV241+AV264+AV295</f>
        <v>3459.7012829999999</v>
      </c>
      <c r="AW16" s="354">
        <f>+AW80+AW169+AW218+AW241+AW264+AW295</f>
        <v>0</v>
      </c>
      <c r="AX16" s="351">
        <f t="shared" si="17"/>
        <v>3459.7012829999999</v>
      </c>
      <c r="AY16" s="352">
        <f t="shared" si="8"/>
        <v>3459.7012829999999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98973.477182999995</v>
      </c>
      <c r="Z18" s="348">
        <f t="shared" si="45"/>
        <v>0</v>
      </c>
      <c r="AA18" s="348">
        <f t="shared" si="45"/>
        <v>113973.477183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475201.24746099999</v>
      </c>
      <c r="AF18" s="348">
        <f>AF55</f>
        <v>6656763.8600537404</v>
      </c>
      <c r="AG18" s="348">
        <f>AG55</f>
        <v>7593236.3259450011</v>
      </c>
      <c r="AH18" s="420">
        <f t="shared" si="45"/>
        <v>5708212.8307859991</v>
      </c>
      <c r="AI18" s="167">
        <f t="shared" si="1"/>
        <v>0.70747437516286571</v>
      </c>
      <c r="AJ18" s="168">
        <f t="shared" si="2"/>
        <v>0.75174966058699544</v>
      </c>
      <c r="AK18" s="169">
        <f>AK55</f>
        <v>6586006.2121421881</v>
      </c>
      <c r="AL18" s="169">
        <f>AL55</f>
        <v>-877793.38135618821</v>
      </c>
      <c r="AM18" s="170">
        <f t="shared" si="3"/>
        <v>0.81525334651197345</v>
      </c>
      <c r="AN18" s="420">
        <f>AN55</f>
        <v>3826974.0585322408</v>
      </c>
      <c r="AO18" s="183">
        <f t="shared" si="4"/>
        <v>0.47431414368825892</v>
      </c>
      <c r="AP18" s="168">
        <f t="shared" si="5"/>
        <v>0.50399775461432939</v>
      </c>
      <c r="AQ18" s="169">
        <f>AQ55</f>
        <v>5735078.1347426344</v>
      </c>
      <c r="AR18" s="169">
        <f>AR55</f>
        <v>-1908104.0762103936</v>
      </c>
      <c r="AS18" s="170">
        <f t="shared" si="6"/>
        <v>0.71036168807130562</v>
      </c>
      <c r="AT18" s="420">
        <f>AT55</f>
        <v>3822671.6749992403</v>
      </c>
      <c r="AU18" s="183">
        <f t="shared" si="7"/>
        <v>0.47378090742115542</v>
      </c>
      <c r="AV18" s="420">
        <f>AV55</f>
        <v>2360224.7426200015</v>
      </c>
      <c r="AW18" s="348">
        <f>AW55</f>
        <v>1881238.7722537585</v>
      </c>
      <c r="AX18" s="349">
        <f>AX55</f>
        <v>4241463.5148737598</v>
      </c>
      <c r="AY18" s="348">
        <f t="shared" si="8"/>
        <v>1885023.495159002</v>
      </c>
      <c r="AZ18" s="191">
        <f>AZ55</f>
        <v>477151.75474897574</v>
      </c>
      <c r="BA18" s="172">
        <f t="shared" si="9"/>
        <v>8.0204547514355671</v>
      </c>
      <c r="BC18" s="510">
        <f>CC18/$AD$18</f>
        <v>6.8742524984051395E-2</v>
      </c>
      <c r="BD18" s="510">
        <f t="shared" ref="BD18:BN18" si="46">CD18/$AD$18</f>
        <v>0.19966680698892642</v>
      </c>
      <c r="BE18" s="510">
        <f t="shared" si="46"/>
        <v>0.29344582734268887</v>
      </c>
      <c r="BF18" s="510">
        <f t="shared" si="46"/>
        <v>0.33504244236358555</v>
      </c>
      <c r="BG18" s="510">
        <f t="shared" si="46"/>
        <v>0.42323135306862131</v>
      </c>
      <c r="BH18" s="510">
        <f t="shared" si="46"/>
        <v>0.60553700730541582</v>
      </c>
      <c r="BI18" s="510">
        <f t="shared" si="46"/>
        <v>0.65188690254544301</v>
      </c>
      <c r="BJ18" s="510">
        <f t="shared" si="46"/>
        <v>0.72725515641443994</v>
      </c>
      <c r="BK18" s="510">
        <f t="shared" si="46"/>
        <v>0.81525334651197345</v>
      </c>
      <c r="BL18" s="510">
        <f t="shared" si="46"/>
        <v>0.88153032324216918</v>
      </c>
      <c r="BM18" s="510">
        <f t="shared" si="46"/>
        <v>0.89608330822194537</v>
      </c>
      <c r="BN18" s="510">
        <f t="shared" si="46"/>
        <v>0.9999999999999688</v>
      </c>
      <c r="BP18" s="510">
        <f>CP18/$AD$18</f>
        <v>1.3253468943288691E-4</v>
      </c>
      <c r="BQ18" s="510">
        <f t="shared" ref="BQ18:CA18" si="47">CQ18/$AD$18</f>
        <v>4.1820253301717021E-2</v>
      </c>
      <c r="BR18" s="510">
        <f t="shared" si="47"/>
        <v>0.2011133290794051</v>
      </c>
      <c r="BS18" s="510">
        <f t="shared" si="47"/>
        <v>0.25594490835605999</v>
      </c>
      <c r="BT18" s="510">
        <f t="shared" si="47"/>
        <v>0.29168853121021648</v>
      </c>
      <c r="BU18" s="510">
        <f t="shared" si="47"/>
        <v>0.45975486024131185</v>
      </c>
      <c r="BV18" s="510">
        <f t="shared" si="47"/>
        <v>0.53008020516678267</v>
      </c>
      <c r="BW18" s="510">
        <f t="shared" si="47"/>
        <v>0.5800473821407921</v>
      </c>
      <c r="BX18" s="510">
        <f t="shared" si="47"/>
        <v>0.71036168807130562</v>
      </c>
      <c r="BY18" s="510">
        <f t="shared" si="47"/>
        <v>0.77900985618702778</v>
      </c>
      <c r="BZ18" s="510">
        <f t="shared" si="47"/>
        <v>0.82616292023285443</v>
      </c>
      <c r="CA18" s="510">
        <f t="shared" si="47"/>
        <v>0.99999999999946643</v>
      </c>
      <c r="CC18" s="169">
        <f>CC55</f>
        <v>554644.77147212101</v>
      </c>
      <c r="CD18" s="169">
        <f t="shared" ref="CD18:EA18" si="48">CD55</f>
        <v>1610999.1676714576</v>
      </c>
      <c r="CE18" s="169">
        <f t="shared" si="48"/>
        <v>2367649.339090961</v>
      </c>
      <c r="CF18" s="169">
        <f t="shared" si="48"/>
        <v>2703269.0306520681</v>
      </c>
      <c r="CG18" s="169">
        <f t="shared" si="48"/>
        <v>3414815.751342325</v>
      </c>
      <c r="CH18" s="169">
        <f t="shared" si="48"/>
        <v>4885737.5418308405</v>
      </c>
      <c r="CI18" s="169">
        <f t="shared" si="48"/>
        <v>5259708.7781089079</v>
      </c>
      <c r="CJ18" s="169">
        <f t="shared" si="48"/>
        <v>5867812.8294675248</v>
      </c>
      <c r="CK18" s="169">
        <f t="shared" si="48"/>
        <v>6577820.7328421883</v>
      </c>
      <c r="CL18" s="169">
        <f t="shared" si="48"/>
        <v>7112572.3821438551</v>
      </c>
      <c r="CM18" s="169">
        <f t="shared" si="48"/>
        <v>7229992.2329598945</v>
      </c>
      <c r="CN18" s="169">
        <f t="shared" si="48"/>
        <v>8068437.5734057492</v>
      </c>
      <c r="CP18" s="169">
        <f t="shared" si="48"/>
        <v>1069.3478680000001</v>
      </c>
      <c r="CQ18" s="169">
        <f t="shared" si="48"/>
        <v>337424.10306892998</v>
      </c>
      <c r="CR18" s="169">
        <f t="shared" si="48"/>
        <v>1622670.3408570378</v>
      </c>
      <c r="CS18" s="169">
        <f t="shared" si="48"/>
        <v>2065075.5153019896</v>
      </c>
      <c r="CT18" s="169">
        <f t="shared" si="48"/>
        <v>2353470.7049481194</v>
      </c>
      <c r="CU18" s="169">
        <f t="shared" si="48"/>
        <v>3709503.3889270253</v>
      </c>
      <c r="CV18" s="169">
        <f t="shared" si="48"/>
        <v>4276919.0442864308</v>
      </c>
      <c r="CW18" s="169">
        <f t="shared" si="48"/>
        <v>4680076.0924205557</v>
      </c>
      <c r="CX18" s="169">
        <f t="shared" si="48"/>
        <v>5731508.9347426351</v>
      </c>
      <c r="CY18" s="169">
        <f t="shared" si="48"/>
        <v>6285392.3937130198</v>
      </c>
      <c r="CZ18" s="169">
        <f t="shared" si="48"/>
        <v>6665843.9473615875</v>
      </c>
      <c r="DA18" s="169">
        <f t="shared" si="48"/>
        <v>8068437.5734016951</v>
      </c>
      <c r="DC18" s="169">
        <f t="shared" si="48"/>
        <v>554644771472.12109</v>
      </c>
      <c r="DD18" s="169">
        <f t="shared" si="48"/>
        <v>1610999167671.4578</v>
      </c>
      <c r="DE18" s="169">
        <f t="shared" si="48"/>
        <v>2367649339090.9614</v>
      </c>
      <c r="DF18" s="169">
        <f t="shared" si="48"/>
        <v>2703269030652.0679</v>
      </c>
      <c r="DG18" s="169">
        <f t="shared" si="48"/>
        <v>3414815751342.3252</v>
      </c>
      <c r="DH18" s="169">
        <f t="shared" si="48"/>
        <v>4885737541830.8398</v>
      </c>
      <c r="DI18" s="169">
        <f t="shared" si="48"/>
        <v>5259708778108.9072</v>
      </c>
      <c r="DJ18" s="169">
        <f t="shared" si="48"/>
        <v>5867812829467.5234</v>
      </c>
      <c r="DK18" s="169">
        <f t="shared" si="48"/>
        <v>6577820732842.1875</v>
      </c>
      <c r="DL18" s="169">
        <f t="shared" si="48"/>
        <v>7112572382143.8545</v>
      </c>
      <c r="DM18" s="169">
        <f t="shared" si="48"/>
        <v>7229992232959.8926</v>
      </c>
      <c r="DN18" s="169">
        <f t="shared" si="48"/>
        <v>8068437573405.75</v>
      </c>
      <c r="DP18" s="169">
        <f t="shared" si="48"/>
        <v>1069347868</v>
      </c>
      <c r="DQ18" s="169">
        <f t="shared" si="48"/>
        <v>337424103068.93011</v>
      </c>
      <c r="DR18" s="169">
        <f t="shared" si="48"/>
        <v>1622670340857.0381</v>
      </c>
      <c r="DS18" s="169">
        <f t="shared" si="48"/>
        <v>2065075515301.9897</v>
      </c>
      <c r="DT18" s="169">
        <f t="shared" si="48"/>
        <v>2353470704948.1201</v>
      </c>
      <c r="DU18" s="169">
        <f t="shared" si="48"/>
        <v>3709503388927.0259</v>
      </c>
      <c r="DV18" s="169">
        <f t="shared" si="48"/>
        <v>4276919044286.4302</v>
      </c>
      <c r="DW18" s="169">
        <f t="shared" si="48"/>
        <v>4680076092420.5566</v>
      </c>
      <c r="DX18" s="169">
        <f t="shared" si="48"/>
        <v>5731508934742.6348</v>
      </c>
      <c r="DY18" s="169">
        <f t="shared" si="48"/>
        <v>6285392393713.0195</v>
      </c>
      <c r="DZ18" s="169">
        <f t="shared" si="48"/>
        <v>6665843947361.5859</v>
      </c>
      <c r="EA18" s="169">
        <f t="shared" si="48"/>
        <v>8068437573401.6953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103374.47668599999</v>
      </c>
      <c r="Z19" s="348">
        <f t="shared" si="49"/>
        <v>0</v>
      </c>
      <c r="AA19" s="348">
        <f t="shared" si="49"/>
        <v>118374.47668599999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12583394.147436</v>
      </c>
      <c r="AE19" s="348">
        <f>+AE9+AE18+AE15</f>
        <v>499135.44180199999</v>
      </c>
      <c r="AF19" s="348">
        <f>+AF9+AF18+AF15</f>
        <v>11085947.82161874</v>
      </c>
      <c r="AG19" s="348">
        <f>+AG9+AG18+AG15</f>
        <v>12084258.705634002</v>
      </c>
      <c r="AH19" s="420">
        <f t="shared" si="49"/>
        <v>10013508.06320543</v>
      </c>
      <c r="AI19" s="167">
        <f t="shared" si="1"/>
        <v>0.79577162932989653</v>
      </c>
      <c r="AJ19" s="168">
        <f t="shared" si="2"/>
        <v>0.82864065617337934</v>
      </c>
      <c r="AK19" s="169">
        <f>+AK9+AK18</f>
        <v>10451160.993319724</v>
      </c>
      <c r="AL19" s="169">
        <f>+AL9+AL18+AL15</f>
        <v>-437652.93011429347</v>
      </c>
      <c r="AM19" s="170">
        <f t="shared" si="3"/>
        <v>0.82990132802504568</v>
      </c>
      <c r="AN19" s="420">
        <f>+AN9+AN18+AN15</f>
        <v>8084365.4519944601</v>
      </c>
      <c r="AO19" s="167">
        <f t="shared" si="4"/>
        <v>0.64246302367010688</v>
      </c>
      <c r="AP19" s="168">
        <f t="shared" si="5"/>
        <v>0.66899970026504929</v>
      </c>
      <c r="AQ19" s="169">
        <f>+AQ9+AQ18+AQ15</f>
        <v>9554654.0904655084</v>
      </c>
      <c r="AR19" s="169">
        <f>+AR9+AR18</f>
        <v>-1470288.6384710486</v>
      </c>
      <c r="AS19" s="170">
        <f t="shared" si="6"/>
        <v>0.75902294552313965</v>
      </c>
      <c r="AT19" s="420">
        <f>+AT9+AT18+AT15</f>
        <v>8077790.1561778095</v>
      </c>
      <c r="AU19" s="167">
        <f t="shared" si="7"/>
        <v>0.64194048613058385</v>
      </c>
      <c r="AV19" s="420">
        <f>+AV9+AV18+AV15</f>
        <v>2569886.0842305711</v>
      </c>
      <c r="AW19" s="348">
        <f>+AW9+AW18+AW15</f>
        <v>1929142.6112109688</v>
      </c>
      <c r="AX19" s="349">
        <f>+AX9+AX18</f>
        <v>4495568.9941585399</v>
      </c>
      <c r="AY19" s="348">
        <f t="shared" si="8"/>
        <v>2070750.6424285714</v>
      </c>
      <c r="AZ19" s="191">
        <f>+AZ9+AZ18</f>
        <v>4295072.0664644102</v>
      </c>
      <c r="BA19" s="172">
        <f t="shared" si="9"/>
        <v>1.8822420967314051</v>
      </c>
      <c r="BC19" s="510">
        <f>CC19/$AD$19</f>
        <v>5.0280804914609303E-2</v>
      </c>
      <c r="BD19" s="510">
        <f t="shared" ref="BD19:BN19" si="50">CD19/$AD$19</f>
        <v>0.41309431203919339</v>
      </c>
      <c r="BE19" s="510">
        <f t="shared" si="50"/>
        <v>0.47610993389467693</v>
      </c>
      <c r="BF19" s="510">
        <f t="shared" si="50"/>
        <v>0.50642735782695691</v>
      </c>
      <c r="BG19" s="510">
        <f t="shared" si="50"/>
        <v>0.5659584628034432</v>
      </c>
      <c r="BH19" s="510">
        <f t="shared" si="50"/>
        <v>0.68604190649163765</v>
      </c>
      <c r="BI19" s="510">
        <f t="shared" si="50"/>
        <v>0.71910752762077323</v>
      </c>
      <c r="BJ19" s="510">
        <f t="shared" si="50"/>
        <v>0.77055876301500337</v>
      </c>
      <c r="BK19" s="510">
        <f t="shared" si="50"/>
        <v>0.82990132802504568</v>
      </c>
      <c r="BL19" s="510">
        <f t="shared" si="50"/>
        <v>0.87528689525391989</v>
      </c>
      <c r="BM19" s="510">
        <f t="shared" si="50"/>
        <v>0.92830176195499792</v>
      </c>
      <c r="BN19" s="510">
        <f t="shared" si="50"/>
        <v>0.99920259654132959</v>
      </c>
      <c r="BP19" s="510">
        <f>CP19/$AD$19</f>
        <v>2.8300535208275203E-3</v>
      </c>
      <c r="BQ19" s="510">
        <f t="shared" ref="BQ19:CA19" si="51">CQ19/$AD$19</f>
        <v>0.30738634092778377</v>
      </c>
      <c r="BR19" s="510">
        <f t="shared" si="51"/>
        <v>0.41224027419555964</v>
      </c>
      <c r="BS19" s="510">
        <f>CS19/$AD$19</f>
        <v>0.45039668057942622</v>
      </c>
      <c r="BT19" s="510">
        <f t="shared" si="51"/>
        <v>0.47636864933882156</v>
      </c>
      <c r="BU19" s="510">
        <f t="shared" si="51"/>
        <v>0.58754648065840265</v>
      </c>
      <c r="BV19" s="510">
        <f t="shared" si="51"/>
        <v>0.63645449777755425</v>
      </c>
      <c r="BW19" s="510">
        <f t="shared" si="51"/>
        <v>0.67208774180098307</v>
      </c>
      <c r="BX19" s="510">
        <f t="shared" si="51"/>
        <v>0.75902294552313965</v>
      </c>
      <c r="BY19" s="510">
        <f t="shared" si="51"/>
        <v>0.80651609220354592</v>
      </c>
      <c r="BZ19" s="510">
        <f t="shared" si="51"/>
        <v>0.88175931653334161</v>
      </c>
      <c r="CA19" s="510">
        <f t="shared" si="51"/>
        <v>0.99920259654107357</v>
      </c>
      <c r="CC19" s="420">
        <f>+CC9+CC18+CC15</f>
        <v>632703.186290866</v>
      </c>
      <c r="CD19" s="420">
        <f t="shared" ref="CD19:CN19" si="52">+CD9+CD18+CD15</f>
        <v>5198128.548453087</v>
      </c>
      <c r="CE19" s="420">
        <f t="shared" si="52"/>
        <v>5991078.9557064185</v>
      </c>
      <c r="CF19" s="420">
        <f t="shared" si="52"/>
        <v>6372575.0505812075</v>
      </c>
      <c r="CG19" s="420">
        <f t="shared" si="52"/>
        <v>7121678.4085327219</v>
      </c>
      <c r="CH19" s="420">
        <f t="shared" si="52"/>
        <v>8632735.7110427096</v>
      </c>
      <c r="CI19" s="420">
        <f t="shared" si="52"/>
        <v>9048813.4544404093</v>
      </c>
      <c r="CJ19" s="420">
        <f t="shared" si="52"/>
        <v>9696244.6287785172</v>
      </c>
      <c r="CK19" s="420">
        <f t="shared" si="52"/>
        <v>10442975.514019724</v>
      </c>
      <c r="CL19" s="420">
        <f t="shared" si="52"/>
        <v>11014079.995065603</v>
      </c>
      <c r="CM19" s="420">
        <f t="shared" si="52"/>
        <v>11681186.958439048</v>
      </c>
      <c r="CN19" s="420">
        <f t="shared" si="52"/>
        <v>12573360.105421022</v>
      </c>
      <c r="CP19" s="420">
        <f t="shared" ref="CP19:DA19" si="53">+CP9+CP18+CP15</f>
        <v>35611.678910911665</v>
      </c>
      <c r="CQ19" s="420">
        <f t="shared" si="53"/>
        <v>3867963.4834324415</v>
      </c>
      <c r="CR19" s="420">
        <f t="shared" si="53"/>
        <v>5187381.8536498174</v>
      </c>
      <c r="CS19" s="420">
        <f t="shared" si="53"/>
        <v>5667518.9544277536</v>
      </c>
      <c r="CT19" s="420">
        <f t="shared" si="53"/>
        <v>5994334.4741121195</v>
      </c>
      <c r="CU19" s="420">
        <f t="shared" si="53"/>
        <v>7393328.9460635632</v>
      </c>
      <c r="CV19" s="420">
        <f t="shared" si="53"/>
        <v>8008757.8024433944</v>
      </c>
      <c r="CW19" s="420">
        <f t="shared" si="53"/>
        <v>8457144.9567419682</v>
      </c>
      <c r="CX19" s="420">
        <f t="shared" si="53"/>
        <v>9551084.8904655091</v>
      </c>
      <c r="CY19" s="420">
        <f t="shared" si="53"/>
        <v>10148709.874447053</v>
      </c>
      <c r="CZ19" s="420">
        <f t="shared" si="53"/>
        <v>11095525.023112819</v>
      </c>
      <c r="DA19" s="420">
        <f t="shared" si="53"/>
        <v>12573360.105417801</v>
      </c>
      <c r="DC19" s="420">
        <f t="shared" ref="DC19:DN19" si="54">+DC9+DC18+DC15</f>
        <v>632703186290.86609</v>
      </c>
      <c r="DD19" s="420">
        <f t="shared" si="54"/>
        <v>5198128548453.0879</v>
      </c>
      <c r="DE19" s="420">
        <f t="shared" si="54"/>
        <v>5991078955706.4199</v>
      </c>
      <c r="DF19" s="420">
        <f t="shared" si="54"/>
        <v>6372575050581.207</v>
      </c>
      <c r="DG19" s="420">
        <f t="shared" si="54"/>
        <v>7121678408532.7217</v>
      </c>
      <c r="DH19" s="420">
        <f t="shared" si="54"/>
        <v>8632735711042.708</v>
      </c>
      <c r="DI19" s="420">
        <f t="shared" si="54"/>
        <v>9048813454440.4082</v>
      </c>
      <c r="DJ19" s="420">
        <f t="shared" si="54"/>
        <v>9696244628778.5156</v>
      </c>
      <c r="DK19" s="420">
        <f t="shared" si="54"/>
        <v>10442975514019.723</v>
      </c>
      <c r="DL19" s="420">
        <f t="shared" si="54"/>
        <v>11014079995065.602</v>
      </c>
      <c r="DM19" s="420">
        <f t="shared" si="54"/>
        <v>11681186958439.047</v>
      </c>
      <c r="DN19" s="420">
        <f t="shared" si="54"/>
        <v>12573360105421.023</v>
      </c>
      <c r="DP19" s="420">
        <f t="shared" ref="DP19:EA19" si="55">+DP9+DP18+DP15</f>
        <v>35611678910.911667</v>
      </c>
      <c r="DQ19" s="420">
        <f t="shared" si="55"/>
        <v>3867963483432.4419</v>
      </c>
      <c r="DR19" s="420">
        <f t="shared" si="55"/>
        <v>5187381853649.8184</v>
      </c>
      <c r="DS19" s="420">
        <f t="shared" si="55"/>
        <v>5667518954427.7539</v>
      </c>
      <c r="DT19" s="420">
        <f t="shared" si="55"/>
        <v>5994334474112.1211</v>
      </c>
      <c r="DU19" s="420">
        <f t="shared" si="55"/>
        <v>7393328946063.5645</v>
      </c>
      <c r="DV19" s="420">
        <f t="shared" si="55"/>
        <v>8008757802443.3936</v>
      </c>
      <c r="DW19" s="420">
        <f t="shared" si="55"/>
        <v>8457144956741.9697</v>
      </c>
      <c r="DX19" s="420">
        <f t="shared" si="55"/>
        <v>9551084890465.5098</v>
      </c>
      <c r="DY19" s="420">
        <f t="shared" si="55"/>
        <v>10148709874447.053</v>
      </c>
      <c r="DZ19" s="420">
        <f t="shared" si="55"/>
        <v>11095525023112.816</v>
      </c>
      <c r="EA19" s="420">
        <f t="shared" si="55"/>
        <v>12573360105417.801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439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113973.477183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7352076.0088460008</v>
      </c>
      <c r="AE24" s="352">
        <f>+AE36+AE48+AE60</f>
        <v>478423.31213799998</v>
      </c>
      <c r="AF24" s="352">
        <f>+AF36+AF48+AF60</f>
        <v>6027548.46049996</v>
      </c>
      <c r="AG24" s="352">
        <f t="shared" ref="AG24:AG30" si="59">+AG36+AG48+AG60</f>
        <v>6873652.6967080012</v>
      </c>
      <c r="AH24" s="422">
        <f t="shared" si="58"/>
        <v>5272338.8166662594</v>
      </c>
      <c r="AI24" s="177">
        <f t="shared" ref="AI24:AI31" si="60">+AH24/AD24</f>
        <v>0.71712245770073568</v>
      </c>
      <c r="AJ24" s="352">
        <f t="shared" ref="AJ24:AL25" si="61">+AJ36+AJ48+AJ60</f>
        <v>1.3685765986646541</v>
      </c>
      <c r="AK24" s="352">
        <f>+AK36+AK48+AK60</f>
        <v>5869834.0421430068</v>
      </c>
      <c r="AL24" s="352">
        <f t="shared" si="61"/>
        <v>-597495.22547674715</v>
      </c>
      <c r="AM24" s="170">
        <f t="shared" ref="AM24:AM31" si="62">INDEX(BC24:BN24,MATCH($W$1,$BC$86:$BN$86,0))</f>
        <v>0.7972780145077778</v>
      </c>
      <c r="AN24" s="422">
        <f t="shared" ref="AN24:AN30" si="63">+AN36+AN48+AN60</f>
        <v>3795277.1957221408</v>
      </c>
      <c r="AO24" s="177">
        <f t="shared" ref="AO24:AO31" si="64">+AN24/AD24</f>
        <v>0.51621843832349834</v>
      </c>
      <c r="AP24" s="352">
        <f t="shared" ref="AP24:AR25" si="65">+AP36+AP48+AP60</f>
        <v>1.1305292416661312</v>
      </c>
      <c r="AQ24" s="352">
        <f t="shared" si="65"/>
        <v>5388311.0977970688</v>
      </c>
      <c r="AR24" s="352">
        <f t="shared" si="65"/>
        <v>-1593033.9020749279</v>
      </c>
      <c r="AS24" s="170">
        <f t="shared" ref="AS24:AS31" si="66">INDEX(BP24:CA24,MATCH($W$1,$BP$86:$CA$86,0))</f>
        <v>0.73241107563607333</v>
      </c>
      <c r="AT24" s="422">
        <f t="shared" ref="AT24:AT30" si="67">+AT36+AT48+AT60</f>
        <v>3794363.3533170996</v>
      </c>
      <c r="AU24" s="177">
        <f t="shared" ref="AU24:AU31" si="68">+AT24/AD24</f>
        <v>0.5160941411312574</v>
      </c>
      <c r="AV24" s="422">
        <f t="shared" ref="AV24:AV30" si="69">+AD24-AH24</f>
        <v>2079737.1921797413</v>
      </c>
      <c r="AW24" s="352">
        <f>+AH24-AN24</f>
        <v>1477061.6209441186</v>
      </c>
      <c r="AX24" s="351">
        <f t="shared" ref="AX24:AX30" si="70">+AD24-AN24</f>
        <v>3556798.8131238599</v>
      </c>
      <c r="AY24" s="352">
        <f t="shared" ref="AY24:AY34" si="71">+AG24-AH24</f>
        <v>1601313.8800417418</v>
      </c>
      <c r="AZ24" s="178">
        <f t="shared" ref="AZ24:AZ30" si="72">AD24*AS24</f>
        <v>5384741.8977970686</v>
      </c>
      <c r="BA24" s="172">
        <f t="shared" ref="BA24:BA31" si="73">IF(AND(AZ24=0,AN24&gt;AZ24),1,IFERROR(AN24/AZ24,1))</f>
        <v>0.70482063351538027</v>
      </c>
      <c r="BC24" s="526">
        <f>BC83</f>
        <v>7.4762163088884559E-2</v>
      </c>
      <c r="BD24" s="526">
        <f t="shared" ref="BD24:CA24" si="74">BD83</f>
        <v>0.21833853786515042</v>
      </c>
      <c r="BE24" s="526">
        <f t="shared" si="74"/>
        <v>0.31936376656685739</v>
      </c>
      <c r="BF24" s="526">
        <f t="shared" si="74"/>
        <v>0.35923883885158159</v>
      </c>
      <c r="BG24" s="526">
        <f t="shared" si="74"/>
        <v>0.43203891334496419</v>
      </c>
      <c r="BH24" s="526">
        <f t="shared" si="74"/>
        <v>0.59885777917604632</v>
      </c>
      <c r="BI24" s="526">
        <f t="shared" si="74"/>
        <v>0.63601288624145091</v>
      </c>
      <c r="BJ24" s="526">
        <f t="shared" si="74"/>
        <v>0.70844748760464571</v>
      </c>
      <c r="BK24" s="526">
        <f t="shared" si="74"/>
        <v>0.7972780145077778</v>
      </c>
      <c r="BL24" s="526">
        <f t="shared" si="74"/>
        <v>0.87027986413556335</v>
      </c>
      <c r="BM24" s="526">
        <f t="shared" si="74"/>
        <v>0.88779175950562716</v>
      </c>
      <c r="BN24" s="526">
        <f t="shared" si="74"/>
        <v>0.99999999999993194</v>
      </c>
      <c r="BO24" s="526"/>
      <c r="BP24" s="526">
        <f t="shared" si="74"/>
        <v>1.4038259282686623E-3</v>
      </c>
      <c r="BQ24" s="526">
        <f t="shared" si="74"/>
        <v>4.9894788255400564E-2</v>
      </c>
      <c r="BR24" s="526">
        <f t="shared" si="74"/>
        <v>0.22538826421695715</v>
      </c>
      <c r="BS24" s="526">
        <f t="shared" si="74"/>
        <v>0.28554946461039415</v>
      </c>
      <c r="BT24" s="526">
        <f t="shared" si="74"/>
        <v>0.32375605653113065</v>
      </c>
      <c r="BU24" s="526">
        <f t="shared" si="74"/>
        <v>0.50338627121108726</v>
      </c>
      <c r="BV24" s="526">
        <f t="shared" si="74"/>
        <v>0.56397428812728911</v>
      </c>
      <c r="BW24" s="526">
        <f t="shared" si="74"/>
        <v>0.60148008213406068</v>
      </c>
      <c r="BX24" s="526">
        <f t="shared" si="74"/>
        <v>0.73241107563607333</v>
      </c>
      <c r="BY24" s="526">
        <f t="shared" si="74"/>
        <v>0.79153769551676856</v>
      </c>
      <c r="BZ24" s="526">
        <f t="shared" si="74"/>
        <v>0.8310454706293896</v>
      </c>
      <c r="CA24" s="526">
        <f t="shared" si="74"/>
        <v>0.99999999999991029</v>
      </c>
      <c r="CB24" s="203"/>
      <c r="CC24" s="500">
        <f t="shared" ref="CC24:CN30" si="75">DC24/EC24</f>
        <v>549657.10561522003</v>
      </c>
      <c r="CD24" s="500">
        <f t="shared" si="75"/>
        <v>1605241.5260448868</v>
      </c>
      <c r="CE24" s="500">
        <f t="shared" si="75"/>
        <v>2347986.6862708861</v>
      </c>
      <c r="CF24" s="500">
        <f t="shared" si="75"/>
        <v>2641151.2485664063</v>
      </c>
      <c r="CG24" s="500">
        <f t="shared" si="75"/>
        <v>3176382.9296914064</v>
      </c>
      <c r="CH24" s="500">
        <f t="shared" si="75"/>
        <v>4402847.9109910065</v>
      </c>
      <c r="CI24" s="500">
        <f t="shared" si="75"/>
        <v>4676015.0822526738</v>
      </c>
      <c r="CJ24" s="500">
        <f t="shared" si="75"/>
        <v>5208559.7771453401</v>
      </c>
      <c r="CK24" s="500">
        <f t="shared" si="75"/>
        <v>5861648.562843007</v>
      </c>
      <c r="CL24" s="500">
        <f t="shared" si="75"/>
        <v>6398363.7100928342</v>
      </c>
      <c r="CM24" s="500">
        <f t="shared" si="75"/>
        <v>6527112.4959124997</v>
      </c>
      <c r="CN24" s="500">
        <f t="shared" si="75"/>
        <v>7352076.0088454997</v>
      </c>
      <c r="CP24" s="497">
        <f t="shared" ref="CP24:DA30" si="76">DP24/EP24</f>
        <v>10321.034927819999</v>
      </c>
      <c r="CQ24" s="497">
        <f t="shared" si="76"/>
        <v>366830.27569898183</v>
      </c>
      <c r="CR24" s="497">
        <f t="shared" si="76"/>
        <v>1657071.6500249344</v>
      </c>
      <c r="CS24" s="497">
        <f t="shared" si="76"/>
        <v>2099381.3681008988</v>
      </c>
      <c r="CT24" s="497">
        <f t="shared" si="76"/>
        <v>2380279.1359411161</v>
      </c>
      <c r="CU24" s="497">
        <f t="shared" si="76"/>
        <v>3700934.1277534817</v>
      </c>
      <c r="CV24" s="497">
        <f t="shared" si="76"/>
        <v>4146381.8333466444</v>
      </c>
      <c r="CW24" s="497">
        <f t="shared" si="76"/>
        <v>4422127.2816565484</v>
      </c>
      <c r="CX24" s="497">
        <f t="shared" si="76"/>
        <v>5384741.8977970695</v>
      </c>
      <c r="CY24" s="497">
        <f t="shared" si="76"/>
        <v>5819445.3013060847</v>
      </c>
      <c r="CZ24" s="497">
        <f t="shared" si="76"/>
        <v>6109909.4668744672</v>
      </c>
      <c r="DA24" s="497">
        <f>EA24/FA24</f>
        <v>7352076.0088453405</v>
      </c>
      <c r="DC24" s="352">
        <f>+DC36+DC48+DC60</f>
        <v>549657105615.22003</v>
      </c>
      <c r="DD24" s="352">
        <f>+DD36+DD48+DD60</f>
        <v>1605241526044.8867</v>
      </c>
      <c r="DE24" s="352">
        <f t="shared" ref="DE24:DN24" si="77">+DE36+DE48+DE60</f>
        <v>2347986686270.8862</v>
      </c>
      <c r="DF24" s="352">
        <f t="shared" si="77"/>
        <v>2641151248566.4063</v>
      </c>
      <c r="DG24" s="352">
        <f t="shared" si="77"/>
        <v>3176382929691.4063</v>
      </c>
      <c r="DH24" s="352">
        <f t="shared" si="77"/>
        <v>4402847910991.0068</v>
      </c>
      <c r="DI24" s="352">
        <f t="shared" si="77"/>
        <v>4676015082252.6738</v>
      </c>
      <c r="DJ24" s="352">
        <f t="shared" si="77"/>
        <v>5208559777145.3398</v>
      </c>
      <c r="DK24" s="352">
        <f t="shared" si="77"/>
        <v>5861648562843.0068</v>
      </c>
      <c r="DL24" s="352">
        <f t="shared" si="77"/>
        <v>6398363710092.834</v>
      </c>
      <c r="DM24" s="352">
        <f t="shared" si="77"/>
        <v>6527112495912.5</v>
      </c>
      <c r="DN24" s="352">
        <f t="shared" si="77"/>
        <v>7352076008845.5</v>
      </c>
      <c r="DP24" s="352">
        <f>+DP36+DP48+DP60</f>
        <v>10321034927.82</v>
      </c>
      <c r="DQ24" s="352">
        <f t="shared" ref="DD24:EN27" si="78">+DQ36+DQ48+DQ60</f>
        <v>366830275698.98181</v>
      </c>
      <c r="DR24" s="352">
        <f t="shared" si="78"/>
        <v>1657071650024.9343</v>
      </c>
      <c r="DS24" s="352">
        <f t="shared" si="78"/>
        <v>2099381368100.8989</v>
      </c>
      <c r="DT24" s="352">
        <f t="shared" si="78"/>
        <v>2380279135941.1162</v>
      </c>
      <c r="DU24" s="352">
        <f t="shared" si="78"/>
        <v>3700934127753.4819</v>
      </c>
      <c r="DV24" s="352">
        <f t="shared" si="78"/>
        <v>4146381833346.6445</v>
      </c>
      <c r="DW24" s="352">
        <f t="shared" si="78"/>
        <v>4422127281656.5488</v>
      </c>
      <c r="DX24" s="352">
        <f t="shared" si="78"/>
        <v>5384741897797.0693</v>
      </c>
      <c r="DY24" s="352">
        <f t="shared" si="78"/>
        <v>5819445301306.085</v>
      </c>
      <c r="DZ24" s="352">
        <f t="shared" si="78"/>
        <v>6109909466874.4668</v>
      </c>
      <c r="EA24" s="352">
        <f t="shared" si="78"/>
        <v>7352076008845.3408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0</v>
      </c>
      <c r="AF25" s="352">
        <f t="shared" si="58"/>
        <v>4342585.4161130898</v>
      </c>
      <c r="AG25" s="352">
        <f t="shared" si="59"/>
        <v>4444901.5429260004</v>
      </c>
      <c r="AH25" s="422">
        <f t="shared" si="58"/>
        <v>4231884.8654405493</v>
      </c>
      <c r="AI25" s="177">
        <f t="shared" si="60"/>
        <v>0.95207617639484854</v>
      </c>
      <c r="AJ25" s="352">
        <f t="shared" si="61"/>
        <v>1.5423147197863858</v>
      </c>
      <c r="AK25" s="352">
        <f t="shared" si="61"/>
        <v>3910578.5128547996</v>
      </c>
      <c r="AL25" s="352">
        <f t="shared" si="61"/>
        <v>321306.35258574947</v>
      </c>
      <c r="AM25" s="170">
        <f t="shared" si="62"/>
        <v>0.87978968152363946</v>
      </c>
      <c r="AN25" s="422">
        <f>+AN37+AN49+AN61</f>
        <v>4014484.6278740396</v>
      </c>
      <c r="AO25" s="177">
        <f t="shared" si="64"/>
        <v>0.90316615319928439</v>
      </c>
      <c r="AP25" s="352" t="e">
        <f t="shared" si="65"/>
        <v>#DIV/0!</v>
      </c>
      <c r="AQ25" s="352">
        <f>+AQ37+AQ49+AQ61</f>
        <v>3704435.5222650934</v>
      </c>
      <c r="AR25" s="352">
        <f t="shared" si="65"/>
        <v>310049.10560894618</v>
      </c>
      <c r="AS25" s="170">
        <f t="shared" si="66"/>
        <v>0.83341227842507593</v>
      </c>
      <c r="AT25" s="422">
        <f t="shared" si="67"/>
        <v>39300.55515208</v>
      </c>
      <c r="AU25" s="177">
        <f t="shared" si="68"/>
        <v>8.8417155638973125E-3</v>
      </c>
      <c r="AV25" s="422">
        <f t="shared" si="69"/>
        <v>213016.6774854511</v>
      </c>
      <c r="AW25" s="352">
        <f t="shared" ref="AW25:AW30" si="79">+AH25-AN25</f>
        <v>217400.23756650975</v>
      </c>
      <c r="AX25" s="351">
        <f t="shared" si="70"/>
        <v>430416.91505196085</v>
      </c>
      <c r="AY25" s="352">
        <f t="shared" si="71"/>
        <v>213016.6774854511</v>
      </c>
      <c r="AZ25" s="178">
        <f t="shared" si="72"/>
        <v>3704435.5222650934</v>
      </c>
      <c r="BA25" s="172">
        <f t="shared" si="73"/>
        <v>1.0836967207946882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6631.6137670000007</v>
      </c>
      <c r="AF26" s="352">
        <f t="shared" si="58"/>
        <v>232622.97632406</v>
      </c>
      <c r="AG26" s="352">
        <f t="shared" si="59"/>
        <v>253597.18623300001</v>
      </c>
      <c r="AH26" s="422">
        <f t="shared" si="58"/>
        <v>191600.60783706</v>
      </c>
      <c r="AI26" s="175">
        <f t="shared" si="60"/>
        <v>0.73627749056622471</v>
      </c>
      <c r="AJ26" s="204">
        <f t="shared" ref="AJ26:AJ31" si="81">+AH26/AG26</f>
        <v>0.75553128440873629</v>
      </c>
      <c r="AK26" s="352">
        <f>+AK38+AK50</f>
        <v>202060.38290967501</v>
      </c>
      <c r="AL26" s="352">
        <f>+AH26-AK26</f>
        <v>-10459.775072615012</v>
      </c>
      <c r="AM26" s="170">
        <f t="shared" si="62"/>
        <v>0.77647202350268307</v>
      </c>
      <c r="AN26" s="422">
        <f t="shared" si="63"/>
        <v>141727.48666784001</v>
      </c>
      <c r="AO26" s="177">
        <f t="shared" si="64"/>
        <v>0.54462644668015225</v>
      </c>
      <c r="AP26" s="205">
        <f t="shared" ref="AP26:AP31" si="82">+AN26/AG26</f>
        <v>0.55886852994348146</v>
      </c>
      <c r="AQ26" s="352">
        <f>+AQ38+AQ50</f>
        <v>169993.87632277532</v>
      </c>
      <c r="AR26" s="352">
        <f>+AN26-AQ26</f>
        <v>-28266.389654935308</v>
      </c>
      <c r="AS26" s="170">
        <f t="shared" si="66"/>
        <v>0.65324774322740342</v>
      </c>
      <c r="AT26" s="422">
        <f t="shared" si="67"/>
        <v>77160.17964119</v>
      </c>
      <c r="AU26" s="177">
        <f t="shared" si="68"/>
        <v>0.29650899378235612</v>
      </c>
      <c r="AV26" s="422">
        <f t="shared" si="69"/>
        <v>68628.192162940017</v>
      </c>
      <c r="AW26" s="352">
        <f t="shared" si="79"/>
        <v>49873.121169219987</v>
      </c>
      <c r="AX26" s="351">
        <f t="shared" si="70"/>
        <v>118501.31333216</v>
      </c>
      <c r="AY26" s="352">
        <f t="shared" si="71"/>
        <v>61996.578395940014</v>
      </c>
      <c r="AZ26" s="178">
        <f t="shared" si="72"/>
        <v>169993.87632277532</v>
      </c>
      <c r="BA26" s="172">
        <f t="shared" si="73"/>
        <v>0.83372113004079873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0.42906374917964507</v>
      </c>
      <c r="BI26" s="144">
        <f t="shared" si="83"/>
        <v>0.66701070003958707</v>
      </c>
      <c r="BJ26" s="144">
        <f t="shared" si="83"/>
        <v>0.72073343120836997</v>
      </c>
      <c r="BK26" s="144">
        <f t="shared" si="83"/>
        <v>0.77647202350268307</v>
      </c>
      <c r="BL26" s="144">
        <f t="shared" si="83"/>
        <v>0.83498123266570301</v>
      </c>
      <c r="BM26" s="144">
        <f t="shared" si="83"/>
        <v>0.91578002203737008</v>
      </c>
      <c r="BN26" s="144">
        <f t="shared" si="83"/>
        <v>0.99999999999871925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0.28444638928872429</v>
      </c>
      <c r="BV26" s="144">
        <f t="shared" si="83"/>
        <v>0.5432633868997212</v>
      </c>
      <c r="BW26" s="144">
        <f t="shared" si="83"/>
        <v>0.60130338148318996</v>
      </c>
      <c r="BX26" s="144">
        <f t="shared" si="83"/>
        <v>0.65324774322740342</v>
      </c>
      <c r="BY26" s="144">
        <f t="shared" si="83"/>
        <v>0.72675849359655009</v>
      </c>
      <c r="BZ26" s="144">
        <f t="shared" si="83"/>
        <v>0.82605531076101935</v>
      </c>
      <c r="CA26" s="144">
        <f t="shared" si="83"/>
        <v>0.99999999999104661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111654.74457252002</v>
      </c>
      <c r="CI26" s="500">
        <f t="shared" si="75"/>
        <v>173575.39405846168</v>
      </c>
      <c r="CJ26" s="500">
        <f t="shared" si="75"/>
        <v>187555.59592323669</v>
      </c>
      <c r="CK26" s="500">
        <f t="shared" si="75"/>
        <v>202060.38290967504</v>
      </c>
      <c r="CL26" s="500">
        <f t="shared" si="75"/>
        <v>217286.1641991167</v>
      </c>
      <c r="CM26" s="500">
        <f t="shared" si="75"/>
        <v>238312.33619875836</v>
      </c>
      <c r="CN26" s="500">
        <f t="shared" si="75"/>
        <v>260228.79999966672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74021.142548937598</v>
      </c>
      <c r="CV26" s="497">
        <f t="shared" si="76"/>
        <v>141372.77925685016</v>
      </c>
      <c r="CW26" s="497">
        <f t="shared" si="76"/>
        <v>156476.45739931276</v>
      </c>
      <c r="CX26" s="497">
        <f t="shared" si="76"/>
        <v>169993.87632277532</v>
      </c>
      <c r="CY26" s="497">
        <f t="shared" si="76"/>
        <v>189123.49067843793</v>
      </c>
      <c r="CZ26" s="497">
        <f t="shared" si="76"/>
        <v>214963.38225296716</v>
      </c>
      <c r="DA26" s="497">
        <f t="shared" si="76"/>
        <v>260228.79999767005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111654744572.52002</v>
      </c>
      <c r="DI26" s="352">
        <f t="shared" si="78"/>
        <v>173575394058.46167</v>
      </c>
      <c r="DJ26" s="352">
        <f t="shared" si="78"/>
        <v>187555595923.23669</v>
      </c>
      <c r="DK26" s="352">
        <f t="shared" si="78"/>
        <v>202060382909.67505</v>
      </c>
      <c r="DL26" s="352">
        <f t="shared" si="78"/>
        <v>217286164199.1167</v>
      </c>
      <c r="DM26" s="352">
        <f t="shared" si="78"/>
        <v>238312336198.75836</v>
      </c>
      <c r="DN26" s="352">
        <f t="shared" si="78"/>
        <v>260228799999.66672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74021142548.937592</v>
      </c>
      <c r="DV26" s="352">
        <f t="shared" si="78"/>
        <v>141372779256.85016</v>
      </c>
      <c r="DW26" s="352">
        <f t="shared" si="78"/>
        <v>156476457399.31274</v>
      </c>
      <c r="DX26" s="352">
        <f t="shared" si="78"/>
        <v>169993876322.77533</v>
      </c>
      <c r="DY26" s="352">
        <f t="shared" si="78"/>
        <v>189123490678.43793</v>
      </c>
      <c r="DZ26" s="352">
        <f t="shared" si="78"/>
        <v>214963382252.96716</v>
      </c>
      <c r="EA26" s="352">
        <f t="shared" si="78"/>
        <v>260228799997.67004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1911.9781499999999</v>
      </c>
      <c r="AF27" s="352">
        <f t="shared" si="58"/>
        <v>43775.73649109</v>
      </c>
      <c r="AG27" s="352">
        <f t="shared" si="59"/>
        <v>45822.310832000003</v>
      </c>
      <c r="AH27" s="422">
        <f t="shared" si="58"/>
        <v>31709.75371338</v>
      </c>
      <c r="AI27" s="175">
        <f t="shared" si="60"/>
        <v>0.66429718321220521</v>
      </c>
      <c r="AJ27" s="204">
        <f t="shared" si="81"/>
        <v>0.69201559540806701</v>
      </c>
      <c r="AK27" s="352">
        <f>+AK39+AK51</f>
        <v>36448.470490797699</v>
      </c>
      <c r="AL27" s="352">
        <f>+AH27-AK27</f>
        <v>-4738.7167774176996</v>
      </c>
      <c r="AM27" s="170">
        <f t="shared" si="62"/>
        <v>0.76356998853679292</v>
      </c>
      <c r="AN27" s="422">
        <f t="shared" si="63"/>
        <v>23426.861089799997</v>
      </c>
      <c r="AO27" s="177">
        <f t="shared" si="64"/>
        <v>0.49077637039139671</v>
      </c>
      <c r="AP27" s="205">
        <f t="shared" si="82"/>
        <v>0.51125446675290442</v>
      </c>
      <c r="AQ27" s="352">
        <f>+AQ39+AQ51</f>
        <v>31700.128393797699</v>
      </c>
      <c r="AR27" s="352">
        <f>+AN27-AQ27</f>
        <v>-8273.2673039977017</v>
      </c>
      <c r="AS27" s="170">
        <f t="shared" si="66"/>
        <v>0.66409553949261546</v>
      </c>
      <c r="AT27" s="422">
        <f t="shared" si="67"/>
        <v>67388.084518329997</v>
      </c>
      <c r="AU27" s="177">
        <f t="shared" si="68"/>
        <v>1.4117332834629881</v>
      </c>
      <c r="AV27" s="422">
        <f t="shared" si="69"/>
        <v>16024.535268619999</v>
      </c>
      <c r="AW27" s="352">
        <f t="shared" si="79"/>
        <v>8282.8926235800027</v>
      </c>
      <c r="AX27" s="351">
        <f t="shared" si="70"/>
        <v>24307.427892200001</v>
      </c>
      <c r="AY27" s="352">
        <f t="shared" si="71"/>
        <v>14112.557118620003</v>
      </c>
      <c r="AZ27" s="178">
        <f t="shared" si="72"/>
        <v>31700.128393797699</v>
      </c>
      <c r="BA27" s="172">
        <f t="shared" si="73"/>
        <v>0.73901470677902958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5000</v>
      </c>
      <c r="AF28" s="352">
        <f t="shared" si="58"/>
        <v>259310.93537934998</v>
      </c>
      <c r="AG28" s="352">
        <f t="shared" si="59"/>
        <v>277304.69374999998</v>
      </c>
      <c r="AH28" s="422">
        <f t="shared" si="58"/>
        <v>156287.29216656002</v>
      </c>
      <c r="AI28" s="175">
        <f t="shared" si="60"/>
        <v>0.55361209227701702</v>
      </c>
      <c r="AJ28" s="204">
        <f t="shared" si="81"/>
        <v>0.56359411033791784</v>
      </c>
      <c r="AK28" s="352">
        <f>+AK40+AK52</f>
        <v>269954.49711473426</v>
      </c>
      <c r="AL28" s="352">
        <f>+AH28-AK28</f>
        <v>-113667.20494817424</v>
      </c>
      <c r="AM28" s="170">
        <f t="shared" si="62"/>
        <v>0.95625224479546678</v>
      </c>
      <c r="AN28" s="422">
        <f t="shared" si="63"/>
        <v>18927.274207039998</v>
      </c>
      <c r="AO28" s="177">
        <f t="shared" si="64"/>
        <v>6.7045552646040618E-2</v>
      </c>
      <c r="AP28" s="205">
        <f t="shared" si="82"/>
        <v>6.8254431438162413E-2</v>
      </c>
      <c r="AQ28" s="352">
        <f>+AQ40+AQ52</f>
        <v>153380.58240958941</v>
      </c>
      <c r="AR28" s="352">
        <f>+AN28-AQ28</f>
        <v>-134453.30820254941</v>
      </c>
      <c r="AS28" s="170">
        <f t="shared" si="66"/>
        <v>0.54331573581776271</v>
      </c>
      <c r="AT28" s="422">
        <f t="shared" si="67"/>
        <v>8230.0143467899998</v>
      </c>
      <c r="AU28" s="177">
        <f t="shared" si="68"/>
        <v>2.9152949026339029E-2</v>
      </c>
      <c r="AV28" s="422">
        <f t="shared" si="69"/>
        <v>126017.40158343996</v>
      </c>
      <c r="AW28" s="352">
        <f t="shared" si="79"/>
        <v>137360.01795952002</v>
      </c>
      <c r="AX28" s="351">
        <f t="shared" si="70"/>
        <v>263377.41954296001</v>
      </c>
      <c r="AY28" s="352">
        <f t="shared" si="71"/>
        <v>121017.40158343996</v>
      </c>
      <c r="AZ28" s="178">
        <f t="shared" si="72"/>
        <v>153380.58240958941</v>
      </c>
      <c r="BA28" s="172">
        <f t="shared" si="73"/>
        <v>0.1234007193720022</v>
      </c>
      <c r="BC28" s="144">
        <f>BC244</f>
        <v>4.5013062539630555E-2</v>
      </c>
      <c r="BD28" s="144">
        <f t="shared" ref="BD28:CA28" si="86">BD244</f>
        <v>5.7478846584002298E-2</v>
      </c>
      <c r="BE28" s="144">
        <f t="shared" si="86"/>
        <v>6.9834368830974963E-2</v>
      </c>
      <c r="BF28" s="144">
        <f t="shared" si="86"/>
        <v>8.7113157395406787E-2</v>
      </c>
      <c r="BG28" s="144">
        <f t="shared" si="86"/>
        <v>0.13556972372571041</v>
      </c>
      <c r="BH28" s="144">
        <f t="shared" si="86"/>
        <v>0.36494531000787411</v>
      </c>
      <c r="BI28" s="144">
        <f t="shared" si="86"/>
        <v>0.53731151525804799</v>
      </c>
      <c r="BJ28" s="144">
        <f t="shared" si="86"/>
        <v>0.79031027880201987</v>
      </c>
      <c r="BK28" s="144">
        <f t="shared" si="86"/>
        <v>0.95625224479546678</v>
      </c>
      <c r="BL28" s="144">
        <f t="shared" si="86"/>
        <v>0.96018453915888635</v>
      </c>
      <c r="BM28" s="144">
        <f t="shared" si="86"/>
        <v>0.96435217197879308</v>
      </c>
      <c r="BN28" s="144">
        <f t="shared" si="86"/>
        <v>0.99999999999896139</v>
      </c>
      <c r="BO28" s="144"/>
      <c r="BP28" s="144">
        <f t="shared" si="86"/>
        <v>2.6357564695999682E-3</v>
      </c>
      <c r="BQ28" s="144">
        <f t="shared" si="86"/>
        <v>6.8253601762156323E-3</v>
      </c>
      <c r="BR28" s="144">
        <f t="shared" si="86"/>
        <v>1.6445100089339519E-2</v>
      </c>
      <c r="BS28" s="144">
        <f t="shared" si="86"/>
        <v>2.503419948361247E-2</v>
      </c>
      <c r="BT28" s="144">
        <f t="shared" si="86"/>
        <v>3.7974980205848941E-2</v>
      </c>
      <c r="BU28" s="144">
        <f t="shared" si="86"/>
        <v>0.13621031270498596</v>
      </c>
      <c r="BV28" s="144">
        <f t="shared" si="86"/>
        <v>0.26471403333579102</v>
      </c>
      <c r="BW28" s="144">
        <f t="shared" si="86"/>
        <v>0.34017287295974252</v>
      </c>
      <c r="BX28" s="144">
        <f t="shared" si="86"/>
        <v>0.54331573581776271</v>
      </c>
      <c r="BY28" s="144">
        <f t="shared" si="86"/>
        <v>0.6768177857462836</v>
      </c>
      <c r="BZ28" s="144">
        <f t="shared" si="86"/>
        <v>0.82135413023984116</v>
      </c>
      <c r="CA28" s="144">
        <f t="shared" si="86"/>
        <v>0.99999999999727585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38271.969338158786</v>
      </c>
      <c r="CH28" s="500">
        <f t="shared" si="75"/>
        <v>103025.77397727172</v>
      </c>
      <c r="CI28" s="500">
        <f t="shared" si="75"/>
        <v>151685.56276327171</v>
      </c>
      <c r="CJ28" s="500">
        <f t="shared" si="75"/>
        <v>223108.30122468132</v>
      </c>
      <c r="CK28" s="500">
        <f t="shared" si="75"/>
        <v>269954.4971147342</v>
      </c>
      <c r="CL28" s="500">
        <f t="shared" si="75"/>
        <v>271064.60227073421</v>
      </c>
      <c r="CM28" s="500">
        <f t="shared" si="75"/>
        <v>272241.14457762049</v>
      </c>
      <c r="CN28" s="500">
        <f t="shared" si="75"/>
        <v>282304.69374970673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74730.014112187753</v>
      </c>
      <c r="CW28" s="497">
        <f t="shared" si="76"/>
        <v>96032.398722957747</v>
      </c>
      <c r="CX28" s="497">
        <f t="shared" si="76"/>
        <v>153380.58240958935</v>
      </c>
      <c r="CY28" s="497">
        <f t="shared" si="76"/>
        <v>191068.83772965768</v>
      </c>
      <c r="CZ28" s="497">
        <f t="shared" si="76"/>
        <v>231872.12619765598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38271969338.158783</v>
      </c>
      <c r="DH28" s="352">
        <f t="shared" si="85"/>
        <v>103025773977.27171</v>
      </c>
      <c r="DI28" s="352">
        <f t="shared" si="85"/>
        <v>151685562763.2717</v>
      </c>
      <c r="DJ28" s="352">
        <f t="shared" si="85"/>
        <v>223108301224.6813</v>
      </c>
      <c r="DK28" s="352">
        <f t="shared" si="85"/>
        <v>269954497114.73422</v>
      </c>
      <c r="DL28" s="352">
        <f t="shared" si="85"/>
        <v>271064602270.73422</v>
      </c>
      <c r="DM28" s="352">
        <f t="shared" si="85"/>
        <v>272241144577.62048</v>
      </c>
      <c r="DN28" s="352">
        <f t="shared" si="85"/>
        <v>282304693749.70673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74730014112.187759</v>
      </c>
      <c r="DW28" s="352">
        <f t="shared" si="87"/>
        <v>96032398722.957748</v>
      </c>
      <c r="DX28" s="352">
        <f t="shared" si="87"/>
        <v>153380582409.58936</v>
      </c>
      <c r="DY28" s="352">
        <f t="shared" si="87"/>
        <v>191068837729.65768</v>
      </c>
      <c r="DZ28" s="352">
        <f t="shared" si="87"/>
        <v>231872126197.65598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3055.19652</v>
      </c>
      <c r="AF29" s="352">
        <f t="shared" si="58"/>
        <v>125726.62672018999</v>
      </c>
      <c r="AG29" s="352">
        <f t="shared" si="59"/>
        <v>132875.757514</v>
      </c>
      <c r="AH29" s="422">
        <f t="shared" si="58"/>
        <v>88251.066127550002</v>
      </c>
      <c r="AI29" s="175">
        <f t="shared" si="60"/>
        <v>0.64923450846579089</v>
      </c>
      <c r="AJ29" s="204">
        <f t="shared" si="81"/>
        <v>0.66416228045399273</v>
      </c>
      <c r="AK29" s="352">
        <f>+AK41+AK53</f>
        <v>118351.52602871</v>
      </c>
      <c r="AL29" s="352">
        <f>+AH29-AK29</f>
        <v>-30100.459901159993</v>
      </c>
      <c r="AM29" s="170">
        <f t="shared" si="62"/>
        <v>0.87067384224425504</v>
      </c>
      <c r="AN29" s="422">
        <f t="shared" si="63"/>
        <v>61264.02152776</v>
      </c>
      <c r="AO29" s="177">
        <f t="shared" si="64"/>
        <v>0.45069956260614646</v>
      </c>
      <c r="AP29" s="205">
        <f t="shared" si="82"/>
        <v>0.46106244415054515</v>
      </c>
      <c r="AQ29" s="352">
        <f>+AQ41+AQ53</f>
        <v>72716.659518440007</v>
      </c>
      <c r="AR29" s="352">
        <f>+AN29-AQ29</f>
        <v>-11452.637990680007</v>
      </c>
      <c r="AS29" s="170">
        <f t="shared" si="66"/>
        <v>0.53495291072739481</v>
      </c>
      <c r="AT29" s="422">
        <f t="shared" si="67"/>
        <v>14618.63708033</v>
      </c>
      <c r="AU29" s="177">
        <f t="shared" si="68"/>
        <v>0.10754457793824859</v>
      </c>
      <c r="AV29" s="422">
        <f t="shared" si="69"/>
        <v>47679.887906449992</v>
      </c>
      <c r="AW29" s="352">
        <f t="shared" si="79"/>
        <v>26987.044599790002</v>
      </c>
      <c r="AX29" s="351">
        <f t="shared" si="70"/>
        <v>74666.932506240002</v>
      </c>
      <c r="AY29" s="352">
        <f t="shared" si="71"/>
        <v>44624.691386449995</v>
      </c>
      <c r="AZ29" s="178">
        <f t="shared" si="72"/>
        <v>72716.659518440007</v>
      </c>
      <c r="BA29" s="172">
        <f t="shared" si="73"/>
        <v>0.84250324387115494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0.31780564933138494</v>
      </c>
      <c r="BF29" s="144">
        <f t="shared" si="88"/>
        <v>0.413285492349238</v>
      </c>
      <c r="BG29" s="144">
        <f t="shared" si="88"/>
        <v>0.44471824851355229</v>
      </c>
      <c r="BH29" s="144">
        <f t="shared" si="88"/>
        <v>0.54035728748536449</v>
      </c>
      <c r="BI29" s="144">
        <f t="shared" si="88"/>
        <v>0.63330820419248179</v>
      </c>
      <c r="BJ29" s="144">
        <f t="shared" si="88"/>
        <v>0.72658358542876722</v>
      </c>
      <c r="BK29" s="144">
        <f t="shared" si="88"/>
        <v>0.87067384224425504</v>
      </c>
      <c r="BL29" s="144">
        <f t="shared" si="88"/>
        <v>0.90773263373977664</v>
      </c>
      <c r="BM29" s="144">
        <f t="shared" si="88"/>
        <v>0.94005682243953603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0.32795986570983215</v>
      </c>
      <c r="BW29" s="144">
        <f t="shared" si="88"/>
        <v>0.42842908871171037</v>
      </c>
      <c r="BX29" s="144">
        <f t="shared" si="88"/>
        <v>0.53495291072739481</v>
      </c>
      <c r="BY29" s="144">
        <f t="shared" si="88"/>
        <v>0.66561621380566771</v>
      </c>
      <c r="BZ29" s="144">
        <f t="shared" si="88"/>
        <v>0.81396001853199706</v>
      </c>
      <c r="CA29" s="144">
        <f t="shared" si="88"/>
        <v>0.99999999999264344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43199.625111010006</v>
      </c>
      <c r="CF29" s="500">
        <f t="shared" si="75"/>
        <v>56178.291263443331</v>
      </c>
      <c r="CG29" s="500">
        <f t="shared" si="75"/>
        <v>60450.975796776664</v>
      </c>
      <c r="CH29" s="500">
        <f t="shared" si="75"/>
        <v>73451.281607109981</v>
      </c>
      <c r="CI29" s="500">
        <f t="shared" si="75"/>
        <v>86086.188393443328</v>
      </c>
      <c r="CJ29" s="500">
        <f t="shared" si="75"/>
        <v>98765.199952776675</v>
      </c>
      <c r="CK29" s="500">
        <f t="shared" si="75"/>
        <v>118351.52602871</v>
      </c>
      <c r="CL29" s="500">
        <f t="shared" si="75"/>
        <v>123388.96291204334</v>
      </c>
      <c r="CM29" s="500">
        <f t="shared" si="75"/>
        <v>127782.82072037667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44579.897430799996</v>
      </c>
      <c r="CW29" s="497">
        <f t="shared" si="76"/>
        <v>58236.774764499998</v>
      </c>
      <c r="CX29" s="497">
        <f t="shared" si="76"/>
        <v>72716.659518440007</v>
      </c>
      <c r="CY29" s="497">
        <f t="shared" si="76"/>
        <v>90477.846963103337</v>
      </c>
      <c r="CZ29" s="497">
        <f t="shared" si="76"/>
        <v>110642.36186458668</v>
      </c>
      <c r="DA29" s="497">
        <f t="shared" si="76"/>
        <v>135930.95403299999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43199625111.010002</v>
      </c>
      <c r="DF29" s="352">
        <f t="shared" si="85"/>
        <v>56178291263.443329</v>
      </c>
      <c r="DG29" s="352">
        <f t="shared" si="85"/>
        <v>60450975796.776665</v>
      </c>
      <c r="DH29" s="352">
        <f t="shared" si="85"/>
        <v>73451281607.109985</v>
      </c>
      <c r="DI29" s="352">
        <f t="shared" si="85"/>
        <v>86086188393.443329</v>
      </c>
      <c r="DJ29" s="352">
        <f t="shared" si="85"/>
        <v>98765199952.776672</v>
      </c>
      <c r="DK29" s="352">
        <f t="shared" si="85"/>
        <v>118351526028.70999</v>
      </c>
      <c r="DL29" s="352">
        <f t="shared" si="85"/>
        <v>123388962912.04333</v>
      </c>
      <c r="DM29" s="352">
        <f t="shared" si="85"/>
        <v>127782820720.37666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44579897430.799995</v>
      </c>
      <c r="DW29" s="352">
        <f t="shared" si="87"/>
        <v>58236774764.5</v>
      </c>
      <c r="DX29" s="352">
        <f t="shared" si="87"/>
        <v>72716659518.440002</v>
      </c>
      <c r="DY29" s="352">
        <f t="shared" si="87"/>
        <v>90477846963.103333</v>
      </c>
      <c r="DZ29" s="352">
        <f t="shared" si="87"/>
        <v>110642361864.58669</v>
      </c>
      <c r="EA29" s="352">
        <f t="shared" si="87"/>
        <v>135930954033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54377.670090999993</v>
      </c>
      <c r="AG30" s="352">
        <f t="shared" si="59"/>
        <v>56104.517671000009</v>
      </c>
      <c r="AH30" s="422">
        <f t="shared" si="56"/>
        <v>41435.661254070001</v>
      </c>
      <c r="AI30" s="175">
        <f t="shared" si="60"/>
        <v>0.68809589069342003</v>
      </c>
      <c r="AJ30" s="204">
        <f t="shared" si="81"/>
        <v>0.73854411327535163</v>
      </c>
      <c r="AK30" s="352">
        <f>+AK42+AK54</f>
        <v>43933.561778000003</v>
      </c>
      <c r="AL30" s="352">
        <f>+AH30-AK30</f>
        <v>-2497.9005239300022</v>
      </c>
      <c r="AM30" s="170">
        <f t="shared" si="62"/>
        <v>0.72957694913093551</v>
      </c>
      <c r="AN30" s="422">
        <f t="shared" si="63"/>
        <v>29257.98490584</v>
      </c>
      <c r="AO30" s="177">
        <f t="shared" si="64"/>
        <v>0.48586890070931654</v>
      </c>
      <c r="AP30" s="205">
        <f t="shared" si="82"/>
        <v>0.52149071269822578</v>
      </c>
      <c r="AQ30" s="352">
        <f>+AQ42+AQ54</f>
        <v>34116.223758745458</v>
      </c>
      <c r="AR30" s="352">
        <f>+AN30-AQ30</f>
        <v>-4858.2388529054588</v>
      </c>
      <c r="AS30" s="170">
        <f t="shared" si="66"/>
        <v>0.56654660898078768</v>
      </c>
      <c r="AT30" s="422">
        <f t="shared" si="67"/>
        <v>12161.532236839999</v>
      </c>
      <c r="AU30" s="177">
        <f t="shared" si="68"/>
        <v>0.20195889490922958</v>
      </c>
      <c r="AV30" s="422">
        <f t="shared" si="69"/>
        <v>18782.197643930005</v>
      </c>
      <c r="AW30" s="352">
        <f t="shared" si="79"/>
        <v>12177.676348230001</v>
      </c>
      <c r="AX30" s="351">
        <f t="shared" si="70"/>
        <v>30959.873992160006</v>
      </c>
      <c r="AY30" s="352">
        <f t="shared" si="71"/>
        <v>14668.856416930008</v>
      </c>
      <c r="AZ30" s="178">
        <f t="shared" si="72"/>
        <v>34116.223758745458</v>
      </c>
      <c r="BA30" s="172">
        <f t="shared" si="73"/>
        <v>0.85759740329818646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103374.47668599999</v>
      </c>
      <c r="Z31" s="353">
        <f t="shared" si="90"/>
        <v>0</v>
      </c>
      <c r="AA31" s="353">
        <f t="shared" si="90"/>
        <v>118374.47668599999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12583394.147436004</v>
      </c>
      <c r="AE31" s="353">
        <f>SUM(AE24:AE30)</f>
        <v>499135.44180199993</v>
      </c>
      <c r="AF31" s="353">
        <f>SUM(AF24:AF30)</f>
        <v>11085947.82161874</v>
      </c>
      <c r="AG31" s="353">
        <f>SUM(AG24:AG30)</f>
        <v>12084258.705634002</v>
      </c>
      <c r="AH31" s="423">
        <f>SUM(AH24:AH30)</f>
        <v>10013508.06320543</v>
      </c>
      <c r="AI31" s="167">
        <f t="shared" si="60"/>
        <v>0.79577162932989631</v>
      </c>
      <c r="AJ31" s="204">
        <f t="shared" si="81"/>
        <v>0.82864065617337934</v>
      </c>
      <c r="AK31" s="206">
        <f>SUM(AK24:AK30)</f>
        <v>10451160.993319722</v>
      </c>
      <c r="AL31" s="206">
        <f>SUM(AL24:AL30)</f>
        <v>-437652.93011429464</v>
      </c>
      <c r="AM31" s="170">
        <f t="shared" si="62"/>
        <v>0.82990132802504524</v>
      </c>
      <c r="AN31" s="206">
        <f>SUM(AN24:AN30)</f>
        <v>8084365.4519944591</v>
      </c>
      <c r="AO31" s="183">
        <f t="shared" si="64"/>
        <v>0.64246302367010666</v>
      </c>
      <c r="AP31" s="205">
        <f t="shared" si="82"/>
        <v>0.66899970026504929</v>
      </c>
      <c r="AQ31" s="206">
        <f>SUM(AQ24:AQ30)</f>
        <v>9554654.0904655084</v>
      </c>
      <c r="AR31" s="206">
        <f>SUM(AR24:AR30)</f>
        <v>-1470288.6384710497</v>
      </c>
      <c r="AS31" s="170">
        <f t="shared" si="66"/>
        <v>0.75902294552313943</v>
      </c>
      <c r="AT31" s="423">
        <f>SUM(AT24:AT30)</f>
        <v>4013222.3562926599</v>
      </c>
      <c r="AU31" s="183">
        <f t="shared" si="68"/>
        <v>0.3189300366237352</v>
      </c>
      <c r="AV31" s="423">
        <f>SUM(AV24:AV30)</f>
        <v>2569886.0842305725</v>
      </c>
      <c r="AW31" s="353">
        <f>SUM(AW24:AW30)</f>
        <v>1929142.6112109683</v>
      </c>
      <c r="AX31" s="355">
        <f>SUM(AX24:AX30)</f>
        <v>4499028.6954415413</v>
      </c>
      <c r="AY31" s="353">
        <f t="shared" si="71"/>
        <v>2070750.6424285714</v>
      </c>
      <c r="AZ31" s="207">
        <f>SUM(AZ25:AZ30)</f>
        <v>4166342.992668441</v>
      </c>
      <c r="BA31" s="172">
        <f t="shared" si="73"/>
        <v>1.9403984420439231</v>
      </c>
      <c r="BC31" s="527">
        <f>CC31/$AD$31</f>
        <v>5.0280804914609296E-2</v>
      </c>
      <c r="BD31" s="527">
        <f t="shared" ref="BD31:BN31" si="91">CD31/$AD$31</f>
        <v>0.41309431203919333</v>
      </c>
      <c r="BE31" s="527">
        <f t="shared" si="91"/>
        <v>0.47610993389467676</v>
      </c>
      <c r="BF31" s="527">
        <f t="shared" si="91"/>
        <v>0.50642735782695669</v>
      </c>
      <c r="BG31" s="527">
        <f t="shared" si="91"/>
        <v>0.56595846280344309</v>
      </c>
      <c r="BH31" s="527">
        <f t="shared" si="91"/>
        <v>0.68604190649163754</v>
      </c>
      <c r="BI31" s="527">
        <f t="shared" si="91"/>
        <v>0.71910752762077301</v>
      </c>
      <c r="BJ31" s="527">
        <f t="shared" si="91"/>
        <v>0.77055876301500315</v>
      </c>
      <c r="BK31" s="527">
        <f t="shared" si="91"/>
        <v>0.82990132802504524</v>
      </c>
      <c r="BL31" s="527">
        <f t="shared" si="91"/>
        <v>0.87528689525391967</v>
      </c>
      <c r="BM31" s="527">
        <f t="shared" si="91"/>
        <v>0.92857670377454682</v>
      </c>
      <c r="BN31" s="527">
        <f t="shared" si="91"/>
        <v>0.99947753836087871</v>
      </c>
      <c r="BO31" s="528"/>
      <c r="BP31" s="527">
        <f>CP31/$AD$31</f>
        <v>2.8300535208275195E-3</v>
      </c>
      <c r="BQ31" s="527">
        <f t="shared" ref="BQ31:CA31" si="92">CQ31/$AD$31</f>
        <v>0.30738634092778366</v>
      </c>
      <c r="BR31" s="527">
        <f t="shared" si="92"/>
        <v>0.41224027419555959</v>
      </c>
      <c r="BS31" s="527">
        <f t="shared" si="92"/>
        <v>0.450396680579426</v>
      </c>
      <c r="BT31" s="527">
        <f t="shared" si="92"/>
        <v>0.4763686493388215</v>
      </c>
      <c r="BU31" s="527">
        <f t="shared" si="92"/>
        <v>0.58754648065840254</v>
      </c>
      <c r="BV31" s="527">
        <f t="shared" si="92"/>
        <v>0.63645449777755392</v>
      </c>
      <c r="BW31" s="527">
        <f t="shared" si="92"/>
        <v>0.67208774180098285</v>
      </c>
      <c r="BX31" s="527">
        <f t="shared" si="92"/>
        <v>0.75902294552313943</v>
      </c>
      <c r="BY31" s="527">
        <f t="shared" si="92"/>
        <v>0.80651609220354537</v>
      </c>
      <c r="BZ31" s="527">
        <f t="shared" si="92"/>
        <v>0.88175931653334139</v>
      </c>
      <c r="CA31" s="527">
        <f t="shared" si="92"/>
        <v>0.9994775383606227</v>
      </c>
      <c r="CB31" s="203"/>
      <c r="CC31" s="206">
        <f t="shared" ref="CC31:CN31" si="93">SUM(CC24:CC30)</f>
        <v>632703.18629086611</v>
      </c>
      <c r="CD31" s="206">
        <f t="shared" si="93"/>
        <v>5198128.5484530879</v>
      </c>
      <c r="CE31" s="206">
        <f t="shared" si="93"/>
        <v>5991078.9557064185</v>
      </c>
      <c r="CF31" s="206">
        <f t="shared" si="93"/>
        <v>6372575.0505812066</v>
      </c>
      <c r="CG31" s="206">
        <f t="shared" si="93"/>
        <v>7121678.4085327229</v>
      </c>
      <c r="CH31" s="206">
        <f t="shared" si="93"/>
        <v>8632735.7110427096</v>
      </c>
      <c r="CI31" s="206">
        <f t="shared" si="93"/>
        <v>9048813.4544404093</v>
      </c>
      <c r="CJ31" s="206">
        <f t="shared" si="93"/>
        <v>9696244.6287785172</v>
      </c>
      <c r="CK31" s="206">
        <f t="shared" si="93"/>
        <v>10442975.514019722</v>
      </c>
      <c r="CL31" s="206">
        <f t="shared" si="93"/>
        <v>11014079.995065603</v>
      </c>
      <c r="CM31" s="206">
        <f t="shared" si="93"/>
        <v>11684646.659722049</v>
      </c>
      <c r="CN31" s="206">
        <f t="shared" si="93"/>
        <v>12576819.806704026</v>
      </c>
      <c r="CP31" s="206">
        <f t="shared" ref="CP31:DA31" si="94">SUM(CP24:CP30)</f>
        <v>35611.678910911665</v>
      </c>
      <c r="CQ31" s="206">
        <f t="shared" si="94"/>
        <v>3867963.4834324415</v>
      </c>
      <c r="CR31" s="206">
        <f t="shared" si="94"/>
        <v>5187381.8536498183</v>
      </c>
      <c r="CS31" s="206">
        <f t="shared" si="94"/>
        <v>5667518.9544277526</v>
      </c>
      <c r="CT31" s="206">
        <f t="shared" si="94"/>
        <v>5994334.4741121205</v>
      </c>
      <c r="CU31" s="206">
        <f t="shared" si="94"/>
        <v>7393328.9460635642</v>
      </c>
      <c r="CV31" s="206">
        <f t="shared" si="94"/>
        <v>8008757.8024433926</v>
      </c>
      <c r="CW31" s="206">
        <f t="shared" si="94"/>
        <v>8457144.9567419682</v>
      </c>
      <c r="CX31" s="206">
        <f t="shared" si="94"/>
        <v>9551084.8904655091</v>
      </c>
      <c r="CY31" s="206">
        <f t="shared" si="94"/>
        <v>10148709.87444705</v>
      </c>
      <c r="CZ31" s="206">
        <f t="shared" si="94"/>
        <v>11095525.023112819</v>
      </c>
      <c r="DA31" s="206">
        <f t="shared" si="94"/>
        <v>12576819.806700803</v>
      </c>
      <c r="DC31" s="206">
        <f>SUM(DC24:DC30)</f>
        <v>632703186290.86597</v>
      </c>
      <c r="DD31" s="206">
        <f t="shared" ref="DD31:DN31" si="95">SUM(DD24:DD30)</f>
        <v>5198128548453.0879</v>
      </c>
      <c r="DE31" s="206">
        <f t="shared" si="95"/>
        <v>5991078955706.4189</v>
      </c>
      <c r="DF31" s="206">
        <f t="shared" si="95"/>
        <v>6372575050581.207</v>
      </c>
      <c r="DG31" s="206">
        <f t="shared" si="95"/>
        <v>7121678408532.7217</v>
      </c>
      <c r="DH31" s="206">
        <f t="shared" si="95"/>
        <v>8632735711042.709</v>
      </c>
      <c r="DI31" s="206">
        <f t="shared" si="95"/>
        <v>9048813454440.4082</v>
      </c>
      <c r="DJ31" s="206">
        <f t="shared" si="95"/>
        <v>9696244628778.5156</v>
      </c>
      <c r="DK31" s="206">
        <f t="shared" si="95"/>
        <v>10442975514019.725</v>
      </c>
      <c r="DL31" s="206">
        <f t="shared" si="95"/>
        <v>11014079995065.602</v>
      </c>
      <c r="DM31" s="206">
        <f t="shared" si="95"/>
        <v>11684646659722.047</v>
      </c>
      <c r="DN31" s="206">
        <f t="shared" si="95"/>
        <v>12576819806704.023</v>
      </c>
      <c r="DP31" s="206">
        <f>SUM(DP24:DP30)</f>
        <v>35611678910.911667</v>
      </c>
      <c r="DQ31" s="206">
        <f t="shared" ref="DQ31:EA31" si="96">SUM(DQ24:DQ30)</f>
        <v>3867963483432.4414</v>
      </c>
      <c r="DR31" s="206">
        <f t="shared" si="96"/>
        <v>5187381853649.8184</v>
      </c>
      <c r="DS31" s="206">
        <f t="shared" si="96"/>
        <v>5667518954427.7539</v>
      </c>
      <c r="DT31" s="206">
        <f t="shared" si="96"/>
        <v>5994334474112.1201</v>
      </c>
      <c r="DU31" s="206">
        <f t="shared" si="96"/>
        <v>7393328946063.5635</v>
      </c>
      <c r="DV31" s="206">
        <f t="shared" si="96"/>
        <v>8008757802443.3945</v>
      </c>
      <c r="DW31" s="206">
        <f t="shared" si="96"/>
        <v>8457144956741.9697</v>
      </c>
      <c r="DX31" s="206">
        <f t="shared" si="96"/>
        <v>9551084890465.5098</v>
      </c>
      <c r="DY31" s="206">
        <f t="shared" si="96"/>
        <v>10148709874447.053</v>
      </c>
      <c r="DZ31" s="206">
        <f t="shared" si="96"/>
        <v>11095525023112.816</v>
      </c>
      <c r="EA31" s="206">
        <f t="shared" si="96"/>
        <v>12576819806700.801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439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0</v>
      </c>
      <c r="AB36" s="352">
        <f t="shared" si="97"/>
        <v>0</v>
      </c>
      <c r="AC36" s="352">
        <f t="shared" si="97"/>
        <v>0</v>
      </c>
      <c r="AD36" s="422">
        <f t="shared" si="97"/>
        <v>179649.80000000002</v>
      </c>
      <c r="AE36" s="352">
        <f>AE73</f>
        <v>14937.312137999999</v>
      </c>
      <c r="AF36" s="352">
        <f>AF73</f>
        <v>146454.46317107001</v>
      </c>
      <c r="AG36" s="352">
        <f>AG73</f>
        <v>164712.48786200001</v>
      </c>
      <c r="AH36" s="422">
        <f t="shared" si="97"/>
        <v>98327.975806929986</v>
      </c>
      <c r="AI36" s="175">
        <f t="shared" ref="AI36:AI43" si="98">+AH36/AD36</f>
        <v>0.54733139589874291</v>
      </c>
      <c r="AJ36" s="216">
        <f t="shared" ref="AJ36:AJ43" si="99">+AH36/AG36</f>
        <v>0.59696734038351407</v>
      </c>
      <c r="AK36" s="530">
        <f>AK73</f>
        <v>136484.67922833998</v>
      </c>
      <c r="AL36" s="530">
        <f>+AH36-AK36</f>
        <v>-38156.703421409999</v>
      </c>
      <c r="AM36" s="170">
        <f t="shared" ref="AM36:AM43" si="100">INDEX(BC36:BN36,MATCH($W$1,$BC$86:$BN$86,0))</f>
        <v>0.75972630767381855</v>
      </c>
      <c r="AN36" s="422">
        <f>AN73</f>
        <v>95327.229109749998</v>
      </c>
      <c r="AO36" s="177">
        <f t="shared" ref="AO36:AO43" si="101">+AN36/AD36</f>
        <v>0.53062808369255066</v>
      </c>
      <c r="AP36" s="217">
        <f t="shared" ref="AP36:AP43" si="102">+AN36/AG36</f>
        <v>0.57874925178482761</v>
      </c>
      <c r="AQ36" s="176">
        <f>AQ73</f>
        <v>130384.71780341001</v>
      </c>
      <c r="AR36" s="176">
        <f>+AN36-AQ36</f>
        <v>-35057.488693660009</v>
      </c>
      <c r="AS36" s="170">
        <f t="shared" ref="AS36:AS43" si="103">INDEX(BP36:CA36,MATCH($W$1,$BP$86:$CA$86,0))</f>
        <v>0.7257715722667657</v>
      </c>
      <c r="AT36" s="422">
        <f>AT73</f>
        <v>95275.340646709985</v>
      </c>
      <c r="AU36" s="177">
        <f t="shared" ref="AU36:AU43" si="104">+AT36/AD36</f>
        <v>0.53033925251633995</v>
      </c>
      <c r="AV36" s="422">
        <f t="shared" ref="AV36:AV42" si="105">+AD36-AH36</f>
        <v>81321.824193070031</v>
      </c>
      <c r="AW36" s="350">
        <f t="shared" ref="AW36:AW42" si="106">+AH36-AN36</f>
        <v>3000.7466971799877</v>
      </c>
      <c r="AX36" s="351">
        <f t="shared" ref="AX36:AX42" si="107">+AD36-AN36</f>
        <v>84322.570890250019</v>
      </c>
      <c r="AY36" s="352">
        <f t="shared" ref="AY36:AY46" si="108">+AG36-AH36</f>
        <v>66384.512055070023</v>
      </c>
      <c r="AZ36" s="178">
        <f t="shared" ref="AZ36:AZ42" si="109">AD36*AS36</f>
        <v>130384.71780341002</v>
      </c>
      <c r="BA36" s="172">
        <f t="shared" ref="BA36:BA43" si="110">IF(AND(AZ36=0,AN36&gt;AZ36),1,IFERROR(AN36/AZ36,1))</f>
        <v>0.73112271680091678</v>
      </c>
      <c r="BC36" s="526">
        <f>BC73</f>
        <v>7.396363708626448E-2</v>
      </c>
      <c r="BD36" s="526">
        <f t="shared" ref="BD36:CA36" si="111">BD73</f>
        <v>0.20626816103786366</v>
      </c>
      <c r="BE36" s="526">
        <f t="shared" si="111"/>
        <v>0.27662317201477538</v>
      </c>
      <c r="BF36" s="526">
        <f t="shared" si="111"/>
        <v>0.40672647297319553</v>
      </c>
      <c r="BG36" s="526">
        <f t="shared" si="111"/>
        <v>0.47323311230148873</v>
      </c>
      <c r="BH36" s="526">
        <f t="shared" si="111"/>
        <v>0.54591060462266028</v>
      </c>
      <c r="BI36" s="526">
        <f t="shared" si="111"/>
        <v>0.6164024695175836</v>
      </c>
      <c r="BJ36" s="526">
        <f t="shared" si="111"/>
        <v>0.69368755099276469</v>
      </c>
      <c r="BK36" s="526">
        <f t="shared" si="111"/>
        <v>0.75972630767381855</v>
      </c>
      <c r="BL36" s="526">
        <f t="shared" si="111"/>
        <v>0.83254563963054784</v>
      </c>
      <c r="BM36" s="526">
        <f t="shared" si="111"/>
        <v>0.96989313310396108</v>
      </c>
      <c r="BN36" s="526">
        <f t="shared" si="111"/>
        <v>0.99999999999721678</v>
      </c>
      <c r="BO36" s="526"/>
      <c r="BP36" s="526">
        <f t="shared" si="111"/>
        <v>5.6072690283095215E-2</v>
      </c>
      <c r="BQ36" s="526">
        <f t="shared" si="111"/>
        <v>0.18649498876959503</v>
      </c>
      <c r="BR36" s="526">
        <f t="shared" si="111"/>
        <v>0.25483516742829654</v>
      </c>
      <c r="BS36" s="526">
        <f t="shared" si="111"/>
        <v>0.32855132543971655</v>
      </c>
      <c r="BT36" s="526">
        <f t="shared" si="111"/>
        <v>0.40355421690967641</v>
      </c>
      <c r="BU36" s="526">
        <f t="shared" si="111"/>
        <v>0.48461545654289617</v>
      </c>
      <c r="BV36" s="526">
        <f t="shared" si="111"/>
        <v>0.56465504459804572</v>
      </c>
      <c r="BW36" s="526">
        <f t="shared" si="111"/>
        <v>0.65072291657001557</v>
      </c>
      <c r="BX36" s="526">
        <f t="shared" si="111"/>
        <v>0.7257715722667657</v>
      </c>
      <c r="BY36" s="526">
        <f t="shared" si="111"/>
        <v>0.80748724897973712</v>
      </c>
      <c r="BZ36" s="526">
        <f t="shared" si="111"/>
        <v>0.95373108720939292</v>
      </c>
      <c r="CA36" s="526">
        <f t="shared" si="111"/>
        <v>0.99999999999972167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0</v>
      </c>
      <c r="Z37" s="354">
        <f t="shared" si="115"/>
        <v>0</v>
      </c>
      <c r="AA37" s="354">
        <f t="shared" si="115"/>
        <v>0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0</v>
      </c>
      <c r="AF37" s="354">
        <f t="shared" si="115"/>
        <v>4033230.5624596598</v>
      </c>
      <c r="AG37" s="354">
        <f>AG162</f>
        <v>4062376.5453690002</v>
      </c>
      <c r="AH37" s="424">
        <f t="shared" si="115"/>
        <v>4020491.9557975493</v>
      </c>
      <c r="AI37" s="175">
        <f t="shared" si="98"/>
        <v>0.98968963386242514</v>
      </c>
      <c r="AJ37" s="216">
        <f t="shared" si="99"/>
        <v>0.98968963386242514</v>
      </c>
      <c r="AK37" s="531">
        <f>AK162</f>
        <v>3528753.5152977998</v>
      </c>
      <c r="AL37" s="530">
        <f t="shared" ref="AL37:AL42" si="116">+AH37-AK37</f>
        <v>491738.4404997495</v>
      </c>
      <c r="AM37" s="170">
        <f t="shared" si="100"/>
        <v>0.8686426469551386</v>
      </c>
      <c r="AN37" s="424">
        <f>AN162</f>
        <v>4003619.6775460294</v>
      </c>
      <c r="AO37" s="177">
        <f t="shared" si="101"/>
        <v>0.98553633146342579</v>
      </c>
      <c r="AP37" s="217">
        <f t="shared" si="102"/>
        <v>0.98553633146342579</v>
      </c>
      <c r="AQ37" s="218">
        <f>AQ162</f>
        <v>3510742.0414600004</v>
      </c>
      <c r="AR37" s="176">
        <f>+AN37-AQ37</f>
        <v>492877.636086029</v>
      </c>
      <c r="AS37" s="170">
        <f t="shared" si="103"/>
        <v>0.86420891865923943</v>
      </c>
      <c r="AT37" s="422">
        <f t="shared" ref="AT37:AT42" si="117">AT74</f>
        <v>28444.60482407</v>
      </c>
      <c r="AU37" s="177">
        <f t="shared" si="104"/>
        <v>7.0019616612093929E-3</v>
      </c>
      <c r="AV37" s="422">
        <f t="shared" si="105"/>
        <v>41884.589571450837</v>
      </c>
      <c r="AW37" s="350">
        <f t="shared" si="106"/>
        <v>16872.278251519892</v>
      </c>
      <c r="AX37" s="351">
        <f t="shared" si="107"/>
        <v>58756.867822970729</v>
      </c>
      <c r="AY37" s="352">
        <f t="shared" si="108"/>
        <v>41884.589571450837</v>
      </c>
      <c r="AZ37" s="178">
        <f t="shared" si="109"/>
        <v>3510742.0414600004</v>
      </c>
      <c r="BA37" s="172">
        <f t="shared" si="110"/>
        <v>1.1403912991229221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0</v>
      </c>
      <c r="Z38" s="350">
        <f t="shared" si="121"/>
        <v>0</v>
      </c>
      <c r="AA38" s="350">
        <f t="shared" si="121"/>
        <v>0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2971.5628259999999</v>
      </c>
      <c r="AF38" s="350">
        <f t="shared" si="121"/>
        <v>95563.958317239987</v>
      </c>
      <c r="AG38" s="350">
        <f>AG186</f>
        <v>100307.53717400001</v>
      </c>
      <c r="AH38" s="421">
        <f t="shared" si="121"/>
        <v>74967.047321370002</v>
      </c>
      <c r="AI38" s="175">
        <f t="shared" si="98"/>
        <v>0.7258685186196433</v>
      </c>
      <c r="AJ38" s="216">
        <f t="shared" si="99"/>
        <v>0.74737202640442923</v>
      </c>
      <c r="AK38" s="530">
        <f>AK186</f>
        <v>74965.13960647503</v>
      </c>
      <c r="AL38" s="530">
        <f>+AH38-AK38</f>
        <v>1.9077148949727416</v>
      </c>
      <c r="AM38" s="170">
        <f t="shared" si="100"/>
        <v>0.72585004716806234</v>
      </c>
      <c r="AN38" s="421">
        <f>AN186</f>
        <v>65125.427273889996</v>
      </c>
      <c r="AO38" s="177">
        <f t="shared" si="101"/>
        <v>0.63057702162286455</v>
      </c>
      <c r="AP38" s="217">
        <f t="shared" si="102"/>
        <v>0.64925756437344462</v>
      </c>
      <c r="AQ38" s="176">
        <f>AQ186</f>
        <v>74965.13960647503</v>
      </c>
      <c r="AR38" s="176">
        <f>+AN38-AQ38</f>
        <v>-9839.7123325850334</v>
      </c>
      <c r="AS38" s="170">
        <f t="shared" si="103"/>
        <v>0.72585004716806234</v>
      </c>
      <c r="AT38" s="422">
        <f t="shared" si="117"/>
        <v>3764.2413322399998</v>
      </c>
      <c r="AU38" s="177">
        <f t="shared" si="104"/>
        <v>3.6447270863514493E-2</v>
      </c>
      <c r="AV38" s="422">
        <f t="shared" si="105"/>
        <v>28312.052678630003</v>
      </c>
      <c r="AW38" s="350">
        <f t="shared" si="106"/>
        <v>9841.6200474800062</v>
      </c>
      <c r="AX38" s="351">
        <f t="shared" si="107"/>
        <v>38153.67272611001</v>
      </c>
      <c r="AY38" s="352">
        <f t="shared" si="108"/>
        <v>25340.489852630009</v>
      </c>
      <c r="AZ38" s="178">
        <f t="shared" si="109"/>
        <v>74965.13960647503</v>
      </c>
      <c r="BA38" s="172">
        <f t="shared" si="110"/>
        <v>0.8687428265426036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1911.9781499999999</v>
      </c>
      <c r="AF39" s="350">
        <f t="shared" si="124"/>
        <v>30856.380595530001</v>
      </c>
      <c r="AG39" s="350">
        <f>AG211</f>
        <v>31051.609498000002</v>
      </c>
      <c r="AH39" s="421">
        <f t="shared" si="124"/>
        <v>20217.794579609999</v>
      </c>
      <c r="AI39" s="175">
        <f t="shared" si="98"/>
        <v>0.61333720089890376</v>
      </c>
      <c r="AJ39" s="216">
        <f t="shared" si="99"/>
        <v>0.65110295106964433</v>
      </c>
      <c r="AK39" s="530">
        <f>AK211</f>
        <v>24229.551139559997</v>
      </c>
      <c r="AL39" s="530">
        <f>+AH39-AK39</f>
        <v>-4011.7565599499976</v>
      </c>
      <c r="AM39" s="170">
        <f t="shared" si="100"/>
        <v>0.73503986878776761</v>
      </c>
      <c r="AN39" s="421">
        <f>AN211</f>
        <v>18994.078495869999</v>
      </c>
      <c r="AO39" s="177">
        <f t="shared" si="101"/>
        <v>0.57621393334661575</v>
      </c>
      <c r="AP39" s="217">
        <f t="shared" si="102"/>
        <v>0.61169384785330971</v>
      </c>
      <c r="AQ39" s="176">
        <f>AQ211</f>
        <v>23431.79840956</v>
      </c>
      <c r="AR39" s="176">
        <f>+AN39-AQ39</f>
        <v>-4437.7199136900017</v>
      </c>
      <c r="AS39" s="170">
        <f t="shared" si="103"/>
        <v>0.71083884010973786</v>
      </c>
      <c r="AT39" s="422">
        <f t="shared" si="117"/>
        <v>62968.97492439999</v>
      </c>
      <c r="AU39" s="177">
        <f t="shared" si="104"/>
        <v>1.9102585433603585</v>
      </c>
      <c r="AV39" s="422">
        <f t="shared" si="105"/>
        <v>12745.793068390001</v>
      </c>
      <c r="AW39" s="350">
        <f t="shared" si="106"/>
        <v>1223.7160837400006</v>
      </c>
      <c r="AX39" s="351">
        <f t="shared" si="107"/>
        <v>13969.509152130002</v>
      </c>
      <c r="AY39" s="352">
        <f t="shared" si="108"/>
        <v>10833.814918390002</v>
      </c>
      <c r="AZ39" s="178">
        <f t="shared" si="109"/>
        <v>23431.79840956</v>
      </c>
      <c r="BA39" s="172">
        <f t="shared" si="110"/>
        <v>0.81061121147750037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0</v>
      </c>
      <c r="Z40" s="350">
        <f t="shared" si="127"/>
        <v>0</v>
      </c>
      <c r="AA40" s="350">
        <f t="shared" si="127"/>
        <v>0</v>
      </c>
      <c r="AB40" s="350">
        <f t="shared" si="127"/>
        <v>0</v>
      </c>
      <c r="AC40" s="350">
        <f t="shared" si="127"/>
        <v>0</v>
      </c>
      <c r="AD40" s="421">
        <f t="shared" si="127"/>
        <v>25668.576000000001</v>
      </c>
      <c r="AE40" s="350">
        <f t="shared" si="127"/>
        <v>0</v>
      </c>
      <c r="AF40" s="350">
        <f t="shared" si="127"/>
        <v>21239.543394390003</v>
      </c>
      <c r="AG40" s="350">
        <f>AG234</f>
        <v>25668.576000000001</v>
      </c>
      <c r="AH40" s="421">
        <f t="shared" si="127"/>
        <v>15592.921980119998</v>
      </c>
      <c r="AI40" s="175">
        <f t="shared" si="98"/>
        <v>0.60747125123419377</v>
      </c>
      <c r="AJ40" s="216">
        <f t="shared" si="99"/>
        <v>0.60747125123419377</v>
      </c>
      <c r="AK40" s="530">
        <f>AK234</f>
        <v>18960.162721650908</v>
      </c>
      <c r="AL40" s="530">
        <f t="shared" si="116"/>
        <v>-3367.2407415309099</v>
      </c>
      <c r="AM40" s="170">
        <f t="shared" si="100"/>
        <v>0.7386526904200259</v>
      </c>
      <c r="AN40" s="421">
        <f>AN234</f>
        <v>10697.25986025</v>
      </c>
      <c r="AO40" s="177">
        <f t="shared" si="101"/>
        <v>0.41674535666684431</v>
      </c>
      <c r="AP40" s="217">
        <f t="shared" si="102"/>
        <v>0.41674535666684431</v>
      </c>
      <c r="AQ40" s="176">
        <f>AQ234</f>
        <v>11663.554050464389</v>
      </c>
      <c r="AR40" s="176">
        <f t="shared" ref="AR40:AR42" si="128">+AN40-AQ40</f>
        <v>-966.29419021438844</v>
      </c>
      <c r="AS40" s="170">
        <f t="shared" si="103"/>
        <v>0.4543903818608554</v>
      </c>
      <c r="AT40" s="422">
        <f t="shared" si="117"/>
        <v>0</v>
      </c>
      <c r="AU40" s="177">
        <f t="shared" si="104"/>
        <v>0</v>
      </c>
      <c r="AV40" s="422">
        <f t="shared" si="105"/>
        <v>10075.654019880003</v>
      </c>
      <c r="AW40" s="350">
        <f t="shared" si="106"/>
        <v>4895.6621198699977</v>
      </c>
      <c r="AX40" s="351">
        <f t="shared" si="107"/>
        <v>14971.316139750001</v>
      </c>
      <c r="AY40" s="352">
        <f t="shared" si="108"/>
        <v>10075.654019880003</v>
      </c>
      <c r="AZ40" s="178">
        <f t="shared" si="109"/>
        <v>11663.554050464389</v>
      </c>
      <c r="BA40" s="172">
        <f t="shared" si="110"/>
        <v>0.91715268038939513</v>
      </c>
      <c r="BC40" s="532">
        <f>BC234</f>
        <v>0.29803940121181632</v>
      </c>
      <c r="BD40" s="532">
        <f t="shared" ref="BD40:CA40" si="129">BD234</f>
        <v>0.33353826188098634</v>
      </c>
      <c r="BE40" s="532">
        <f t="shared" si="129"/>
        <v>0.38395115292149162</v>
      </c>
      <c r="BF40" s="532">
        <f t="shared" si="129"/>
        <v>0.45037107743877924</v>
      </c>
      <c r="BG40" s="532">
        <f t="shared" si="129"/>
        <v>0.53315579858522166</v>
      </c>
      <c r="BH40" s="532">
        <f t="shared" si="129"/>
        <v>0.58172612527778644</v>
      </c>
      <c r="BI40" s="532">
        <f t="shared" si="129"/>
        <v>0.6595573859601086</v>
      </c>
      <c r="BJ40" s="532">
        <f t="shared" si="129"/>
        <v>0.69346192623221392</v>
      </c>
      <c r="BK40" s="532">
        <f t="shared" si="129"/>
        <v>0.7386526904200259</v>
      </c>
      <c r="BL40" s="532">
        <f t="shared" si="129"/>
        <v>0.77777251074040521</v>
      </c>
      <c r="BM40" s="532">
        <f t="shared" si="129"/>
        <v>0.8122272352793225</v>
      </c>
      <c r="BN40" s="532">
        <f t="shared" si="129"/>
        <v>0.99999999998532962</v>
      </c>
      <c r="BO40" s="532"/>
      <c r="BP40" s="532">
        <f t="shared" si="129"/>
        <v>2.7975310977515856E-2</v>
      </c>
      <c r="BQ40" s="532">
        <f t="shared" si="129"/>
        <v>6.6529362125503186E-2</v>
      </c>
      <c r="BR40" s="532">
        <f t="shared" si="129"/>
        <v>0.11080068842927206</v>
      </c>
      <c r="BS40" s="532">
        <f t="shared" si="129"/>
        <v>0.15452235701905032</v>
      </c>
      <c r="BT40" s="532">
        <f t="shared" si="129"/>
        <v>0.20288490428995731</v>
      </c>
      <c r="BU40" s="532">
        <f t="shared" si="129"/>
        <v>0.26189085977024174</v>
      </c>
      <c r="BV40" s="532">
        <f t="shared" si="129"/>
        <v>0.32217520760141721</v>
      </c>
      <c r="BW40" s="532">
        <f t="shared" si="129"/>
        <v>0.37281763973321924</v>
      </c>
      <c r="BX40" s="532">
        <f t="shared" si="129"/>
        <v>0.4543903818608554</v>
      </c>
      <c r="BY40" s="532">
        <f t="shared" si="129"/>
        <v>0.50355566845284616</v>
      </c>
      <c r="BZ40" s="532">
        <f t="shared" si="129"/>
        <v>0.57282145714514832</v>
      </c>
      <c r="CA40" s="532">
        <f t="shared" si="129"/>
        <v>0.9999999999842587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73278.915826659999</v>
      </c>
      <c r="AG41" s="350">
        <f>AG257</f>
        <v>74509.646000000008</v>
      </c>
      <c r="AH41" s="421">
        <f t="shared" si="131"/>
        <v>56500.261219460008</v>
      </c>
      <c r="AI41" s="175">
        <f t="shared" si="98"/>
        <v>0.75829458670975303</v>
      </c>
      <c r="AJ41" s="216">
        <f t="shared" si="99"/>
        <v>0.75829458670975303</v>
      </c>
      <c r="AK41" s="530">
        <f>AK257</f>
        <v>61766.403654709997</v>
      </c>
      <c r="AL41" s="530">
        <f t="shared" si="116"/>
        <v>-5266.1424352499889</v>
      </c>
      <c r="AM41" s="170">
        <f t="shared" si="100"/>
        <v>0.82897191129736392</v>
      </c>
      <c r="AN41" s="421">
        <f>AN257</f>
        <v>46531.268507430003</v>
      </c>
      <c r="AO41" s="177">
        <f t="shared" si="101"/>
        <v>0.62449992726351156</v>
      </c>
      <c r="AP41" s="217">
        <f t="shared" si="102"/>
        <v>0.62449992726351156</v>
      </c>
      <c r="AQ41" s="176">
        <f>AQ257</f>
        <v>49586.267912219999</v>
      </c>
      <c r="AR41" s="176">
        <f t="shared" si="128"/>
        <v>-3054.9994047899963</v>
      </c>
      <c r="AS41" s="170">
        <f t="shared" si="103"/>
        <v>0.66550132196601752</v>
      </c>
      <c r="AT41" s="422">
        <f t="shared" si="117"/>
        <v>97.519565999999998</v>
      </c>
      <c r="AU41" s="177">
        <f t="shared" si="104"/>
        <v>1.3088180019000491E-3</v>
      </c>
      <c r="AV41" s="422">
        <f t="shared" si="105"/>
        <v>18009.38478054</v>
      </c>
      <c r="AW41" s="350">
        <f t="shared" si="106"/>
        <v>9968.9927120300054</v>
      </c>
      <c r="AX41" s="351">
        <f t="shared" si="107"/>
        <v>27978.377492570005</v>
      </c>
      <c r="AY41" s="352">
        <f t="shared" si="108"/>
        <v>18009.38478054</v>
      </c>
      <c r="AZ41" s="178">
        <f t="shared" si="109"/>
        <v>49586.267912219992</v>
      </c>
      <c r="BA41" s="172">
        <f t="shared" si="110"/>
        <v>0.93839021298803738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28560.137800449997</v>
      </c>
      <c r="AG42" s="350">
        <f>AG288</f>
        <v>28936.276503000001</v>
      </c>
      <c r="AH42" s="421">
        <f t="shared" si="134"/>
        <v>19197.275714389998</v>
      </c>
      <c r="AI42" s="175">
        <f t="shared" si="98"/>
        <v>0.58086226204559488</v>
      </c>
      <c r="AJ42" s="216">
        <f t="shared" si="99"/>
        <v>0.66343282669419124</v>
      </c>
      <c r="AK42" s="530">
        <f>AK288</f>
        <v>19995.329528999999</v>
      </c>
      <c r="AL42" s="530">
        <f t="shared" si="116"/>
        <v>-798.0538146100007</v>
      </c>
      <c r="AM42" s="170">
        <f t="shared" si="100"/>
        <v>0.6050094041133105</v>
      </c>
      <c r="AN42" s="421">
        <f>AN288</f>
        <v>17096.452669000002</v>
      </c>
      <c r="AO42" s="177">
        <f t="shared" si="101"/>
        <v>0.51729653300894629</v>
      </c>
      <c r="AP42" s="217">
        <f t="shared" si="102"/>
        <v>0.59083112048737541</v>
      </c>
      <c r="AQ42" s="176">
        <f>AQ288</f>
        <v>18802.436480745455</v>
      </c>
      <c r="AR42" s="176">
        <f t="shared" si="128"/>
        <v>-1705.9838117454528</v>
      </c>
      <c r="AS42" s="170">
        <f t="shared" si="103"/>
        <v>0.56891539969849614</v>
      </c>
      <c r="AT42" s="422">
        <f t="shared" si="117"/>
        <v>0</v>
      </c>
      <c r="AU42" s="177">
        <f t="shared" si="104"/>
        <v>0</v>
      </c>
      <c r="AV42" s="422">
        <f t="shared" si="105"/>
        <v>13852.34201561</v>
      </c>
      <c r="AW42" s="350">
        <f t="shared" si="106"/>
        <v>2100.823045389996</v>
      </c>
      <c r="AX42" s="351">
        <f t="shared" si="107"/>
        <v>15953.165060999996</v>
      </c>
      <c r="AY42" s="352">
        <f t="shared" si="108"/>
        <v>9739.0007886100029</v>
      </c>
      <c r="AZ42" s="178">
        <f t="shared" si="109"/>
        <v>18802.436480745455</v>
      </c>
      <c r="BA42" s="172">
        <f t="shared" si="110"/>
        <v>0.90926793910499537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4400.999503</v>
      </c>
      <c r="Z43" s="353">
        <f t="shared" si="137"/>
        <v>0</v>
      </c>
      <c r="AA43" s="353">
        <f t="shared" si="137"/>
        <v>4400.999503</v>
      </c>
      <c r="AB43" s="353">
        <f t="shared" si="137"/>
        <v>0</v>
      </c>
      <c r="AC43" s="353">
        <f t="shared" si="137"/>
        <v>0</v>
      </c>
      <c r="AD43" s="423">
        <f t="shared" si="137"/>
        <v>4511496.8727469994</v>
      </c>
      <c r="AE43" s="353">
        <f>SUM(AE36:AE42)</f>
        <v>23934.194340999999</v>
      </c>
      <c r="AF43" s="353">
        <f>SUM(AF36:AF42)</f>
        <v>4429183.961565</v>
      </c>
      <c r="AG43" s="353">
        <f>SUM(AG36:AG42)</f>
        <v>4487562.6784060011</v>
      </c>
      <c r="AH43" s="423">
        <f>SUM(AH36:AH42)</f>
        <v>4305295.2324194293</v>
      </c>
      <c r="AI43" s="167">
        <f t="shared" si="98"/>
        <v>0.95429418524632248</v>
      </c>
      <c r="AJ43" s="216">
        <f t="shared" si="99"/>
        <v>0.95938386624355432</v>
      </c>
      <c r="AK43" s="533">
        <f>SUM(AK36:AK42)</f>
        <v>3865154.7811775357</v>
      </c>
      <c r="AL43" s="533">
        <f>SUM(AL36:AL42)</f>
        <v>440140.45124189358</v>
      </c>
      <c r="AM43" s="170">
        <f t="shared" si="100"/>
        <v>0.85673444761230355</v>
      </c>
      <c r="AN43" s="423">
        <f>SUM(AN36:AN42)</f>
        <v>4257391.3934622202</v>
      </c>
      <c r="AO43" s="183">
        <f t="shared" si="101"/>
        <v>0.94367601564354908</v>
      </c>
      <c r="AP43" s="217">
        <f t="shared" si="102"/>
        <v>0.94870906515660336</v>
      </c>
      <c r="AQ43" s="533">
        <f>SUM(AQ36:AQ42)</f>
        <v>3819575.9557228754</v>
      </c>
      <c r="AR43" s="533">
        <f>SUM(AR36:AR42)</f>
        <v>437815.43773934414</v>
      </c>
      <c r="AS43" s="170">
        <f t="shared" si="103"/>
        <v>0.84663163102165206</v>
      </c>
      <c r="AT43" s="534">
        <f>SUM(AT36:AT42)</f>
        <v>190550.68129341997</v>
      </c>
      <c r="AU43" s="183">
        <f t="shared" si="104"/>
        <v>4.2236686995062861E-2</v>
      </c>
      <c r="AV43" s="423">
        <f>SUM(AV36:AV42)</f>
        <v>206201.64032757087</v>
      </c>
      <c r="AW43" s="353">
        <f>SUM(AW36:AW42)</f>
        <v>47903.838957209882</v>
      </c>
      <c r="AX43" s="355">
        <f>SUM(AX36:AX42)</f>
        <v>254105.47928478077</v>
      </c>
      <c r="AY43" s="353">
        <f t="shared" si="108"/>
        <v>182267.44598657172</v>
      </c>
      <c r="AZ43" s="207">
        <f>SUM(AZ37:AZ42)</f>
        <v>3689191.2379194656</v>
      </c>
      <c r="BA43" s="172">
        <f t="shared" si="110"/>
        <v>1.1540175390482585</v>
      </c>
      <c r="BC43" s="527">
        <f>CC43/$AD$43</f>
        <v>1.7302109925040488E-2</v>
      </c>
      <c r="BD43" s="527">
        <f t="shared" ref="BD43:BN43" si="138">CD43/$AD$43</f>
        <v>0.79510847108211935</v>
      </c>
      <c r="BE43" s="527">
        <f t="shared" si="138"/>
        <v>0.80315463333330273</v>
      </c>
      <c r="BF43" s="527">
        <f t="shared" si="138"/>
        <v>0.81332340981873275</v>
      </c>
      <c r="BG43" s="527">
        <f t="shared" si="138"/>
        <v>0.82164806088701325</v>
      </c>
      <c r="BH43" s="527">
        <f t="shared" si="138"/>
        <v>0.8305443348186039</v>
      </c>
      <c r="BI43" s="527">
        <f t="shared" si="138"/>
        <v>0.83987749148640301</v>
      </c>
      <c r="BJ43" s="527">
        <f t="shared" si="138"/>
        <v>0.84859458119936637</v>
      </c>
      <c r="BK43" s="527">
        <f t="shared" si="138"/>
        <v>0.85673444761230355</v>
      </c>
      <c r="BL43" s="527">
        <f t="shared" si="138"/>
        <v>0.86479226805850906</v>
      </c>
      <c r="BM43" s="527">
        <f t="shared" si="138"/>
        <v>0.98663367193444906</v>
      </c>
      <c r="BN43" s="527">
        <f t="shared" si="138"/>
        <v>0.99854275844200602</v>
      </c>
      <c r="BO43" s="528"/>
      <c r="BP43" s="527">
        <f>CP43/$AD$43</f>
        <v>7.6565122435470574E-3</v>
      </c>
      <c r="BQ43" s="527">
        <f t="shared" ref="BQ43:CA43" si="139">CQ43/$AD$43</f>
        <v>0.78256496235002493</v>
      </c>
      <c r="BR43" s="527">
        <f t="shared" si="139"/>
        <v>0.79013941787845432</v>
      </c>
      <c r="BS43" s="527">
        <f t="shared" si="139"/>
        <v>0.79850292280758617</v>
      </c>
      <c r="BT43" s="527">
        <f t="shared" si="139"/>
        <v>0.80701901649487784</v>
      </c>
      <c r="BU43" s="527">
        <f t="shared" si="139"/>
        <v>0.81654175122889938</v>
      </c>
      <c r="BV43" s="527">
        <f t="shared" si="139"/>
        <v>0.82718416158065267</v>
      </c>
      <c r="BW43" s="527">
        <f t="shared" si="139"/>
        <v>0.83720968247543059</v>
      </c>
      <c r="BX43" s="527">
        <f t="shared" si="139"/>
        <v>0.84663163102165206</v>
      </c>
      <c r="BY43" s="527">
        <f t="shared" si="139"/>
        <v>0.85632719908807176</v>
      </c>
      <c r="BZ43" s="527">
        <f t="shared" si="139"/>
        <v>0.98186504406331299</v>
      </c>
      <c r="CA43" s="527">
        <f t="shared" si="139"/>
        <v>0.99854275844219076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439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463486</v>
      </c>
      <c r="AF48" s="350">
        <f>AF82</f>
        <v>5881093.9973288896</v>
      </c>
      <c r="AG48" s="350">
        <f>AG82</f>
        <v>6705480.5075630005</v>
      </c>
      <c r="AH48" s="421">
        <f t="shared" si="144"/>
        <v>5174010.8408593293</v>
      </c>
      <c r="AI48" s="175">
        <f t="shared" ref="AI48:AI55" si="145">+AH48/AD48</f>
        <v>0.72172339421601917</v>
      </c>
      <c r="AJ48" s="216">
        <f t="shared" ref="AJ48:AJ54" si="146">+AH48/AG48</f>
        <v>0.77160925828114002</v>
      </c>
      <c r="AK48" s="421">
        <f>AK82</f>
        <v>5733349.3629146665</v>
      </c>
      <c r="AL48" s="421">
        <f>+AH48-AK48</f>
        <v>-559338.52205533721</v>
      </c>
      <c r="AM48" s="170">
        <f t="shared" ref="AM48:AM55" si="147">INDEX(BC48:BN48,MATCH($W$1,$BC$86:$BN$86,0))</f>
        <v>0.7986037984101092</v>
      </c>
      <c r="AN48" s="421">
        <f>AN82</f>
        <v>3699949.9666123907</v>
      </c>
      <c r="AO48" s="535">
        <f t="shared" ref="AO48:AO55" si="148">+AN48/AD48</f>
        <v>0.51610646565429996</v>
      </c>
      <c r="AP48" s="536">
        <f t="shared" ref="AP48:AP55" si="149">+AN48/AG48</f>
        <v>0.55177998988130361</v>
      </c>
      <c r="AQ48" s="537">
        <f>AQ82</f>
        <v>5257926.3799936585</v>
      </c>
      <c r="AR48" s="538">
        <f>+AN48-AQ48</f>
        <v>-1557976.4133812678</v>
      </c>
      <c r="AS48" s="170">
        <f t="shared" ref="AS48:AS55" si="150">INDEX(BP48:CA48,MATCH($W$1,$BP$86:$CA$86,0))</f>
        <v>0.73293091472118077</v>
      </c>
      <c r="AT48" s="421">
        <f>AT82</f>
        <v>3699088.0126703898</v>
      </c>
      <c r="AU48" s="177">
        <f t="shared" ref="AU48:AU55" si="151">+AT48/AD48</f>
        <v>0.51598623159530532</v>
      </c>
      <c r="AV48" s="422">
        <f t="shared" ref="AV48:AV54" si="152">+AD48-AH48</f>
        <v>1994955.6667036712</v>
      </c>
      <c r="AW48" s="350">
        <f t="shared" ref="AW48:AW54" si="153">+AH48-AN48</f>
        <v>1474060.8742469386</v>
      </c>
      <c r="AX48" s="351">
        <f t="shared" ref="AX48:AX54" si="154">+AD48-AN48</f>
        <v>3469016.5409506098</v>
      </c>
      <c r="AY48" s="352">
        <f t="shared" ref="AY48:AY57" si="155">+AG48-AH48</f>
        <v>1531469.6667036712</v>
      </c>
      <c r="AZ48" s="178">
        <f t="shared" ref="AZ48:AZ54" si="156">AD48*AS48</f>
        <v>5254357.1799936583</v>
      </c>
      <c r="BA48" s="172">
        <f t="shared" ref="BA48:BA55" si="157">IF(AND(AZ48=0,AN48&gt;AZ48),1,IFERROR(AN48/AZ48,1))</f>
        <v>0.70416795810916999</v>
      </c>
      <c r="BC48" s="539">
        <f>BC82</f>
        <v>7.4818253431585935E-2</v>
      </c>
      <c r="BD48" s="539">
        <f t="shared" ref="BD48:CA48" si="158">BD82</f>
        <v>0.21874638283128922</v>
      </c>
      <c r="BE48" s="539">
        <f t="shared" si="158"/>
        <v>0.32058894211856792</v>
      </c>
      <c r="BF48" s="539">
        <f t="shared" si="158"/>
        <v>0.35822219511457237</v>
      </c>
      <c r="BG48" s="539">
        <f t="shared" si="158"/>
        <v>0.43121511203208823</v>
      </c>
      <c r="BH48" s="539">
        <f t="shared" si="158"/>
        <v>0.60047360738975197</v>
      </c>
      <c r="BI48" s="539">
        <f t="shared" si="158"/>
        <v>0.63681124707001047</v>
      </c>
      <c r="BJ48" s="539">
        <f t="shared" si="158"/>
        <v>0.70915925496145482</v>
      </c>
      <c r="BK48" s="539">
        <f t="shared" si="158"/>
        <v>0.7986037984101092</v>
      </c>
      <c r="BL48" s="539">
        <f t="shared" si="158"/>
        <v>0.87164545208156263</v>
      </c>
      <c r="BM48" s="539">
        <f t="shared" si="158"/>
        <v>0.88568019958631405</v>
      </c>
      <c r="BN48" s="539">
        <f t="shared" si="158"/>
        <v>1</v>
      </c>
      <c r="BO48" s="539"/>
      <c r="BP48" s="539">
        <f t="shared" si="158"/>
        <v>3.4535986845356904E-5</v>
      </c>
      <c r="BQ48" s="539">
        <f t="shared" si="158"/>
        <v>4.6495751920988093E-2</v>
      </c>
      <c r="BR48" s="539">
        <f t="shared" si="158"/>
        <v>0.22475911436657164</v>
      </c>
      <c r="BS48" s="539">
        <f t="shared" si="158"/>
        <v>0.28460966947514899</v>
      </c>
      <c r="BT48" s="539">
        <f t="shared" si="158"/>
        <v>0.32191260750758283</v>
      </c>
      <c r="BU48" s="539">
        <f t="shared" si="158"/>
        <v>0.50409958731096527</v>
      </c>
      <c r="BV48" s="539">
        <f t="shared" si="158"/>
        <v>0.56422939948852424</v>
      </c>
      <c r="BW48" s="539">
        <f t="shared" si="158"/>
        <v>0.60053635838547614</v>
      </c>
      <c r="BX48" s="539">
        <f t="shared" si="158"/>
        <v>0.73293091472118077</v>
      </c>
      <c r="BY48" s="539">
        <f t="shared" si="158"/>
        <v>0.79152000117981558</v>
      </c>
      <c r="BZ48" s="539">
        <f t="shared" si="158"/>
        <v>0.8283721037807249</v>
      </c>
      <c r="CA48" s="539">
        <f t="shared" si="158"/>
        <v>0.99999999999991496</v>
      </c>
      <c r="CC48" s="500">
        <f t="shared" ref="CC48:CN54" si="159">DC48/EC48</f>
        <v>536369.5530054</v>
      </c>
      <c r="CD48" s="500">
        <f t="shared" si="159"/>
        <v>1568185.4921680666</v>
      </c>
      <c r="CE48" s="500">
        <f t="shared" si="159"/>
        <v>2298291.3887430662</v>
      </c>
      <c r="CF48" s="500">
        <f t="shared" si="159"/>
        <v>2568082.9190420662</v>
      </c>
      <c r="CG48" s="500">
        <f t="shared" si="159"/>
        <v>3091366.6957130665</v>
      </c>
      <c r="CH48" s="500">
        <f t="shared" si="159"/>
        <v>4304775.1800526669</v>
      </c>
      <c r="CI48" s="500">
        <f t="shared" si="159"/>
        <v>4565278.5018843338</v>
      </c>
      <c r="CJ48" s="500">
        <f t="shared" si="159"/>
        <v>5083938.9473470002</v>
      </c>
      <c r="CK48" s="500">
        <f t="shared" si="159"/>
        <v>5725163.8836146668</v>
      </c>
      <c r="CL48" s="500">
        <f t="shared" si="159"/>
        <v>6248797.0524423337</v>
      </c>
      <c r="CM48" s="500">
        <f t="shared" si="159"/>
        <v>6349411.6872460004</v>
      </c>
      <c r="CN48" s="500">
        <f t="shared" si="159"/>
        <v>7168966.5075629996</v>
      </c>
      <c r="CP48" s="497">
        <f t="shared" ref="CP48:DA54" si="160">DP48/EP48</f>
        <v>247.587333</v>
      </c>
      <c r="CQ48" s="497">
        <f t="shared" si="160"/>
        <v>333326.48826552177</v>
      </c>
      <c r="CR48" s="497">
        <f t="shared" si="160"/>
        <v>1611290.5631634744</v>
      </c>
      <c r="CS48" s="497">
        <f t="shared" si="160"/>
        <v>2040357.1881959189</v>
      </c>
      <c r="CT48" s="497">
        <f t="shared" si="160"/>
        <v>2307780.7015841361</v>
      </c>
      <c r="CU48" s="497">
        <f t="shared" si="160"/>
        <v>3613873.0579086421</v>
      </c>
      <c r="CV48" s="497">
        <f t="shared" si="160"/>
        <v>4044941.6675156145</v>
      </c>
      <c r="CW48" s="497">
        <f t="shared" si="160"/>
        <v>4305225.0398393292</v>
      </c>
      <c r="CX48" s="497">
        <f t="shared" si="160"/>
        <v>5254357.1799936593</v>
      </c>
      <c r="CY48" s="497">
        <f t="shared" si="160"/>
        <v>5674380.3785243249</v>
      </c>
      <c r="CZ48" s="497">
        <f t="shared" si="160"/>
        <v>5938571.8678035168</v>
      </c>
      <c r="DA48" s="497">
        <f t="shared" si="160"/>
        <v>7168966.5075623905</v>
      </c>
      <c r="DC48" s="537">
        <f>DC82</f>
        <v>536369553005.40002</v>
      </c>
      <c r="DD48" s="537">
        <f t="shared" ref="DD48:EA48" si="161">DD82</f>
        <v>1568185492168.0667</v>
      </c>
      <c r="DE48" s="537">
        <f t="shared" si="161"/>
        <v>2298291388743.0664</v>
      </c>
      <c r="DF48" s="537">
        <f t="shared" si="161"/>
        <v>2568082919042.0664</v>
      </c>
      <c r="DG48" s="537">
        <f t="shared" si="161"/>
        <v>3091366695713.0664</v>
      </c>
      <c r="DH48" s="537">
        <f t="shared" si="161"/>
        <v>4304775180052.6665</v>
      </c>
      <c r="DI48" s="537">
        <f t="shared" si="161"/>
        <v>4565278501884.334</v>
      </c>
      <c r="DJ48" s="537">
        <f t="shared" si="161"/>
        <v>5083938947347</v>
      </c>
      <c r="DK48" s="537">
        <f t="shared" si="161"/>
        <v>5725163883614.667</v>
      </c>
      <c r="DL48" s="537">
        <f t="shared" si="161"/>
        <v>6248797052442.334</v>
      </c>
      <c r="DM48" s="537">
        <f t="shared" si="161"/>
        <v>6349411687246</v>
      </c>
      <c r="DN48" s="537">
        <f t="shared" si="161"/>
        <v>7168966507563</v>
      </c>
      <c r="DO48" s="537"/>
      <c r="DP48" s="537">
        <f t="shared" si="161"/>
        <v>247587333</v>
      </c>
      <c r="DQ48" s="537">
        <f t="shared" si="161"/>
        <v>333326488265.52179</v>
      </c>
      <c r="DR48" s="537">
        <f t="shared" si="161"/>
        <v>1611290563163.4744</v>
      </c>
      <c r="DS48" s="537">
        <f t="shared" si="161"/>
        <v>2040357188195.9189</v>
      </c>
      <c r="DT48" s="537">
        <f t="shared" si="161"/>
        <v>2307780701584.1362</v>
      </c>
      <c r="DU48" s="537">
        <f t="shared" si="161"/>
        <v>3613873057908.6421</v>
      </c>
      <c r="DV48" s="537">
        <f t="shared" si="161"/>
        <v>4044941667515.6147</v>
      </c>
      <c r="DW48" s="537">
        <f t="shared" si="161"/>
        <v>4305225039839.3291</v>
      </c>
      <c r="DX48" s="537">
        <f t="shared" si="161"/>
        <v>5254357179993.6592</v>
      </c>
      <c r="DY48" s="537">
        <f t="shared" si="161"/>
        <v>5674380378524.3252</v>
      </c>
      <c r="DZ48" s="537">
        <f t="shared" si="161"/>
        <v>5938571867803.5166</v>
      </c>
      <c r="EA48" s="537">
        <f t="shared" si="161"/>
        <v>7168966507562.3906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309354.85365343001</v>
      </c>
      <c r="AG49" s="350">
        <f>AG171</f>
        <v>382524.99755700002</v>
      </c>
      <c r="AH49" s="421">
        <f t="shared" si="162"/>
        <v>211392.90964299999</v>
      </c>
      <c r="AI49" s="175">
        <f t="shared" si="145"/>
        <v>0.55262508592396065</v>
      </c>
      <c r="AJ49" s="216">
        <f t="shared" si="146"/>
        <v>0.55262508592396065</v>
      </c>
      <c r="AK49" s="421">
        <f>AK171</f>
        <v>381824.99755700002</v>
      </c>
      <c r="AL49" s="421">
        <f>+AH49-AK49</f>
        <v>-170432.08791400003</v>
      </c>
      <c r="AM49" s="170">
        <f t="shared" si="147"/>
        <v>0.99817005423313365</v>
      </c>
      <c r="AN49" s="422">
        <f>AN171</f>
        <v>10864.950328010002</v>
      </c>
      <c r="AO49" s="535">
        <f t="shared" si="148"/>
        <v>2.8403242657078942E-2</v>
      </c>
      <c r="AP49" s="536">
        <f t="shared" si="149"/>
        <v>2.8403242657078942E-2</v>
      </c>
      <c r="AQ49" s="537">
        <f>AQ171</f>
        <v>193693.48080509278</v>
      </c>
      <c r="AR49" s="538">
        <f t="shared" ref="AR49:AR54" si="163">+AN49-AQ49</f>
        <v>-182828.53047708279</v>
      </c>
      <c r="AS49" s="170">
        <f t="shared" si="150"/>
        <v>0.50635509324127381</v>
      </c>
      <c r="AT49" s="422">
        <f>AT171</f>
        <v>10855.950328010002</v>
      </c>
      <c r="AU49" s="177">
        <f t="shared" si="151"/>
        <v>2.8379714782933517E-2</v>
      </c>
      <c r="AV49" s="422">
        <f t="shared" si="152"/>
        <v>171132.08791400003</v>
      </c>
      <c r="AW49" s="350">
        <f t="shared" si="153"/>
        <v>200527.95931499</v>
      </c>
      <c r="AX49" s="351">
        <f t="shared" si="154"/>
        <v>371660.04722899001</v>
      </c>
      <c r="AY49" s="352">
        <f t="shared" si="155"/>
        <v>171132.08791400003</v>
      </c>
      <c r="AZ49" s="178">
        <f t="shared" si="156"/>
        <v>193693.48080509278</v>
      </c>
      <c r="BA49" s="172">
        <f t="shared" si="157"/>
        <v>5.6093526136499323E-2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7">
        <f>DC171</f>
        <v>203500000</v>
      </c>
      <c r="DD49" s="537">
        <f t="shared" ref="DD49:EA49" si="165">DD171</f>
        <v>1703500000</v>
      </c>
      <c r="DE49" s="537">
        <f t="shared" si="165"/>
        <v>8850886091</v>
      </c>
      <c r="DF49" s="537">
        <f t="shared" si="165"/>
        <v>50192692599.439995</v>
      </c>
      <c r="DG49" s="537">
        <f t="shared" si="165"/>
        <v>211728262549.72</v>
      </c>
      <c r="DH49" s="537">
        <f t="shared" si="165"/>
        <v>379591140634.59998</v>
      </c>
      <c r="DI49" s="537">
        <f t="shared" si="165"/>
        <v>380629997557</v>
      </c>
      <c r="DJ49" s="537">
        <f t="shared" si="165"/>
        <v>381024997557</v>
      </c>
      <c r="DK49" s="537">
        <f t="shared" si="165"/>
        <v>381824997557</v>
      </c>
      <c r="DL49" s="537">
        <f t="shared" si="165"/>
        <v>382274997557</v>
      </c>
      <c r="DM49" s="537">
        <f t="shared" si="165"/>
        <v>382524997557</v>
      </c>
      <c r="DN49" s="537">
        <f t="shared" si="165"/>
        <v>382524997557</v>
      </c>
      <c r="DO49" s="537"/>
      <c r="DP49" s="537">
        <f t="shared" si="165"/>
        <v>0</v>
      </c>
      <c r="DQ49" s="537">
        <f t="shared" si="165"/>
        <v>0</v>
      </c>
      <c r="DR49" s="537">
        <f t="shared" si="165"/>
        <v>265206636</v>
      </c>
      <c r="DS49" s="537">
        <f t="shared" si="165"/>
        <v>1058684133.8888888</v>
      </c>
      <c r="DT49" s="537">
        <f t="shared" si="165"/>
        <v>8179548234.6869221</v>
      </c>
      <c r="DU49" s="537">
        <f t="shared" si="165"/>
        <v>21587371624.953178</v>
      </c>
      <c r="DV49" s="537">
        <f t="shared" si="165"/>
        <v>59250674863.804428</v>
      </c>
      <c r="DW49" s="537">
        <f t="shared" si="165"/>
        <v>164192909476.77505</v>
      </c>
      <c r="DX49" s="537">
        <f t="shared" si="165"/>
        <v>193693480805.09277</v>
      </c>
      <c r="DY49" s="537">
        <f t="shared" si="165"/>
        <v>264713282485.55695</v>
      </c>
      <c r="DZ49" s="537">
        <f t="shared" si="165"/>
        <v>307153960501.2619</v>
      </c>
      <c r="EA49" s="537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3660.0509410000004</v>
      </c>
      <c r="AF50" s="354">
        <f t="shared" si="166"/>
        <v>137059.01800682</v>
      </c>
      <c r="AG50" s="354">
        <f>AG192</f>
        <v>153289.64905899999</v>
      </c>
      <c r="AH50" s="424">
        <f t="shared" si="166"/>
        <v>116633.56051569001</v>
      </c>
      <c r="AI50" s="175">
        <f t="shared" si="145"/>
        <v>0.74312700512132235</v>
      </c>
      <c r="AJ50" s="216">
        <f t="shared" si="146"/>
        <v>0.76087042557451912</v>
      </c>
      <c r="AK50" s="540">
        <f>AK192</f>
        <v>127095.2433032</v>
      </c>
      <c r="AL50" s="421">
        <f>+AH50-AK50</f>
        <v>-10461.682787509984</v>
      </c>
      <c r="AM50" s="170">
        <f t="shared" si="147"/>
        <v>0.80978328281736112</v>
      </c>
      <c r="AN50" s="422">
        <f>AN192</f>
        <v>76602.05939395001</v>
      </c>
      <c r="AO50" s="535">
        <f t="shared" si="148"/>
        <v>0.48806757447736443</v>
      </c>
      <c r="AP50" s="536">
        <f t="shared" si="149"/>
        <v>0.49972101746065367</v>
      </c>
      <c r="AQ50" s="541">
        <f>AQ192</f>
        <v>95028.736716300307</v>
      </c>
      <c r="AR50" s="542">
        <f>+AN50-AQ50</f>
        <v>-18426.677322350297</v>
      </c>
      <c r="AS50" s="170">
        <f t="shared" si="150"/>
        <v>0.6054725604209521</v>
      </c>
      <c r="AT50" s="422">
        <f>AT192</f>
        <v>73395.938308950004</v>
      </c>
      <c r="AU50" s="177">
        <f t="shared" si="151"/>
        <v>0.46763987639957261</v>
      </c>
      <c r="AV50" s="422">
        <f t="shared" si="152"/>
        <v>40316.139484309999</v>
      </c>
      <c r="AW50" s="350">
        <f t="shared" si="153"/>
        <v>40031.501121740002</v>
      </c>
      <c r="AX50" s="351">
        <f t="shared" si="154"/>
        <v>80347.640606050001</v>
      </c>
      <c r="AY50" s="352">
        <f t="shared" si="155"/>
        <v>36656.088543309976</v>
      </c>
      <c r="AZ50" s="178">
        <f t="shared" si="156"/>
        <v>95028.736716300307</v>
      </c>
      <c r="BA50" s="172">
        <f t="shared" si="157"/>
        <v>0.80609363063131656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0.39320076805415999</v>
      </c>
      <c r="BI50" s="532">
        <f t="shared" si="167"/>
        <v>0.7197393163151633</v>
      </c>
      <c r="BJ50" s="532">
        <f t="shared" si="167"/>
        <v>0.76201409890049698</v>
      </c>
      <c r="BK50" s="532">
        <f t="shared" si="167"/>
        <v>0.80978328281736112</v>
      </c>
      <c r="BL50" s="532">
        <f t="shared" si="167"/>
        <v>0.85843391198708874</v>
      </c>
      <c r="BM50" s="532">
        <f t="shared" si="167"/>
        <v>0.94252373209378537</v>
      </c>
      <c r="BN50" s="532">
        <f t="shared" si="167"/>
        <v>0.99999999999787603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0.15341947491640676</v>
      </c>
      <c r="BV50" s="532">
        <f t="shared" si="167"/>
        <v>0.51456138477651425</v>
      </c>
      <c r="BW50" s="532">
        <f t="shared" si="167"/>
        <v>0.56399436057717467</v>
      </c>
      <c r="BX50" s="532">
        <f t="shared" si="167"/>
        <v>0.6054725604209521</v>
      </c>
      <c r="BY50" s="532">
        <f t="shared" si="167"/>
        <v>0.67899633726933672</v>
      </c>
      <c r="BZ50" s="532">
        <f t="shared" si="167"/>
        <v>0.7937566178795421</v>
      </c>
      <c r="CA50" s="532">
        <f t="shared" si="167"/>
        <v>0.99999999998515454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61712.742585869993</v>
      </c>
      <c r="CI50" s="500">
        <f t="shared" si="159"/>
        <v>112962.86977387</v>
      </c>
      <c r="CJ50" s="500">
        <f t="shared" si="159"/>
        <v>119597.88421820334</v>
      </c>
      <c r="CK50" s="500">
        <f t="shared" si="159"/>
        <v>127095.2433032</v>
      </c>
      <c r="CL50" s="500">
        <f t="shared" si="159"/>
        <v>134730.94495619999</v>
      </c>
      <c r="CM50" s="500">
        <f t="shared" si="159"/>
        <v>147928.816995</v>
      </c>
      <c r="CN50" s="500">
        <f t="shared" si="159"/>
        <v>156949.69999966666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24079.140562287568</v>
      </c>
      <c r="CV50" s="497">
        <f t="shared" si="160"/>
        <v>80760.254972258481</v>
      </c>
      <c r="CW50" s="497">
        <f t="shared" si="160"/>
        <v>88518.745694279394</v>
      </c>
      <c r="CX50" s="497">
        <f t="shared" si="160"/>
        <v>95028.736716300293</v>
      </c>
      <c r="CY50" s="497">
        <f t="shared" si="160"/>
        <v>106568.27143552121</v>
      </c>
      <c r="CZ50" s="497">
        <f t="shared" si="160"/>
        <v>124579.8630492088</v>
      </c>
      <c r="DA50" s="497">
        <f t="shared" si="160"/>
        <v>156949.69999766999</v>
      </c>
      <c r="DC50" s="537">
        <f>DC192</f>
        <v>8242281585.7210398</v>
      </c>
      <c r="DD50" s="537">
        <f t="shared" ref="DD50:EA50" si="168">DD192</f>
        <v>20061438504.391041</v>
      </c>
      <c r="DE50" s="537">
        <f t="shared" si="168"/>
        <v>30323511608.895039</v>
      </c>
      <c r="DF50" s="537">
        <f t="shared" si="168"/>
        <v>38142508278.895035</v>
      </c>
      <c r="DG50" s="537">
        <f t="shared" si="168"/>
        <v>48505086380.895035</v>
      </c>
      <c r="DH50" s="537">
        <f t="shared" si="168"/>
        <v>61712742585.869995</v>
      </c>
      <c r="DI50" s="537">
        <f t="shared" si="168"/>
        <v>112962869773.87</v>
      </c>
      <c r="DJ50" s="537">
        <f t="shared" si="168"/>
        <v>119597884218.20334</v>
      </c>
      <c r="DK50" s="537">
        <f t="shared" si="168"/>
        <v>127095243303.2</v>
      </c>
      <c r="DL50" s="537">
        <f t="shared" si="168"/>
        <v>134730944956.2</v>
      </c>
      <c r="DM50" s="537">
        <f t="shared" si="168"/>
        <v>147928816995</v>
      </c>
      <c r="DN50" s="537">
        <f t="shared" si="168"/>
        <v>156949699999.66666</v>
      </c>
      <c r="DO50" s="537"/>
      <c r="DP50" s="537">
        <f t="shared" si="168"/>
        <v>0</v>
      </c>
      <c r="DQ50" s="537">
        <f t="shared" si="168"/>
        <v>2808508760.0783129</v>
      </c>
      <c r="DR50" s="537">
        <f t="shared" si="168"/>
        <v>6762249859.1536255</v>
      </c>
      <c r="DS50" s="537">
        <f t="shared" si="168"/>
        <v>13321031198.478939</v>
      </c>
      <c r="DT50" s="537">
        <f t="shared" si="168"/>
        <v>18601936007.804253</v>
      </c>
      <c r="DU50" s="537">
        <f t="shared" si="168"/>
        <v>24079140562.287567</v>
      </c>
      <c r="DV50" s="537">
        <f t="shared" si="168"/>
        <v>80760254972.258484</v>
      </c>
      <c r="DW50" s="537">
        <f t="shared" si="168"/>
        <v>88518745694.279388</v>
      </c>
      <c r="DX50" s="537">
        <f t="shared" si="168"/>
        <v>95028736716.300293</v>
      </c>
      <c r="DY50" s="537">
        <f t="shared" si="168"/>
        <v>106568271435.52121</v>
      </c>
      <c r="DZ50" s="537">
        <f t="shared" si="168"/>
        <v>124579863049.2088</v>
      </c>
      <c r="EA50" s="537">
        <f t="shared" si="168"/>
        <v>156949699997.66998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12919.35589556</v>
      </c>
      <c r="AG51" s="350">
        <f>AG220</f>
        <v>14770.701333999999</v>
      </c>
      <c r="AH51" s="421">
        <f t="shared" si="169"/>
        <v>11491.95913377</v>
      </c>
      <c r="AI51" s="175">
        <f t="shared" si="145"/>
        <v>0.77802393223652744</v>
      </c>
      <c r="AJ51" s="216">
        <f t="shared" si="146"/>
        <v>0.77802393223652744</v>
      </c>
      <c r="AK51" s="421">
        <f>AK220</f>
        <v>12218.919351237699</v>
      </c>
      <c r="AL51" s="421">
        <f>+AH51-AK51</f>
        <v>-726.96021746769839</v>
      </c>
      <c r="AM51" s="170">
        <f t="shared" si="147"/>
        <v>0.82724029651263264</v>
      </c>
      <c r="AN51" s="422">
        <f>AN220</f>
        <v>4432.7825939300001</v>
      </c>
      <c r="AO51" s="535">
        <f t="shared" si="148"/>
        <v>0.30010644001895709</v>
      </c>
      <c r="AP51" s="536">
        <f t="shared" si="149"/>
        <v>0.30010644001895709</v>
      </c>
      <c r="AQ51" s="537">
        <f>AQ220</f>
        <v>8268.3299842377</v>
      </c>
      <c r="AR51" s="542">
        <f>+AN51-AQ51</f>
        <v>-3835.5473903077</v>
      </c>
      <c r="AS51" s="170">
        <f t="shared" si="150"/>
        <v>0.55977910576292078</v>
      </c>
      <c r="AT51" s="422">
        <f>AT220</f>
        <v>4419.1095939300003</v>
      </c>
      <c r="AU51" s="177">
        <f t="shared" si="151"/>
        <v>0.29918075614716105</v>
      </c>
      <c r="AV51" s="422">
        <f t="shared" si="152"/>
        <v>3278.7422002299991</v>
      </c>
      <c r="AW51" s="350">
        <f t="shared" si="153"/>
        <v>7059.1765398400003</v>
      </c>
      <c r="AX51" s="351">
        <f t="shared" si="154"/>
        <v>10337.918740069999</v>
      </c>
      <c r="AY51" s="352">
        <f t="shared" si="155"/>
        <v>3278.7422002299991</v>
      </c>
      <c r="AZ51" s="178">
        <f t="shared" si="156"/>
        <v>8268.3299842377</v>
      </c>
      <c r="BA51" s="172">
        <f t="shared" si="157"/>
        <v>0.53611583020760156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7">
        <f>DC220</f>
        <v>1231184102</v>
      </c>
      <c r="DD51" s="537">
        <f t="shared" ref="DD51:EA51" si="171">DD220</f>
        <v>4162883582</v>
      </c>
      <c r="DE51" s="537">
        <f t="shared" si="171"/>
        <v>4518991385</v>
      </c>
      <c r="DF51" s="537">
        <f t="shared" si="171"/>
        <v>7099990785</v>
      </c>
      <c r="DG51" s="537">
        <f t="shared" si="171"/>
        <v>7754869992.3099995</v>
      </c>
      <c r="DH51" s="537">
        <f t="shared" si="171"/>
        <v>8450262789.3099995</v>
      </c>
      <c r="DI51" s="537">
        <f t="shared" si="171"/>
        <v>10649776323.309999</v>
      </c>
      <c r="DJ51" s="537">
        <f t="shared" si="171"/>
        <v>11740388153.2377</v>
      </c>
      <c r="DK51" s="537">
        <f t="shared" si="171"/>
        <v>12218919351.2377</v>
      </c>
      <c r="DL51" s="537">
        <f t="shared" si="171"/>
        <v>13105705721.2377</v>
      </c>
      <c r="DM51" s="537">
        <f t="shared" si="171"/>
        <v>14249856680.309999</v>
      </c>
      <c r="DN51" s="537">
        <f t="shared" si="171"/>
        <v>14770701334</v>
      </c>
      <c r="DO51" s="537"/>
      <c r="DP51" s="537">
        <f t="shared" si="171"/>
        <v>784750769</v>
      </c>
      <c r="DQ51" s="537">
        <f t="shared" si="171"/>
        <v>853391602</v>
      </c>
      <c r="DR51" s="537">
        <f t="shared" si="171"/>
        <v>1105391602</v>
      </c>
      <c r="DS51" s="537">
        <f t="shared" si="171"/>
        <v>3158773113.9277</v>
      </c>
      <c r="DT51" s="537">
        <f t="shared" si="171"/>
        <v>4484752321.2376995</v>
      </c>
      <c r="DU51" s="537">
        <f t="shared" si="171"/>
        <v>5131176804.4876995</v>
      </c>
      <c r="DV51" s="537">
        <f t="shared" si="171"/>
        <v>5876360854.7376995</v>
      </c>
      <c r="DW51" s="537">
        <f t="shared" si="171"/>
        <v>6833374302.9876995</v>
      </c>
      <c r="DX51" s="537">
        <f t="shared" si="171"/>
        <v>8268329984.2376995</v>
      </c>
      <c r="DY51" s="537">
        <f t="shared" si="171"/>
        <v>10081540837.4877</v>
      </c>
      <c r="DZ51" s="537">
        <f t="shared" si="171"/>
        <v>12058784357.7377</v>
      </c>
      <c r="EA51" s="537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5000</v>
      </c>
      <c r="AF52" s="350">
        <f t="shared" si="172"/>
        <v>238071.39198495998</v>
      </c>
      <c r="AG52" s="350">
        <f>AG243</f>
        <v>251636.11775</v>
      </c>
      <c r="AH52" s="421">
        <f t="shared" si="172"/>
        <v>140694.37018644001</v>
      </c>
      <c r="AI52" s="175">
        <f t="shared" si="145"/>
        <v>0.54822513455996202</v>
      </c>
      <c r="AJ52" s="216">
        <f t="shared" si="146"/>
        <v>0.55911834693865203</v>
      </c>
      <c r="AK52" s="421">
        <f>AK243</f>
        <v>250994.33439308332</v>
      </c>
      <c r="AL52" s="421">
        <f t="shared" ref="AL52:AL54" si="173">+AH52-AK52</f>
        <v>-110299.96420664332</v>
      </c>
      <c r="AM52" s="170">
        <f t="shared" si="147"/>
        <v>0.9780164093566418</v>
      </c>
      <c r="AN52" s="422">
        <f>AN243</f>
        <v>8230.0143467899998</v>
      </c>
      <c r="AO52" s="535">
        <f t="shared" si="148"/>
        <v>3.2068807847253994E-2</v>
      </c>
      <c r="AP52" s="536">
        <f t="shared" si="149"/>
        <v>3.2706013828136163E-2</v>
      </c>
      <c r="AQ52" s="537">
        <f>AQ243</f>
        <v>141717.02835912502</v>
      </c>
      <c r="AR52" s="542">
        <f t="shared" si="163"/>
        <v>-133487.01401233501</v>
      </c>
      <c r="AS52" s="170">
        <f t="shared" si="150"/>
        <v>0.55220999133558246</v>
      </c>
      <c r="AT52" s="422">
        <f>AT243</f>
        <v>8230.0143467899998</v>
      </c>
      <c r="AU52" s="177">
        <f t="shared" si="151"/>
        <v>3.2068807847253994E-2</v>
      </c>
      <c r="AV52" s="422">
        <f t="shared" si="152"/>
        <v>115941.74756356</v>
      </c>
      <c r="AW52" s="350">
        <f t="shared" si="153"/>
        <v>132464.35583965</v>
      </c>
      <c r="AX52" s="351">
        <f t="shared" si="154"/>
        <v>248406.10340321</v>
      </c>
      <c r="AY52" s="352">
        <f t="shared" si="155"/>
        <v>110941.74756356</v>
      </c>
      <c r="AZ52" s="178">
        <f t="shared" si="156"/>
        <v>141717.02835912502</v>
      </c>
      <c r="BA52" s="172">
        <f t="shared" si="157"/>
        <v>5.8073574093963687E-2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9.5803425557910701E-2</v>
      </c>
      <c r="BH52" s="532">
        <f t="shared" si="174"/>
        <v>0.34326303519448137</v>
      </c>
      <c r="BI52" s="532">
        <f t="shared" si="174"/>
        <v>0.52508456353234134</v>
      </c>
      <c r="BJ52" s="532">
        <f t="shared" si="174"/>
        <v>0.79999698743916703</v>
      </c>
      <c r="BK52" s="532">
        <f t="shared" si="174"/>
        <v>0.9780164093566418</v>
      </c>
      <c r="BL52" s="532">
        <f t="shared" si="174"/>
        <v>0.97842927047661565</v>
      </c>
      <c r="BM52" s="532">
        <f t="shared" si="174"/>
        <v>0.97956760826812084</v>
      </c>
      <c r="BN52" s="532">
        <f t="shared" si="174"/>
        <v>1.0000000000003246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0.25896680441252901</v>
      </c>
      <c r="BW52" s="532">
        <f t="shared" si="174"/>
        <v>0.33690776482035134</v>
      </c>
      <c r="BX52" s="532">
        <f t="shared" si="174"/>
        <v>0.55220999133558246</v>
      </c>
      <c r="BY52" s="532">
        <f t="shared" si="174"/>
        <v>0.69414734896076413</v>
      </c>
      <c r="BZ52" s="532">
        <f t="shared" si="174"/>
        <v>0.84621220502582584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24586.619202333331</v>
      </c>
      <c r="CH52" s="500">
        <f t="shared" si="159"/>
        <v>88093.692719393322</v>
      </c>
      <c r="CI52" s="500">
        <f t="shared" si="159"/>
        <v>134755.66387539331</v>
      </c>
      <c r="CJ52" s="500">
        <f t="shared" si="159"/>
        <v>205308.1210680833</v>
      </c>
      <c r="CK52" s="500">
        <f t="shared" si="159"/>
        <v>250994.33439308332</v>
      </c>
      <c r="CL52" s="500">
        <f t="shared" si="159"/>
        <v>251100.28946808333</v>
      </c>
      <c r="CM52" s="500">
        <f t="shared" si="159"/>
        <v>251392.42805958333</v>
      </c>
      <c r="CN52" s="500">
        <f t="shared" si="159"/>
        <v>256636.1177500833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66460.235310554999</v>
      </c>
      <c r="CW52" s="497">
        <f t="shared" si="160"/>
        <v>86462.700803325002</v>
      </c>
      <c r="CX52" s="497">
        <f t="shared" si="160"/>
        <v>141717.02835912496</v>
      </c>
      <c r="CY52" s="497">
        <f t="shared" si="160"/>
        <v>178143.28078374499</v>
      </c>
      <c r="CZ52" s="497">
        <f t="shared" si="160"/>
        <v>217168.615090495</v>
      </c>
      <c r="DA52" s="497">
        <f t="shared" si="160"/>
        <v>256636.11774963498</v>
      </c>
      <c r="DC52" s="537">
        <f>DC243</f>
        <v>5057151814</v>
      </c>
      <c r="DD52" s="537">
        <f t="shared" ref="DD52:EA52" si="175">DD243</f>
        <v>7665095958</v>
      </c>
      <c r="DE52" s="537">
        <f t="shared" si="175"/>
        <v>9859090757</v>
      </c>
      <c r="DF52" s="537">
        <f t="shared" si="175"/>
        <v>13032068990.666666</v>
      </c>
      <c r="DG52" s="537">
        <f t="shared" si="175"/>
        <v>24586619202.333332</v>
      </c>
      <c r="DH52" s="537">
        <f t="shared" si="175"/>
        <v>88093692719.393326</v>
      </c>
      <c r="DI52" s="537">
        <f t="shared" si="175"/>
        <v>134755663875.39331</v>
      </c>
      <c r="DJ52" s="537">
        <f t="shared" si="175"/>
        <v>205308121068.08331</v>
      </c>
      <c r="DK52" s="537">
        <f t="shared" si="175"/>
        <v>250994334393.08331</v>
      </c>
      <c r="DL52" s="537">
        <f t="shared" si="175"/>
        <v>251100289468.08331</v>
      </c>
      <c r="DM52" s="537">
        <f t="shared" si="175"/>
        <v>251392428059.58331</v>
      </c>
      <c r="DN52" s="537">
        <f t="shared" si="175"/>
        <v>256636117750.08331</v>
      </c>
      <c r="DO52" s="537"/>
      <c r="DP52" s="537">
        <f t="shared" si="175"/>
        <v>26000027</v>
      </c>
      <c r="DQ52" s="537">
        <f t="shared" si="175"/>
        <v>219117226.32999998</v>
      </c>
      <c r="DR52" s="537">
        <f t="shared" si="175"/>
        <v>1798433052.6099999</v>
      </c>
      <c r="DS52" s="537">
        <f t="shared" si="175"/>
        <v>3100903153.6550002</v>
      </c>
      <c r="DT52" s="537">
        <f t="shared" si="175"/>
        <v>5512748572.1550007</v>
      </c>
      <c r="DU52" s="537">
        <f t="shared" si="175"/>
        <v>31730445176.055</v>
      </c>
      <c r="DV52" s="537">
        <f t="shared" si="175"/>
        <v>66460235310.555</v>
      </c>
      <c r="DW52" s="537">
        <f t="shared" si="175"/>
        <v>86462700803.324997</v>
      </c>
      <c r="DX52" s="537">
        <f t="shared" si="175"/>
        <v>141717028359.12497</v>
      </c>
      <c r="DY52" s="537">
        <f t="shared" si="175"/>
        <v>178143280783.745</v>
      </c>
      <c r="DZ52" s="537">
        <f t="shared" si="175"/>
        <v>217168615090.495</v>
      </c>
      <c r="EA52" s="537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0</v>
      </c>
      <c r="Z53" s="350">
        <f t="shared" si="176"/>
        <v>0</v>
      </c>
      <c r="AA53" s="350">
        <f t="shared" si="176"/>
        <v>0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3055.19652</v>
      </c>
      <c r="AF53" s="350">
        <f t="shared" si="176"/>
        <v>52447.710893529991</v>
      </c>
      <c r="AG53" s="350">
        <f>AG266</f>
        <v>58366.111513999997</v>
      </c>
      <c r="AH53" s="421">
        <f t="shared" si="176"/>
        <v>31750.804908089998</v>
      </c>
      <c r="AI53" s="175">
        <f t="shared" si="145"/>
        <v>0.516934691304754</v>
      </c>
      <c r="AJ53" s="216">
        <f t="shared" si="146"/>
        <v>0.54399383622590802</v>
      </c>
      <c r="AK53" s="421">
        <f>AK266</f>
        <v>56585.122373999999</v>
      </c>
      <c r="AL53" s="421">
        <f t="shared" si="173"/>
        <v>-24834.31746591</v>
      </c>
      <c r="AM53" s="170">
        <f t="shared" si="147"/>
        <v>0.92126208615871685</v>
      </c>
      <c r="AN53" s="422">
        <f>AN266</f>
        <v>14732.753020329999</v>
      </c>
      <c r="AO53" s="535">
        <f t="shared" si="148"/>
        <v>0.23986387610264873</v>
      </c>
      <c r="AP53" s="536">
        <f t="shared" si="149"/>
        <v>0.25241964280584506</v>
      </c>
      <c r="AQ53" s="537">
        <f>AQ266</f>
        <v>23130.391606220004</v>
      </c>
      <c r="AR53" s="542">
        <f t="shared" si="163"/>
        <v>-8397.6385858900048</v>
      </c>
      <c r="AS53" s="170">
        <f t="shared" si="150"/>
        <v>0.37658578670151549</v>
      </c>
      <c r="AT53" s="422">
        <f>AT266</f>
        <v>14521.117514329999</v>
      </c>
      <c r="AU53" s="177">
        <f t="shared" si="151"/>
        <v>0.2364182395186338</v>
      </c>
      <c r="AV53" s="422">
        <f t="shared" si="152"/>
        <v>29670.503125910003</v>
      </c>
      <c r="AW53" s="350">
        <f t="shared" si="153"/>
        <v>17018.051887759997</v>
      </c>
      <c r="AX53" s="351">
        <f t="shared" si="154"/>
        <v>46688.555013670004</v>
      </c>
      <c r="AY53" s="352">
        <f t="shared" si="155"/>
        <v>26615.306605909998</v>
      </c>
      <c r="AZ53" s="178">
        <f t="shared" si="156"/>
        <v>23130.391606220004</v>
      </c>
      <c r="BA53" s="172">
        <f t="shared" si="157"/>
        <v>0.63694351877588651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0.10338262507345156</v>
      </c>
      <c r="BF53" s="532">
        <f t="shared" si="177"/>
        <v>0.24136881991821896</v>
      </c>
      <c r="BG53" s="532">
        <f t="shared" si="177"/>
        <v>0.25618911159120172</v>
      </c>
      <c r="BH53" s="532">
        <f t="shared" si="177"/>
        <v>0.40732400718576334</v>
      </c>
      <c r="BI53" s="532">
        <f t="shared" si="177"/>
        <v>0.55658009186447599</v>
      </c>
      <c r="BJ53" s="532">
        <f t="shared" si="177"/>
        <v>0.70183275761788855</v>
      </c>
      <c r="BK53" s="532">
        <f t="shared" si="177"/>
        <v>0.92126208615871685</v>
      </c>
      <c r="BL53" s="532">
        <f t="shared" si="177"/>
        <v>0.93917118049762438</v>
      </c>
      <c r="BM53" s="532">
        <f t="shared" si="177"/>
        <v>0.94972126516272615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0.14199196594172617</v>
      </c>
      <c r="BW53" s="532">
        <f t="shared" si="177"/>
        <v>0.25762678678384204</v>
      </c>
      <c r="BX53" s="532">
        <f t="shared" si="177"/>
        <v>0.37658578670151549</v>
      </c>
      <c r="BY53" s="532">
        <f t="shared" si="177"/>
        <v>0.53385485812565681</v>
      </c>
      <c r="BZ53" s="532">
        <f t="shared" si="177"/>
        <v>0.73025249150568528</v>
      </c>
      <c r="CA53" s="532">
        <f t="shared" si="177"/>
        <v>0.99999999998371902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6349.89606</v>
      </c>
      <c r="CF53" s="500">
        <f t="shared" si="159"/>
        <v>14825.188638</v>
      </c>
      <c r="CG53" s="500">
        <f t="shared" si="159"/>
        <v>15735.470337999999</v>
      </c>
      <c r="CH53" s="500">
        <f t="shared" si="159"/>
        <v>25018.373315000001</v>
      </c>
      <c r="CI53" s="500">
        <f t="shared" si="159"/>
        <v>34185.877267999997</v>
      </c>
      <c r="CJ53" s="500">
        <f t="shared" si="159"/>
        <v>43107.485994000002</v>
      </c>
      <c r="CK53" s="500">
        <f t="shared" si="159"/>
        <v>56585.122373999999</v>
      </c>
      <c r="CL53" s="500">
        <f t="shared" si="159"/>
        <v>57685.122373999999</v>
      </c>
      <c r="CM53" s="500">
        <f t="shared" si="159"/>
        <v>58333.122373999999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8721.3322784599986</v>
      </c>
      <c r="CW53" s="497">
        <f t="shared" si="160"/>
        <v>15823.77422886</v>
      </c>
      <c r="CX53" s="497">
        <f t="shared" si="160"/>
        <v>23130.391606220001</v>
      </c>
      <c r="CY53" s="497">
        <f t="shared" si="160"/>
        <v>32790.063686383335</v>
      </c>
      <c r="CZ53" s="497">
        <f t="shared" si="160"/>
        <v>44853.063223366669</v>
      </c>
      <c r="DA53" s="497">
        <f t="shared" si="160"/>
        <v>61421.308033000001</v>
      </c>
      <c r="DC53" s="537">
        <f>DC266</f>
        <v>2932460</v>
      </c>
      <c r="DD53" s="537">
        <f t="shared" ref="DD53:EA53" si="178">DD266</f>
        <v>2929436080</v>
      </c>
      <c r="DE53" s="537">
        <f t="shared" si="178"/>
        <v>6349896060</v>
      </c>
      <c r="DF53" s="537">
        <f t="shared" si="178"/>
        <v>14825188638</v>
      </c>
      <c r="DG53" s="537">
        <f t="shared" si="178"/>
        <v>15735470338</v>
      </c>
      <c r="DH53" s="537">
        <f t="shared" si="178"/>
        <v>25018373315</v>
      </c>
      <c r="DI53" s="537">
        <f t="shared" si="178"/>
        <v>34185877268</v>
      </c>
      <c r="DJ53" s="537">
        <f t="shared" si="178"/>
        <v>43107485994</v>
      </c>
      <c r="DK53" s="537">
        <f t="shared" si="178"/>
        <v>56585122374</v>
      </c>
      <c r="DL53" s="537">
        <f t="shared" si="178"/>
        <v>57685122374</v>
      </c>
      <c r="DM53" s="537">
        <f t="shared" si="178"/>
        <v>58333122374</v>
      </c>
      <c r="DN53" s="537">
        <f t="shared" si="178"/>
        <v>61421308034</v>
      </c>
      <c r="DO53" s="537"/>
      <c r="DP53" s="537">
        <f t="shared" si="178"/>
        <v>0</v>
      </c>
      <c r="DQ53" s="537">
        <f t="shared" si="178"/>
        <v>3372344</v>
      </c>
      <c r="DR53" s="537">
        <f t="shared" si="178"/>
        <v>442325892.80000001</v>
      </c>
      <c r="DS53" s="537">
        <f t="shared" si="178"/>
        <v>1081860861.1200001</v>
      </c>
      <c r="DT53" s="537">
        <f t="shared" si="178"/>
        <v>3462148196.1000004</v>
      </c>
      <c r="DU53" s="537">
        <f t="shared" si="178"/>
        <v>5268585903.6000004</v>
      </c>
      <c r="DV53" s="537">
        <f t="shared" si="178"/>
        <v>8721332278.4599991</v>
      </c>
      <c r="DW53" s="537">
        <f t="shared" si="178"/>
        <v>15823774228.860001</v>
      </c>
      <c r="DX53" s="537">
        <f t="shared" si="178"/>
        <v>23130391606.220001</v>
      </c>
      <c r="DY53" s="537">
        <f t="shared" si="178"/>
        <v>32790063686.383335</v>
      </c>
      <c r="DZ53" s="537">
        <f t="shared" si="178"/>
        <v>44853063223.366669</v>
      </c>
      <c r="EA53" s="537">
        <f t="shared" si="178"/>
        <v>61421308033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25817.532290549996</v>
      </c>
      <c r="AG54" s="350">
        <f>AG297</f>
        <v>27168.241168000004</v>
      </c>
      <c r="AH54" s="421">
        <f t="shared" si="179"/>
        <v>22238.385539679999</v>
      </c>
      <c r="AI54" s="175">
        <f t="shared" si="145"/>
        <v>0.81854343835380061</v>
      </c>
      <c r="AJ54" s="216">
        <f t="shared" si="146"/>
        <v>0.81854343835380061</v>
      </c>
      <c r="AK54" s="421">
        <f>AK297</f>
        <v>23938.232249000001</v>
      </c>
      <c r="AL54" s="421">
        <f t="shared" si="173"/>
        <v>-1699.8467093200015</v>
      </c>
      <c r="AM54" s="170">
        <f t="shared" si="147"/>
        <v>0.88111085664226008</v>
      </c>
      <c r="AN54" s="422">
        <f>AN297</f>
        <v>12161.532236839999</v>
      </c>
      <c r="AO54" s="535">
        <f t="shared" si="148"/>
        <v>0.44763781952747123</v>
      </c>
      <c r="AP54" s="536">
        <f t="shared" si="149"/>
        <v>0.44763781952747123</v>
      </c>
      <c r="AQ54" s="537">
        <f>AQ297</f>
        <v>15313.787278</v>
      </c>
      <c r="AR54" s="542">
        <f t="shared" si="163"/>
        <v>-3152.2550411600005</v>
      </c>
      <c r="AS54" s="170">
        <f t="shared" si="150"/>
        <v>0.56366502282220898</v>
      </c>
      <c r="AT54" s="422">
        <f>AT297</f>
        <v>12161.532236839999</v>
      </c>
      <c r="AU54" s="177">
        <f t="shared" si="151"/>
        <v>0.44763781952747123</v>
      </c>
      <c r="AV54" s="422">
        <f t="shared" si="152"/>
        <v>4929.8556283200051</v>
      </c>
      <c r="AW54" s="350">
        <f t="shared" si="153"/>
        <v>10076.85330284</v>
      </c>
      <c r="AX54" s="351">
        <f t="shared" si="154"/>
        <v>15006.708931160005</v>
      </c>
      <c r="AY54" s="352">
        <f t="shared" si="155"/>
        <v>4929.8556283200051</v>
      </c>
      <c r="AZ54" s="178">
        <f t="shared" si="156"/>
        <v>15313.787278</v>
      </c>
      <c r="BA54" s="172">
        <f t="shared" si="157"/>
        <v>0.79415575102779612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7">
        <f>DC297</f>
        <v>3538168505</v>
      </c>
      <c r="DD54" s="537">
        <f t="shared" ref="DD54:EA54" si="181">DD297</f>
        <v>6291321379</v>
      </c>
      <c r="DE54" s="537">
        <f t="shared" si="181"/>
        <v>9455574446</v>
      </c>
      <c r="DF54" s="537">
        <f t="shared" si="181"/>
        <v>11893662318</v>
      </c>
      <c r="DG54" s="537">
        <f t="shared" si="181"/>
        <v>15138747166</v>
      </c>
      <c r="DH54" s="537">
        <f t="shared" si="181"/>
        <v>18096149734</v>
      </c>
      <c r="DI54" s="537">
        <f t="shared" si="181"/>
        <v>21246091427</v>
      </c>
      <c r="DJ54" s="537">
        <f t="shared" si="181"/>
        <v>23095005130</v>
      </c>
      <c r="DK54" s="537">
        <f t="shared" si="181"/>
        <v>23938232249</v>
      </c>
      <c r="DL54" s="537">
        <f t="shared" si="181"/>
        <v>24878269625</v>
      </c>
      <c r="DM54" s="537">
        <f t="shared" si="181"/>
        <v>26151324048</v>
      </c>
      <c r="DN54" s="537">
        <f t="shared" si="181"/>
        <v>27168241168</v>
      </c>
      <c r="DO54" s="537"/>
      <c r="DP54" s="537">
        <f t="shared" si="181"/>
        <v>11009739</v>
      </c>
      <c r="DQ54" s="537">
        <f t="shared" si="181"/>
        <v>213224871</v>
      </c>
      <c r="DR54" s="537">
        <f t="shared" si="181"/>
        <v>1006170651</v>
      </c>
      <c r="DS54" s="537">
        <f t="shared" si="181"/>
        <v>2997074645</v>
      </c>
      <c r="DT54" s="537">
        <f t="shared" si="181"/>
        <v>5448870032</v>
      </c>
      <c r="DU54" s="537">
        <f t="shared" si="181"/>
        <v>7833610947</v>
      </c>
      <c r="DV54" s="537">
        <f t="shared" si="181"/>
        <v>10908518491</v>
      </c>
      <c r="DW54" s="537">
        <f t="shared" si="181"/>
        <v>13019548075</v>
      </c>
      <c r="DX54" s="537">
        <f t="shared" si="181"/>
        <v>15313787278</v>
      </c>
      <c r="DY54" s="537">
        <f t="shared" si="181"/>
        <v>18715575960</v>
      </c>
      <c r="DZ54" s="537">
        <f t="shared" si="181"/>
        <v>21457793336</v>
      </c>
      <c r="EA54" s="537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98973.477182999995</v>
      </c>
      <c r="Z55" s="353">
        <f t="shared" si="182"/>
        <v>0</v>
      </c>
      <c r="AA55" s="353">
        <f t="shared" si="182"/>
        <v>113973.477183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475201.24746099999</v>
      </c>
      <c r="AF55" s="353">
        <f t="shared" si="182"/>
        <v>6656763.8600537404</v>
      </c>
      <c r="AG55" s="353">
        <f t="shared" si="182"/>
        <v>7593236.3259450011</v>
      </c>
      <c r="AH55" s="423">
        <f t="shared" si="182"/>
        <v>5708212.8307859991</v>
      </c>
      <c r="AI55" s="167">
        <f t="shared" si="145"/>
        <v>0.70747437516286571</v>
      </c>
      <c r="AJ55" s="216">
        <f>+AH55/AG55</f>
        <v>0.75174966058699544</v>
      </c>
      <c r="AK55" s="423">
        <f>SUM(AK48:AK54)</f>
        <v>6586006.2121421881</v>
      </c>
      <c r="AL55" s="423">
        <f>SUM(AL48:AL54)</f>
        <v>-877793.38135618821</v>
      </c>
      <c r="AM55" s="170">
        <f t="shared" si="147"/>
        <v>0.81525334651197345</v>
      </c>
      <c r="AN55" s="423">
        <f>SUM(AN48:AN54)</f>
        <v>3826974.0585322408</v>
      </c>
      <c r="AO55" s="183">
        <f t="shared" si="148"/>
        <v>0.47431414368825892</v>
      </c>
      <c r="AP55" s="217">
        <f t="shared" si="149"/>
        <v>0.50399775461432939</v>
      </c>
      <c r="AQ55" s="185">
        <f>SUM(AQ48:AQ54)</f>
        <v>5735078.1347426344</v>
      </c>
      <c r="AR55" s="185">
        <f>SUM(AR48:AR54)</f>
        <v>-1908104.0762103936</v>
      </c>
      <c r="AS55" s="170">
        <f t="shared" si="150"/>
        <v>0.71036168807130562</v>
      </c>
      <c r="AT55" s="423">
        <f>SUM(AT48:AT54)</f>
        <v>3822671.6749992403</v>
      </c>
      <c r="AU55" s="183">
        <f t="shared" si="151"/>
        <v>0.47378090742115542</v>
      </c>
      <c r="AV55" s="423">
        <f>SUM(AV48:AV54)</f>
        <v>2360224.7426200015</v>
      </c>
      <c r="AW55" s="353">
        <f>SUM(AW48:AW54)</f>
        <v>1881238.7722537585</v>
      </c>
      <c r="AX55" s="355">
        <f>SUM(AX48:AX54)</f>
        <v>4241463.5148737598</v>
      </c>
      <c r="AY55" s="353">
        <f t="shared" si="155"/>
        <v>1885023.495159002</v>
      </c>
      <c r="AZ55" s="187">
        <f>SUM(AZ49:AZ54)</f>
        <v>477151.75474897574</v>
      </c>
      <c r="BA55" s="172">
        <f t="shared" si="157"/>
        <v>8.0204547514355671</v>
      </c>
      <c r="BC55" s="527">
        <f>CC55/$AD$55</f>
        <v>6.8742524984051395E-2</v>
      </c>
      <c r="BD55" s="527">
        <f t="shared" ref="BD55:BN55" si="183">CD55/$AD$55</f>
        <v>0.19966680698892642</v>
      </c>
      <c r="BE55" s="527">
        <f t="shared" si="183"/>
        <v>0.29344582734268887</v>
      </c>
      <c r="BF55" s="527">
        <f t="shared" si="183"/>
        <v>0.33504244236358555</v>
      </c>
      <c r="BG55" s="527">
        <f t="shared" si="183"/>
        <v>0.42323135306862131</v>
      </c>
      <c r="BH55" s="527">
        <f t="shared" si="183"/>
        <v>0.60553700730541582</v>
      </c>
      <c r="BI55" s="527">
        <f t="shared" si="183"/>
        <v>0.65188690254544301</v>
      </c>
      <c r="BJ55" s="527">
        <f t="shared" si="183"/>
        <v>0.72725515641443994</v>
      </c>
      <c r="BK55" s="527">
        <f t="shared" si="183"/>
        <v>0.81525334651197345</v>
      </c>
      <c r="BL55" s="527">
        <f t="shared" si="183"/>
        <v>0.88153032324216918</v>
      </c>
      <c r="BM55" s="527">
        <f t="shared" si="183"/>
        <v>0.89608330822194537</v>
      </c>
      <c r="BN55" s="527">
        <f t="shared" si="183"/>
        <v>0.9999999999999688</v>
      </c>
      <c r="BO55" s="528"/>
      <c r="BP55" s="527">
        <f>CP55/$AD$55</f>
        <v>1.3253468943288691E-4</v>
      </c>
      <c r="BQ55" s="527">
        <f t="shared" ref="BQ55:CA55" si="184">CQ55/$AD$55</f>
        <v>4.1820253301717021E-2</v>
      </c>
      <c r="BR55" s="527">
        <f t="shared" si="184"/>
        <v>0.2011133290794051</v>
      </c>
      <c r="BS55" s="527">
        <f t="shared" si="184"/>
        <v>0.25594490835605999</v>
      </c>
      <c r="BT55" s="527">
        <f t="shared" si="184"/>
        <v>0.29168853121021648</v>
      </c>
      <c r="BU55" s="527">
        <f t="shared" si="184"/>
        <v>0.45975486024131185</v>
      </c>
      <c r="BV55" s="527">
        <f t="shared" si="184"/>
        <v>0.53008020516678267</v>
      </c>
      <c r="BW55" s="527">
        <f t="shared" si="184"/>
        <v>0.5800473821407921</v>
      </c>
      <c r="BX55" s="527">
        <f t="shared" si="184"/>
        <v>0.71036168807130562</v>
      </c>
      <c r="BY55" s="527">
        <f t="shared" si="184"/>
        <v>0.77900985618702778</v>
      </c>
      <c r="BZ55" s="527">
        <f t="shared" si="184"/>
        <v>0.82616292023285443</v>
      </c>
      <c r="CA55" s="527">
        <f t="shared" si="184"/>
        <v>0.99999999999946643</v>
      </c>
      <c r="CC55" s="185">
        <f t="shared" ref="CC55:CN55" si="185">SUM(CC48:CC54)</f>
        <v>554644.77147212101</v>
      </c>
      <c r="CD55" s="185">
        <f t="shared" si="185"/>
        <v>1610999.1676714576</v>
      </c>
      <c r="CE55" s="185">
        <f t="shared" si="185"/>
        <v>2367649.339090961</v>
      </c>
      <c r="CF55" s="185">
        <f t="shared" si="185"/>
        <v>2703269.0306520681</v>
      </c>
      <c r="CG55" s="185">
        <f t="shared" si="185"/>
        <v>3414815.751342325</v>
      </c>
      <c r="CH55" s="185">
        <f t="shared" si="185"/>
        <v>4885737.5418308405</v>
      </c>
      <c r="CI55" s="185">
        <f t="shared" si="185"/>
        <v>5259708.7781089079</v>
      </c>
      <c r="CJ55" s="185">
        <f t="shared" si="185"/>
        <v>5867812.8294675248</v>
      </c>
      <c r="CK55" s="185">
        <f t="shared" si="185"/>
        <v>6577820.7328421883</v>
      </c>
      <c r="CL55" s="185">
        <f t="shared" si="185"/>
        <v>7112572.3821438551</v>
      </c>
      <c r="CM55" s="185">
        <f t="shared" si="185"/>
        <v>7229992.2329598945</v>
      </c>
      <c r="CN55" s="185">
        <f t="shared" si="185"/>
        <v>8068437.5734057492</v>
      </c>
      <c r="CP55" s="185">
        <f t="shared" ref="CP55:DA55" si="186">SUM(CP48:CP54)</f>
        <v>1069.3478680000001</v>
      </c>
      <c r="CQ55" s="185">
        <f t="shared" si="186"/>
        <v>337424.10306892998</v>
      </c>
      <c r="CR55" s="185">
        <f t="shared" si="186"/>
        <v>1622670.3408570378</v>
      </c>
      <c r="CS55" s="185">
        <f t="shared" si="186"/>
        <v>2065075.5153019896</v>
      </c>
      <c r="CT55" s="185">
        <f t="shared" si="186"/>
        <v>2353470.7049481194</v>
      </c>
      <c r="CU55" s="185">
        <f t="shared" si="186"/>
        <v>3709503.3889270253</v>
      </c>
      <c r="CV55" s="185">
        <f t="shared" si="186"/>
        <v>4276919.0442864308</v>
      </c>
      <c r="CW55" s="185">
        <f t="shared" si="186"/>
        <v>4680076.0924205557</v>
      </c>
      <c r="CX55" s="185">
        <f t="shared" si="186"/>
        <v>5731508.9347426351</v>
      </c>
      <c r="CY55" s="185">
        <f t="shared" si="186"/>
        <v>6285392.3937130198</v>
      </c>
      <c r="CZ55" s="185">
        <f t="shared" si="186"/>
        <v>6665843.9473615875</v>
      </c>
      <c r="DA55" s="185">
        <f t="shared" si="186"/>
        <v>8068437.5734016951</v>
      </c>
      <c r="DC55" s="185">
        <f t="shared" ref="DC55:DN55" si="187">SUM(DC48:DC54)</f>
        <v>554644771472.12109</v>
      </c>
      <c r="DD55" s="185">
        <f t="shared" si="187"/>
        <v>1610999167671.4578</v>
      </c>
      <c r="DE55" s="185">
        <f t="shared" si="187"/>
        <v>2367649339090.9614</v>
      </c>
      <c r="DF55" s="185">
        <f t="shared" si="187"/>
        <v>2703269030652.0679</v>
      </c>
      <c r="DG55" s="185">
        <f t="shared" si="187"/>
        <v>3414815751342.3252</v>
      </c>
      <c r="DH55" s="185">
        <f t="shared" si="187"/>
        <v>4885737541830.8398</v>
      </c>
      <c r="DI55" s="185">
        <f t="shared" si="187"/>
        <v>5259708778108.9072</v>
      </c>
      <c r="DJ55" s="185">
        <f t="shared" si="187"/>
        <v>5867812829467.5234</v>
      </c>
      <c r="DK55" s="185">
        <f t="shared" si="187"/>
        <v>6577820732842.1875</v>
      </c>
      <c r="DL55" s="185">
        <f t="shared" si="187"/>
        <v>7112572382143.8545</v>
      </c>
      <c r="DM55" s="185">
        <f t="shared" si="187"/>
        <v>7229992232959.8926</v>
      </c>
      <c r="DN55" s="185">
        <f t="shared" si="187"/>
        <v>8068437573405.75</v>
      </c>
      <c r="DP55" s="185">
        <f t="shared" ref="DP55:EA55" si="188">SUM(DP48:DP54)</f>
        <v>1069347868</v>
      </c>
      <c r="DQ55" s="185">
        <f t="shared" si="188"/>
        <v>337424103068.93011</v>
      </c>
      <c r="DR55" s="185">
        <f t="shared" si="188"/>
        <v>1622670340857.0381</v>
      </c>
      <c r="DS55" s="185">
        <f t="shared" si="188"/>
        <v>2065075515301.9897</v>
      </c>
      <c r="DT55" s="185">
        <f t="shared" si="188"/>
        <v>2353470704948.1201</v>
      </c>
      <c r="DU55" s="185">
        <f t="shared" si="188"/>
        <v>3709503388927.0259</v>
      </c>
      <c r="DV55" s="185">
        <f t="shared" si="188"/>
        <v>4276919044286.4302</v>
      </c>
      <c r="DW55" s="185">
        <f t="shared" si="188"/>
        <v>4680076092420.5566</v>
      </c>
      <c r="DX55" s="185">
        <f t="shared" si="188"/>
        <v>5731508934742.6348</v>
      </c>
      <c r="DY55" s="185">
        <f t="shared" si="188"/>
        <v>6285392393713.0195</v>
      </c>
      <c r="DZ55" s="185">
        <f t="shared" si="188"/>
        <v>6665843947361.5859</v>
      </c>
      <c r="EA55" s="185">
        <f t="shared" si="188"/>
        <v>8068437573401.6953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439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0</v>
      </c>
      <c r="AG60" s="350">
        <f>+AG79</f>
        <v>3459.7012829999999</v>
      </c>
      <c r="AH60" s="421">
        <f>AH79</f>
        <v>0</v>
      </c>
      <c r="AI60" s="175">
        <f>+AH60/AD60</f>
        <v>0</v>
      </c>
      <c r="AJ60" s="216">
        <f t="shared" ref="AJ60:AJ66" si="190">+AH60/AG60</f>
        <v>0</v>
      </c>
      <c r="AK60" s="530">
        <f>AK79</f>
        <v>0</v>
      </c>
      <c r="AL60" s="421">
        <f>+AH60-AK60</f>
        <v>0</v>
      </c>
      <c r="AM60" s="170">
        <f t="shared" ref="AM60:AM67" si="191">INDEX(BC60:BN60,MATCH($W$1,$BC$86:$BN$86,0))</f>
        <v>0</v>
      </c>
      <c r="AN60" s="421">
        <f>AN79</f>
        <v>0</v>
      </c>
      <c r="AO60" s="177">
        <f>+AN60/AD60</f>
        <v>0</v>
      </c>
      <c r="AP60" s="217">
        <f t="shared" ref="AP60:AP67" si="192">+AN60/AG60</f>
        <v>0</v>
      </c>
      <c r="AQ60" s="530">
        <f>AQ79</f>
        <v>0</v>
      </c>
      <c r="AR60" s="538">
        <f>+AN60-AQ60</f>
        <v>0</v>
      </c>
      <c r="AS60" s="170">
        <f t="shared" ref="AS60:AS67" si="193">INDEX(BP60:CA60,MATCH($W$1,$BP$86:$CA$86,0))</f>
        <v>0</v>
      </c>
      <c r="AT60" s="421">
        <f>AT79</f>
        <v>0</v>
      </c>
      <c r="AU60" s="177">
        <f>+AT60/AD60</f>
        <v>0</v>
      </c>
      <c r="AV60" s="422">
        <f t="shared" ref="AV60:AV66" si="194">+AD60-AH60</f>
        <v>3459.7012829999999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8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3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3">
        <v>0</v>
      </c>
      <c r="AR62" s="538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8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8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8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8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0</v>
      </c>
      <c r="AG67" s="353">
        <f>SUM(AG60:AG66)</f>
        <v>3459.7012829999999</v>
      </c>
      <c r="AH67" s="423">
        <f t="shared" si="220"/>
        <v>0</v>
      </c>
      <c r="AI67" s="167">
        <f>+AH67/AD67</f>
        <v>0</v>
      </c>
      <c r="AJ67" s="216">
        <f>+AH67/AG67</f>
        <v>0</v>
      </c>
      <c r="AK67" s="544">
        <f>SUM(AK60:AK66)</f>
        <v>0</v>
      </c>
      <c r="AL67" s="544">
        <f>SUM(AL60:AL66)</f>
        <v>0</v>
      </c>
      <c r="AM67" s="170">
        <f t="shared" si="191"/>
        <v>0</v>
      </c>
      <c r="AN67" s="423">
        <f>SUM(AN60:AN66)</f>
        <v>0</v>
      </c>
      <c r="AO67" s="183">
        <f>+AN67/AD67</f>
        <v>0</v>
      </c>
      <c r="AP67" s="217">
        <f t="shared" si="192"/>
        <v>0</v>
      </c>
      <c r="AQ67" s="185">
        <f>SUM(AQ60:AQ66)</f>
        <v>0</v>
      </c>
      <c r="AR67" s="185">
        <f>SUM(AR60:AR66)</f>
        <v>0</v>
      </c>
      <c r="AS67" s="170">
        <f t="shared" si="193"/>
        <v>0</v>
      </c>
      <c r="AT67" s="423">
        <f>SUM(AT60:AT66)</f>
        <v>0</v>
      </c>
      <c r="AU67" s="183">
        <f>+AT67/AD67</f>
        <v>0</v>
      </c>
      <c r="AV67" s="423">
        <f>SUM(AV60:AV66)</f>
        <v>3459.7012829999999</v>
      </c>
      <c r="AW67" s="353">
        <f>SUM(AW60:AW66)</f>
        <v>0</v>
      </c>
      <c r="AX67" s="346"/>
      <c r="AY67" s="346"/>
      <c r="AZ67" s="144"/>
      <c r="BA67" s="144"/>
      <c r="BC67" s="545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8" t="s">
        <v>200</v>
      </c>
      <c r="U70" s="608"/>
      <c r="V70" s="608"/>
      <c r="W70" s="608"/>
      <c r="X70" s="608"/>
      <c r="Y70" s="608"/>
      <c r="Z70" s="608"/>
      <c r="AA70" s="608"/>
      <c r="AB70" s="608"/>
      <c r="AC70" s="608"/>
      <c r="AD70" s="608"/>
      <c r="AE70" s="608"/>
      <c r="AF70" s="608"/>
      <c r="AG70" s="608"/>
      <c r="AH70" s="608"/>
      <c r="AI70" s="608"/>
      <c r="AJ70" s="608"/>
      <c r="AK70" s="608"/>
      <c r="AL70" s="608"/>
      <c r="AM70" s="608"/>
      <c r="AN70" s="608"/>
      <c r="AO70" s="608"/>
      <c r="AP70" s="608"/>
      <c r="AQ70" s="608"/>
      <c r="AR70" s="608"/>
      <c r="AS70" s="608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439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14937.312137999999</v>
      </c>
      <c r="AF73" s="353">
        <f>SUM(AF74:AF78)</f>
        <v>146454.46317107001</v>
      </c>
      <c r="AG73" s="353">
        <f>SUM(AG74:AG78)</f>
        <v>164712.48786200001</v>
      </c>
      <c r="AH73" s="423">
        <f>SUM(AH74:AH78)</f>
        <v>98327.975806929986</v>
      </c>
      <c r="AI73" s="183">
        <f>+AH73/AD73</f>
        <v>0.54733139589874291</v>
      </c>
      <c r="AJ73" s="184">
        <f t="shared" ref="AJ73:AJ83" si="227">+AH73/AG73</f>
        <v>0.59696734038351407</v>
      </c>
      <c r="AK73" s="353">
        <f>SUM(AK74:AK78)</f>
        <v>136484.67922833998</v>
      </c>
      <c r="AL73" s="353">
        <f>SUM(AL74:AL78)</f>
        <v>-38156.703421410013</v>
      </c>
      <c r="AM73" s="170">
        <f>INDEX(BC73:BN73,MATCH($W$1,$BC$86:$BN$86,0))</f>
        <v>0.75972630767381855</v>
      </c>
      <c r="AN73" s="423">
        <f>SUM(AN74:AN78)</f>
        <v>95327.229109749998</v>
      </c>
      <c r="AO73" s="183">
        <f>+AN73/AD73</f>
        <v>0.53062808369255066</v>
      </c>
      <c r="AP73" s="186">
        <f t="shared" ref="AP73:AP83" si="228">+AN73/AG73</f>
        <v>0.57874925178482761</v>
      </c>
      <c r="AQ73" s="353">
        <f>SUM(AQ74:AQ78)</f>
        <v>130384.71780341001</v>
      </c>
      <c r="AR73" s="353">
        <f>SUM(AR74:AR78)</f>
        <v>-35057.488693660009</v>
      </c>
      <c r="AS73" s="170">
        <f t="shared" ref="AS73:AS83" si="229">INDEX(BP73:CA73,MATCH($W$1,$BP$86:$CA$86,0))</f>
        <v>0.7257715722667657</v>
      </c>
      <c r="AT73" s="423">
        <f>SUM(AT74:AT78)</f>
        <v>95275.340646709985</v>
      </c>
      <c r="AU73" s="183">
        <f>+AT73/AD73</f>
        <v>0.53033925251633995</v>
      </c>
      <c r="AV73" s="423">
        <f>SUM(AV74:AV78)</f>
        <v>81321.824193070017</v>
      </c>
      <c r="AW73" s="353">
        <f>SUM(AW74:AW78)</f>
        <v>3000.74669718</v>
      </c>
      <c r="AX73" s="358">
        <f>SUM(AX74:AX78)</f>
        <v>84322.570890250005</v>
      </c>
      <c r="AY73" s="353">
        <f t="shared" ref="AY73:AY83" si="230">+AG73-AH73</f>
        <v>66384.512055070023</v>
      </c>
      <c r="AZ73" s="187">
        <f>SUM(AZ74:AZ77)</f>
        <v>130282.21780355374</v>
      </c>
      <c r="BA73" s="172">
        <f>IF(AND(AZ73=0,AN73&gt;AZ73),1,IFERROR(AN73/AZ73,1))</f>
        <v>0.73169793020786089</v>
      </c>
      <c r="BC73" s="527">
        <f>CC73/$AD$73</f>
        <v>7.396363708626448E-2</v>
      </c>
      <c r="BD73" s="527">
        <f t="shared" ref="BD73:BN73" si="231">CD73/$AD$73</f>
        <v>0.20626816103786366</v>
      </c>
      <c r="BE73" s="527">
        <f t="shared" si="231"/>
        <v>0.27662317201477538</v>
      </c>
      <c r="BF73" s="527">
        <f t="shared" si="231"/>
        <v>0.40672647297319553</v>
      </c>
      <c r="BG73" s="527">
        <f t="shared" si="231"/>
        <v>0.47323311230148873</v>
      </c>
      <c r="BH73" s="527">
        <f t="shared" si="231"/>
        <v>0.54591060462266028</v>
      </c>
      <c r="BI73" s="527">
        <f t="shared" si="231"/>
        <v>0.6164024695175836</v>
      </c>
      <c r="BJ73" s="527">
        <f t="shared" si="231"/>
        <v>0.69368755099276469</v>
      </c>
      <c r="BK73" s="527">
        <f t="shared" si="231"/>
        <v>0.75972630767381855</v>
      </c>
      <c r="BL73" s="527">
        <f t="shared" si="231"/>
        <v>0.83254563963054784</v>
      </c>
      <c r="BM73" s="527">
        <f t="shared" si="231"/>
        <v>0.96989313310396108</v>
      </c>
      <c r="BN73" s="527">
        <f t="shared" si="231"/>
        <v>0.99999999999721678</v>
      </c>
      <c r="BO73" s="227"/>
      <c r="BP73" s="527">
        <f>CP73/$AD$73</f>
        <v>5.6072690283095215E-2</v>
      </c>
      <c r="BQ73" s="527">
        <f t="shared" ref="BQ73:CA73" si="232">CQ73/$AD$73</f>
        <v>0.18649498876959503</v>
      </c>
      <c r="BR73" s="527">
        <f t="shared" si="232"/>
        <v>0.25483516742829654</v>
      </c>
      <c r="BS73" s="527">
        <f t="shared" si="232"/>
        <v>0.32855132543971655</v>
      </c>
      <c r="BT73" s="527">
        <f t="shared" si="232"/>
        <v>0.40355421690967641</v>
      </c>
      <c r="BU73" s="527">
        <f t="shared" si="232"/>
        <v>0.48461545654289617</v>
      </c>
      <c r="BV73" s="527">
        <f t="shared" si="232"/>
        <v>0.56465504459804572</v>
      </c>
      <c r="BW73" s="527">
        <f t="shared" si="232"/>
        <v>0.65072291657001557</v>
      </c>
      <c r="BX73" s="527">
        <f t="shared" si="232"/>
        <v>0.7257715722667657</v>
      </c>
      <c r="BY73" s="527">
        <f t="shared" si="232"/>
        <v>0.80748724897973712</v>
      </c>
      <c r="BZ73" s="527">
        <f t="shared" si="232"/>
        <v>0.95373108720939292</v>
      </c>
      <c r="CA73" s="527">
        <f t="shared" si="232"/>
        <v>0.99999999999972167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30 de Septiembre de 2024'!$P$4:$P$749,'[1]SIIF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2024'!$N$4:$N$749,$O74)/1000000)</f>
        <v>37780.199999999997</v>
      </c>
      <c r="X74" s="354">
        <v>0</v>
      </c>
      <c r="Y74" s="352">
        <f>(+SUMIFS('[1]SIIF 30 de Septiembre de 2024'!$R$4:$R$749,'[1]SIIF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2024'!$N$4:$N$749,$O74)/1000000)</f>
        <v>0</v>
      </c>
      <c r="Z74" s="350"/>
      <c r="AA74" s="352">
        <f>(+SUMIFS('[1]SIIF 30 de Septiembre de 2024'!$Q$4:$Q$749,'[1]SIIF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30 de Septiembre de 2024'!$T$4:$T$749,'[1]SIIF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2024'!$N$4:$N$749,$O74)/1000000)</f>
        <v>0</v>
      </c>
      <c r="AF74" s="354">
        <f>(+SUMIFS('[1]SIIF 30 de Septiembre de 2024'!$U$4:$U$749,'[1]SIIF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2024'!$N$4:$N$749,$O74)/1000000)</f>
        <v>37780.199999999997</v>
      </c>
      <c r="AG74" s="352">
        <f>AD74-AE74</f>
        <v>37780.199999999997</v>
      </c>
      <c r="AH74" s="424">
        <f>+SUMIFS('[1]SIIF 30 de Septiembre de 2024'!$W$4:$W$749,'[1]SIIF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</f>
        <v>28473.98767011</v>
      </c>
      <c r="AI74" s="175">
        <f>+AH74/AD74</f>
        <v>0.75367487917242371</v>
      </c>
      <c r="AJ74" s="184">
        <f t="shared" si="227"/>
        <v>0.75367487917242371</v>
      </c>
      <c r="AK74" s="246">
        <f>INDEX(CC74:CN74,MATCH($W$1,$CC$86:$CN$86,0))</f>
        <v>27802.2</v>
      </c>
      <c r="AL74" s="246">
        <f>+AH74-AK74</f>
        <v>671.78767010999945</v>
      </c>
      <c r="AM74" s="170">
        <f>INDEX(BC74:BN74,MATCH($W$1,$BC$86:$BN$86,0))</f>
        <v>0.7358934044817127</v>
      </c>
      <c r="AN74" s="422">
        <f>+SUMIFS('[1]SIIF 30 de Septiembre de 2024'!$X$4:$X$749,'[1]SIIF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</f>
        <v>28473.47188411</v>
      </c>
      <c r="AO74" s="177">
        <f>+AN74/AD74</f>
        <v>0.75366122688895243</v>
      </c>
      <c r="AP74" s="186">
        <f t="shared" si="228"/>
        <v>0.75366122688895243</v>
      </c>
      <c r="AQ74" s="246">
        <f>INDEX(CP74:DA74,MATCH($W$1,$CP$86:$DA$86,0))</f>
        <v>27802.2</v>
      </c>
      <c r="AR74" s="246">
        <f>+AN74-AQ74</f>
        <v>671.27188410999952</v>
      </c>
      <c r="AS74" s="170">
        <f t="shared" si="229"/>
        <v>0.7358934044817127</v>
      </c>
      <c r="AT74" s="422">
        <f>+SUMIFS('[1]SIIF 30 de Septiembre de 2024'!$Z$4:$Z$749,'[1]SIIF 30 de Septiembre de 2024'!$A$4:$A$749,$B74,'[1]SIIF 30 de Septiembre de 2024'!$B$4:$B$749,$C74,'[1]SIIF 30 de Septiembre de 2024'!$C$4:$C$749,$D74,'[1]SIIF 30 de Septiembre de 2024'!$D$4:$D$749,$E74,'[1]SIIF 30 de Septiembre de 2024'!$E$4:$E$749,$F74,'[1]SIIF 30 de Septiembre de 2024'!$F$4:$F$749,$G74,'[1]SIIF 30 de Septiembre de 2024'!$G$4:$G$749,$H74,'[1]SIIF 30 de Septiembre de 2024'!$H$4:$H$749,$I74,'[1]SIIF 30 de Septiembre de 2024'!$I$4:$I$749,$J74,'[1]SIIF 30 de Septiembre de 2024'!$J$4:$J$749,$K74,'[1]SIIF 30 de Septiembre de 2024'!$K$4:$K$749,$L74,'[1]SIIF 30 de Septiembre de 2024'!$L$4:$L$749,$M74,'[1]SIIF 30 de Septiembre de 2024'!$M$4:$M$749,$N74,'[1]SIIF 30 de Septiembre de 2024'!$N$4:$N$749,$O74)/1000000</f>
        <v>28444.60482407</v>
      </c>
      <c r="AU74" s="177">
        <f>+AT74/AD74</f>
        <v>0.75289714782002215</v>
      </c>
      <c r="AV74" s="422">
        <f>+AD74-AH74</f>
        <v>9306.2123298899969</v>
      </c>
      <c r="AW74" s="350">
        <f t="shared" ref="AW74:AW82" si="237">+AH74-AN74</f>
        <v>0.51578599999993457</v>
      </c>
      <c r="AX74" s="351">
        <f t="shared" ref="AX74:AX82" si="238">+AD74-AN74</f>
        <v>9306.7281158899968</v>
      </c>
      <c r="AY74" s="352">
        <f>+AG74-AH74</f>
        <v>9306.2123298899969</v>
      </c>
      <c r="AZ74" s="190">
        <f>AD74*AS74</f>
        <v>27802.2</v>
      </c>
      <c r="BA74" s="172">
        <f>IF(AND(AZ74=0,AN74&gt;AZ74),1,IFERROR(AN74/AZ74,1))</f>
        <v>1.0241445599308687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30 de Septiembre de 2024'!$P$4:$P$749,'[1]SIIF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2024'!$N$4:$N$749,$O75)/1000000)</f>
        <v>15491.067924999999</v>
      </c>
      <c r="X75" s="354">
        <v>0</v>
      </c>
      <c r="Y75" s="352">
        <f>(+SUMIFS('[1]SIIF 30 de Septiembre de 2024'!$R$4:$R$749,'[1]SIIF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2024'!$N$4:$N$749,$O75)/1000000)</f>
        <v>0</v>
      </c>
      <c r="Z75" s="350"/>
      <c r="AA75" s="352">
        <f>(+SUMIFS('[1]SIIF 30 de Septiembre de 2024'!$Q$4:$Q$749,'[1]SIIF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30 de Septiembre de 2024'!$T$4:$T$749,'[1]SIIF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2024'!$N$4:$N$749,$O75)/1000000)</f>
        <v>0</v>
      </c>
      <c r="AF75" s="354">
        <f>(+SUMIFS('[1]SIIF 30 de Septiembre de 2024'!$U$4:$U$749,'[1]SIIF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2024'!$N$4:$N$749,$O75)/1000000)</f>
        <v>14975.718188370001</v>
      </c>
      <c r="AG75" s="352">
        <f>AD75-AE75</f>
        <v>15491.067924999999</v>
      </c>
      <c r="AH75" s="424">
        <f>+SUMIFS('[1]SIIF 30 de Septiembre de 2024'!$W$4:$W$749,'[1]SIIF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</f>
        <v>6787.49364642</v>
      </c>
      <c r="AI75" s="175">
        <f>+AH75/AD75</f>
        <v>0.43815530854823231</v>
      </c>
      <c r="AJ75" s="184">
        <f t="shared" si="227"/>
        <v>0.43815530854823231</v>
      </c>
      <c r="AK75" s="246">
        <f>INDEX(CC75:CN75,MATCH($W$1,$CC$86:$CN$86,0))</f>
        <v>15296.838487000001</v>
      </c>
      <c r="AL75" s="246">
        <f t="shared" ref="AL75:AL78" si="241">+AH75-AK75</f>
        <v>-8509.3448405800009</v>
      </c>
      <c r="AM75" s="170">
        <f>INDEX(BC75:BN75,MATCH($W$1,$BC$86:$BN$86,0))</f>
        <v>0.98746184324151431</v>
      </c>
      <c r="AN75" s="422">
        <f>+SUMIFS('[1]SIIF 30 de Septiembre de 2024'!$X$4:$X$749,'[1]SIIF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</f>
        <v>3787.26273524</v>
      </c>
      <c r="AO75" s="177">
        <f>+AN75/AD75</f>
        <v>0.24448041630028552</v>
      </c>
      <c r="AP75" s="186">
        <f t="shared" si="228"/>
        <v>0.24448041630028552</v>
      </c>
      <c r="AQ75" s="246">
        <f>INDEX(CP75:DA75,MATCH($W$1,$CP$86:$DA$86,0))</f>
        <v>9196.8770620700016</v>
      </c>
      <c r="AR75" s="246">
        <f t="shared" ref="AR75:AR81" si="242">+AN75-AQ75</f>
        <v>-5409.614326830002</v>
      </c>
      <c r="AS75" s="170">
        <f t="shared" si="229"/>
        <v>0.59368902817607649</v>
      </c>
      <c r="AT75" s="422">
        <f>+SUMIFS('[1]SIIF 30 de Septiembre de 2024'!$Z$4:$Z$749,'[1]SIIF 30 de Septiembre de 2024'!$A$4:$A$749,$B75,'[1]SIIF 30 de Septiembre de 2024'!$B$4:$B$749,$C75,'[1]SIIF 30 de Septiembre de 2024'!$C$4:$C$749,$D75,'[1]SIIF 30 de Septiembre de 2024'!$D$4:$D$749,$E75,'[1]SIIF 30 de Septiembre de 2024'!$E$4:$E$749,$F75,'[1]SIIF 30 de Septiembre de 2024'!$F$4:$F$749,$G75,'[1]SIIF 30 de Septiembre de 2024'!$G$4:$G$749,$H75,'[1]SIIF 30 de Septiembre de 2024'!$H$4:$H$749,$I75,'[1]SIIF 30 de Septiembre de 2024'!$I$4:$I$749,$J75,'[1]SIIF 30 de Septiembre de 2024'!$J$4:$J$749,$K75,'[1]SIIF 30 de Septiembre de 2024'!$K$4:$K$749,$L75,'[1]SIIF 30 de Septiembre de 2024'!$L$4:$L$749,$M75,'[1]SIIF 30 de Septiembre de 2024'!$M$4:$M$749,$N75,'[1]SIIF 30 de Septiembre de 2024'!$N$4:$N$749,$O75)/1000000</f>
        <v>3764.2413322399998</v>
      </c>
      <c r="AU75" s="177">
        <f>+AT75/AD75</f>
        <v>0.24299430810481065</v>
      </c>
      <c r="AV75" s="422">
        <f>+AD75-AH75</f>
        <v>8703.5742785799994</v>
      </c>
      <c r="AW75" s="350">
        <f t="shared" si="237"/>
        <v>3000.23091118</v>
      </c>
      <c r="AX75" s="351">
        <f t="shared" si="238"/>
        <v>11703.80518976</v>
      </c>
      <c r="AY75" s="352">
        <f t="shared" si="230"/>
        <v>8703.5742785799994</v>
      </c>
      <c r="AZ75" s="190">
        <f>AD75*AS75</f>
        <v>9196.8770618028393</v>
      </c>
      <c r="BA75" s="172">
        <f>IF(AND(AZ75=0,AN75&gt;AZ75),1,IFERROR(AN75/AZ75,1))</f>
        <v>0.41179877797535686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30 de Septiembre de 2024'!$P$4:$P$749,'[1]SIIF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2024'!$N$4:$N$749,$O76)/1000000)</f>
        <v>113515.432075</v>
      </c>
      <c r="X76" s="354">
        <v>0</v>
      </c>
      <c r="Y76" s="352">
        <f>(+SUMIFS('[1]SIIF 30 de Septiembre de 2024'!$R$4:$R$749,'[1]SIIF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2024'!$N$4:$N$749,$O76)/1000000)</f>
        <v>0</v>
      </c>
      <c r="Z76" s="350"/>
      <c r="AA76" s="352">
        <f>(+SUMIFS('[1]SIIF 30 de Septiembre de 2024'!$Q$4:$Q$749,'[1]SIIF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2024'!$N$4:$N$749,$O76)/1000000)</f>
        <v>0</v>
      </c>
      <c r="AB76" s="354"/>
      <c r="AC76" s="350"/>
      <c r="AD76" s="422">
        <f>W76-Y76+AA76</f>
        <v>113515.432075</v>
      </c>
      <c r="AE76" s="354">
        <f>(+SUMIFS('[1]SIIF 30 de Septiembre de 2024'!$T$4:$T$749,'[1]SIIF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2024'!$N$4:$N$749,$O76)/1000000)</f>
        <v>14937.312137999999</v>
      </c>
      <c r="AF76" s="354">
        <f>(+SUMIFS('[1]SIIF 30 de Septiembre de 2024'!$U$4:$U$749,'[1]SIIF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2024'!$N$4:$N$749,$O76)/1000000)</f>
        <v>93600.938416699995</v>
      </c>
      <c r="AG76" s="352">
        <f>AD76-AE76</f>
        <v>98578.11993700001</v>
      </c>
      <c r="AH76" s="424">
        <f>+SUMIFS('[1]SIIF 30 de Septiembre de 2024'!$W$4:$W$749,'[1]SIIF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</f>
        <v>62968.97492439999</v>
      </c>
      <c r="AI76" s="175">
        <f>+AH76/AD76</f>
        <v>0.55471730824048826</v>
      </c>
      <c r="AJ76" s="184">
        <f t="shared" si="227"/>
        <v>0.63877232558951869</v>
      </c>
      <c r="AK76" s="246">
        <f>INDEX(CC76:CN76,MATCH($W$1,$CC$86:$CN$86,0))</f>
        <v>93283.140741340001</v>
      </c>
      <c r="AL76" s="246">
        <f t="shared" si="241"/>
        <v>-30314.165816940011</v>
      </c>
      <c r="AM76" s="170">
        <f>INDEX(BC76:BN76,MATCH($W$1,$BC$86:$BN$86,0))</f>
        <v>0.82176616021792015</v>
      </c>
      <c r="AN76" s="422">
        <f>+SUMIFS('[1]SIIF 30 de Septiembre de 2024'!$X$4:$X$749,'[1]SIIF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</f>
        <v>62968.97492439999</v>
      </c>
      <c r="AO76" s="177">
        <f>+AN76/AD76</f>
        <v>0.55471730824048826</v>
      </c>
      <c r="AP76" s="186">
        <f t="shared" si="228"/>
        <v>0.63877232558951869</v>
      </c>
      <c r="AQ76" s="246">
        <f>INDEX(CP76:DA76,MATCH($W$1,$CP$86:$DA$86,0))</f>
        <v>93283.140741340001</v>
      </c>
      <c r="AR76" s="246">
        <f t="shared" si="242"/>
        <v>-30314.165816940011</v>
      </c>
      <c r="AS76" s="170">
        <f t="shared" si="229"/>
        <v>0.82176616021792015</v>
      </c>
      <c r="AT76" s="422">
        <f>+SUMIFS('[1]SIIF 30 de Septiembre de 2024'!$Z$4:$Z$749,'[1]SIIF 30 de Septiembre de 2024'!$A$4:$A$749,$B76,'[1]SIIF 30 de Septiembre de 2024'!$B$4:$B$749,$C76,'[1]SIIF 30 de Septiembre de 2024'!$C$4:$C$749,$D76,'[1]SIIF 30 de Septiembre de 2024'!$D$4:$D$749,$E76,'[1]SIIF 30 de Septiembre de 2024'!$E$4:$E$749,$F76,'[1]SIIF 30 de Septiembre de 2024'!$F$4:$F$749,$G76,'[1]SIIF 30 de Septiembre de 2024'!$G$4:$G$749,$H76,'[1]SIIF 30 de Septiembre de 2024'!$H$4:$H$749,$I76,'[1]SIIF 30 de Septiembre de 2024'!$I$4:$I$749,$J76,'[1]SIIF 30 de Septiembre de 2024'!$J$4:$J$749,$K76,'[1]SIIF 30 de Septiembre de 2024'!$K$4:$K$749,$L76,'[1]SIIF 30 de Septiembre de 2024'!$L$4:$L$749,$M76,'[1]SIIF 30 de Septiembre de 2024'!$M$4:$M$749,$N76,'[1]SIIF 30 de Septiembre de 2024'!$N$4:$N$749,$O76)/1000000</f>
        <v>62968.97492439999</v>
      </c>
      <c r="AU76" s="177">
        <f>+AT76/AD76</f>
        <v>0.55471730824048826</v>
      </c>
      <c r="AV76" s="422">
        <f>+AD76-AH76</f>
        <v>50546.457150600014</v>
      </c>
      <c r="AW76" s="350">
        <f t="shared" si="237"/>
        <v>0</v>
      </c>
      <c r="AX76" s="351">
        <f t="shared" si="238"/>
        <v>50546.457150600014</v>
      </c>
      <c r="AY76" s="352">
        <f t="shared" si="230"/>
        <v>35609.14501260002</v>
      </c>
      <c r="AZ76" s="190">
        <f>AD76*AS76</f>
        <v>93283.140741750889</v>
      </c>
      <c r="BA76" s="172">
        <f>IF(AND(AZ76=0,AN76&gt;AZ76),1,IFERROR(AN76/AZ76,1))</f>
        <v>0.67503060492705802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30 de Septiembre de 2024'!$S$4:$S$749,'[1]SIIF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2024'!$N$4:$N$749,$O77)/1000000)-(SUMIFS('[1]SIIF 30 de Septiembre de 2024'!$T$4:$T$749,'[1]SIIF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</f>
        <v>0</v>
      </c>
      <c r="X77" s="354">
        <v>0</v>
      </c>
      <c r="Y77" s="352">
        <f>(+SUMIFS('[1]SIIF 30 de Septiembre de 2024'!$R$4:$R$749,'[1]SIIF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</f>
        <v>0</v>
      </c>
      <c r="Z77" s="350"/>
      <c r="AA77" s="352">
        <f>(+SUMIFS('[1]SIIF 30 de Septiembre de 2024'!$Q$4:$Q$749,'[1]SIIF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</f>
        <v>0</v>
      </c>
      <c r="AB77" s="354"/>
      <c r="AC77" s="350"/>
      <c r="AD77" s="422">
        <f>W77-Y77+AA77</f>
        <v>0</v>
      </c>
      <c r="AE77" s="354">
        <f>(+SUMIFS('[1]SIIF 30 de Septiembre de 2024'!$T$4:$T$749,'[1]SIIF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</f>
        <v>0</v>
      </c>
      <c r="AF77" s="354">
        <f>(+SUMIFS('[1]SIIF 30 de Septiembre de 2024'!$U$4:$U$749,'[1]SIIF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2024'!$N$4:$N$749,$O77)/1000000)</f>
        <v>0</v>
      </c>
      <c r="AG77" s="352">
        <f>AD77-AE77</f>
        <v>0</v>
      </c>
      <c r="AH77" s="424">
        <f>+SUMIFS('[1]SIIF 30 de Septiembre de 2024'!$W$4:$W$749,'[1]SIIF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30 de Septiembre de 2024'!$X$4:$X$749,'[1]SIIF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30 de Septiembre de 2024'!$Z$4:$Z$749,'[1]SIIF 30 de Septiembre de 2024'!$A$4:$A$749,$B77,'[1]SIIF 30 de Septiembre de 2024'!$B$4:$B$749,$C77,'[1]SIIF 30 de Septiembre de 2024'!$C$4:$C$749,$D77,'[1]SIIF 30 de Septiembre de 2024'!$D$4:$D$749,$E77,'[1]SIIF 30 de Septiembre de 2024'!$E$4:$E$749,$F77,'[1]SIIF 30 de Septiembre de 2024'!$F$4:$F$749,$G77,'[1]SIIF 30 de Septiembre de 2024'!$G$4:$G$749,$H77,'[1]SIIF 30 de Septiembre de 2024'!$H$4:$H$749,$I77,'[1]SIIF 30 de Septiembre de 2024'!$I$4:$I$749,$J77,'[1]SIIF 30 de Septiembre de 2024'!$J$4:$J$749,$K77,'[1]SIIF 30 de Septiembre de 2024'!$K$4:$K$749,$L77,'[1]SIIF 30 de Septiembre de 2024'!$L$4:$L$749,$M77,'[1]SIIF 30 de Septiembre de 2024'!$M$4:$M$749,$N77,'[1]SIIF 30 de Septiembre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30 de Septiembre de 2024'!$P$4:$P$749,'[1]SIIF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2024'!$N$4:$N$749,$O78)/1000000)</f>
        <v>12863.1</v>
      </c>
      <c r="X78" s="354">
        <v>0</v>
      </c>
      <c r="Y78" s="352">
        <f>(+SUMIFS('[1]SIIF 30 de Septiembre de 2024'!$R$4:$R$749,'[1]SIIF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2024'!$N$4:$N$749,$O78)/1000000)</f>
        <v>0</v>
      </c>
      <c r="Z78" s="350"/>
      <c r="AA78" s="352">
        <f>(+SUMIFS('[1]SIIF 30 de Septiembre de 2024'!$Q$4:$Q$749,'[1]SIIF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2024'!$N$4:$N$749,$O78)/1000000)</f>
        <v>0</v>
      </c>
      <c r="AB78" s="354"/>
      <c r="AC78" s="350"/>
      <c r="AD78" s="422">
        <f>W78-Y78+AA78</f>
        <v>12863.1</v>
      </c>
      <c r="AE78" s="354">
        <f>(+SUMIFS('[1]SIIF 30 de Septiembre de 2024'!$T$4:$T$749,'[1]SIIF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2024'!$N$4:$N$749,$O78)/1000000)</f>
        <v>0</v>
      </c>
      <c r="AF78" s="354">
        <f>(+SUMIFS('[1]SIIF 30 de Septiembre de 2024'!$U$4:$U$749,'[1]SIIF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2024'!$N$4:$N$749,$O78)/1000000)</f>
        <v>97.606566000000001</v>
      </c>
      <c r="AG78" s="352">
        <f>AD78-AE78</f>
        <v>12863.1</v>
      </c>
      <c r="AH78" s="424">
        <f>+SUMIFS('[1]SIIF 30 de Septiembre de 2024'!$W$4:$W$749,'[1]SIIF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</f>
        <v>97.519565999999998</v>
      </c>
      <c r="AI78" s="175">
        <f>+AH78/AD78</f>
        <v>7.5813424446673034E-3</v>
      </c>
      <c r="AJ78" s="184">
        <f t="shared" si="227"/>
        <v>7.5813424446673034E-3</v>
      </c>
      <c r="AK78" s="246">
        <f>INDEX(CC78:CN78,MATCH($W$1,$CC$86:$CN$86,0))</f>
        <v>102.5</v>
      </c>
      <c r="AL78" s="246">
        <f t="shared" si="241"/>
        <v>-4.9804340000000025</v>
      </c>
      <c r="AM78" s="170">
        <f>INDEX(BC77:BN77,MATCH($W$1,$BC$86:$BN$86,0))</f>
        <v>0</v>
      </c>
      <c r="AN78" s="422">
        <f>+SUMIFS('[1]SIIF 30 de Septiembre de 2024'!$X$4:$X$749,'[1]SIIF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</f>
        <v>97.519565999999998</v>
      </c>
      <c r="AO78" s="177">
        <f>+AN78/AD78</f>
        <v>7.5813424446673034E-3</v>
      </c>
      <c r="AP78" s="186">
        <f t="shared" si="228"/>
        <v>7.5813424446673034E-3</v>
      </c>
      <c r="AQ78" s="246">
        <f>INDEX(CP78:DA78,MATCH($W$1,$CP$86:$DA$86,0))</f>
        <v>102.5</v>
      </c>
      <c r="AR78" s="246">
        <f t="shared" si="242"/>
        <v>-4.9804340000000025</v>
      </c>
      <c r="AS78" s="170">
        <f t="shared" si="229"/>
        <v>7.9685301365922685E-3</v>
      </c>
      <c r="AT78" s="422">
        <f>+SUMIFS('[1]SIIF 30 de Septiembre de 2024'!$Z$4:$Z$749,'[1]SIIF 30 de Septiembre de 2024'!$A$4:$A$749,$B78,'[1]SIIF 30 de Septiembre de 2024'!$B$4:$B$749,$C78,'[1]SIIF 30 de Septiembre de 2024'!$C$4:$C$749,$D78,'[1]SIIF 30 de Septiembre de 2024'!$D$4:$D$749,$E78,'[1]SIIF 30 de Septiembre de 2024'!$E$4:$E$749,$F78,'[1]SIIF 30 de Septiembre de 2024'!$F$4:$F$749,$G78,'[1]SIIF 30 de Septiembre de 2024'!$G$4:$G$749,$H78,'[1]SIIF 30 de Septiembre de 2024'!$H$4:$H$749,$I78,'[1]SIIF 30 de Septiembre de 2024'!$I$4:$I$749,$J78,'[1]SIIF 30 de Septiembre de 2024'!$J$4:$J$749,$K78,'[1]SIIF 30 de Septiembre de 2024'!$K$4:$K$749,$L78,'[1]SIIF 30 de Septiembre de 2024'!$L$4:$L$749,$M78,'[1]SIIF 30 de Septiembre de 2024'!$M$4:$M$749,$N78,'[1]SIIF 30 de Septiembre de 2024'!$N$4:$N$749,$O78)/1000000</f>
        <v>97.519565999999998</v>
      </c>
      <c r="AU78" s="177">
        <f>+AT78/AD78</f>
        <v>7.5813424446673034E-3</v>
      </c>
      <c r="AV78" s="422">
        <f>+AD78-AH78</f>
        <v>12765.580434</v>
      </c>
      <c r="AW78" s="350">
        <f t="shared" si="237"/>
        <v>0</v>
      </c>
      <c r="AX78" s="351">
        <f t="shared" si="238"/>
        <v>12765.580434</v>
      </c>
      <c r="AY78" s="352">
        <f t="shared" si="230"/>
        <v>12765.580434</v>
      </c>
      <c r="AZ78" s="190">
        <f>AD78*AS78</f>
        <v>102.50000000000001</v>
      </c>
      <c r="BA78" s="172">
        <f>+AN78/AZ78</f>
        <v>0.95141039999999988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0</v>
      </c>
      <c r="AG79" s="353">
        <f>SUM(AG80:AG81)</f>
        <v>3459.7012829999999</v>
      </c>
      <c r="AH79" s="423">
        <f>SUM(AH80:AH81)</f>
        <v>0</v>
      </c>
      <c r="AI79" s="183">
        <f>+AH79/AD79</f>
        <v>0</v>
      </c>
      <c r="AJ79" s="184">
        <f>+AH79/AG79</f>
        <v>0</v>
      </c>
      <c r="AK79" s="185">
        <f>SUM(AK80:AK81)</f>
        <v>0</v>
      </c>
      <c r="AL79" s="185">
        <f>SUM(AL80:AL81)</f>
        <v>0</v>
      </c>
      <c r="AM79" s="170">
        <f>INDEX(BC78:BN78,MATCH($W$1,$BC$86:$BN$86,0))</f>
        <v>7.9685301365922685E-3</v>
      </c>
      <c r="AN79" s="423">
        <f>SUM(AN80:AN81)</f>
        <v>0</v>
      </c>
      <c r="AO79" s="183">
        <f>+AN79/AD79</f>
        <v>0</v>
      </c>
      <c r="AP79" s="186">
        <f>+AN79/AG79</f>
        <v>0</v>
      </c>
      <c r="AQ79" s="185">
        <f>SUM(AQ80:AQ81)</f>
        <v>0</v>
      </c>
      <c r="AR79" s="185">
        <f>SUM(AR80:AR81)</f>
        <v>0</v>
      </c>
      <c r="AS79" s="170">
        <f t="shared" si="229"/>
        <v>0</v>
      </c>
      <c r="AT79" s="423">
        <f>SUM(AT80:AT81)</f>
        <v>0</v>
      </c>
      <c r="AU79" s="183">
        <f>+AT79/AD79</f>
        <v>0</v>
      </c>
      <c r="AV79" s="423">
        <f>SUM(AV80:AV81)</f>
        <v>3459.7012829999999</v>
      </c>
      <c r="AW79" s="353">
        <f>SUM(AW80:AW81)</f>
        <v>0</v>
      </c>
      <c r="AX79" s="353">
        <f t="shared" si="238"/>
        <v>3459.7012829999999</v>
      </c>
      <c r="AY79" s="353">
        <f>+AG79-AH79</f>
        <v>3459.7012829999999</v>
      </c>
      <c r="AZ79" s="187">
        <f>AZ156</f>
        <v>890.65409700000009</v>
      </c>
      <c r="BA79" s="172">
        <f>IF(AND(AZ79=0,AN79&gt;AZ79),1,IFERROR(AN79/AZ79,1))</f>
        <v>0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30 de Septiembre de 2024'!$P$4:$P$749,'[1]SIIF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2024'!$N$4:$N$749,$O80)/1000000)</f>
        <v>3459.7012829999999</v>
      </c>
      <c r="X80" s="354">
        <v>0</v>
      </c>
      <c r="Y80" s="352">
        <f>(+SUMIFS('[1]SIIF 30 de Septiembre de 2024'!$R$4:$R$749,'[1]SIIF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2024'!$N$4:$N$749,$O80)/1000000)</f>
        <v>0</v>
      </c>
      <c r="Z80" s="350"/>
      <c r="AA80" s="352">
        <f>(+SUMIFS('[1]SIIF 30 de Septiembre de 2024'!$Q$4:$Q$749,'[1]SIIF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30 de Septiembre de 2024'!$T$4:$T$749,'[1]SIIF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2024'!$N$4:$N$749,$O80)/1000000)</f>
        <v>0</v>
      </c>
      <c r="AF80" s="354">
        <f>(+SUMIFS('[1]SIIF 30 de Septiembre de 2024'!$U$4:$U$749,'[1]SIIF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2024'!$N$4:$N$749,$O80)/1000000)</f>
        <v>0</v>
      </c>
      <c r="AG80" s="352">
        <f>AD80-AE80</f>
        <v>3459.7012829999999</v>
      </c>
      <c r="AH80" s="424">
        <f>+SUMIFS('[1]SIIF 30 de Septiembre de 2024'!$W$4:$W$749,'[1]SIIF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</f>
        <v>0</v>
      </c>
      <c r="AI80" s="175">
        <f>+AH80/AD80</f>
        <v>0</v>
      </c>
      <c r="AJ80" s="184">
        <f>+AH80/AG80</f>
        <v>0</v>
      </c>
      <c r="AK80" s="246">
        <f>INDEX(CC80:CN80,MATCH($W$1,$CC$86:$CN$86,0))</f>
        <v>0</v>
      </c>
      <c r="AL80" s="246">
        <f t="shared" ref="AL80:AL81" si="252">+AH80-AK80</f>
        <v>0</v>
      </c>
      <c r="AM80" s="170">
        <f>INDEX(BC79:BN79,MATCH($W$1,$BC$86:$BN$86,0))</f>
        <v>0</v>
      </c>
      <c r="AN80" s="422">
        <f>+SUMIFS('[1]SIIF 30 de Septiembre de 2024'!$X$4:$X$749,'[1]SIIF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</f>
        <v>0</v>
      </c>
      <c r="AO80" s="177">
        <f>+AN80/AD80</f>
        <v>0</v>
      </c>
      <c r="AP80" s="186">
        <f>+AN80/AG80</f>
        <v>0</v>
      </c>
      <c r="AQ80" s="246">
        <f>INDEX(CP80:DA80,MATCH($W$1,$CP$86:$DA$86,0))</f>
        <v>0</v>
      </c>
      <c r="AR80" s="246">
        <f t="shared" si="242"/>
        <v>0</v>
      </c>
      <c r="AS80" s="170">
        <f t="shared" si="229"/>
        <v>0</v>
      </c>
      <c r="AT80" s="422">
        <f>+SUMIFS('[1]SIIF 30 de Septiembre de 2024'!$Z$4:$Z$749,'[1]SIIF 30 de Septiembre de 2024'!$A$4:$A$749,$B80,'[1]SIIF 30 de Septiembre de 2024'!$B$4:$B$749,$C80,'[1]SIIF 30 de Septiembre de 2024'!$C$4:$C$749,$D80,'[1]SIIF 30 de Septiembre de 2024'!$D$4:$D$749,$E80,'[1]SIIF 30 de Septiembre de 2024'!$E$4:$E$749,$F80,'[1]SIIF 30 de Septiembre de 2024'!$F$4:$F$749,$G80,'[1]SIIF 30 de Septiembre de 2024'!$G$4:$G$749,$H80,'[1]SIIF 30 de Septiembre de 2024'!$H$4:$H$749,$I80,'[1]SIIF 30 de Septiembre de 2024'!$I$4:$I$749,$J80,'[1]SIIF 30 de Septiembre de 2024'!$J$4:$J$749,$K80,'[1]SIIF 30 de Septiembre de 2024'!$K$4:$K$749,$L80,'[1]SIIF 30 de Septiembre de 2024'!$L$4:$L$749,$M80,'[1]SIIF 30 de Septiembre de 2024'!$M$4:$M$749,$N80,'[1]SIIF 30 de Septiembre de 2024'!$N$4:$N$749,$O80)/1000000</f>
        <v>0</v>
      </c>
      <c r="AU80" s="177">
        <f>+AT80/AD80</f>
        <v>0</v>
      </c>
      <c r="AV80" s="422">
        <f>+AD80-AH80</f>
        <v>3459.7012829999999</v>
      </c>
      <c r="AW80" s="350">
        <f>+AH80-AN80</f>
        <v>0</v>
      </c>
      <c r="AX80" s="351">
        <f t="shared" si="238"/>
        <v>3459.7012829999999</v>
      </c>
      <c r="AY80" s="352">
        <f>+AG80-AH80</f>
        <v>3459.7012829999999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30 de Septiembre de 2024'!$P$4:$P$749,'[1]SIIF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2024'!$N$4:$N$749,$O81)/1000000)</f>
        <v>0</v>
      </c>
      <c r="X81" s="354">
        <v>0</v>
      </c>
      <c r="Y81" s="352">
        <f>(+SUMIFS('[1]SIIF 30 de Septiembre de 2024'!$R$4:$R$749,'[1]SIIF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2024'!$N$4:$N$749,$O81)/1000000)</f>
        <v>0</v>
      </c>
      <c r="Z81" s="350"/>
      <c r="AA81" s="352">
        <f>(+SUMIFS('[1]SIIF 30 de Septiembre de 2024'!$Q$4:$Q$749,'[1]SIIF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2024'!$N$4:$N$749,$O81)/1000000)</f>
        <v>0</v>
      </c>
      <c r="AB81" s="354"/>
      <c r="AC81" s="350"/>
      <c r="AD81" s="422">
        <f>W81-Y81+AA81</f>
        <v>0</v>
      </c>
      <c r="AE81" s="354">
        <f>(+SUMIFS('[1]SIIF 30 de Septiembre de 2024'!$T$4:$T$749,'[1]SIIF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2024'!$N$4:$N$749,$O81)/1000000)</f>
        <v>0</v>
      </c>
      <c r="AF81" s="354">
        <f>(+SUMIFS('[1]SIIF 30 de Septiembre de 2024'!$U$4:$U$749,'[1]SIIF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2024'!$N$4:$N$749,$O81)/1000000)</f>
        <v>0</v>
      </c>
      <c r="AG81" s="352">
        <f>AD81-AE81</f>
        <v>0</v>
      </c>
      <c r="AH81" s="424">
        <f>+SUMIFS('[1]SIIF 30 de Septiembre de 2024'!$W$4:$W$749,'[1]SIIF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0</v>
      </c>
      <c r="AN81" s="422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D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E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F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G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H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I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J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K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L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M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N81" s="177">
        <f>+SUMIFS('[1]SIIF 30 de Septiembre de 2024'!$X$4:$X$749,'[1]SIIF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D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E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F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G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H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I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J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K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L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M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N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P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Q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R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S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T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U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V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W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X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Y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DZ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  <c r="EA81" s="422">
        <f>+SUMIFS('[1]SIIF 30 de Septiembre de 2024'!$Z$4:$Z$749,'[1]SIIF 30 de Septiembre de 2024'!$A$4:$A$749,$B81,'[1]SIIF 30 de Septiembre de 2024'!$B$4:$B$749,$C81,'[1]SIIF 30 de Septiembre de 2024'!$C$4:$C$749,$D81,'[1]SIIF 30 de Septiembre de 2024'!$D$4:$D$749,$E81,'[1]SIIF 30 de Septiembre de 2024'!$E$4:$E$749,$F81,'[1]SIIF 30 de Septiembre de 2024'!$F$4:$F$749,$G81,'[1]SIIF 30 de Septiembre de 2024'!$G$4:$G$749,$H81,'[1]SIIF 30 de Septiembre de 2024'!$H$4:$H$749,$I81,'[1]SIIF 30 de Septiembre de 2024'!$I$4:$I$749,$J81,'[1]SIIF 30 de Septiembre de 2024'!$J$4:$J$749,$K81,'[1]SIIF 30 de Septiembre de 2024'!$K$4:$K$749,$L81,'[1]SIIF 30 de Septiembre de 2024'!$L$4:$L$749,$M81,'[1]SIIF 30 de Septiembre de 2024'!$M$4:$M$749,$N81,'[1]SIIF 30 de Septiembre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463486</v>
      </c>
      <c r="AF82" s="423">
        <f>AF157</f>
        <v>5881093.9973288896</v>
      </c>
      <c r="AG82" s="423">
        <f t="shared" si="255"/>
        <v>6705480.5075630005</v>
      </c>
      <c r="AH82" s="423">
        <f t="shared" si="255"/>
        <v>5174010.8408593293</v>
      </c>
      <c r="AI82" s="167">
        <f>+AH82/AD82</f>
        <v>0.72172339421601917</v>
      </c>
      <c r="AJ82" s="184">
        <f t="shared" si="227"/>
        <v>0.77160925828114002</v>
      </c>
      <c r="AK82" s="185">
        <f>AK157</f>
        <v>5733349.3629146665</v>
      </c>
      <c r="AL82" s="185">
        <f>AL157</f>
        <v>-554696.38505232648</v>
      </c>
      <c r="AM82" s="170">
        <f>INDEX(BC82:BN82,MATCH($W$1,$BC$86:$BN$86,0))</f>
        <v>0.7986037984101092</v>
      </c>
      <c r="AN82" s="423">
        <f>AN157</f>
        <v>3699949.9666123907</v>
      </c>
      <c r="AO82" s="183">
        <f>+AN82/AD82</f>
        <v>0.51610646565429996</v>
      </c>
      <c r="AP82" s="186">
        <f t="shared" si="228"/>
        <v>0.55177998988130361</v>
      </c>
      <c r="AQ82" s="185">
        <f>AQ157</f>
        <v>5257926.3799936585</v>
      </c>
      <c r="AR82" s="185">
        <f>AR157</f>
        <v>-1555351.2815682588</v>
      </c>
      <c r="AS82" s="170">
        <f t="shared" si="229"/>
        <v>0.73293091472118077</v>
      </c>
      <c r="AT82" s="423">
        <f>AT157</f>
        <v>3699088.0126703898</v>
      </c>
      <c r="AU82" s="183">
        <f>+AT82/AD82</f>
        <v>0.51598623159530532</v>
      </c>
      <c r="AV82" s="423">
        <f>AV157</f>
        <v>1994955.6667036703</v>
      </c>
      <c r="AW82" s="353">
        <f t="shared" si="237"/>
        <v>1474060.8742469386</v>
      </c>
      <c r="AX82" s="353">
        <f t="shared" si="238"/>
        <v>3469016.5409506098</v>
      </c>
      <c r="AY82" s="353">
        <f t="shared" si="230"/>
        <v>1531469.6667036712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7.4818253431585935E-2</v>
      </c>
      <c r="BD82" s="527">
        <f t="shared" ref="BD82:BN82" si="256">CD82/$AD$82</f>
        <v>0.21874638283128922</v>
      </c>
      <c r="BE82" s="527">
        <f t="shared" si="256"/>
        <v>0.32058894211856792</v>
      </c>
      <c r="BF82" s="527">
        <f t="shared" si="256"/>
        <v>0.35822219511457237</v>
      </c>
      <c r="BG82" s="527">
        <f t="shared" si="256"/>
        <v>0.43121511203208823</v>
      </c>
      <c r="BH82" s="527">
        <f t="shared" si="256"/>
        <v>0.60047360738975197</v>
      </c>
      <c r="BI82" s="527">
        <f t="shared" si="256"/>
        <v>0.63681124707001047</v>
      </c>
      <c r="BJ82" s="527">
        <f t="shared" si="256"/>
        <v>0.70915925496145482</v>
      </c>
      <c r="BK82" s="527">
        <f t="shared" si="256"/>
        <v>0.7986037984101092</v>
      </c>
      <c r="BL82" s="527">
        <f t="shared" si="256"/>
        <v>0.87164545208156263</v>
      </c>
      <c r="BM82" s="527">
        <f t="shared" si="256"/>
        <v>0.88568019958631405</v>
      </c>
      <c r="BN82" s="527">
        <f t="shared" si="256"/>
        <v>1</v>
      </c>
      <c r="BO82" s="227"/>
      <c r="BP82" s="527">
        <f>CP82/$AD$82</f>
        <v>3.4535986845356904E-5</v>
      </c>
      <c r="BQ82" s="527">
        <f t="shared" ref="BQ82:CA82" si="257">CQ82/$AD$82</f>
        <v>4.6495751920988093E-2</v>
      </c>
      <c r="BR82" s="527">
        <f t="shared" si="257"/>
        <v>0.22475911436657164</v>
      </c>
      <c r="BS82" s="527">
        <f t="shared" si="257"/>
        <v>0.28460966947514899</v>
      </c>
      <c r="BT82" s="527">
        <f t="shared" si="257"/>
        <v>0.32191260750758283</v>
      </c>
      <c r="BU82" s="527">
        <f t="shared" si="257"/>
        <v>0.50409958731096527</v>
      </c>
      <c r="BV82" s="527">
        <f t="shared" si="257"/>
        <v>0.56422939948852424</v>
      </c>
      <c r="BW82" s="527">
        <f t="shared" si="257"/>
        <v>0.60053635838547614</v>
      </c>
      <c r="BX82" s="527">
        <f t="shared" si="257"/>
        <v>0.73293091472118077</v>
      </c>
      <c r="BY82" s="527">
        <f t="shared" si="257"/>
        <v>0.79152000117981558</v>
      </c>
      <c r="BZ82" s="527">
        <f t="shared" si="257"/>
        <v>0.8283721037807249</v>
      </c>
      <c r="CA82" s="527">
        <f t="shared" si="257"/>
        <v>0.99999999999991496</v>
      </c>
      <c r="CC82" s="423">
        <f>CC157</f>
        <v>536369.55300540011</v>
      </c>
      <c r="CD82" s="423">
        <f t="shared" ref="CD82:CN82" si="258">CD157</f>
        <v>1568185.4921680666</v>
      </c>
      <c r="CE82" s="423">
        <f t="shared" si="258"/>
        <v>2298291.3887430667</v>
      </c>
      <c r="CF82" s="423">
        <f t="shared" si="258"/>
        <v>2568082.9190420676</v>
      </c>
      <c r="CG82" s="423">
        <f t="shared" si="258"/>
        <v>3091366.6957130674</v>
      </c>
      <c r="CH82" s="423">
        <f t="shared" si="258"/>
        <v>4304775.1800526669</v>
      </c>
      <c r="CI82" s="423">
        <f t="shared" si="258"/>
        <v>4565278.5018843319</v>
      </c>
      <c r="CJ82" s="423">
        <f t="shared" si="258"/>
        <v>5083938.9473470002</v>
      </c>
      <c r="CK82" s="423">
        <f t="shared" si="258"/>
        <v>5725163.8836146668</v>
      </c>
      <c r="CL82" s="423">
        <f t="shared" si="258"/>
        <v>6248797.0524423327</v>
      </c>
      <c r="CM82" s="423">
        <f t="shared" si="258"/>
        <v>6349411.6872459995</v>
      </c>
      <c r="CN82" s="423">
        <f t="shared" si="258"/>
        <v>7168966.5075630005</v>
      </c>
      <c r="CP82" s="423">
        <f>CP157</f>
        <v>247.587333</v>
      </c>
      <c r="CQ82" s="423">
        <f t="shared" ref="CQ82:DA82" si="259">CQ157</f>
        <v>333326.48826552171</v>
      </c>
      <c r="CR82" s="423">
        <f t="shared" si="259"/>
        <v>1611290.5631634742</v>
      </c>
      <c r="CS82" s="423">
        <f t="shared" si="259"/>
        <v>2040357.1881959189</v>
      </c>
      <c r="CT82" s="423">
        <f t="shared" si="259"/>
        <v>2307780.7015841352</v>
      </c>
      <c r="CU82" s="423">
        <f t="shared" si="259"/>
        <v>3613873.0579086407</v>
      </c>
      <c r="CV82" s="423">
        <f t="shared" si="259"/>
        <v>4044941.6675156145</v>
      </c>
      <c r="CW82" s="423">
        <f t="shared" si="259"/>
        <v>4305225.0398393292</v>
      </c>
      <c r="CX82" s="423">
        <f t="shared" si="259"/>
        <v>5254357.1799936583</v>
      </c>
      <c r="CY82" s="423">
        <f t="shared" si="259"/>
        <v>5674380.3785243249</v>
      </c>
      <c r="CZ82" s="423">
        <f t="shared" si="259"/>
        <v>5938571.8678035187</v>
      </c>
      <c r="DA82" s="423">
        <f t="shared" si="259"/>
        <v>7168966.5075623905</v>
      </c>
      <c r="DC82" s="423">
        <f>DC157</f>
        <v>536369553005.40002</v>
      </c>
      <c r="DD82" s="423">
        <f t="shared" ref="DD82:DN82" si="260">DD157</f>
        <v>1568185492168.0667</v>
      </c>
      <c r="DE82" s="423">
        <f t="shared" si="260"/>
        <v>2298291388743.0664</v>
      </c>
      <c r="DF82" s="423">
        <f t="shared" si="260"/>
        <v>2568082919042.0664</v>
      </c>
      <c r="DG82" s="423">
        <f t="shared" si="260"/>
        <v>3091366695713.0664</v>
      </c>
      <c r="DH82" s="423">
        <f t="shared" si="260"/>
        <v>4304775180052.6665</v>
      </c>
      <c r="DI82" s="423">
        <f t="shared" si="260"/>
        <v>4565278501884.334</v>
      </c>
      <c r="DJ82" s="423">
        <f t="shared" si="260"/>
        <v>5083938947347</v>
      </c>
      <c r="DK82" s="423">
        <f t="shared" si="260"/>
        <v>5725163883614.667</v>
      </c>
      <c r="DL82" s="423">
        <f t="shared" si="260"/>
        <v>6248797052442.334</v>
      </c>
      <c r="DM82" s="423">
        <f t="shared" si="260"/>
        <v>6349411687246</v>
      </c>
      <c r="DN82" s="423">
        <f t="shared" si="260"/>
        <v>7168966507563</v>
      </c>
      <c r="DP82" s="423">
        <f t="shared" ref="DP82:DZ82" si="261">DP157</f>
        <v>247587333</v>
      </c>
      <c r="DQ82" s="423">
        <f t="shared" si="261"/>
        <v>333326488265.52179</v>
      </c>
      <c r="DR82" s="423">
        <f t="shared" si="261"/>
        <v>1611290563163.4744</v>
      </c>
      <c r="DS82" s="423">
        <f t="shared" si="261"/>
        <v>2040357188195.9189</v>
      </c>
      <c r="DT82" s="423">
        <f t="shared" si="261"/>
        <v>2307780701584.1362</v>
      </c>
      <c r="DU82" s="423">
        <f t="shared" si="261"/>
        <v>3613873057908.6421</v>
      </c>
      <c r="DV82" s="423">
        <f t="shared" si="261"/>
        <v>4044941667515.6147</v>
      </c>
      <c r="DW82" s="423">
        <f t="shared" si="261"/>
        <v>4305225039839.3291</v>
      </c>
      <c r="DX82" s="423">
        <f t="shared" si="261"/>
        <v>5254357179993.6592</v>
      </c>
      <c r="DY82" s="423">
        <f t="shared" si="261"/>
        <v>5674380378524.3252</v>
      </c>
      <c r="DZ82" s="423">
        <f t="shared" si="261"/>
        <v>5938571867803.5166</v>
      </c>
      <c r="EA82" s="423">
        <f>EA157</f>
        <v>7168966507562.3906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113973.477183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7352076.0088460008</v>
      </c>
      <c r="AE83" s="353">
        <f>+AE82+AE73+AE79</f>
        <v>478423.31213799998</v>
      </c>
      <c r="AF83" s="353">
        <f>+AF82+AF73+AF79</f>
        <v>6027548.46049996</v>
      </c>
      <c r="AG83" s="353">
        <f>+AG82+AG73+AG79</f>
        <v>6873652.6967080012</v>
      </c>
      <c r="AH83" s="423">
        <f>+AH82+AH73+AH79</f>
        <v>5272338.8166662594</v>
      </c>
      <c r="AI83" s="167">
        <f>+AH83/AD83</f>
        <v>0.71712245770073568</v>
      </c>
      <c r="AJ83" s="184">
        <f t="shared" si="227"/>
        <v>0.76703596316283784</v>
      </c>
      <c r="AK83" s="353">
        <f>+AK82+AK73+AK79</f>
        <v>5869834.0421430068</v>
      </c>
      <c r="AL83" s="353">
        <f>+AL82+AL73+AL79</f>
        <v>-592853.08847373654</v>
      </c>
      <c r="AM83" s="170">
        <f>INDEX(BC82:BN82,MATCH($W$1,$BC$86:$BN$86,0))</f>
        <v>0.7986037984101092</v>
      </c>
      <c r="AN83" s="423">
        <f>+AN82+AN73+AN79</f>
        <v>3795277.1957221408</v>
      </c>
      <c r="AO83" s="183">
        <f>+AN83/AD83</f>
        <v>0.51621843832349834</v>
      </c>
      <c r="AP83" s="186">
        <f t="shared" si="228"/>
        <v>0.55214852469049147</v>
      </c>
      <c r="AQ83" s="353">
        <f>+AQ82+AQ73+AQ79</f>
        <v>5388311.0977970688</v>
      </c>
      <c r="AR83" s="353">
        <f>+AR82+AR73+AR79</f>
        <v>-1590408.7702619187</v>
      </c>
      <c r="AS83" s="170">
        <f t="shared" si="229"/>
        <v>0.73241107563607333</v>
      </c>
      <c r="AT83" s="423">
        <f>+AT82+AT73+AT79</f>
        <v>3794363.3533170996</v>
      </c>
      <c r="AU83" s="183">
        <f>+AT83/AD83</f>
        <v>0.5160941411312574</v>
      </c>
      <c r="AV83" s="423">
        <f>+AV82+AV73</f>
        <v>2076277.4908967402</v>
      </c>
      <c r="AW83" s="353">
        <f>+AW82+AW73</f>
        <v>1477061.6209441186</v>
      </c>
      <c r="AX83" s="355">
        <f>+AX82+AX73</f>
        <v>3553339.11184086</v>
      </c>
      <c r="AY83" s="353">
        <f t="shared" si="230"/>
        <v>1601313.8800417418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7.4762163088884559E-2</v>
      </c>
      <c r="BD83" s="527">
        <f t="shared" ref="BD83:BN83" si="263">CD83/$AD$83</f>
        <v>0.21833853786515042</v>
      </c>
      <c r="BE83" s="527">
        <f t="shared" si="263"/>
        <v>0.31936376656685739</v>
      </c>
      <c r="BF83" s="527">
        <f t="shared" si="263"/>
        <v>0.35923883885158159</v>
      </c>
      <c r="BG83" s="527">
        <f t="shared" si="263"/>
        <v>0.43203891334496419</v>
      </c>
      <c r="BH83" s="527">
        <f t="shared" si="263"/>
        <v>0.59885777917604632</v>
      </c>
      <c r="BI83" s="527">
        <f t="shared" si="263"/>
        <v>0.63601288624145091</v>
      </c>
      <c r="BJ83" s="527">
        <f t="shared" si="263"/>
        <v>0.70844748760464571</v>
      </c>
      <c r="BK83" s="527">
        <f t="shared" si="263"/>
        <v>0.7972780145077778</v>
      </c>
      <c r="BL83" s="527">
        <f t="shared" si="263"/>
        <v>0.87027986413556335</v>
      </c>
      <c r="BM83" s="527">
        <f t="shared" si="263"/>
        <v>0.88779175950562716</v>
      </c>
      <c r="BN83" s="527">
        <f t="shared" si="263"/>
        <v>0.99999999999993194</v>
      </c>
      <c r="BO83" s="227"/>
      <c r="BP83" s="527">
        <f>CP83/$AD$83</f>
        <v>1.4038259282686623E-3</v>
      </c>
      <c r="BQ83" s="527">
        <f t="shared" ref="BQ83:CA83" si="264">CQ83/$AD$83</f>
        <v>4.9894788255400564E-2</v>
      </c>
      <c r="BR83" s="527">
        <f t="shared" si="264"/>
        <v>0.22538826421695715</v>
      </c>
      <c r="BS83" s="527">
        <f t="shared" si="264"/>
        <v>0.28554946461039415</v>
      </c>
      <c r="BT83" s="527">
        <f t="shared" si="264"/>
        <v>0.32375605653113065</v>
      </c>
      <c r="BU83" s="527">
        <f t="shared" si="264"/>
        <v>0.50338627121108726</v>
      </c>
      <c r="BV83" s="527">
        <f t="shared" si="264"/>
        <v>0.56397428812728911</v>
      </c>
      <c r="BW83" s="527">
        <f t="shared" si="264"/>
        <v>0.60148008213406068</v>
      </c>
      <c r="BX83" s="527">
        <f t="shared" si="264"/>
        <v>0.73241107563607333</v>
      </c>
      <c r="BY83" s="527">
        <f t="shared" si="264"/>
        <v>0.79153769551676856</v>
      </c>
      <c r="BZ83" s="527">
        <f t="shared" si="264"/>
        <v>0.8310454706293896</v>
      </c>
      <c r="CA83" s="527">
        <f t="shared" si="264"/>
        <v>0.99999999999991029</v>
      </c>
      <c r="CC83" s="423">
        <f>+CC82+CC73+CC79</f>
        <v>549657.10561522015</v>
      </c>
      <c r="CD83" s="423">
        <f t="shared" ref="CD83:CN83" si="265">+CD82+CD73+CD79</f>
        <v>1605241.5260448866</v>
      </c>
      <c r="CE83" s="423">
        <f t="shared" si="265"/>
        <v>2347986.6862708866</v>
      </c>
      <c r="CF83" s="423">
        <f t="shared" si="265"/>
        <v>2641151.2485664077</v>
      </c>
      <c r="CG83" s="423">
        <f t="shared" si="265"/>
        <v>3176382.9296914074</v>
      </c>
      <c r="CH83" s="423">
        <f t="shared" si="265"/>
        <v>4402847.9109910065</v>
      </c>
      <c r="CI83" s="423">
        <f t="shared" si="265"/>
        <v>4676015.0822526719</v>
      </c>
      <c r="CJ83" s="423">
        <f t="shared" si="265"/>
        <v>5208559.7771453401</v>
      </c>
      <c r="CK83" s="423">
        <f t="shared" si="265"/>
        <v>5861648.562843007</v>
      </c>
      <c r="CL83" s="423">
        <f t="shared" si="265"/>
        <v>6398363.7100928323</v>
      </c>
      <c r="CM83" s="423">
        <f t="shared" si="265"/>
        <v>6527112.4959124997</v>
      </c>
      <c r="CN83" s="423">
        <f t="shared" si="265"/>
        <v>7352076.0088455006</v>
      </c>
      <c r="CP83" s="423">
        <f>+CP82+CP73+CP79</f>
        <v>10321.034927819999</v>
      </c>
      <c r="CQ83" s="423">
        <f t="shared" ref="CQ83:DA83" si="266">+CQ82+CQ73+CQ79</f>
        <v>366830.27569898171</v>
      </c>
      <c r="CR83" s="423">
        <f t="shared" si="266"/>
        <v>1657071.6500249342</v>
      </c>
      <c r="CS83" s="423">
        <f t="shared" si="266"/>
        <v>2099381.3681008988</v>
      </c>
      <c r="CT83" s="423">
        <f t="shared" si="266"/>
        <v>2380279.1359411152</v>
      </c>
      <c r="CU83" s="423">
        <f t="shared" si="266"/>
        <v>3700934.1277534808</v>
      </c>
      <c r="CV83" s="423">
        <f t="shared" si="266"/>
        <v>4146381.8333466444</v>
      </c>
      <c r="CW83" s="423">
        <f t="shared" si="266"/>
        <v>4422127.2816565493</v>
      </c>
      <c r="CX83" s="423">
        <f t="shared" si="266"/>
        <v>5384741.8977970686</v>
      </c>
      <c r="CY83" s="423">
        <f t="shared" si="266"/>
        <v>5819445.3013060847</v>
      </c>
      <c r="CZ83" s="423">
        <f t="shared" si="266"/>
        <v>6109909.4668744691</v>
      </c>
      <c r="DA83" s="423">
        <f t="shared" si="266"/>
        <v>7352076.0088453414</v>
      </c>
      <c r="DC83" s="423">
        <f>+DC82+DC73+DC79</f>
        <v>549657105615.22003</v>
      </c>
      <c r="DD83" s="423">
        <f t="shared" ref="DD83:DN83" si="267">+DD82+DD73+DD79</f>
        <v>1605241526044.8867</v>
      </c>
      <c r="DE83" s="423">
        <f t="shared" si="267"/>
        <v>2347986686270.8862</v>
      </c>
      <c r="DF83" s="423">
        <f t="shared" si="267"/>
        <v>2641151248566.4063</v>
      </c>
      <c r="DG83" s="423">
        <f t="shared" si="267"/>
        <v>3176382929691.4063</v>
      </c>
      <c r="DH83" s="423">
        <f t="shared" si="267"/>
        <v>4402847910991.0068</v>
      </c>
      <c r="DI83" s="423">
        <f t="shared" si="267"/>
        <v>4676015082252.6738</v>
      </c>
      <c r="DJ83" s="423">
        <f t="shared" si="267"/>
        <v>5208559777145.3398</v>
      </c>
      <c r="DK83" s="423">
        <f t="shared" si="267"/>
        <v>5861648562843.0068</v>
      </c>
      <c r="DL83" s="423">
        <f t="shared" si="267"/>
        <v>6398363710092.834</v>
      </c>
      <c r="DM83" s="423">
        <f t="shared" si="267"/>
        <v>6527112495912.5</v>
      </c>
      <c r="DN83" s="423">
        <f t="shared" si="267"/>
        <v>7352076008845.5</v>
      </c>
      <c r="DP83" s="423">
        <f t="shared" ref="DP83:EA83" si="268">+DP82+DP73+DP79</f>
        <v>10321034927.82</v>
      </c>
      <c r="DQ83" s="423">
        <f t="shared" si="268"/>
        <v>366830275698.98181</v>
      </c>
      <c r="DR83" s="423">
        <f t="shared" si="268"/>
        <v>1657071650024.9343</v>
      </c>
      <c r="DS83" s="423">
        <f t="shared" si="268"/>
        <v>2099381368100.8989</v>
      </c>
      <c r="DT83" s="423">
        <f t="shared" si="268"/>
        <v>2380279135941.1162</v>
      </c>
      <c r="DU83" s="423">
        <f t="shared" si="268"/>
        <v>3700934127753.4819</v>
      </c>
      <c r="DV83" s="423">
        <f t="shared" si="268"/>
        <v>4146381833346.6445</v>
      </c>
      <c r="DW83" s="423">
        <f t="shared" si="268"/>
        <v>4422127281656.5488</v>
      </c>
      <c r="DX83" s="423">
        <f t="shared" si="268"/>
        <v>5384741897797.0693</v>
      </c>
      <c r="DY83" s="423">
        <f t="shared" si="268"/>
        <v>5819445301306.085</v>
      </c>
      <c r="DZ83" s="423">
        <f t="shared" si="268"/>
        <v>6109909466874.4668</v>
      </c>
      <c r="EA83" s="423">
        <f t="shared" si="268"/>
        <v>7352076008845.3408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439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30 de Septiembre de 2024'!$P$4:$P$749,'[1]SIIF 30 de Septiembre de 2024'!$A$4:$A$749,$B87,'[1]SIIF 30 de Septiembre de 2024'!$B$4:$B$749,$C87,'[1]SIIF 30 de Septiembre de 2024'!$C$4:$C$749,$D87)/1000000</f>
        <v>6191</v>
      </c>
      <c r="X87" s="360"/>
      <c r="Y87" s="360">
        <f>+SUMIFS('[1]SIIF 30 de Septiembre de 2024'!$R$4:$R$749,'[1]SIIF 30 de Septiembre de 2024'!$A$4:$A$749,$B87,'[1]SIIF 30 de Septiembre de 2024'!$B$4:$B$749,$C87,'[1]SIIF 30 de Septiembre de 2024'!$C$4:$C$749,$D87)/1000000</f>
        <v>0</v>
      </c>
      <c r="Z87" s="360"/>
      <c r="AA87" s="360">
        <f>+SUMIFS('[1]SIIF 30 de Septiembre de 2024'!$Q$4:$Q$749,'[1]SIIF 30 de Septiembre de 2024'!$A$4:$A$749,$B87,'[1]SIIF 30 de Septiembre de 2024'!$B$4:$B$749,$C87,'[1]SIIF 30 de Septiembre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30 de Septiembre de 2024'!$T$4:$T$749,'[1]SIIF 30 de Septiembre de 2024'!$A$4:$A$749,$B87,'[1]SIIF 30 de Septiembre de 2024'!$B$4:$B$749,$C87,'[1]SIIF 30 de Septiembre de 2024'!$C$4:$C$749,$D87)/1000000</f>
        <v>0</v>
      </c>
      <c r="AF87" s="375">
        <f>+SUMIFS('[1]SIIF 30 de Septiembre de 2024'!$U$4:$U$749,'[1]SIIF 30 de Septiembre de 2024'!$A$4:$A$749,$B87,'[1]SIIF 30 de Septiembre de 2024'!$B$4:$B$749,$C87,'[1]SIIF 30 de Septiembre de 2024'!$C$4:$C$749,$D87)/1000000</f>
        <v>6138.67461</v>
      </c>
      <c r="AG87" s="368">
        <f>AD87-AE87</f>
        <v>6191</v>
      </c>
      <c r="AH87" s="435">
        <f>+SUMIFS('[1]SIIF 30 de Septiembre de 2024'!$W$4:$W$749,'[1]SIIF 30 de Septiembre de 2024'!$A$4:$A$749,$B87,'[1]SIIF 30 de Septiembre de 2024'!$B$4:$B$749,$C87,'[1]SIIF 30 de Septiembre de 2024'!$C$4:$C$749,$D87,'[1]SIIF 30 de Septiembre de 2024'!$D$4:$D$749,$E87,'[1]SIIF 30 de Septiembre de 2024'!$E$4:$E$749,$F87,'[1]SIIF 30 de Septiembre de 2024'!$F$4:$F$749,$G87,'[1]SIIF 30 de Septiembre de 2024'!$G$4:$G$749,$H87,'[1]SIIF 30 de Septiembre de 2024'!$H$4:$H$749,$I87,'[1]SIIF 30 de Septiembre de 2024'!$I$4:$I$749,$J87,'[1]SIIF 30 de Septiembre de 2024'!$J$4:$J$749,$K87,'[1]SIIF 30 de Septiembre de 2024'!$K$4:$K$749,$L87,'[1]SIIF 30 de Septiembre de 2024'!$L$4:$L$749,$M87,'[1]SIIF 30 de Septiembre de 2024'!$M$4:$M$749,$N87,'[1]SIIF 30 de Septiembre de 2024'!$N$4:$N$749,$O87)/1000000</f>
        <v>3955.595237</v>
      </c>
      <c r="AI87" s="247">
        <f>+AH87/AD87</f>
        <v>0.63892670602487478</v>
      </c>
      <c r="AJ87" s="287"/>
      <c r="AK87" s="246">
        <f>INDEX(CC87:CN87,MATCH($W$1,$CC$86:$CN$86,0))</f>
        <v>6191</v>
      </c>
      <c r="AL87" s="246">
        <f>+AH87-AK87</f>
        <v>-2235.404763</v>
      </c>
      <c r="AM87" s="170">
        <f>INDEX(BC87:BN87,MATCH($W$1,$BC$86:$BN$86,0))</f>
        <v>1</v>
      </c>
      <c r="AN87" s="435">
        <f>+SUMIFS('[1]SIIF 30 de Septiembre de 2024'!$X$4:$X$749,'[1]SIIF 30 de Septiembre de 2024'!$A$4:$A$749,$B87,'[1]SIIF 30 de Septiembre de 2024'!$B$4:$B$749,$C87,'[1]SIIF 30 de Septiembre de 2024'!$C$4:$C$749,$D87,'[1]SIIF 30 de Septiembre de 2024'!$D$4:$D$749,$E87,'[1]SIIF 30 de Septiembre de 2024'!$E$4:$E$749,$F87,'[1]SIIF 30 de Septiembre de 2024'!$F$4:$F$749,$G87,'[1]SIIF 30 de Septiembre de 2024'!$G$4:$G$749,$H87,'[1]SIIF 30 de Septiembre de 2024'!$H$4:$H$749,$I87,'[1]SIIF 30 de Septiembre de 2024'!$I$4:$I$749,$J87,'[1]SIIF 30 de Septiembre de 2024'!$J$4:$J$749,$K87,'[1]SIIF 30 de Septiembre de 2024'!$K$4:$K$749,$L87,'[1]SIIF 30 de Septiembre de 2024'!$L$4:$L$749,$M87,'[1]SIIF 30 de Septiembre de 2024'!$M$4:$M$749,$N87,'[1]SIIF 30 de Septiembre de 2024'!$N$4:$N$749,$O87)/1000000</f>
        <v>962.96274400000004</v>
      </c>
      <c r="AO87" s="247">
        <f>+AN87/AD87</f>
        <v>0.1555423589080924</v>
      </c>
      <c r="AP87" s="287"/>
      <c r="AQ87" s="246">
        <f>INDEX(CP87:DA87,MATCH($W$1,$CP$86:$DA$86,0))</f>
        <v>2800.4517961570596</v>
      </c>
      <c r="AR87" s="246">
        <f>+AN87-AQ87</f>
        <v>-1837.4890521570596</v>
      </c>
      <c r="AS87" s="170">
        <f>INDEX(BP87:CA87,MATCH($W$1,$BP$86:$CA$86,0))</f>
        <v>0.4523423996377095</v>
      </c>
      <c r="AT87" s="435">
        <f>+SUMIFS('[1]SIIF 30 de Septiembre de 2024'!$Z$4:$Z$749,'[1]SIIF 30 de Septiembre de 2024'!$A$4:$A$749,$B87,'[1]SIIF 30 de Septiembre de 2024'!$B$4:$B$749,$C87,'[1]SIIF 30 de Septiembre de 2024'!$C$4:$C$749,$D87,'[1]SIIF 30 de Septiembre de 2024'!$D$4:$D$749,$E87,'[1]SIIF 30 de Septiembre de 2024'!$E$4:$E$749,$F87,'[1]SIIF 30 de Septiembre de 2024'!$F$4:$F$749,$G87,'[1]SIIF 30 de Septiembre de 2024'!$G$4:$G$749,$H87,'[1]SIIF 30 de Septiembre de 2024'!$H$4:$H$749,$I87,'[1]SIIF 30 de Septiembre de 2024'!$I$4:$I$749,$J87,'[1]SIIF 30 de Septiembre de 2024'!$J$4:$J$749,$K87,'[1]SIIF 30 de Septiembre de 2024'!$K$4:$K$749,$L87,'[1]SIIF 30 de Septiembre de 2024'!$L$4:$L$749,$M87,'[1]SIIF 30 de Septiembre de 2024'!$M$4:$M$749,$N87,'[1]SIIF 30 de Septiembre de 2024'!$N$4:$N$749,$O87)/1000000</f>
        <v>962.96274400000004</v>
      </c>
      <c r="AU87" s="247">
        <f>+AT87/AD87</f>
        <v>0.1555423589080924</v>
      </c>
      <c r="AV87" s="433">
        <f>+AD87-AH87</f>
        <v>2235.404763</v>
      </c>
      <c r="AW87" s="376">
        <f>+AH87-AN87</f>
        <v>2992.6324930000001</v>
      </c>
      <c r="AX87" s="376">
        <f>+AD87-AN87</f>
        <v>5228.0372559999996</v>
      </c>
      <c r="AY87" s="375">
        <f>+AG87-AH87</f>
        <v>2235.404763</v>
      </c>
      <c r="AZ87" s="190">
        <f>AD87*AS87</f>
        <v>2800.4517961570596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0</v>
      </c>
      <c r="AF88" s="353">
        <f>+SUM(AF87)</f>
        <v>6138.67461</v>
      </c>
      <c r="AG88" s="353">
        <f>+SUM(AG87)</f>
        <v>6191</v>
      </c>
      <c r="AH88" s="423">
        <f>+SUM(AH87)</f>
        <v>3955.595237</v>
      </c>
      <c r="AI88" s="167">
        <f>+AH88/AD88</f>
        <v>0.63892670602487478</v>
      </c>
      <c r="AJ88" s="260"/>
      <c r="AK88" s="185">
        <f t="shared" si="271"/>
        <v>6191</v>
      </c>
      <c r="AL88" s="185">
        <f t="shared" si="271"/>
        <v>-2235.404763</v>
      </c>
      <c r="AM88" s="170">
        <f>INDEX(BC88:BN88,MATCH($W$1,$BC$86:$BN$86,0))</f>
        <v>1</v>
      </c>
      <c r="AN88" s="423">
        <f>+SUM(AN87)</f>
        <v>962.96274400000004</v>
      </c>
      <c r="AO88" s="183">
        <f>+AN88/AD88</f>
        <v>0.1555423589080924</v>
      </c>
      <c r="AP88" s="261"/>
      <c r="AQ88" s="185">
        <f>+SUM(AQ87)</f>
        <v>2800.4517961570596</v>
      </c>
      <c r="AR88" s="185">
        <f>+SUM(AR87)</f>
        <v>-1837.4890521570596</v>
      </c>
      <c r="AS88" s="170">
        <f>INDEX(BP88:CA88,MATCH($W$1,$BP$86:$CA$86,0))</f>
        <v>0.4523423996377095</v>
      </c>
      <c r="AT88" s="423">
        <f>+SUM(AT87)</f>
        <v>962.96274400000004</v>
      </c>
      <c r="AU88" s="183">
        <f>+AT88/AD88</f>
        <v>0.1555423589080924</v>
      </c>
      <c r="AV88" s="423">
        <f>+SUM(AV87)</f>
        <v>2235.404763</v>
      </c>
      <c r="AW88" s="353">
        <f>+SUM(AW87)</f>
        <v>2992.6324930000001</v>
      </c>
      <c r="AX88" s="355">
        <f>+SUM(AX87)</f>
        <v>5228.0372559999996</v>
      </c>
      <c r="AY88" s="353">
        <f>+AG88-AH88</f>
        <v>2235.404763</v>
      </c>
      <c r="AZ88" s="253">
        <f>+SUM(AZ87)</f>
        <v>2800.4517961570596</v>
      </c>
      <c r="BA88" s="250">
        <f>IF(AND(AZ88=0,AN88&gt;AZ88),1,IFERROR(AN88/AZ88,1))</f>
        <v>0.34385978195426636</v>
      </c>
      <c r="BB88" s="546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439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30 de Septiembre de 2024'!$P$4:$P$749,'[1]SIIF 30 de Septiembre de 2024'!$A$4:$A$749,$B90,'[1]SIIF 30 de Septiembre de 2024'!$B$4:$B$749,$C90,'[1]SIIF 30 de Septiembre de 2024'!$C$4:$C$749,$D90)/1000000</f>
        <v>2090</v>
      </c>
      <c r="X90" s="360"/>
      <c r="Y90" s="360">
        <f>+SUMIFS('[1]SIIF 30 de Septiembre de 2024'!$R$4:$R$749,'[1]SIIF 30 de Septiembre de 2024'!$A$4:$A$749,$B90,'[1]SIIF 30 de Septiembre de 2024'!$B$4:$B$749,$C90,'[1]SIIF 30 de Septiembre de 2024'!$C$4:$C$749,$D90)/1000000</f>
        <v>0</v>
      </c>
      <c r="Z90" s="360"/>
      <c r="AA90" s="360">
        <f>+SUMIFS('[1]SIIF 30 de Septiembre de 2024'!$Q$4:$Q$749,'[1]SIIF 30 de Septiembre de 2024'!$A$4:$A$749,$B90,'[1]SIIF 30 de Septiembre de 2024'!$B$4:$B$749,$C90,'[1]SIIF 30 de Septiembre de 2024'!$C$4:$C$749,$D90)/1000000</f>
        <v>0</v>
      </c>
      <c r="AB90" s="360"/>
      <c r="AC90" s="360"/>
      <c r="AD90" s="428">
        <f>W90-Y90+AA90</f>
        <v>2090</v>
      </c>
      <c r="AE90" s="360">
        <f>+SUMIFS('[1]SIIF 30 de Septiembre de 2024'!$T$4:$T$749,'[1]SIIF 30 de Septiembre de 2024'!$A$4:$A$749,$B90,'[1]SIIF 30 de Septiembre de 2024'!$B$4:$B$749,$C90,'[1]SIIF 30 de Septiembre de 2024'!$C$4:$C$749,$D90)/1000000</f>
        <v>0</v>
      </c>
      <c r="AF90" s="360">
        <f>+SUMIFS('[1]SIIF 30 de Septiembre de 2024'!$U$4:$U$749,'[1]SIIF 30 de Septiembre de 2024'!$A$4:$A$749,$B90,'[1]SIIF 30 de Septiembre de 2024'!$B$4:$B$749,$C90,'[1]SIIF 30 de Septiembre de 2024'!$C$4:$C$749,$D90)/1000000</f>
        <v>1911.5541539999999</v>
      </c>
      <c r="AG90" s="360">
        <f>AD90-AE90</f>
        <v>2090</v>
      </c>
      <c r="AH90" s="428">
        <f>+SUMIFS('[1]SIIF 30 de Septiembre de 2024'!$W$4:$W$749,'[1]SIIF 30 de Septiembre de 2024'!$A$4:$A$749,$B90,'[1]SIIF 30 de Septiembre de 2024'!$B$4:$B$749,$C90,'[1]SIIF 30 de Septiembre de 2024'!$C$4:$C$749,$D90,'[1]SIIF 30 de Septiembre de 2024'!$D$4:$D$749,$E90,'[1]SIIF 30 de Septiembre de 2024'!$E$4:$E$749,$F90,'[1]SIIF 30 de Septiembre de 2024'!$F$4:$F$749,$G90,'[1]SIIF 30 de Septiembre de 2024'!$G$4:$G$749,$H90,'[1]SIIF 30 de Septiembre de 2024'!$H$4:$H$749,$I90,'[1]SIIF 30 de Septiembre de 2024'!$I$4:$I$749,$J90,'[1]SIIF 30 de Septiembre de 2024'!$J$4:$J$749,$K90,'[1]SIIF 30 de Septiembre de 2024'!$K$4:$K$749,$L90,'[1]SIIF 30 de Septiembre de 2024'!$L$4:$L$749,$M90,'[1]SIIF 30 de Septiembre de 2024'!$M$4:$M$749,$N90,'[1]SIIF 30 de Septiembre de 2024'!$N$4:$N$749,$O90)/1000000</f>
        <v>1794.5722390000001</v>
      </c>
      <c r="AI90" s="247">
        <f>+AH90/AD90</f>
        <v>0.8586470043062201</v>
      </c>
      <c r="AJ90" s="248"/>
      <c r="AK90" s="246">
        <f>INDEX(CC90:CN90,MATCH($W$1,$CC$86:$CN$86,0))</f>
        <v>2090</v>
      </c>
      <c r="AL90" s="246">
        <f>+AH90-AK90</f>
        <v>-295.42776099999992</v>
      </c>
      <c r="AM90" s="170">
        <f>INDEX(BC90:BN90,MATCH($W$1,$BC$86:$BN$86,0))</f>
        <v>1</v>
      </c>
      <c r="AN90" s="428">
        <f>+SUMIFS('[1]SIIF 30 de Septiembre de 2024'!$X$4:$X$749,'[1]SIIF 30 de Septiembre de 2024'!$A$4:$A$749,$B90,'[1]SIIF 30 de Septiembre de 2024'!$B$4:$B$749,$C90,'[1]SIIF 30 de Septiembre de 2024'!$C$4:$C$749,$D90,'[1]SIIF 30 de Septiembre de 2024'!$D$4:$D$749,$E90,'[1]SIIF 30 de Septiembre de 2024'!$E$4:$E$749,$F90,'[1]SIIF 30 de Septiembre de 2024'!$F$4:$F$749,$G90,'[1]SIIF 30 de Septiembre de 2024'!$G$4:$G$749,$H90,'[1]SIIF 30 de Septiembre de 2024'!$H$4:$H$749,$I90,'[1]SIIF 30 de Septiembre de 2024'!$I$4:$I$749,$J90,'[1]SIIF 30 de Septiembre de 2024'!$J$4:$J$749,$K90,'[1]SIIF 30 de Septiembre de 2024'!$K$4:$K$749,$L90,'[1]SIIF 30 de Septiembre de 2024'!$L$4:$L$749,$M90,'[1]SIIF 30 de Septiembre de 2024'!$M$4:$M$749,$N90,'[1]SIIF 30 de Septiembre de 2024'!$N$4:$N$749,$O90)/1000000</f>
        <v>1030.8281834100001</v>
      </c>
      <c r="AO90" s="247">
        <f>+AN90/AD90</f>
        <v>0.49321922651196176</v>
      </c>
      <c r="AP90" s="248"/>
      <c r="AQ90" s="246">
        <f>INDEX(CP90:DA90,MATCH($W$1,$CP$86:$DA$86,0))</f>
        <v>1356.0755402484854</v>
      </c>
      <c r="AR90" s="246">
        <f>+AN90-AQ90</f>
        <v>-325.2473568384853</v>
      </c>
      <c r="AS90" s="170">
        <f>INDEX(BP90:CA90,MATCH($W$1,$BP$86:$CA$86,0))</f>
        <v>0.64883997139194338</v>
      </c>
      <c r="AT90" s="428">
        <f>+SUMIFS('[1]SIIF 30 de Septiembre de 2024'!$Z$4:$Z$749,'[1]SIIF 30 de Septiembre de 2024'!$A$4:$A$749,$B90,'[1]SIIF 30 de Septiembre de 2024'!$B$4:$B$749,$C90,'[1]SIIF 30 de Septiembre de 2024'!$C$4:$C$749,$D90,'[1]SIIF 30 de Septiembre de 2024'!$D$4:$D$749,$E90,'[1]SIIF 30 de Septiembre de 2024'!$E$4:$E$749,$F90,'[1]SIIF 30 de Septiembre de 2024'!$F$4:$F$749,$G90,'[1]SIIF 30 de Septiembre de 2024'!$G$4:$G$749,$H90,'[1]SIIF 30 de Septiembre de 2024'!$H$4:$H$749,$I90,'[1]SIIF 30 de Septiembre de 2024'!$I$4:$I$749,$J90,'[1]SIIF 30 de Septiembre de 2024'!$J$4:$J$749,$K90,'[1]SIIF 30 de Septiembre de 2024'!$K$4:$K$749,$L90,'[1]SIIF 30 de Septiembre de 2024'!$L$4:$L$749,$M90,'[1]SIIF 30 de Septiembre de 2024'!$M$4:$M$749,$N90,'[1]SIIF 30 de Septiembre de 2024'!$N$4:$N$749,$O90)/1000000</f>
        <v>1010.92818341</v>
      </c>
      <c r="AU90" s="247">
        <f>+AT90/AD90</f>
        <v>0.48369769541148322</v>
      </c>
      <c r="AV90" s="428">
        <f>+AD90-AH90</f>
        <v>295.42776099999992</v>
      </c>
      <c r="AW90" s="362">
        <f>+AH90-AN90</f>
        <v>763.74405559000002</v>
      </c>
      <c r="AX90" s="362">
        <f>+AD90-AN90</f>
        <v>1059.1718165899999</v>
      </c>
      <c r="AY90" s="363">
        <f>+AG90-AH90</f>
        <v>295.42776099999992</v>
      </c>
      <c r="AZ90" s="190">
        <f>AD90*AS90</f>
        <v>1356.0755402091618</v>
      </c>
      <c r="BA90" s="250">
        <f>IF(AND(AZ90=0,AN90&gt;AZ90),1,IFERROR(AN90/AZ90,1))</f>
        <v>0.76015542854714757</v>
      </c>
      <c r="BB90" s="546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0</v>
      </c>
      <c r="AF91" s="353">
        <f>+SUM(AF90)</f>
        <v>1911.5541539999999</v>
      </c>
      <c r="AG91" s="353">
        <f>+SUM(AG90)</f>
        <v>2090</v>
      </c>
      <c r="AH91" s="423">
        <f>+SUM(AH90)</f>
        <v>1794.5722390000001</v>
      </c>
      <c r="AI91" s="167">
        <f>+AH91/AD91</f>
        <v>0.8586470043062201</v>
      </c>
      <c r="AJ91" s="260"/>
      <c r="AK91" s="185">
        <f t="shared" si="278"/>
        <v>2090</v>
      </c>
      <c r="AL91" s="185">
        <f t="shared" si="278"/>
        <v>-295.42776099999992</v>
      </c>
      <c r="AM91" s="170">
        <f>INDEX(BC91:BN91,MATCH($W$1,$BC$86:$BN$86,0))</f>
        <v>1</v>
      </c>
      <c r="AN91" s="423">
        <f>+SUM(AN90)</f>
        <v>1030.8281834100001</v>
      </c>
      <c r="AO91" s="183">
        <f>+AN91/AD91</f>
        <v>0.49321922651196176</v>
      </c>
      <c r="AP91" s="261"/>
      <c r="AQ91" s="185">
        <f>+SUM(AQ90)</f>
        <v>1356.0755402484854</v>
      </c>
      <c r="AR91" s="185">
        <f>+SUM(AR90)</f>
        <v>-325.2473568384853</v>
      </c>
      <c r="AS91" s="170">
        <f>INDEX(BP91:CA91,MATCH($W$1,$BP$86:$CA$86,0))</f>
        <v>0.64883997139194338</v>
      </c>
      <c r="AT91" s="423">
        <f>+SUM(AT90)</f>
        <v>1010.92818341</v>
      </c>
      <c r="AU91" s="183">
        <f>+AT91/AD91</f>
        <v>0.48369769541148322</v>
      </c>
      <c r="AV91" s="423">
        <f>+SUM(AV90)</f>
        <v>295.42776099999992</v>
      </c>
      <c r="AW91" s="353">
        <f>+SUM(AW90)</f>
        <v>763.74405559000002</v>
      </c>
      <c r="AX91" s="355">
        <f>+SUM(AX90)</f>
        <v>1059.1718165899999</v>
      </c>
      <c r="AY91" s="353">
        <f>+AG91-AH91</f>
        <v>295.42776099999992</v>
      </c>
      <c r="AZ91" s="253">
        <f>+SUM(AZ90)</f>
        <v>1356.0755402091618</v>
      </c>
      <c r="BA91" s="250">
        <f>IF(AND(AZ91=0,AN91&gt;AZ91),1,IFERROR(AN91/AZ91,1))</f>
        <v>0.76015542854714757</v>
      </c>
      <c r="BB91" s="546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439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30 de Septiembre de 2024'!$P$4:$P$749,'[1]SIIF 30 de Septiembre de 2024'!$A$4:$A$749,$B93,'[1]SIIF 30 de Septiembre de 2024'!$B$4:$B$749,$C93,'[1]SIIF 30 de Septiembre de 2024'!$C$4:$C$749,$D93)/1000000</f>
        <v>2162.9609999999998</v>
      </c>
      <c r="X93" s="360"/>
      <c r="Y93" s="360">
        <f>+SUMIFS('[1]SIIF 30 de Septiembre de 2024'!$R$4:$R$749,'[1]SIIF 30 de Septiembre de 2024'!$A$4:$A$749,$B93,'[1]SIIF 30 de Septiembre de 2024'!$B$4:$B$749,$C93,'[1]SIIF 30 de Septiembre de 2024'!$C$4:$C$749,$D93)/1000000</f>
        <v>0</v>
      </c>
      <c r="Z93" s="360"/>
      <c r="AA93" s="360">
        <f>+SUMIFS('[1]SIIF 30 de Septiembre de 2024'!$Q$4:$Q$749,'[1]SIIF 30 de Septiembre de 2024'!$A$4:$A$749,$B93,'[1]SIIF 30 de Septiembre de 2024'!$B$4:$B$749,$C93,'[1]SIIF 30 de Septiembre de 2024'!$C$4:$C$749,$D93)/1000000</f>
        <v>0</v>
      </c>
      <c r="AB93" s="360"/>
      <c r="AC93" s="360"/>
      <c r="AD93" s="428">
        <f>W93-Y93+AA93</f>
        <v>2162.9609999999998</v>
      </c>
      <c r="AE93" s="360">
        <f>+SUMIFS('[1]SIIF 30 de Septiembre de 2024'!$T$4:$T$749,'[1]SIIF 30 de Septiembre de 2024'!$A$4:$A$749,$B93,'[1]SIIF 30 de Septiembre de 2024'!$B$4:$B$749,$C93,'[1]SIIF 30 de Septiembre de 2024'!$C$4:$C$749,$D93)/1000000</f>
        <v>0</v>
      </c>
      <c r="AF93" s="360">
        <f>+SUMIFS('[1]SIIF 30 de Septiembre de 2024'!$U$4:$U$749,'[1]SIIF 30 de Septiembre de 2024'!$A$4:$A$749,$B93,'[1]SIIF 30 de Septiembre de 2024'!$B$4:$B$749,$C93,'[1]SIIF 30 de Septiembre de 2024'!$C$4:$C$749,$D93)/1000000</f>
        <v>2062.1701250000001</v>
      </c>
      <c r="AG93" s="360">
        <f>AD93-AE93</f>
        <v>2162.9609999999998</v>
      </c>
      <c r="AH93" s="429">
        <f>+SUMIFS('[1]SIIF 30 de Septiembre de 2024'!$W$4:$W$749,'[1]SIIF 30 de Septiembre de 2024'!$A$4:$A$749,$B93,'[1]SIIF 30 de Septiembre de 2024'!$B$4:$B$749,$C93,'[1]SIIF 30 de Septiembre de 2024'!$C$4:$C$749,$D93,'[1]SIIF 30 de Septiembre de 2024'!$D$4:$D$749,$E93,'[1]SIIF 30 de Septiembre de 2024'!$E$4:$E$749,$F93,'[1]SIIF 30 de Septiembre de 2024'!$F$4:$F$749,$G93,'[1]SIIF 30 de Septiembre de 2024'!$G$4:$G$749,$H93,'[1]SIIF 30 de Septiembre de 2024'!$H$4:$H$749,$I93,'[1]SIIF 30 de Septiembre de 2024'!$I$4:$I$749,$J93,'[1]SIIF 30 de Septiembre de 2024'!$J$4:$J$749,$K93,'[1]SIIF 30 de Septiembre de 2024'!$K$4:$K$749,$L93,'[1]SIIF 30 de Septiembre de 2024'!$L$4:$L$749,$M93,'[1]SIIF 30 de Septiembre de 2024'!$M$4:$M$749,$N93,'[1]SIIF 30 de Septiembre de 2024'!$N$4:$N$749,$O93)/1000000</f>
        <v>2037.974258</v>
      </c>
      <c r="AI93" s="244">
        <f>+AH93/AD93</f>
        <v>0.94221498122250014</v>
      </c>
      <c r="AJ93" s="245"/>
      <c r="AK93" s="246">
        <f>INDEX(CC93:CN93,MATCH($W$1,$CC$86:$CN$86,0))</f>
        <v>2157.9609999999998</v>
      </c>
      <c r="AL93" s="246">
        <f>+AH93-AK93</f>
        <v>-119.98674199999982</v>
      </c>
      <c r="AM93" s="170">
        <f>INDEX(BC93:BN93,MATCH($W$1,$BC$86:$BN$86,0))</f>
        <v>0.99768835406648571</v>
      </c>
      <c r="AN93" s="429">
        <f>+SUMIFS('[1]SIIF 30 de Septiembre de 2024'!$X$4:$X$749,'[1]SIIF 30 de Septiembre de 2024'!$A$4:$A$749,$B93,'[1]SIIF 30 de Septiembre de 2024'!$B$4:$B$749,$C93,'[1]SIIF 30 de Septiembre de 2024'!$C$4:$C$749,$D93,'[1]SIIF 30 de Septiembre de 2024'!$D$4:$D$749,$E93,'[1]SIIF 30 de Septiembre de 2024'!$E$4:$E$749,$F93,'[1]SIIF 30 de Septiembre de 2024'!$F$4:$F$749,$G93,'[1]SIIF 30 de Septiembre de 2024'!$G$4:$G$749,$H93,'[1]SIIF 30 de Septiembre de 2024'!$H$4:$H$749,$I93,'[1]SIIF 30 de Septiembre de 2024'!$I$4:$I$749,$J93,'[1]SIIF 30 de Septiembre de 2024'!$J$4:$J$749,$K93,'[1]SIIF 30 de Septiembre de 2024'!$K$4:$K$749,$L93,'[1]SIIF 30 de Septiembre de 2024'!$L$4:$L$749,$M93,'[1]SIIF 30 de Septiembre de 2024'!$M$4:$M$749,$N93,'[1]SIIF 30 de Septiembre de 2024'!$N$4:$N$749,$O93)/1000000</f>
        <v>1231.642343</v>
      </c>
      <c r="AO93" s="247">
        <f>+AN93/AD93</f>
        <v>0.56942420274799221</v>
      </c>
      <c r="AP93" s="248"/>
      <c r="AQ93" s="246">
        <f>INDEX(CP93:DA93,MATCH($W$1,$CP$86:$DA$86,0))</f>
        <v>1254.2031400000001</v>
      </c>
      <c r="AR93" s="246">
        <f>+AN93-AQ93</f>
        <v>-22.560797000000093</v>
      </c>
      <c r="AS93" s="170">
        <f>INDEX(BP93:CA93,MATCH($W$1,$BP$86:$CA$86,0))</f>
        <v>0.57985471767637053</v>
      </c>
      <c r="AT93" s="429">
        <f>+SUMIFS('[1]SIIF 30 de Septiembre de 2024'!$Z$4:$Z$749,'[1]SIIF 30 de Septiembre de 2024'!$A$4:$A$749,$B93,'[1]SIIF 30 de Septiembre de 2024'!$B$4:$B$749,$C93,'[1]SIIF 30 de Septiembre de 2024'!$C$4:$C$749,$D93,'[1]SIIF 30 de Septiembre de 2024'!$D$4:$D$749,$E93,'[1]SIIF 30 de Septiembre de 2024'!$E$4:$E$749,$F93,'[1]SIIF 30 de Septiembre de 2024'!$F$4:$F$749,$G93,'[1]SIIF 30 de Septiembre de 2024'!$G$4:$G$749,$H93,'[1]SIIF 30 de Septiembre de 2024'!$H$4:$H$749,$I93,'[1]SIIF 30 de Septiembre de 2024'!$I$4:$I$749,$J93,'[1]SIIF 30 de Septiembre de 2024'!$J$4:$J$749,$K93,'[1]SIIF 30 de Septiembre de 2024'!$K$4:$K$749,$L93,'[1]SIIF 30 de Septiembre de 2024'!$L$4:$L$749,$M93,'[1]SIIF 30 de Septiembre de 2024'!$M$4:$M$749,$N93,'[1]SIIF 30 de Septiembre de 2024'!$N$4:$N$749,$O93)/1000000</f>
        <v>1231.642343</v>
      </c>
      <c r="AU93" s="247">
        <f>+AT93/AD93</f>
        <v>0.56942420274799221</v>
      </c>
      <c r="AV93" s="428">
        <f>+AD93-AH93</f>
        <v>124.98674199999982</v>
      </c>
      <c r="AW93" s="361">
        <f>+AH93-AN93</f>
        <v>806.33191499999998</v>
      </c>
      <c r="AX93" s="362">
        <f>+AD93-AN93</f>
        <v>931.3186569999998</v>
      </c>
      <c r="AY93" s="360">
        <f>+AG93-AH93</f>
        <v>124.98674199999982</v>
      </c>
      <c r="AZ93" s="190">
        <f>AD93*AS93</f>
        <v>1254.2031400000001</v>
      </c>
      <c r="BA93" s="250">
        <f>IF(AND(AZ93=0,AN93&gt;AZ93),1,IFERROR(AN93/AZ93,1))</f>
        <v>0.98201184777770523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30 de Septiembre de 2024'!$P$4:$P$749,'[1]SIIF 30 de Septiembre de 2024'!$A$4:$A$749,$B94,'[1]SIIF 30 de Septiembre de 2024'!$B$4:$B$749,$C94,'[1]SIIF 30 de Septiembre de 2024'!$C$4:$C$749,$D94)/1000000</f>
        <v>1837.039</v>
      </c>
      <c r="X94" s="360">
        <v>0</v>
      </c>
      <c r="Y94" s="360">
        <f>+SUMIFS('[1]SIIF 30 de Septiembre de 2024'!$R$4:$R$749,'[1]SIIF 30 de Septiembre de 2024'!$A$4:$A$749,$B94,'[1]SIIF 30 de Septiembre de 2024'!$B$4:$B$749,$C94,'[1]SIIF 30 de Septiembre de 2024'!$C$4:$C$749,$D94)/1000000</f>
        <v>0</v>
      </c>
      <c r="Z94" s="360"/>
      <c r="AA94" s="360">
        <f>+SUMIFS('[1]SIIF 30 de Septiembre de 2024'!$Q$4:$Q$749,'[1]SIIF 30 de Septiembre de 2024'!$A$4:$A$749,$B94,'[1]SIIF 30 de Septiembre de 2024'!$B$4:$B$749,$C94,'[1]SIIF 30 de Septiembre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30 de Septiembre de 2024'!$T$4:$T$749,'[1]SIIF 30 de Septiembre de 2024'!$A$4:$A$749,$B94,'[1]SIIF 30 de Septiembre de 2024'!$B$4:$B$749,$C94,'[1]SIIF 30 de Septiembre de 2024'!$C$4:$C$749,$D94)/1000000</f>
        <v>0</v>
      </c>
      <c r="AF94" s="360">
        <f>+SUMIFS('[1]SIIF 30 de Septiembre de 2024'!$U$4:$U$749,'[1]SIIF 30 de Septiembre de 2024'!$A$4:$A$749,$B94,'[1]SIIF 30 de Septiembre de 2024'!$B$4:$B$749,$C94,'[1]SIIF 30 de Septiembre de 2024'!$C$4:$C$749,$D94)/1000000</f>
        <v>910.13233300000002</v>
      </c>
      <c r="AG94" s="360">
        <f>AD94-AE94</f>
        <v>1837.039</v>
      </c>
      <c r="AH94" s="429">
        <f>+SUMIFS('[1]SIIF 30 de Septiembre de 2024'!$W$4:$W$749,'[1]SIIF 30 de Septiembre de 2024'!$A$4:$A$749,$B94,'[1]SIIF 30 de Septiembre de 2024'!$B$4:$B$749,$C94,'[1]SIIF 30 de Septiembre de 2024'!$C$4:$C$749,$D94,'[1]SIIF 30 de Septiembre de 2024'!$D$4:$D$749,$E94,'[1]SIIF 30 de Septiembre de 2024'!$E$4:$E$749,$F94,'[1]SIIF 30 de Septiembre de 2024'!$F$4:$F$749,$G94,'[1]SIIF 30 de Septiembre de 2024'!$G$4:$G$749,$H94,'[1]SIIF 30 de Septiembre de 2024'!$H$4:$H$749,$I94,'[1]SIIF 30 de Septiembre de 2024'!$I$4:$I$749,$J94,'[1]SIIF 30 de Septiembre de 2024'!$J$4:$J$749,$K94,'[1]SIIF 30 de Septiembre de 2024'!$K$4:$K$749,$L94,'[1]SIIF 30 de Septiembre de 2024'!$L$4:$L$749,$M94,'[1]SIIF 30 de Septiembre de 2024'!$M$4:$M$749,$N94,'[1]SIIF 30 de Septiembre de 2024'!$N$4:$N$749,$O94)/1000000</f>
        <v>701.84855300000004</v>
      </c>
      <c r="AI94" s="247">
        <f>+AH94/AD94</f>
        <v>0.38205424762348544</v>
      </c>
      <c r="AJ94" s="248">
        <f>+AH94/AG94</f>
        <v>0.38205424762348544</v>
      </c>
      <c r="AK94" s="246">
        <f>INDEX(CC94:CN94,MATCH($W$1,$CC$86:$CN$86,0))</f>
        <v>1827.5772999999999</v>
      </c>
      <c r="AL94" s="246">
        <f>+AH94-AK94</f>
        <v>-1125.7287469999999</v>
      </c>
      <c r="AM94" s="170">
        <f>INDEX(BC94:BN94,MATCH($W$1,$BC$86:$BN$86,0))</f>
        <v>0.99484948332615697</v>
      </c>
      <c r="AN94" s="429">
        <f>+SUMIFS('[1]SIIF 30 de Septiembre de 2024'!$X$4:$X$749,'[1]SIIF 30 de Septiembre de 2024'!$A$4:$A$749,$B94,'[1]SIIF 30 de Septiembre de 2024'!$B$4:$B$749,$C94,'[1]SIIF 30 de Septiembre de 2024'!$C$4:$C$749,$D94,'[1]SIIF 30 de Septiembre de 2024'!$D$4:$D$749,$E94,'[1]SIIF 30 de Septiembre de 2024'!$E$4:$E$749,$F94,'[1]SIIF 30 de Septiembre de 2024'!$F$4:$F$749,$G94,'[1]SIIF 30 de Septiembre de 2024'!$G$4:$G$749,$H94,'[1]SIIF 30 de Septiembre de 2024'!$H$4:$H$749,$I94,'[1]SIIF 30 de Septiembre de 2024'!$I$4:$I$749,$J94,'[1]SIIF 30 de Septiembre de 2024'!$J$4:$J$749,$K94,'[1]SIIF 30 de Septiembre de 2024'!$K$4:$K$749,$L94,'[1]SIIF 30 de Septiembre de 2024'!$L$4:$L$749,$M94,'[1]SIIF 30 de Septiembre de 2024'!$M$4:$M$749,$N94,'[1]SIIF 30 de Septiembre de 2024'!$N$4:$N$749,$O94)/1000000</f>
        <v>426.90462300000002</v>
      </c>
      <c r="AO94" s="247">
        <f>+AN94/AD94</f>
        <v>0.23238734888045381</v>
      </c>
      <c r="AP94" s="248">
        <f>+AN94/AG94</f>
        <v>0.23238734888045381</v>
      </c>
      <c r="AQ94" s="246">
        <f>INDEX(CP94:DA94,MATCH($W$1,$CP$86:$DA$86,0))</f>
        <v>952.06063300000005</v>
      </c>
      <c r="AR94" s="246">
        <f>+AN94-AQ94</f>
        <v>-525.15601000000004</v>
      </c>
      <c r="AS94" s="170">
        <f>INDEX(BP94:CA94,MATCH($W$1,$BP$86:$CA$86,0))</f>
        <v>0.51825825853452212</v>
      </c>
      <c r="AT94" s="429">
        <f>+SUMIFS('[1]SIIF 30 de Septiembre de 2024'!$Z$4:$Z$749,'[1]SIIF 30 de Septiembre de 2024'!$A$4:$A$749,$B94,'[1]SIIF 30 de Septiembre de 2024'!$B$4:$B$749,$C94,'[1]SIIF 30 de Septiembre de 2024'!$C$4:$C$749,$D94,'[1]SIIF 30 de Septiembre de 2024'!$D$4:$D$749,$E94,'[1]SIIF 30 de Septiembre de 2024'!$E$4:$E$749,$F94,'[1]SIIF 30 de Septiembre de 2024'!$F$4:$F$749,$G94,'[1]SIIF 30 de Septiembre de 2024'!$G$4:$G$749,$H94,'[1]SIIF 30 de Septiembre de 2024'!$H$4:$H$749,$I94,'[1]SIIF 30 de Septiembre de 2024'!$I$4:$I$749,$J94,'[1]SIIF 30 de Septiembre de 2024'!$J$4:$J$749,$K94,'[1]SIIF 30 de Septiembre de 2024'!$K$4:$K$749,$L94,'[1]SIIF 30 de Septiembre de 2024'!$L$4:$L$749,$M94,'[1]SIIF 30 de Septiembre de 2024'!$M$4:$M$749,$N94,'[1]SIIF 30 de Septiembre de 2024'!$N$4:$N$749,$O94)/1000000</f>
        <v>426.90462300000002</v>
      </c>
      <c r="AU94" s="247">
        <f>+AT94/AD94</f>
        <v>0.23238734888045381</v>
      </c>
      <c r="AV94" s="428">
        <f>+AD94-AH94</f>
        <v>1135.1904469999999</v>
      </c>
      <c r="AW94" s="362">
        <f>+AH94-AN94</f>
        <v>274.94393000000002</v>
      </c>
      <c r="AX94" s="367">
        <f>+AD94-AN94</f>
        <v>1410.1343769999999</v>
      </c>
      <c r="AY94" s="372">
        <f>+AG94-AH94</f>
        <v>1135.1904469999999</v>
      </c>
      <c r="AZ94" s="190">
        <f>AD94*AS94</f>
        <v>952.06063299999994</v>
      </c>
      <c r="BA94" s="250">
        <f>IF(AND(AZ94=0,AN94&gt;AZ94),1,IFERROR(AN94/AZ94,1))</f>
        <v>0.44840066714532462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30 de Septiembre de 2024'!$P$4:$P$749,'[1]SIIF 30 de Septiembre de 2024'!$A$4:$A$749,$B95,'[1]SIIF 30 de Septiembre de 2024'!$B$4:$B$749,$C95,'[1]SIIF 30 de Septiembre de 2024'!$C$4:$C$749,$D95)/1000000</f>
        <v>950</v>
      </c>
      <c r="X95" s="360"/>
      <c r="Y95" s="360">
        <f>+SUMIFS('[1]SIIF 30 de Septiembre de 2024'!$R$4:$R$749,'[1]SIIF 30 de Septiembre de 2024'!$A$4:$A$749,$B95,'[1]SIIF 30 de Septiembre de 2024'!$B$4:$B$749,$C95,'[1]SIIF 30 de Septiembre de 2024'!$C$4:$C$749,$D95)/1000000</f>
        <v>0</v>
      </c>
      <c r="Z95" s="360"/>
      <c r="AA95" s="360">
        <f>+SUMIFS('[1]SIIF 30 de Septiembre de 2024'!$Q$4:$Q$749,'[1]SIIF 30 de Septiembre de 2024'!$A$4:$A$749,$B95,'[1]SIIF 30 de Septiembre de 2024'!$B$4:$B$749,$C95,'[1]SIIF 30 de Septiembre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30 de Septiembre de 2024'!$T$4:$T$749,'[1]SIIF 30 de Septiembre de 2024'!$A$4:$A$749,$B95,'[1]SIIF 30 de Septiembre de 2024'!$B$4:$B$749,$C95,'[1]SIIF 30 de Septiembre de 2024'!$C$4:$C$749,$D95)/1000000</f>
        <v>0</v>
      </c>
      <c r="AF95" s="360">
        <f>+SUMIFS('[1]SIIF 30 de Septiembre de 2024'!$U$4:$U$749,'[1]SIIF 30 de Septiembre de 2024'!$A$4:$A$749,$B95,'[1]SIIF 30 de Septiembre de 2024'!$B$4:$B$749,$C95,'[1]SIIF 30 de Septiembre de 2024'!$C$4:$C$749,$D95)/1000000</f>
        <v>871.06666600000005</v>
      </c>
      <c r="AG95" s="360">
        <f>AD95-AE95</f>
        <v>950</v>
      </c>
      <c r="AH95" s="429">
        <f>+SUMIFS('[1]SIIF 30 de Septiembre de 2024'!$W$4:$W$749,'[1]SIIF 30 de Septiembre de 2024'!$A$4:$A$749,$B95,'[1]SIIF 30 de Septiembre de 2024'!$B$4:$B$749,$C95,'[1]SIIF 30 de Septiembre de 2024'!$C$4:$C$749,$D95,'[1]SIIF 30 de Septiembre de 2024'!$D$4:$D$749,$E95,'[1]SIIF 30 de Septiembre de 2024'!$E$4:$E$749,$F95,'[1]SIIF 30 de Septiembre de 2024'!$F$4:$F$749,$G95,'[1]SIIF 30 de Septiembre de 2024'!$G$4:$G$749,$H95,'[1]SIIF 30 de Septiembre de 2024'!$H$4:$H$749,$I95,'[1]SIIF 30 de Septiembre de 2024'!$I$4:$I$749,$J95,'[1]SIIF 30 de Septiembre de 2024'!$J$4:$J$749,$K95,'[1]SIIF 30 de Septiembre de 2024'!$K$4:$K$749,$L95,'[1]SIIF 30 de Septiembre de 2024'!$L$4:$L$749,$M95,'[1]SIIF 30 de Septiembre de 2024'!$M$4:$M$749,$N95,'[1]SIIF 30 de Septiembre de 2024'!$N$4:$N$749,$O95)/1000000</f>
        <v>843.43268399999999</v>
      </c>
      <c r="AI95" s="244">
        <f>+AH95/AD95</f>
        <v>0.88782387789473682</v>
      </c>
      <c r="AJ95" s="245"/>
      <c r="AK95" s="246">
        <f>INDEX(CC95:CN95,MATCH($W$1,$CC$86:$CN$86,0))</f>
        <v>926</v>
      </c>
      <c r="AL95" s="246">
        <f>+AH95-AK95</f>
        <v>-82.567316000000005</v>
      </c>
      <c r="AM95" s="170">
        <f>INDEX(BC95:BN95,MATCH($W$1,$BC$86:$BN$86,0))</f>
        <v>0.97473684210526312</v>
      </c>
      <c r="AN95" s="429">
        <f>+SUMIFS('[1]SIIF 30 de Septiembre de 2024'!$X$4:$X$749,'[1]SIIF 30 de Septiembre de 2024'!$A$4:$A$749,$B95,'[1]SIIF 30 de Septiembre de 2024'!$B$4:$B$749,$C95,'[1]SIIF 30 de Septiembre de 2024'!$C$4:$C$749,$D95,'[1]SIIF 30 de Septiembre de 2024'!$D$4:$D$749,$E95,'[1]SIIF 30 de Septiembre de 2024'!$E$4:$E$749,$F95,'[1]SIIF 30 de Septiembre de 2024'!$F$4:$F$749,$G95,'[1]SIIF 30 de Septiembre de 2024'!$G$4:$G$749,$H95,'[1]SIIF 30 de Septiembre de 2024'!$H$4:$H$749,$I95,'[1]SIIF 30 de Septiembre de 2024'!$I$4:$I$749,$J95,'[1]SIIF 30 de Septiembre de 2024'!$J$4:$J$749,$K95,'[1]SIIF 30 de Septiembre de 2024'!$K$4:$K$749,$L95,'[1]SIIF 30 de Septiembre de 2024'!$L$4:$L$749,$M95,'[1]SIIF 30 de Septiembre de 2024'!$M$4:$M$749,$N95,'[1]SIIF 30 de Septiembre de 2024'!$N$4:$N$749,$O95)/1000000</f>
        <v>520.80116799999996</v>
      </c>
      <c r="AO95" s="247">
        <f>+AN95/AD95</f>
        <v>0.54821175578947368</v>
      </c>
      <c r="AP95" s="248"/>
      <c r="AQ95" s="246">
        <f>INDEX(CP95:DA95,MATCH($W$1,$CP$86:$DA$86,0))</f>
        <v>586.24666733333288</v>
      </c>
      <c r="AR95" s="246">
        <f>+AN95-AQ95</f>
        <v>-65.445499333332918</v>
      </c>
      <c r="AS95" s="170">
        <f>INDEX(BP95:CA95,MATCH($W$1,$BP$86:$CA$86,0))</f>
        <v>0.61710175508771914</v>
      </c>
      <c r="AT95" s="429">
        <f>+SUMIFS('[1]SIIF 30 de Septiembre de 2024'!$Z$4:$Z$749,'[1]SIIF 30 de Septiembre de 2024'!$A$4:$A$749,$B95,'[1]SIIF 30 de Septiembre de 2024'!$B$4:$B$749,$C95,'[1]SIIF 30 de Septiembre de 2024'!$C$4:$C$749,$D95,'[1]SIIF 30 de Septiembre de 2024'!$D$4:$D$749,$E95,'[1]SIIF 30 de Septiembre de 2024'!$E$4:$E$749,$F95,'[1]SIIF 30 de Septiembre de 2024'!$F$4:$F$749,$G95,'[1]SIIF 30 de Septiembre de 2024'!$G$4:$G$749,$H95,'[1]SIIF 30 de Septiembre de 2024'!$H$4:$H$749,$I95,'[1]SIIF 30 de Septiembre de 2024'!$I$4:$I$749,$J95,'[1]SIIF 30 de Septiembre de 2024'!$J$4:$J$749,$K95,'[1]SIIF 30 de Septiembre de 2024'!$K$4:$K$749,$L95,'[1]SIIF 30 de Septiembre de 2024'!$L$4:$L$749,$M95,'[1]SIIF 30 de Septiembre de 2024'!$M$4:$M$749,$N95,'[1]SIIF 30 de Septiembre de 2024'!$N$4:$N$749,$O95)/1000000</f>
        <v>520.80116799999996</v>
      </c>
      <c r="AU95" s="247">
        <f>+AT95/AD95</f>
        <v>0.54821175578947368</v>
      </c>
      <c r="AV95" s="428">
        <f>+AD95-AH95</f>
        <v>106.56731600000001</v>
      </c>
      <c r="AW95" s="362">
        <f>+AH95-AN95</f>
        <v>322.63151600000003</v>
      </c>
      <c r="AX95" s="362">
        <f>+AD95-AN95</f>
        <v>429.19883200000004</v>
      </c>
      <c r="AY95" s="363">
        <f>+AG95-AH95</f>
        <v>106.56731600000001</v>
      </c>
      <c r="AZ95" s="190">
        <f>AD95*AS95</f>
        <v>586.24666733333322</v>
      </c>
      <c r="BA95" s="250">
        <f>IF(AND(AZ95=0,AN95&gt;AZ95),1,IFERROR(AN95/AZ95,1))</f>
        <v>0.88836525138637301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0</v>
      </c>
      <c r="AF96" s="353">
        <f>SUM(AF93:AF95)</f>
        <v>3843.3691240000003</v>
      </c>
      <c r="AG96" s="353">
        <f t="shared" si="286"/>
        <v>4950</v>
      </c>
      <c r="AH96" s="423">
        <f>SUM(AH93:AH95)</f>
        <v>3583.2554949999999</v>
      </c>
      <c r="AI96" s="167">
        <f>+AH96/AD96</f>
        <v>0.72388999898989892</v>
      </c>
      <c r="AJ96" s="260"/>
      <c r="AK96" s="185">
        <f t="shared" si="286"/>
        <v>4911.5383000000002</v>
      </c>
      <c r="AL96" s="185">
        <f>SUM(AL93:AL95)</f>
        <v>-1328.2828049999998</v>
      </c>
      <c r="AM96" s="170">
        <f>INDEX(BC96:BN96,MATCH($W$1,$BC$86:$BN$86,0))</f>
        <v>0.99222995959595961</v>
      </c>
      <c r="AN96" s="423">
        <f>+SUM(AN93:AN95)</f>
        <v>2179.3481339999998</v>
      </c>
      <c r="AO96" s="183">
        <f>+AN96/AD96</f>
        <v>0.44027235030303025</v>
      </c>
      <c r="AP96" s="261"/>
      <c r="AQ96" s="185">
        <f>SUM(AQ93:AQ95)</f>
        <v>2792.510440333333</v>
      </c>
      <c r="AR96" s="185">
        <f>SUM(AR93:AR95)</f>
        <v>-613.16230633333305</v>
      </c>
      <c r="AS96" s="170">
        <f>INDEX(BP96:CA96,MATCH($W$1,$BP$86:$CA$86,0))</f>
        <v>0.56414352329966322</v>
      </c>
      <c r="AT96" s="423">
        <f>+SUM(AT93:AT95)</f>
        <v>2179.3481339999998</v>
      </c>
      <c r="AU96" s="183">
        <f>+AT96/AD96</f>
        <v>0.44027235030303025</v>
      </c>
      <c r="AV96" s="423">
        <f>SUM(AV93:AV95)</f>
        <v>1366.7445049999997</v>
      </c>
      <c r="AW96" s="353">
        <f>SUM(AW93:AW95)</f>
        <v>1403.907361</v>
      </c>
      <c r="AX96" s="355">
        <f>SUM(AX93:AX95)</f>
        <v>2770.6518659999997</v>
      </c>
      <c r="AY96" s="353">
        <f>+AG96-AH96</f>
        <v>1366.7445050000001</v>
      </c>
      <c r="AZ96" s="253">
        <f>SUM(AZ93:AZ95)</f>
        <v>2792.5104403333335</v>
      </c>
      <c r="BA96" s="250">
        <f>IF(AND(AZ96=0,AN96&gt;AZ96),1,IFERROR(AN96/AZ96,1))</f>
        <v>0.78042613646946923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439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30 de Septiembre de 2024'!$P$4:$P$749,'[1]SIIF 30 de Septiembre de 2024'!$A$4:$A$749,$B98,'[1]SIIF 30 de Septiembre de 2024'!$B$4:$B$749,$C98,'[1]SIIF 30 de Septiembre de 2024'!$C$4:$C$749,$D98)/1000000</f>
        <v>3100</v>
      </c>
      <c r="X98" s="360"/>
      <c r="Y98" s="360">
        <f>+SUMIFS('[1]SIIF 30 de Septiembre de 2024'!$R$4:$R$749,'[1]SIIF 30 de Septiembre de 2024'!$A$4:$A$749,$B98,'[1]SIIF 30 de Septiembre de 2024'!$B$4:$B$749,$C98,'[1]SIIF 30 de Septiembre de 2024'!$C$4:$C$749,$D98)/1000000</f>
        <v>0</v>
      </c>
      <c r="Z98" s="360"/>
      <c r="AA98" s="360">
        <f>+SUMIFS('[1]SIIF 30 de Septiembre de 2024'!$Q$4:$Q$749,'[1]SIIF 30 de Septiembre de 2024'!$A$4:$A$749,$B98,'[1]SIIF 30 de Septiembre de 2024'!$B$4:$B$749,$C98,'[1]SIIF 30 de Septiembre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30 de Septiembre de 2024'!$T$4:$T$749,'[1]SIIF 30 de Septiembre de 2024'!$A$4:$A$749,$B98,'[1]SIIF 30 de Septiembre de 2024'!$B$4:$B$749,$C98,'[1]SIIF 30 de Septiembre de 2024'!$C$4:$C$749,$D98)/1000000</f>
        <v>0</v>
      </c>
      <c r="AF98" s="360">
        <f>+SUMIFS('[1]SIIF 30 de Septiembre de 2024'!$U$4:$U$749,'[1]SIIF 30 de Septiembre de 2024'!$A$4:$A$749,$B98,'[1]SIIF 30 de Septiembre de 2024'!$B$4:$B$749,$C98,'[1]SIIF 30 de Septiembre de 2024'!$C$4:$C$749,$D98)/1000000</f>
        <v>3087.04</v>
      </c>
      <c r="AG98" s="360">
        <f>AD98-AE98</f>
        <v>3100</v>
      </c>
      <c r="AH98" s="428">
        <f>+SUMIFS('[1]SIIF 30 de Septiembre de 2024'!$W$4:$W$749,'[1]SIIF 30 de Septiembre de 2024'!$A$4:$A$749,$B98,'[1]SIIF 30 de Septiembre de 2024'!$B$4:$B$749,$C98,'[1]SIIF 30 de Septiembre de 2024'!$C$4:$C$749,$D98,'[1]SIIF 30 de Septiembre de 2024'!$D$4:$D$749,$E98,'[1]SIIF 30 de Septiembre de 2024'!$E$4:$E$749,$F98,'[1]SIIF 30 de Septiembre de 2024'!$F$4:$F$749,$G98,'[1]SIIF 30 de Septiembre de 2024'!$G$4:$G$749,$H98,'[1]SIIF 30 de Septiembre de 2024'!$H$4:$H$749,$I98,'[1]SIIF 30 de Septiembre de 2024'!$I$4:$I$749,$J98,'[1]SIIF 30 de Septiembre de 2024'!$J$4:$J$749,$K98,'[1]SIIF 30 de Septiembre de 2024'!$K$4:$K$749,$L98,'[1]SIIF 30 de Septiembre de 2024'!$L$4:$L$749,$M98,'[1]SIIF 30 de Septiembre de 2024'!$M$4:$M$749,$N98,'[1]SIIF 30 de Septiembre de 2024'!$N$4:$N$749,$O98)/1000000</f>
        <v>2659.3509880000001</v>
      </c>
      <c r="AI98" s="247">
        <f>+AH98/AD98</f>
        <v>0.85785515741935492</v>
      </c>
      <c r="AJ98" s="248"/>
      <c r="AK98" s="246">
        <f>INDEX(CC98:CN98,MATCH($W$1,$CC$86:$CN$86,0))</f>
        <v>3100</v>
      </c>
      <c r="AL98" s="246">
        <f>+AH98-AK98</f>
        <v>-440.64901199999986</v>
      </c>
      <c r="AM98" s="170">
        <f>INDEX(BC98:BN98,MATCH($W$1,$BC$86:$BN$86,0))</f>
        <v>1</v>
      </c>
      <c r="AN98" s="428">
        <f>+SUMIFS('[1]SIIF 30 de Septiembre de 2024'!$X$4:$X$749,'[1]SIIF 30 de Septiembre de 2024'!$A$4:$A$749,$B98,'[1]SIIF 30 de Septiembre de 2024'!$B$4:$B$749,$C98,'[1]SIIF 30 de Septiembre de 2024'!$C$4:$C$749,$D98,'[1]SIIF 30 de Septiembre de 2024'!$D$4:$D$749,$E98,'[1]SIIF 30 de Septiembre de 2024'!$E$4:$E$749,$F98,'[1]SIIF 30 de Septiembre de 2024'!$F$4:$F$749,$G98,'[1]SIIF 30 de Septiembre de 2024'!$G$4:$G$749,$H98,'[1]SIIF 30 de Septiembre de 2024'!$H$4:$H$749,$I98,'[1]SIIF 30 de Septiembre de 2024'!$I$4:$I$749,$J98,'[1]SIIF 30 de Septiembre de 2024'!$J$4:$J$749,$K98,'[1]SIIF 30 de Septiembre de 2024'!$K$4:$K$749,$L98,'[1]SIIF 30 de Septiembre de 2024'!$L$4:$L$749,$M98,'[1]SIIF 30 de Septiembre de 2024'!$M$4:$M$749,$N98,'[1]SIIF 30 de Septiembre de 2024'!$N$4:$N$749,$O98)/1000000</f>
        <v>1704.4388629500002</v>
      </c>
      <c r="AO98" s="247">
        <f>+AN98/AD98</f>
        <v>0.54981898804838714</v>
      </c>
      <c r="AP98" s="248"/>
      <c r="AQ98" s="246">
        <f>INDEX(CP98:DA98,MATCH($W$1,$CP$86:$DA$86,0))</f>
        <v>2136.19</v>
      </c>
      <c r="AR98" s="246">
        <f>+AN98-AQ98</f>
        <v>-431.7511370499999</v>
      </c>
      <c r="AS98" s="170">
        <f>INDEX(BP98:CA98,MATCH($W$1,$BP$86:$CA$86,0))</f>
        <v>0.6890935483870968</v>
      </c>
      <c r="AT98" s="428">
        <f>+SUMIFS('[1]SIIF 30 de Septiembre de 2024'!$Z$4:$Z$749,'[1]SIIF 30 de Septiembre de 2024'!$A$4:$A$749,$B98,'[1]SIIF 30 de Septiembre de 2024'!$B$4:$B$749,$C98,'[1]SIIF 30 de Septiembre de 2024'!$C$4:$C$749,$D98,'[1]SIIF 30 de Septiembre de 2024'!$D$4:$D$749,$E98,'[1]SIIF 30 de Septiembre de 2024'!$E$4:$E$749,$F98,'[1]SIIF 30 de Septiembre de 2024'!$F$4:$F$749,$G98,'[1]SIIF 30 de Septiembre de 2024'!$G$4:$G$749,$H98,'[1]SIIF 30 de Septiembre de 2024'!$H$4:$H$749,$I98,'[1]SIIF 30 de Septiembre de 2024'!$I$4:$I$749,$J98,'[1]SIIF 30 de Septiembre de 2024'!$J$4:$J$749,$K98,'[1]SIIF 30 de Septiembre de 2024'!$K$4:$K$749,$L98,'[1]SIIF 30 de Septiembre de 2024'!$L$4:$L$749,$M98,'[1]SIIF 30 de Septiembre de 2024'!$M$4:$M$749,$N98,'[1]SIIF 30 de Septiembre de 2024'!$N$4:$N$749,$O98)/1000000</f>
        <v>1704.4388629500002</v>
      </c>
      <c r="AU98" s="247">
        <f>+AT98/AD98</f>
        <v>0.54981898804838714</v>
      </c>
      <c r="AV98" s="428">
        <f>+AD98-AH98</f>
        <v>440.64901199999986</v>
      </c>
      <c r="AW98" s="362">
        <f>+AH98-AN98</f>
        <v>954.91212504999999</v>
      </c>
      <c r="AX98" s="362">
        <f>+AD98-AN98</f>
        <v>1395.5611370499998</v>
      </c>
      <c r="AY98" s="363">
        <f>+AG98-AH98</f>
        <v>440.64901199999986</v>
      </c>
      <c r="AZ98" s="190">
        <f>AD98*AS98</f>
        <v>2136.19</v>
      </c>
      <c r="BA98" s="250">
        <f>IF(AND(AZ98=0,AN98&gt;AZ98),1,IFERROR(AN98/AZ98,1))</f>
        <v>0.79788729605044495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30 de Septiembre de 2024'!$P$4:$P$749,'[1]SIIF 30 de Septiembre de 2024'!$A$4:$A$749,$B99,'[1]SIIF 30 de Septiembre de 2024'!$B$4:$B$749,$C99,'[1]SIIF 30 de Septiembre de 2024'!$C$4:$C$749,$D99)/1000000</f>
        <v>2528</v>
      </c>
      <c r="X99" s="360"/>
      <c r="Y99" s="360">
        <f>+SUMIFS('[1]SIIF 30 de Septiembre de 2024'!$R$4:$R$749,'[1]SIIF 30 de Septiembre de 2024'!$A$4:$A$749,$B99,'[1]SIIF 30 de Septiembre de 2024'!$B$4:$B$749,$C99,'[1]SIIF 30 de Septiembre de 2024'!$C$4:$C$749,$D99)/1000000</f>
        <v>0</v>
      </c>
      <c r="Z99" s="360"/>
      <c r="AA99" s="360">
        <f>+SUMIFS('[1]SIIF 30 de Septiembre de 2024'!$Q$4:$Q$749,'[1]SIIF 30 de Septiembre de 2024'!$A$4:$A$749,$B99,'[1]SIIF 30 de Septiembre de 2024'!$B$4:$B$749,$C99,'[1]SIIF 30 de Septiembre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30 de Septiembre de 2024'!$T$4:$T$749,'[1]SIIF 30 de Septiembre de 2024'!$A$4:$A$749,$B99,'[1]SIIF 30 de Septiembre de 2024'!$B$4:$B$749,$C99,'[1]SIIF 30 de Septiembre de 2024'!$C$4:$C$749,$D99)/1000000</f>
        <v>0</v>
      </c>
      <c r="AF99" s="363">
        <f>+SUMIFS('[1]SIIF 30 de Septiembre de 2024'!$U$4:$U$749,'[1]SIIF 30 de Septiembre de 2024'!$A$4:$A$749,$B99,'[1]SIIF 30 de Septiembre de 2024'!$B$4:$B$749,$C99,'[1]SIIF 30 de Septiembre de 2024'!$C$4:$C$749,$D99)/1000000</f>
        <v>2525.4333329999999</v>
      </c>
      <c r="AG99" s="363">
        <f>AD99-AE99</f>
        <v>2528</v>
      </c>
      <c r="AH99" s="431">
        <f>+SUMIFS('[1]SIIF 30 de Septiembre de 2024'!$W$4:$W$749,'[1]SIIF 30 de Septiembre de 2024'!$A$4:$A$749,$B99,'[1]SIIF 30 de Septiembre de 2024'!$B$4:$B$749,$C99,'[1]SIIF 30 de Septiembre de 2024'!$C$4:$C$749,$D99,'[1]SIIF 30 de Septiembre de 2024'!$D$4:$D$749,$E99,'[1]SIIF 30 de Septiembre de 2024'!$E$4:$E$749,$F99,'[1]SIIF 30 de Septiembre de 2024'!$F$4:$F$749,$G99,'[1]SIIF 30 de Septiembre de 2024'!$G$4:$G$749,$H99,'[1]SIIF 30 de Septiembre de 2024'!$H$4:$H$749,$I99,'[1]SIIF 30 de Septiembre de 2024'!$I$4:$I$749,$J99,'[1]SIIF 30 de Septiembre de 2024'!$J$4:$J$749,$K99,'[1]SIIF 30 de Septiembre de 2024'!$K$4:$K$749,$L99,'[1]SIIF 30 de Septiembre de 2024'!$L$4:$L$749,$M99,'[1]SIIF 30 de Septiembre de 2024'!$M$4:$M$749,$N99,'[1]SIIF 30 de Septiembre de 2024'!$N$4:$N$749,$O99)/1000000</f>
        <v>1682.7713429999999</v>
      </c>
      <c r="AI99" s="247">
        <f>+AH99/AD99</f>
        <v>0.66565322112341763</v>
      </c>
      <c r="AJ99" s="268"/>
      <c r="AK99" s="246">
        <f>INDEX(CC99:CN99,MATCH($W$1,$CC$86:$CN$86,0))</f>
        <v>2528</v>
      </c>
      <c r="AL99" s="246">
        <f>+AH99-AK99</f>
        <v>-845.22865700000011</v>
      </c>
      <c r="AM99" s="170">
        <f>INDEX(BC99:BN99,MATCH($W$1,$BC$86:$BN$86,0))</f>
        <v>1</v>
      </c>
      <c r="AN99" s="431">
        <f>+SUMIFS('[1]SIIF 30 de Septiembre de 2024'!$X$4:$X$749,'[1]SIIF 30 de Septiembre de 2024'!$A$4:$A$749,$B99,'[1]SIIF 30 de Septiembre de 2024'!$B$4:$B$749,$C99,'[1]SIIF 30 de Septiembre de 2024'!$C$4:$C$749,$D99,'[1]SIIF 30 de Septiembre de 2024'!$D$4:$D$749,$E99,'[1]SIIF 30 de Septiembre de 2024'!$E$4:$E$749,$F99,'[1]SIIF 30 de Septiembre de 2024'!$F$4:$F$749,$G99,'[1]SIIF 30 de Septiembre de 2024'!$G$4:$G$749,$H99,'[1]SIIF 30 de Septiembre de 2024'!$H$4:$H$749,$I99,'[1]SIIF 30 de Septiembre de 2024'!$I$4:$I$749,$J99,'[1]SIIF 30 de Septiembre de 2024'!$J$4:$J$749,$K99,'[1]SIIF 30 de Septiembre de 2024'!$K$4:$K$749,$L99,'[1]SIIF 30 de Septiembre de 2024'!$L$4:$L$749,$M99,'[1]SIIF 30 de Septiembre de 2024'!$M$4:$M$749,$N99,'[1]SIIF 30 de Septiembre de 2024'!$N$4:$N$749,$O99)/1000000</f>
        <v>1091.1279300000001</v>
      </c>
      <c r="AO99" s="269">
        <f>+AN99/AD99</f>
        <v>0.43161706091772156</v>
      </c>
      <c r="AP99" s="268"/>
      <c r="AQ99" s="246">
        <f>INDEX(CP99:DA99,MATCH($W$1,$CP$86:$DA$86,0))</f>
        <v>1876.55</v>
      </c>
      <c r="AR99" s="246">
        <f>+AN99-AQ99</f>
        <v>-785.42206999999985</v>
      </c>
      <c r="AS99" s="170">
        <f>INDEX(BP99:CA99,MATCH($W$1,$BP$86:$CA$86,0))</f>
        <v>0.74230617088607598</v>
      </c>
      <c r="AT99" s="431">
        <f>+SUMIFS('[1]SIIF 30 de Septiembre de 2024'!$Z$4:$Z$749,'[1]SIIF 30 de Septiembre de 2024'!$A$4:$A$749,$B99,'[1]SIIF 30 de Septiembre de 2024'!$B$4:$B$749,$C99,'[1]SIIF 30 de Septiembre de 2024'!$C$4:$C$749,$D99,'[1]SIIF 30 de Septiembre de 2024'!$D$4:$D$749,$E99,'[1]SIIF 30 de Septiembre de 2024'!$E$4:$E$749,$F99,'[1]SIIF 30 de Septiembre de 2024'!$F$4:$F$749,$G99,'[1]SIIF 30 de Septiembre de 2024'!$G$4:$G$749,$H99,'[1]SIIF 30 de Septiembre de 2024'!$H$4:$H$749,$I99,'[1]SIIF 30 de Septiembre de 2024'!$I$4:$I$749,$J99,'[1]SIIF 30 de Septiembre de 2024'!$J$4:$J$749,$K99,'[1]SIIF 30 de Septiembre de 2024'!$K$4:$K$749,$L99,'[1]SIIF 30 de Septiembre de 2024'!$L$4:$L$749,$M99,'[1]SIIF 30 de Septiembre de 2024'!$M$4:$M$749,$N99,'[1]SIIF 30 de Septiembre de 2024'!$N$4:$N$749,$O99)/1000000</f>
        <v>1091.1279300000001</v>
      </c>
      <c r="AU99" s="269">
        <f>+AT99/AD99</f>
        <v>0.43161706091772156</v>
      </c>
      <c r="AV99" s="431">
        <f>+AD99-AH99</f>
        <v>845.22865700000011</v>
      </c>
      <c r="AW99" s="362">
        <f>+AH99-AN99</f>
        <v>591.64341299999978</v>
      </c>
      <c r="AX99" s="367">
        <f>+AD99-AN99</f>
        <v>1436.8720699999999</v>
      </c>
      <c r="AY99" s="363">
        <f>+AG99-AH99</f>
        <v>845.22865700000011</v>
      </c>
      <c r="AZ99" s="190">
        <f>AD99*AS99</f>
        <v>1876.5500000000002</v>
      </c>
      <c r="BA99" s="250">
        <f>IF(AND(AZ99=0,AN99&gt;AZ99),1,IFERROR(AN99/AZ99,1))</f>
        <v>0.5814542271722043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0</v>
      </c>
      <c r="AF100" s="353">
        <f>+SUM(AF98+AF99)</f>
        <v>5612.4733329999999</v>
      </c>
      <c r="AG100" s="353">
        <f>+SUM(AG98+AG99)</f>
        <v>5628</v>
      </c>
      <c r="AH100" s="423">
        <f>+SUM(AH98+AH99)</f>
        <v>4342.1223310000005</v>
      </c>
      <c r="AI100" s="167">
        <f>+AH100/AD100</f>
        <v>0.77152138077469801</v>
      </c>
      <c r="AJ100" s="270"/>
      <c r="AK100" s="271">
        <f>+SUM(AK98:AK99)</f>
        <v>5628</v>
      </c>
      <c r="AL100" s="185">
        <f>+SUM(AL98:AL99)</f>
        <v>-1285.877669</v>
      </c>
      <c r="AM100" s="170">
        <f>INDEX(BC100:BN100,MATCH($W$1,$BC$86:$BN$86,0))</f>
        <v>1</v>
      </c>
      <c r="AN100" s="423">
        <f>+SUM(AN98+AN99)</f>
        <v>2795.5667929500005</v>
      </c>
      <c r="AO100" s="183">
        <f>+AN100/AD100</f>
        <v>0.4967247322228146</v>
      </c>
      <c r="AP100" s="272"/>
      <c r="AQ100" s="271">
        <f>+SUM(AQ98:AQ99)</f>
        <v>4012.74</v>
      </c>
      <c r="AR100" s="185">
        <f>+SUM(AR98:AR99)</f>
        <v>-1217.1732070499997</v>
      </c>
      <c r="AS100" s="170">
        <f>INDEX(BP100:CA100,MATCH($W$1,$BP$86:$CA$86,0))</f>
        <v>0.71299573560767582</v>
      </c>
      <c r="AT100" s="423">
        <f>+SUM(AT98+AT99)</f>
        <v>2795.5667929500005</v>
      </c>
      <c r="AU100" s="183">
        <f>+AT100/AD100</f>
        <v>0.4967247322228146</v>
      </c>
      <c r="AV100" s="423">
        <f>+SUM(AV98+AV99)</f>
        <v>1285.877669</v>
      </c>
      <c r="AW100" s="353">
        <f>+SUM(AW98)</f>
        <v>954.91212504999999</v>
      </c>
      <c r="AX100" s="355">
        <f>+SUM(AX98:AX99)</f>
        <v>2832.4332070499995</v>
      </c>
      <c r="AY100" s="353">
        <f>+AG100-AH100</f>
        <v>1285.8776689999995</v>
      </c>
      <c r="AZ100" s="253">
        <f>+SUM(AZ98)</f>
        <v>2136.19</v>
      </c>
      <c r="BA100" s="250">
        <f>IF(AND(AZ100=0,AN100&gt;AZ100),1,IFERROR(AN100/AZ100,1))</f>
        <v>1.3086695438842053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439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30 de Septiembre de 2024'!$P$4:$P$749,'[1]SIIF 30 de Septiembre de 2024'!$A$4:$A$749,$B102,'[1]SIIF 30 de Septiembre de 2024'!$B$4:$B$749,$C102,'[1]SIIF 30 de Septiembre de 2024'!$C$4:$C$749,$D102)/1000000</f>
        <v>16799.016950000001</v>
      </c>
      <c r="X102" s="360"/>
      <c r="Y102" s="360">
        <f>+SUMIFS('[1]SIIF 30 de Septiembre de 2024'!$R$4:$R$749,'[1]SIIF 30 de Septiembre de 2024'!$A$4:$A$749,$B102,'[1]SIIF 30 de Septiembre de 2024'!$B$4:$B$749,$C102,'[1]SIIF 30 de Septiembre de 2024'!$C$4:$C$749,$D102)/1000000</f>
        <v>0</v>
      </c>
      <c r="Z102" s="360"/>
      <c r="AA102" s="360">
        <f>+SUMIFS('[1]SIIF 30 de Septiembre de 2024'!$Q$4:$Q$749,'[1]SIIF 30 de Septiembre de 2024'!$A$4:$A$749,$B102,'[1]SIIF 30 de Septiembre de 2024'!$B$4:$B$749,$C102,'[1]SIIF 30 de Septiembre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30 de Septiembre de 2024'!$T$4:$T$749,'[1]SIIF 30 de Septiembre de 2024'!$A$4:$A$749,$B102,'[1]SIIF 30 de Septiembre de 2024'!$B$4:$B$749,$C102,'[1]SIIF 30 de Septiembre de 2024'!$C$4:$C$749,$D102)/1000000</f>
        <v>0</v>
      </c>
      <c r="AF102" s="360">
        <f>+SUMIFS('[1]SIIF 30 de Septiembre de 2024'!$U$4:$U$749,'[1]SIIF 30 de Septiembre de 2024'!$A$4:$A$749,$B102,'[1]SIIF 30 de Septiembre de 2024'!$B$4:$B$749,$C102,'[1]SIIF 30 de Septiembre de 2024'!$C$4:$C$749,$D102)/1000000</f>
        <v>16717.556950999999</v>
      </c>
      <c r="AG102" s="360">
        <f>AD102-AE102</f>
        <v>16799.016950000001</v>
      </c>
      <c r="AH102" s="428">
        <f>+SUMIFS('[1]SIIF 30 de Septiembre de 2024'!$W$4:$W$749,'[1]SIIF 30 de Septiembre de 2024'!$A$4:$A$749,$B102,'[1]SIIF 30 de Septiembre de 2024'!$B$4:$B$749,$C102,'[1]SIIF 30 de Septiembre de 2024'!$C$4:$C$749,$D102,'[1]SIIF 30 de Septiembre de 2024'!$D$4:$D$749,$E102,'[1]SIIF 30 de Septiembre de 2024'!$E$4:$E$749,$F102,'[1]SIIF 30 de Septiembre de 2024'!$F$4:$F$749,$G102,'[1]SIIF 30 de Septiembre de 2024'!$G$4:$G$749,$H102,'[1]SIIF 30 de Septiembre de 2024'!$H$4:$H$749,$I102,'[1]SIIF 30 de Septiembre de 2024'!$I$4:$I$749,$J102,'[1]SIIF 30 de Septiembre de 2024'!$J$4:$J$749,$K102,'[1]SIIF 30 de Septiembre de 2024'!$K$4:$K$749,$L102,'[1]SIIF 30 de Septiembre de 2024'!$L$4:$L$749,$M102,'[1]SIIF 30 de Septiembre de 2024'!$M$4:$M$749,$N102,'[1]SIIF 30 de Septiembre de 2024'!$N$4:$N$749,$O102)/1000000</f>
        <v>12484.706467</v>
      </c>
      <c r="AI102" s="247">
        <f>+AH102/AD102</f>
        <v>0.74318077683706363</v>
      </c>
      <c r="AJ102" s="248"/>
      <c r="AK102" s="246">
        <f>INDEX(CC102:CN102,MATCH($W$1,$CC$86:$CN$86,0))</f>
        <v>16631.454602999998</v>
      </c>
      <c r="AL102" s="246">
        <f>+AH102-AK102</f>
        <v>-4146.7481359999983</v>
      </c>
      <c r="AM102" s="170">
        <f t="shared" ref="AM102:AM109" si="300">INDEX(BC102:BN102,MATCH($W$1,$BC$86:$BN$86,0))</f>
        <v>0.99002546711520523</v>
      </c>
      <c r="AN102" s="428">
        <f>+SUMIFS('[1]SIIF 30 de Septiembre de 2024'!$X$4:$X$749,'[1]SIIF 30 de Septiembre de 2024'!$A$4:$A$749,$B102,'[1]SIIF 30 de Septiembre de 2024'!$B$4:$B$749,$C102,'[1]SIIF 30 de Septiembre de 2024'!$C$4:$C$749,$D102,'[1]SIIF 30 de Septiembre de 2024'!$D$4:$D$749,$E102,'[1]SIIF 30 de Septiembre de 2024'!$E$4:$E$749,$F102,'[1]SIIF 30 de Septiembre de 2024'!$F$4:$F$749,$G102,'[1]SIIF 30 de Septiembre de 2024'!$G$4:$G$749,$H102,'[1]SIIF 30 de Septiembre de 2024'!$H$4:$H$749,$I102,'[1]SIIF 30 de Septiembre de 2024'!$I$4:$I$749,$J102,'[1]SIIF 30 de Septiembre de 2024'!$J$4:$J$749,$K102,'[1]SIIF 30 de Septiembre de 2024'!$K$4:$K$749,$L102,'[1]SIIF 30 de Septiembre de 2024'!$L$4:$L$749,$M102,'[1]SIIF 30 de Septiembre de 2024'!$M$4:$M$749,$N102,'[1]SIIF 30 de Septiembre de 2024'!$N$4:$N$749,$O102)/1000000</f>
        <v>4210.9057380000004</v>
      </c>
      <c r="AO102" s="247">
        <f>+AN102/AD102</f>
        <v>0.25066381863493509</v>
      </c>
      <c r="AP102" s="248"/>
      <c r="AQ102" s="246">
        <f>INDEX(CP102:DA102,MATCH($W$1,$CP$86:$DA$86,0))</f>
        <v>11330.035409400001</v>
      </c>
      <c r="AR102" s="246">
        <f>+AN102-AQ102</f>
        <v>-7119.1296714000009</v>
      </c>
      <c r="AS102" s="170">
        <f t="shared" ref="AS102:AS109" si="301">INDEX(BP102:CA102,MATCH($W$1,$BP$86:$CA$86,0))</f>
        <v>0.67444633475412974</v>
      </c>
      <c r="AT102" s="428">
        <f>+SUMIFS('[1]SIIF 30 de Septiembre de 2024'!$Z$4:$Z$749,'[1]SIIF 30 de Septiembre de 2024'!$A$4:$A$749,$B102,'[1]SIIF 30 de Septiembre de 2024'!$B$4:$B$749,$C102,'[1]SIIF 30 de Septiembre de 2024'!$C$4:$C$749,$D102,'[1]SIIF 30 de Septiembre de 2024'!$D$4:$D$749,$E102,'[1]SIIF 30 de Septiembre de 2024'!$E$4:$E$749,$F102,'[1]SIIF 30 de Septiembre de 2024'!$F$4:$F$749,$G102,'[1]SIIF 30 de Septiembre de 2024'!$G$4:$G$749,$H102,'[1]SIIF 30 de Septiembre de 2024'!$H$4:$H$749,$I102,'[1]SIIF 30 de Septiembre de 2024'!$I$4:$I$749,$J102,'[1]SIIF 30 de Septiembre de 2024'!$J$4:$J$749,$K102,'[1]SIIF 30 de Septiembre de 2024'!$K$4:$K$749,$L102,'[1]SIIF 30 de Septiembre de 2024'!$L$4:$L$749,$M102,'[1]SIIF 30 de Septiembre de 2024'!$M$4:$M$749,$N102,'[1]SIIF 30 de Septiembre de 2024'!$N$4:$N$749,$O102)/1000000</f>
        <v>4210.9057380000004</v>
      </c>
      <c r="AU102" s="247">
        <f>+AT102/AD102</f>
        <v>0.25066381863493509</v>
      </c>
      <c r="AV102" s="433">
        <f>+AD102-AH102</f>
        <v>4314.3104830000011</v>
      </c>
      <c r="AW102" s="361">
        <f>+AH102-AN102</f>
        <v>8273.8007289999987</v>
      </c>
      <c r="AX102" s="361">
        <f>+AD102-AN102</f>
        <v>12588.111212</v>
      </c>
      <c r="AY102" s="360">
        <f>+AG102-AH102</f>
        <v>4314.3104830000011</v>
      </c>
      <c r="AZ102" s="190">
        <f>AD102*AS102</f>
        <v>11330.035409399999</v>
      </c>
      <c r="BA102" s="250">
        <f>IF(AND(AZ102=0,AN102&gt;AZ102),1,IFERROR(AN102/AZ102,1))</f>
        <v>0.37165865646866464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30 de Septiembre de 2024'!$P$4:$P$749,'[1]SIIF 30 de Septiembre de 2024'!$A$4:$A$749,$B103,'[1]SIIF 30 de Septiembre de 2024'!$B$4:$B$749,$C103,'[1]SIIF 30 de Septiembre de 2024'!$C$4:$C$749,$D103)/1000000</f>
        <v>18065.551019999999</v>
      </c>
      <c r="X103" s="360"/>
      <c r="Y103" s="360">
        <f>+SUMIFS('[1]SIIF 30 de Septiembre de 2024'!$R$4:$R$749,'[1]SIIF 30 de Septiembre de 2024'!$A$4:$A$749,$B103,'[1]SIIF 30 de Septiembre de 2024'!$B$4:$B$749,$C103,'[1]SIIF 30 de Septiembre de 2024'!$C$4:$C$749,$D103)/1000000</f>
        <v>0</v>
      </c>
      <c r="Z103" s="360"/>
      <c r="AA103" s="360">
        <f>+SUMIFS('[1]SIIF 30 de Septiembre de 2024'!$Q$4:$Q$749,'[1]SIIF 30 de Septiembre de 2024'!$A$4:$A$749,$B103,'[1]SIIF 30 de Septiembre de 2024'!$B$4:$B$749,$C103,'[1]SIIF 30 de Septiembre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30 de Septiembre de 2024'!$T$4:$T$749,'[1]SIIF 30 de Septiembre de 2024'!$A$4:$A$749,$B103,'[1]SIIF 30 de Septiembre de 2024'!$B$4:$B$749,$C103,'[1]SIIF 30 de Septiembre de 2024'!$C$4:$C$749,$D103)/1000000</f>
        <v>0</v>
      </c>
      <c r="AF103" s="360">
        <f>+SUMIFS('[1]SIIF 30 de Septiembre de 2024'!$U$4:$U$749,'[1]SIIF 30 de Septiembre de 2024'!$A$4:$A$749,$B103,'[1]SIIF 30 de Septiembre de 2024'!$B$4:$B$749,$C103,'[1]SIIF 30 de Septiembre de 2024'!$C$4:$C$749,$D103)/1000000</f>
        <v>17373.617685000001</v>
      </c>
      <c r="AG103" s="360">
        <f>AD103-AE103</f>
        <v>18065.551019999999</v>
      </c>
      <c r="AH103" s="428">
        <f>+SUMIFS('[1]SIIF 30 de Septiembre de 2024'!$W$4:$W$749,'[1]SIIF 30 de Septiembre de 2024'!$A$4:$A$749,$B103,'[1]SIIF 30 de Septiembre de 2024'!$B$4:$B$749,$C103,'[1]SIIF 30 de Septiembre de 2024'!$C$4:$C$749,$D103,'[1]SIIF 30 de Septiembre de 2024'!$D$4:$D$749,$E103,'[1]SIIF 30 de Septiembre de 2024'!$E$4:$E$749,$F103,'[1]SIIF 30 de Septiembre de 2024'!$F$4:$F$749,$G103,'[1]SIIF 30 de Septiembre de 2024'!$G$4:$G$749,$H103,'[1]SIIF 30 de Septiembre de 2024'!$H$4:$H$749,$I103,'[1]SIIF 30 de Septiembre de 2024'!$I$4:$I$749,$J103,'[1]SIIF 30 de Septiembre de 2024'!$J$4:$J$749,$K103,'[1]SIIF 30 de Septiembre de 2024'!$K$4:$K$749,$L103,'[1]SIIF 30 de Septiembre de 2024'!$L$4:$L$749,$M103,'[1]SIIF 30 de Septiembre de 2024'!$M$4:$M$749,$N103,'[1]SIIF 30 de Septiembre de 2024'!$N$4:$N$749,$O103)/1000000</f>
        <v>11613.958576999999</v>
      </c>
      <c r="AI103" s="247">
        <f>+AH103/AD103</f>
        <v>0.64287873445666976</v>
      </c>
      <c r="AJ103" s="248"/>
      <c r="AK103" s="246">
        <f>INDEX(CC103:CN103,MATCH($W$1,$CC$86:$CN$86,0))</f>
        <v>17993.551019999999</v>
      </c>
      <c r="AL103" s="246">
        <f>+AH103-AK103</f>
        <v>-6379.5924429999995</v>
      </c>
      <c r="AM103" s="170">
        <f t="shared" si="300"/>
        <v>0.9960145140372253</v>
      </c>
      <c r="AN103" s="428">
        <f>+SUMIFS('[1]SIIF 30 de Septiembre de 2024'!$X$4:$X$749,'[1]SIIF 30 de Septiembre de 2024'!$A$4:$A$749,$B103,'[1]SIIF 30 de Septiembre de 2024'!$B$4:$B$749,$C103,'[1]SIIF 30 de Septiembre de 2024'!$C$4:$C$749,$D103,'[1]SIIF 30 de Septiembre de 2024'!$D$4:$D$749,$E103,'[1]SIIF 30 de Septiembre de 2024'!$E$4:$E$749,$F103,'[1]SIIF 30 de Septiembre de 2024'!$F$4:$F$749,$G103,'[1]SIIF 30 de Septiembre de 2024'!$G$4:$G$749,$H103,'[1]SIIF 30 de Septiembre de 2024'!$H$4:$H$749,$I103,'[1]SIIF 30 de Septiembre de 2024'!$I$4:$I$749,$J103,'[1]SIIF 30 de Septiembre de 2024'!$J$4:$J$749,$K103,'[1]SIIF 30 de Septiembre de 2024'!$K$4:$K$749,$L103,'[1]SIIF 30 de Septiembre de 2024'!$L$4:$L$749,$M103,'[1]SIIF 30 de Septiembre de 2024'!$M$4:$M$749,$N103,'[1]SIIF 30 de Septiembre de 2024'!$N$4:$N$749,$O103)/1000000</f>
        <v>2769.833658</v>
      </c>
      <c r="AO103" s="247">
        <f>+AN103/AD103</f>
        <v>0.15332129393305383</v>
      </c>
      <c r="AP103" s="248"/>
      <c r="AQ103" s="246">
        <f>INDEX(CP103:DA103,MATCH($W$1,$CP$86:$DA$86,0))</f>
        <v>11552.817265</v>
      </c>
      <c r="AR103" s="246">
        <f>+AN103-AQ103</f>
        <v>-8782.9836070000001</v>
      </c>
      <c r="AS103" s="170">
        <f t="shared" si="301"/>
        <v>0.63949432000220274</v>
      </c>
      <c r="AT103" s="428">
        <f>+SUMIFS('[1]SIIF 30 de Septiembre de 2024'!$Z$4:$Z$749,'[1]SIIF 30 de Septiembre de 2024'!$A$4:$A$749,$B103,'[1]SIIF 30 de Septiembre de 2024'!$B$4:$B$749,$C103,'[1]SIIF 30 de Septiembre de 2024'!$C$4:$C$749,$D103,'[1]SIIF 30 de Septiembre de 2024'!$D$4:$D$749,$E103,'[1]SIIF 30 de Septiembre de 2024'!$E$4:$E$749,$F103,'[1]SIIF 30 de Septiembre de 2024'!$F$4:$F$749,$G103,'[1]SIIF 30 de Septiembre de 2024'!$G$4:$G$749,$H103,'[1]SIIF 30 de Septiembre de 2024'!$H$4:$H$749,$I103,'[1]SIIF 30 de Septiembre de 2024'!$I$4:$I$749,$J103,'[1]SIIF 30 de Septiembre de 2024'!$J$4:$J$749,$K103,'[1]SIIF 30 de Septiembre de 2024'!$K$4:$K$749,$L103,'[1]SIIF 30 de Septiembre de 2024'!$L$4:$L$749,$M103,'[1]SIIF 30 de Septiembre de 2024'!$M$4:$M$749,$N103,'[1]SIIF 30 de Septiembre de 2024'!$N$4:$N$749,$O103)/1000000</f>
        <v>2769.833658</v>
      </c>
      <c r="AU103" s="247">
        <f>+AT103/AD103</f>
        <v>0.15332129393305383</v>
      </c>
      <c r="AV103" s="433">
        <f>+AD103-AH103</f>
        <v>6451.5924429999995</v>
      </c>
      <c r="AW103" s="361">
        <f>+AH103-AN103</f>
        <v>8844.1249189999999</v>
      </c>
      <c r="AX103" s="361">
        <f>+AD103-AN103</f>
        <v>15295.717361999999</v>
      </c>
      <c r="AY103" s="360">
        <f>+AG103-AH103</f>
        <v>6451.5924429999995</v>
      </c>
      <c r="AZ103" s="190">
        <f>AD103*AS103</f>
        <v>11552.817265</v>
      </c>
      <c r="BA103" s="250">
        <f>IF(AND(AZ103=0,AN103&gt;AZ103),1,IFERROR(AN103/AZ103,1))</f>
        <v>0.23975395736513452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30 de Septiembre de 2024'!$P$4:$P$749,'[1]SIIF 30 de Septiembre de 2024'!$A$4:$A$749,$B104,'[1]SIIF 30 de Septiembre de 2024'!$B$4:$B$749,$C104,'[1]SIIF 30 de Septiembre de 2024'!$C$4:$C$749,$D104)/1000000</f>
        <v>3573.5376529999999</v>
      </c>
      <c r="X104" s="360"/>
      <c r="Y104" s="360">
        <f>+SUMIFS('[1]SIIF 30 de Septiembre de 2024'!$R$4:$R$749,'[1]SIIF 30 de Septiembre de 2024'!$A$4:$A$749,$B104,'[1]SIIF 30 de Septiembre de 2024'!$B$4:$B$749,$C104,'[1]SIIF 30 de Septiembre de 2024'!$C$4:$C$749,$D104)/1000000</f>
        <v>0</v>
      </c>
      <c r="Z104" s="360"/>
      <c r="AA104" s="360">
        <f>+SUMIFS('[1]SIIF 30 de Septiembre de 2024'!$Q$4:$Q$749,'[1]SIIF 30 de Septiembre de 2024'!$A$4:$A$749,$B104,'[1]SIIF 30 de Septiembre de 2024'!$B$4:$B$749,$C104,'[1]SIIF 30 de Septiembre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30 de Septiembre de 2024'!$T$4:$T$749,'[1]SIIF 30 de Septiembre de 2024'!$A$4:$A$749,$B104,'[1]SIIF 30 de Septiembre de 2024'!$B$4:$B$749,$C104,'[1]SIIF 30 de Septiembre de 2024'!$C$4:$C$749,$D104)/1000000</f>
        <v>0</v>
      </c>
      <c r="AF104" s="368">
        <f>+SUMIFS('[1]SIIF 30 de Septiembre de 2024'!$U$4:$U$749,'[1]SIIF 30 de Septiembre de 2024'!$A$4:$A$749,$B104,'[1]SIIF 30 de Septiembre de 2024'!$B$4:$B$749,$C104,'[1]SIIF 30 de Septiembre de 2024'!$C$4:$C$749,$D104)/1000000</f>
        <v>3350.3754469999999</v>
      </c>
      <c r="AG104" s="360">
        <f>AD104-AE104</f>
        <v>3573.5376529999999</v>
      </c>
      <c r="AH104" s="433">
        <f>+SUMIFS('[1]SIIF 30 de Septiembre de 2024'!$W$4:$W$749,'[1]SIIF 30 de Septiembre de 2024'!$A$4:$A$749,$B104,'[1]SIIF 30 de Septiembre de 2024'!$B$4:$B$749,$C104,'[1]SIIF 30 de Septiembre de 2024'!$C$4:$C$749,$D104,'[1]SIIF 30 de Septiembre de 2024'!$D$4:$D$749,$E104,'[1]SIIF 30 de Septiembre de 2024'!$E$4:$E$749,$F104,'[1]SIIF 30 de Septiembre de 2024'!$F$4:$F$749,$G104,'[1]SIIF 30 de Septiembre de 2024'!$G$4:$G$749,$H104,'[1]SIIF 30 de Septiembre de 2024'!$H$4:$H$749,$I104,'[1]SIIF 30 de Septiembre de 2024'!$I$4:$I$749,$J104,'[1]SIIF 30 de Septiembre de 2024'!$J$4:$J$749,$K104,'[1]SIIF 30 de Septiembre de 2024'!$K$4:$K$749,$L104,'[1]SIIF 30 de Septiembre de 2024'!$L$4:$L$749,$M104,'[1]SIIF 30 de Septiembre de 2024'!$M$4:$M$749,$N104,'[1]SIIF 30 de Septiembre de 2024'!$N$4:$N$749,$O104)/1000000</f>
        <v>2536.9572029999999</v>
      </c>
      <c r="AI104" s="277">
        <f>+AH104/AD104</f>
        <v>0.70992877348590788</v>
      </c>
      <c r="AJ104" s="278"/>
      <c r="AK104" s="246">
        <f>INDEX(CC104:CN104,MATCH($W$1,$CC$86:$CN$86,0))</f>
        <v>3543.5376529999999</v>
      </c>
      <c r="AL104" s="246">
        <f>+AH104-AK104</f>
        <v>-1006.5804499999999</v>
      </c>
      <c r="AM104" s="170">
        <f t="shared" si="300"/>
        <v>0.99160495763216183</v>
      </c>
      <c r="AN104" s="433">
        <f>+SUMIFS('[1]SIIF 30 de Septiembre de 2024'!$X$4:$X$749,'[1]SIIF 30 de Septiembre de 2024'!$A$4:$A$749,$B104,'[1]SIIF 30 de Septiembre de 2024'!$B$4:$B$749,$C104,'[1]SIIF 30 de Septiembre de 2024'!$C$4:$C$749,$D104,'[1]SIIF 30 de Septiembre de 2024'!$D$4:$D$749,$E104,'[1]SIIF 30 de Septiembre de 2024'!$E$4:$E$749,$F104,'[1]SIIF 30 de Septiembre de 2024'!$F$4:$F$749,$G104,'[1]SIIF 30 de Septiembre de 2024'!$G$4:$G$749,$H104,'[1]SIIF 30 de Septiembre de 2024'!$H$4:$H$749,$I104,'[1]SIIF 30 de Septiembre de 2024'!$I$4:$I$749,$J104,'[1]SIIF 30 de Septiembre de 2024'!$J$4:$J$749,$K104,'[1]SIIF 30 de Septiembre de 2024'!$K$4:$K$749,$L104,'[1]SIIF 30 de Septiembre de 2024'!$L$4:$L$749,$M104,'[1]SIIF 30 de Septiembre de 2024'!$M$4:$M$749,$N104,'[1]SIIF 30 de Septiembre de 2024'!$N$4:$N$749,$O104)/1000000</f>
        <v>1114.458936</v>
      </c>
      <c r="AO104" s="277">
        <f>+AN104/AD104</f>
        <v>0.31186433283119519</v>
      </c>
      <c r="AP104" s="278"/>
      <c r="AQ104" s="246">
        <f>INDEX(CP104:DA104,MATCH($W$1,$CP$86:$DA$86,0))</f>
        <v>2034.2323814545452</v>
      </c>
      <c r="AR104" s="246">
        <f>+AN104-AQ104</f>
        <v>-919.77344545454525</v>
      </c>
      <c r="AS104" s="170">
        <f t="shared" si="301"/>
        <v>0.56924890094507641</v>
      </c>
      <c r="AT104" s="433">
        <f>+SUMIFS('[1]SIIF 30 de Septiembre de 2024'!$Z$4:$Z$749,'[1]SIIF 30 de Septiembre de 2024'!$A$4:$A$749,$B104,'[1]SIIF 30 de Septiembre de 2024'!$B$4:$B$749,$C104,'[1]SIIF 30 de Septiembre de 2024'!$C$4:$C$749,$D104,'[1]SIIF 30 de Septiembre de 2024'!$D$4:$D$749,$E104,'[1]SIIF 30 de Septiembre de 2024'!$E$4:$E$749,$F104,'[1]SIIF 30 de Septiembre de 2024'!$F$4:$F$749,$G104,'[1]SIIF 30 de Septiembre de 2024'!$G$4:$G$749,$H104,'[1]SIIF 30 de Septiembre de 2024'!$H$4:$H$749,$I104,'[1]SIIF 30 de Septiembre de 2024'!$I$4:$I$749,$J104,'[1]SIIF 30 de Septiembre de 2024'!$J$4:$J$749,$K104,'[1]SIIF 30 de Septiembre de 2024'!$K$4:$K$749,$L104,'[1]SIIF 30 de Septiembre de 2024'!$L$4:$L$749,$M104,'[1]SIIF 30 de Septiembre de 2024'!$M$4:$M$749,$N104,'[1]SIIF 30 de Septiembre de 2024'!$N$4:$N$749,$O104)/1000000</f>
        <v>1114.458936</v>
      </c>
      <c r="AU104" s="277">
        <f>+AT104/AD104</f>
        <v>0.31186433283119519</v>
      </c>
      <c r="AV104" s="433">
        <f>+AD104-AH104</f>
        <v>1036.5804499999999</v>
      </c>
      <c r="AW104" s="369">
        <f>+AH104-AN104</f>
        <v>1422.4982669999999</v>
      </c>
      <c r="AX104" s="369">
        <f>+AD104-AN104</f>
        <v>2459.0787169999999</v>
      </c>
      <c r="AY104" s="368">
        <f>+AG104-AH104</f>
        <v>1036.5804499999999</v>
      </c>
      <c r="AZ104" s="190">
        <f>AD104*AS104</f>
        <v>2034.2323814560978</v>
      </c>
      <c r="BA104" s="250">
        <f>IF(AND(AZ104=0,AN104&gt;AZ104),1,IFERROR(AN104/AZ104,1))</f>
        <v>0.54785232314622456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0</v>
      </c>
      <c r="AF105" s="353">
        <f t="shared" si="304"/>
        <v>37441.550082999995</v>
      </c>
      <c r="AG105" s="353">
        <f t="shared" si="304"/>
        <v>38438.105623000003</v>
      </c>
      <c r="AH105" s="423">
        <f>+SUM(AH102:AH104)</f>
        <v>26635.622246999999</v>
      </c>
      <c r="AI105" s="167">
        <f>+AH105/AD105</f>
        <v>0.69294835984482506</v>
      </c>
      <c r="AJ105" s="270"/>
      <c r="AK105" s="271">
        <f>+SUM(AK102:AK104)</f>
        <v>38168.543275999997</v>
      </c>
      <c r="AL105" s="185">
        <f>+SUM(AL102:AL104)</f>
        <v>-11532.921028999997</v>
      </c>
      <c r="AM105" s="170">
        <f t="shared" si="300"/>
        <v>0.99298710634587806</v>
      </c>
      <c r="AN105" s="423">
        <f>+SUM(AN102:AN104)</f>
        <v>8095.1983320000008</v>
      </c>
      <c r="AO105" s="183">
        <f>+AN105/AD105</f>
        <v>0.21060346759534684</v>
      </c>
      <c r="AP105" s="272"/>
      <c r="AQ105" s="271">
        <f>+SUM(AQ102:AQ104)</f>
        <v>24917.085055854546</v>
      </c>
      <c r="AR105" s="185">
        <f>+SUM(AR102:AR104)</f>
        <v>-16821.886723854546</v>
      </c>
      <c r="AS105" s="170">
        <f t="shared" si="301"/>
        <v>0.64823915362116713</v>
      </c>
      <c r="AT105" s="423">
        <f>+SUM(AT102:AT104)</f>
        <v>8095.1983320000008</v>
      </c>
      <c r="AU105" s="183">
        <f>+AT105/AD105</f>
        <v>0.21060346759534684</v>
      </c>
      <c r="AV105" s="423">
        <f>+SUM(AV102:AV104)</f>
        <v>11802.483376</v>
      </c>
      <c r="AW105" s="353">
        <f>+SUM(AW102:AW104)</f>
        <v>18540.423914999996</v>
      </c>
      <c r="AX105" s="353">
        <f>+SUM(AX102:AX104)</f>
        <v>30342.907291</v>
      </c>
      <c r="AY105" s="353">
        <f>+SUM(AY102:AY104)</f>
        <v>11802.483376</v>
      </c>
      <c r="AZ105" s="353">
        <f>+SUM(AZ102:AZ104)</f>
        <v>24917.085055856096</v>
      </c>
      <c r="BA105" s="250">
        <f>IF(AND(AZ105=0,AN105&gt;AZ105),1,IFERROR(AN105/AZ105,1))</f>
        <v>0.32488544762973548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8185.4793</v>
      </c>
      <c r="AL108" s="185">
        <f>SUM(AL144:AL144)</f>
        <v>-3543.3422969899993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3569.2</v>
      </c>
      <c r="AR108" s="185">
        <f>SUM(AR144:AR144)</f>
        <v>-944.0681869899995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54947.621303999993</v>
      </c>
      <c r="AG109" s="364">
        <f>AG88+AG105+AG100+AG96+AG91+AG108</f>
        <v>57297.105623000003</v>
      </c>
      <c r="AH109" s="364">
        <f>AH88+AH105+AH100+AH96+AH91+AH108</f>
        <v>40311.167548999998</v>
      </c>
      <c r="AI109" s="167">
        <f>+AH109/AD109</f>
        <v>0.70354631548471147</v>
      </c>
      <c r="AJ109" s="270"/>
      <c r="AK109" s="364">
        <f t="shared" ref="AK109" si="309">AK88+AK105+AK100+AK96+AK91+AK108</f>
        <v>65174.560875999996</v>
      </c>
      <c r="AL109" s="185">
        <f>AL88+AL105+AL100+AL96+AL91</f>
        <v>-16677.914026999995</v>
      </c>
      <c r="AM109" s="170">
        <f t="shared" si="300"/>
        <v>0.99462409062987012</v>
      </c>
      <c r="AN109" s="364">
        <f>AN88+AN105+AN100+AN96+AN91+AN108</f>
        <v>15063.904186360001</v>
      </c>
      <c r="AO109" s="183">
        <f>+AN109/AD109</f>
        <v>0.26290864124056385</v>
      </c>
      <c r="AP109" s="272"/>
      <c r="AQ109" s="364">
        <f t="shared" ref="AQ109" si="310">AQ88+AQ105+AQ100+AQ96+AQ91+AQ108</f>
        <v>39448.062832593423</v>
      </c>
      <c r="AR109" s="185">
        <f>AR88+AR105+AR100+AR96+AR91</f>
        <v>-20814.958646233423</v>
      </c>
      <c r="AS109" s="170">
        <f t="shared" si="301"/>
        <v>0.62618979514719253</v>
      </c>
      <c r="AT109" s="364">
        <f>AT88+AT105+AT100+AT96+AT91+AT108</f>
        <v>15044.004186360002</v>
      </c>
      <c r="AU109" s="183">
        <f>+AT109/AD109</f>
        <v>0.26256132875795896</v>
      </c>
      <c r="AV109" s="364">
        <f>AV88+AV105+AV100+AV96+AV91+AV108</f>
        <v>16985.938073999998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16985.938074000005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439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7" t="s">
        <v>220</v>
      </c>
      <c r="W111" s="368">
        <f>+SUMIFS('[1]SIIF 30 de Septiembre de 2024'!$P$4:$P$749,'[1]SIIF 30 de Septiembre de 2024'!$A$4:$A$749,$B111,'[1]SIIF 30 de Septiembre de 2024'!$B$4:$B$749,$C111,'[1]SIIF 30 de Septiembre de 2024'!$C$4:$C$749,$D111)/1000000</f>
        <v>1207581.825092</v>
      </c>
      <c r="X111" s="360"/>
      <c r="Y111" s="360">
        <f>+SUMIFS('[1]SIIF 30 de Septiembre de 2024'!$R$4:$R$749,'[1]SIIF 30 de Septiembre de 2024'!$A$4:$A$749,$B111,'[1]SIIF 30 de Septiembre de 2024'!$B$4:$B$749,$C111,'[1]SIIF 30 de Septiembre de 2024'!$C$4:$C$749,$D111)/1000000</f>
        <v>0</v>
      </c>
      <c r="Z111" s="360"/>
      <c r="AA111" s="360">
        <f>+SUMIFS('[1]SIIF 30 de Septiembre de 2024'!$Q$4:$Q$749,'[1]SIIF 30 de Septiembre de 2024'!$A$4:$A$749,$B111,'[1]SIIF 30 de Septiembre de 2024'!$B$4:$B$749,$C111,'[1]SIIF 30 de Septiembre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30 de Septiembre de 2024'!$T$4:$T$749,'[1]SIIF 30 de Septiembre de 2024'!$A$4:$A$749,$B111,'[1]SIIF 30 de Septiembre de 2024'!$B$4:$B$749,$C111,'[1]SIIF 30 de Septiembre de 2024'!$C$4:$C$749,$D111)/1000000</f>
        <v>285282</v>
      </c>
      <c r="AF111" s="368">
        <f>+SUMIFS('[1]SIIF 30 de Septiembre de 2024'!$U$4:$U$749,'[1]SIIF 30 de Septiembre de 2024'!$A$4:$A$749,$B111,'[1]SIIF 30 de Septiembre de 2024'!$B$4:$B$749,$C111,'[1]SIIF 30 de Septiembre de 2024'!$C$4:$C$749,$D111)/1000000</f>
        <v>690303.86501399998</v>
      </c>
      <c r="AG111" s="368">
        <f t="shared" ref="AG111:AG119" si="318">AD111-AE111</f>
        <v>922299.82509199996</v>
      </c>
      <c r="AH111" s="428">
        <f>+SUMIFS('[1]SIIF 30 de Septiembre de 2024'!$W$4:$W$749,'[1]SIIF 30 de Septiembre de 2024'!$A$4:$A$749,$B111,'[1]SIIF 30 de Septiembre de 2024'!$B$4:$B$749,$C111,'[1]SIIF 30 de Septiembre de 2024'!$C$4:$C$749,$D111,'[1]SIIF 30 de Septiembre de 2024'!$D$4:$D$749,$E111,'[1]SIIF 30 de Septiembre de 2024'!$E$4:$E$749,$F111,'[1]SIIF 30 de Septiembre de 2024'!$F$4:$F$749,$G111,'[1]SIIF 30 de Septiembre de 2024'!$G$4:$G$749,$H111,'[1]SIIF 30 de Septiembre de 2024'!$H$4:$H$749,$I111,'[1]SIIF 30 de Septiembre de 2024'!$I$4:$I$749,$J111,'[1]SIIF 30 de Septiembre de 2024'!$J$4:$J$749,$K111,'[1]SIIF 30 de Septiembre de 2024'!$K$4:$K$749,$L111,'[1]SIIF 30 de Septiembre de 2024'!$L$4:$L$749,$M111,'[1]SIIF 30 de Septiembre de 2024'!$M$4:$M$749,$N111,'[1]SIIF 30 de Septiembre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708038.91480799997</v>
      </c>
      <c r="AL111" s="246">
        <f t="shared" ref="AL111:AL117" si="321">+AH111-AK111</f>
        <v>-18023.239950999967</v>
      </c>
      <c r="AM111" s="170">
        <f t="shared" ref="AM111:AM120" si="322">INDEX(BC111:BN111,MATCH($W$1,$BC$86:$BN$86,0))</f>
        <v>0.58632789935709562</v>
      </c>
      <c r="AN111" s="433">
        <f>+SUMIFS('[1]SIIF 30 de Septiembre de 2024'!$X$4:$X$749,'[1]SIIF 30 de Septiembre de 2024'!$A$4:$A$749,$B111,'[1]SIIF 30 de Septiembre de 2024'!$B$4:$B$749,$C111,'[1]SIIF 30 de Septiembre de 2024'!$C$4:$C$749,$D111,'[1]SIIF 30 de Septiembre de 2024'!$D$4:$D$749,$E111,'[1]SIIF 30 de Septiembre de 2024'!$E$4:$E$749,$F111,'[1]SIIF 30 de Septiembre de 2024'!$F$4:$F$749,$G111,'[1]SIIF 30 de Septiembre de 2024'!$G$4:$G$749,$H111,'[1]SIIF 30 de Septiembre de 2024'!$H$4:$H$749,$I111,'[1]SIIF 30 de Septiembre de 2024'!$I$4:$I$749,$J111,'[1]SIIF 30 de Septiembre de 2024'!$J$4:$J$749,$K111,'[1]SIIF 30 de Septiembre de 2024'!$K$4:$K$749,$L111,'[1]SIIF 30 de Septiembre de 2024'!$L$4:$L$749,$M111,'[1]SIIF 30 de Septiembre de 2024'!$M$4:$M$749,$N111,'[1]SIIF 30 de Septiembre de 2024'!$N$4:$N$749,$O111)/1000000</f>
        <v>485048.32576199999</v>
      </c>
      <c r="AO111" s="277">
        <f t="shared" ref="AO111:AO120" si="323">+AN111/AD111</f>
        <v>0.40166911730809335</v>
      </c>
      <c r="AP111" s="278"/>
      <c r="AQ111" s="246">
        <f t="shared" ref="AQ111:AQ119" si="324">INDEX(CP111:DA111,MATCH($W$1,$CP$86:$DA$86,0))</f>
        <v>708038.91480799997</v>
      </c>
      <c r="AR111" s="246">
        <f t="shared" ref="AR111:AR117" si="325">+AN111-AQ111</f>
        <v>-222990.58904599998</v>
      </c>
      <c r="AS111" s="170">
        <f t="shared" ref="AS111:AS120" si="326">INDEX(BP111:CA111,MATCH($W$1,$BP$86:$CA$86,0))</f>
        <v>0.58632789935709562</v>
      </c>
      <c r="AT111" s="433">
        <f>+SUMIFS('[1]SIIF 30 de Septiembre de 2024'!$Z$4:$Z$749,'[1]SIIF 30 de Septiembre de 2024'!$A$4:$A$749,$B111,'[1]SIIF 30 de Septiembre de 2024'!$B$4:$B$749,$C111,'[1]SIIF 30 de Septiembre de 2024'!$C$4:$C$749,$D111,'[1]SIIF 30 de Septiembre de 2024'!$D$4:$D$749,$E111,'[1]SIIF 30 de Septiembre de 2024'!$E$4:$E$749,$F111,'[1]SIIF 30 de Septiembre de 2024'!$F$4:$F$749,$G111,'[1]SIIF 30 de Septiembre de 2024'!$G$4:$G$749,$H111,'[1]SIIF 30 de Septiembre de 2024'!$H$4:$H$749,$I111,'[1]SIIF 30 de Septiembre de 2024'!$I$4:$I$749,$J111,'[1]SIIF 30 de Septiembre de 2024'!$J$4:$J$749,$K111,'[1]SIIF 30 de Septiembre de 2024'!$K$4:$K$749,$L111,'[1]SIIF 30 de Septiembre de 2024'!$L$4:$L$749,$M111,'[1]SIIF 30 de Septiembre de 2024'!$M$4:$M$749,$N111,'[1]SIIF 30 de Septiembre de 2024'!$N$4:$N$749,$O111)/1000000</f>
        <v>485048.32576199999</v>
      </c>
      <c r="AU111" s="277">
        <f t="shared" ref="AU111:AU120" si="327">+AT111/AD111</f>
        <v>0.40166911730809335</v>
      </c>
      <c r="AV111" s="433">
        <f t="shared" ref="AV111:AV119" si="328">+AD111-AH111</f>
        <v>517566.15023499995</v>
      </c>
      <c r="AW111" s="369">
        <f t="shared" ref="AW111:AW117" si="329">+AH111-AN111</f>
        <v>204967.34909500001</v>
      </c>
      <c r="AX111" s="369">
        <f t="shared" ref="AX111:AX119" si="330">+AD111-AN111</f>
        <v>722533.49933000002</v>
      </c>
      <c r="AY111" s="368">
        <f t="shared" ref="AY111:AY120" si="331">+AG111-AH111</f>
        <v>232284.15023499995</v>
      </c>
      <c r="AZ111" s="190">
        <f t="shared" ref="AZ111:AZ119" si="332">AD111*AS111</f>
        <v>708038.91480799997</v>
      </c>
      <c r="BA111" s="282">
        <f t="shared" ref="BA111:BA120" si="333">IF(AND(AZ111=0,AN111&gt;AZ111),1,IFERROR(AN111/AZ111,1))</f>
        <v>0.68505885145243928</v>
      </c>
      <c r="BC111" s="581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0.40889817506683768</v>
      </c>
      <c r="BI111" s="252">
        <v>0.40889817506683768</v>
      </c>
      <c r="BJ111" s="252">
        <v>0.40889817506683768</v>
      </c>
      <c r="BK111" s="252">
        <v>0.58632789935709562</v>
      </c>
      <c r="BL111" s="252">
        <v>0.58632789935709562</v>
      </c>
      <c r="BM111" s="252">
        <v>0.58632789935709562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0.40889817506683768</v>
      </c>
      <c r="BV111" s="252">
        <v>0.40889817506683768</v>
      </c>
      <c r="BW111" s="252">
        <v>0.40889817506683768</v>
      </c>
      <c r="BX111" s="252">
        <v>0.58632789935709562</v>
      </c>
      <c r="BY111" s="252">
        <v>0.58632789935709562</v>
      </c>
      <c r="BZ111" s="252">
        <v>0.58632789935709562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493778.00452399999</v>
      </c>
      <c r="CI111" s="496">
        <f t="shared" si="334"/>
        <v>493778.00452399999</v>
      </c>
      <c r="CJ111" s="496">
        <f t="shared" si="334"/>
        <v>493778.00452399999</v>
      </c>
      <c r="CK111" s="496">
        <f t="shared" si="334"/>
        <v>708038.91480799997</v>
      </c>
      <c r="CL111" s="496">
        <f t="shared" si="334"/>
        <v>708038.91480799997</v>
      </c>
      <c r="CM111" s="496">
        <f t="shared" si="334"/>
        <v>708038.91480799997</v>
      </c>
      <c r="CN111" s="496">
        <f t="shared" si="334"/>
        <v>1207581.825092</v>
      </c>
      <c r="CP111" s="497">
        <f>DP111/EP111</f>
        <v>0</v>
      </c>
      <c r="CQ111" s="497">
        <f t="shared" ref="CQ111:CW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493778.00452399999</v>
      </c>
      <c r="CV111" s="497">
        <f t="shared" si="335"/>
        <v>493778.00452399999</v>
      </c>
      <c r="CW111" s="497">
        <f>DW111/EW111</f>
        <v>493778.00452399999</v>
      </c>
      <c r="CX111" s="497">
        <f t="shared" ref="CX111:DA119" si="336">DX111/EX111</f>
        <v>708038.91480799997</v>
      </c>
      <c r="CY111" s="497">
        <f t="shared" si="336"/>
        <v>708038.91480799997</v>
      </c>
      <c r="CZ111" s="497">
        <f t="shared" si="336"/>
        <v>708038.91480799997</v>
      </c>
      <c r="DA111" s="497">
        <f t="shared" si="336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493778004524</v>
      </c>
      <c r="DI111" s="497">
        <v>493778004524</v>
      </c>
      <c r="DJ111" s="497">
        <v>493778004524</v>
      </c>
      <c r="DK111" s="497">
        <v>708038914808</v>
      </c>
      <c r="DL111" s="497">
        <v>708038914808</v>
      </c>
      <c r="DM111" s="497">
        <v>708038914808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493778004524</v>
      </c>
      <c r="DV111" s="497">
        <v>493778004524</v>
      </c>
      <c r="DW111" s="497">
        <v>493778004524</v>
      </c>
      <c r="DX111" s="497">
        <v>708038914808</v>
      </c>
      <c r="DY111" s="497">
        <v>708038914808</v>
      </c>
      <c r="DZ111" s="497">
        <v>708038914808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8" t="s">
        <v>222</v>
      </c>
      <c r="W112" s="360">
        <f>+SUMIFS('[1]SIIF 30 de Septiembre de 2024'!$P$4:$P$749,'[1]SIIF 30 de Septiembre de 2024'!$A$4:$A$749,$B112,'[1]SIIF 30 de Septiembre de 2024'!$B$4:$B$749,$C112,'[1]SIIF 30 de Septiembre de 2024'!$C$4:$C$749,$D112)/1000000</f>
        <v>99861.441936000003</v>
      </c>
      <c r="X112" s="360"/>
      <c r="Y112" s="360">
        <f>+SUMIFS('[1]SIIF 30 de Septiembre de 2024'!$R$4:$R$749,'[1]SIIF 30 de Septiembre de 2024'!$A$4:$A$749,$B112,'[1]SIIF 30 de Septiembre de 2024'!$B$4:$B$749,$C112,'[1]SIIF 30 de Septiembre de 2024'!$C$4:$C$749,$D112)/1000000</f>
        <v>0</v>
      </c>
      <c r="Z112" s="360"/>
      <c r="AA112" s="360">
        <f>+SUMIFS('[1]SIIF 30 de Septiembre de 2024'!$Q$4:$Q$749,'[1]SIIF 30 de Septiembre de 2024'!$A$4:$A$749,$B112,'[1]SIIF 30 de Septiembre de 2024'!$B$4:$B$749,$C112,'[1]SIIF 30 de Septiembre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30 de Septiembre de 2024'!$T$4:$T$749,'[1]SIIF 30 de Septiembre de 2024'!$A$4:$A$749,$B112,'[1]SIIF 30 de Septiembre de 2024'!$B$4:$B$749,$C112,'[1]SIIF 30 de Septiembre de 2024'!$C$4:$C$749,$D112)/1000000</f>
        <v>0</v>
      </c>
      <c r="AF112" s="360">
        <f>+SUMIFS('[1]SIIF 30 de Septiembre de 2024'!$U$4:$U$749,'[1]SIIF 30 de Septiembre de 2024'!$A$4:$A$749,$B112,'[1]SIIF 30 de Septiembre de 2024'!$B$4:$B$749,$C112,'[1]SIIF 30 de Septiembre de 2024'!$C$4:$C$749,$D112)/1000000</f>
        <v>64546.819390780001</v>
      </c>
      <c r="AG112" s="368">
        <f t="shared" si="318"/>
        <v>99861.441936000003</v>
      </c>
      <c r="AH112" s="428">
        <f>+SUMIFS('[1]SIIF 30 de Septiembre de 2024'!$W$4:$W$749,'[1]SIIF 30 de Septiembre de 2024'!$A$4:$A$749,$B112,'[1]SIIF 30 de Septiembre de 2024'!$B$4:$B$749,$C112,'[1]SIIF 30 de Septiembre de 2024'!$C$4:$C$749,$D112,'[1]SIIF 30 de Septiembre de 2024'!$D$4:$D$749,$E112,'[1]SIIF 30 de Septiembre de 2024'!$E$4:$E$749,$F112,'[1]SIIF 30 de Septiembre de 2024'!$F$4:$F$749,$G112,'[1]SIIF 30 de Septiembre de 2024'!$G$4:$G$749,$H112,'[1]SIIF 30 de Septiembre de 2024'!$H$4:$H$749,$I112,'[1]SIIF 30 de Septiembre de 2024'!$I$4:$I$749,$J112,'[1]SIIF 30 de Septiembre de 2024'!$J$4:$J$749,$K112,'[1]SIIF 30 de Septiembre de 2024'!$K$4:$K$749,$L112,'[1]SIIF 30 de Septiembre de 2024'!$L$4:$L$749,$M112,'[1]SIIF 30 de Septiembre de 2024'!$M$4:$M$749,$N112,'[1]SIIF 30 de Septiembre de 2024'!$N$4:$N$749,$O112)/1000000</f>
        <v>61792.078411779999</v>
      </c>
      <c r="AI112" s="247">
        <f t="shared" si="319"/>
        <v>0.61877815114448076</v>
      </c>
      <c r="AJ112" s="248"/>
      <c r="AK112" s="246">
        <f t="shared" si="320"/>
        <v>60143.019504000004</v>
      </c>
      <c r="AL112" s="246">
        <f>+AH112-AK112</f>
        <v>1649.0589077799959</v>
      </c>
      <c r="AM112" s="170">
        <f t="shared" si="322"/>
        <v>0.60226468132259636</v>
      </c>
      <c r="AN112" s="428">
        <f>+SUMIFS('[1]SIIF 30 de Septiembre de 2024'!$X$4:$X$749,'[1]SIIF 30 de Septiembre de 2024'!$A$4:$A$749,$B112,'[1]SIIF 30 de Septiembre de 2024'!$B$4:$B$749,$C112,'[1]SIIF 30 de Septiembre de 2024'!$C$4:$C$749,$D112,'[1]SIIF 30 de Septiembre de 2024'!$D$4:$D$749,$E112,'[1]SIIF 30 de Septiembre de 2024'!$E$4:$E$749,$F112,'[1]SIIF 30 de Septiembre de 2024'!$F$4:$F$749,$G112,'[1]SIIF 30 de Septiembre de 2024'!$G$4:$G$749,$H112,'[1]SIIF 30 de Septiembre de 2024'!$H$4:$H$749,$I112,'[1]SIIF 30 de Septiembre de 2024'!$I$4:$I$749,$J112,'[1]SIIF 30 de Septiembre de 2024'!$J$4:$J$749,$K112,'[1]SIIF 30 de Septiembre de 2024'!$K$4:$K$749,$L112,'[1]SIIF 30 de Septiembre de 2024'!$L$4:$L$749,$M112,'[1]SIIF 30 de Septiembre de 2024'!$M$4:$M$749,$N112,'[1]SIIF 30 de Septiembre de 2024'!$N$4:$N$749,$O112)/1000000</f>
        <v>55145.184444999999</v>
      </c>
      <c r="AO112" s="247">
        <f t="shared" si="323"/>
        <v>0.5522169856143464</v>
      </c>
      <c r="AP112" s="248"/>
      <c r="AQ112" s="246">
        <f t="shared" si="324"/>
        <v>43087.2799132</v>
      </c>
      <c r="AR112" s="246">
        <f>+AN112-AQ112</f>
        <v>12057.904531799999</v>
      </c>
      <c r="AS112" s="170">
        <f t="shared" si="326"/>
        <v>0.43147063649265266</v>
      </c>
      <c r="AT112" s="428">
        <f>+SUMIFS('[1]SIIF 30 de Septiembre de 2024'!$Z$4:$Z$749,'[1]SIIF 30 de Septiembre de 2024'!$A$4:$A$749,$B112,'[1]SIIF 30 de Septiembre de 2024'!$B$4:$B$749,$C112,'[1]SIIF 30 de Septiembre de 2024'!$C$4:$C$749,$D112,'[1]SIIF 30 de Septiembre de 2024'!$D$4:$D$749,$E112,'[1]SIIF 30 de Septiembre de 2024'!$E$4:$E$749,$F112,'[1]SIIF 30 de Septiembre de 2024'!$F$4:$F$749,$G112,'[1]SIIF 30 de Septiembre de 2024'!$G$4:$G$749,$H112,'[1]SIIF 30 de Septiembre de 2024'!$H$4:$H$749,$I112,'[1]SIIF 30 de Septiembre de 2024'!$I$4:$I$749,$J112,'[1]SIIF 30 de Septiembre de 2024'!$J$4:$J$749,$K112,'[1]SIIF 30 de Septiembre de 2024'!$K$4:$K$749,$L112,'[1]SIIF 30 de Septiembre de 2024'!$L$4:$L$749,$M112,'[1]SIIF 30 de Septiembre de 2024'!$M$4:$M$749,$N112,'[1]SIIF 30 de Septiembre de 2024'!$N$4:$N$749,$O112)/1000000</f>
        <v>55145.184444999999</v>
      </c>
      <c r="AU112" s="247">
        <f t="shared" si="327"/>
        <v>0.5522169856143464</v>
      </c>
      <c r="AV112" s="433">
        <f t="shared" si="328"/>
        <v>38069.363524220003</v>
      </c>
      <c r="AW112" s="361">
        <f>+AH112-AN112</f>
        <v>6646.8939667800005</v>
      </c>
      <c r="AX112" s="361">
        <f t="shared" si="330"/>
        <v>44716.257491000004</v>
      </c>
      <c r="AY112" s="360">
        <f t="shared" si="331"/>
        <v>38069.363524220003</v>
      </c>
      <c r="AZ112" s="190">
        <f t="shared" si="332"/>
        <v>43087.2799132</v>
      </c>
      <c r="BA112" s="282">
        <f t="shared" si="333"/>
        <v>1.2798483579397641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7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6"/>
        <v>43087.2799132</v>
      </c>
      <c r="CY112" s="497">
        <f t="shared" si="336"/>
        <v>56384.866029199999</v>
      </c>
      <c r="CZ112" s="497">
        <f t="shared" si="336"/>
        <v>65228.076043799992</v>
      </c>
      <c r="DA112" s="497">
        <f t="shared" si="336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8" t="s">
        <v>321</v>
      </c>
      <c r="W113" s="360">
        <f>+SUMIFS('[1]SIIF 30 de Septiembre de 2024'!$P$4:$P$749,'[1]SIIF 30 de Septiembre de 2024'!$A$4:$A$749,$B113,'[1]SIIF 30 de Septiembre de 2024'!$B$4:$B$749,$C113,'[1]SIIF 30 de Septiembre de 2024'!$C$4:$C$749,$D113)/1000000</f>
        <v>68146.875666000007</v>
      </c>
      <c r="X113" s="360"/>
      <c r="Y113" s="360">
        <f>+SUMIFS('[1]SIIF 30 de Septiembre de 2024'!$R$4:$R$749,'[1]SIIF 30 de Septiembre de 2024'!$A$4:$A$749,$B113,'[1]SIIF 30 de Septiembre de 2024'!$B$4:$B$749,$C113,'[1]SIIF 30 de Septiembre de 2024'!$C$4:$C$749,$D113)/1000000</f>
        <v>0</v>
      </c>
      <c r="Z113" s="360"/>
      <c r="AA113" s="360">
        <f>+SUMIFS('[1]SIIF 30 de Septiembre de 2024'!$Q$4:$Q$749,'[1]SIIF 30 de Septiembre de 2024'!$A$4:$A$749,$B113,'[1]SIIF 30 de Septiembre de 2024'!$B$4:$B$749,$C113,'[1]SIIF 30 de Septiembre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30 de Septiembre de 2024'!$T$4:$T$749,'[1]SIIF 30 de Septiembre de 2024'!$A$4:$A$749,$B113,'[1]SIIF 30 de Septiembre de 2024'!$B$4:$B$749,$C113,'[1]SIIF 30 de Septiembre de 2024'!$C$4:$C$749,$D113)/1000000</f>
        <v>0</v>
      </c>
      <c r="AF113" s="360">
        <f>+SUMIFS('[1]SIIF 30 de Septiembre de 2024'!$U$4:$U$749,'[1]SIIF 30 de Septiembre de 2024'!$A$4:$A$749,$B113,'[1]SIIF 30 de Septiembre de 2024'!$B$4:$B$749,$C113,'[1]SIIF 30 de Septiembre de 2024'!$C$4:$C$749,$D113)/1000000</f>
        <v>67869.581916950003</v>
      </c>
      <c r="AG113" s="368">
        <f t="shared" si="318"/>
        <v>68146.875666000007</v>
      </c>
      <c r="AH113" s="428">
        <f>+SUMIFS('[1]SIIF 30 de Septiembre de 2024'!$W$4:$W$749,'[1]SIIF 30 de Septiembre de 2024'!$A$4:$A$749,$B113,'[1]SIIF 30 de Septiembre de 2024'!$B$4:$B$749,$C113,'[1]SIIF 30 de Septiembre de 2024'!$C$4:$C$749,$D113,'[1]SIIF 30 de Septiembre de 2024'!$D$4:$D$749,$E113,'[1]SIIF 30 de Septiembre de 2024'!$E$4:$E$749,$F113,'[1]SIIF 30 de Septiembre de 2024'!$F$4:$F$749,$G113,'[1]SIIF 30 de Septiembre de 2024'!$G$4:$G$749,$H113,'[1]SIIF 30 de Septiembre de 2024'!$H$4:$H$749,$I113,'[1]SIIF 30 de Septiembre de 2024'!$I$4:$I$749,$J113,'[1]SIIF 30 de Septiembre de 2024'!$J$4:$J$749,$K113,'[1]SIIF 30 de Septiembre de 2024'!$K$4:$K$749,$L113,'[1]SIIF 30 de Septiembre de 2024'!$L$4:$L$749,$M113,'[1]SIIF 30 de Septiembre de 2024'!$M$4:$M$749,$N113,'[1]SIIF 30 de Septiembre de 2024'!$N$4:$N$749,$O113)/1000000</f>
        <v>41886.510955949998</v>
      </c>
      <c r="AI113" s="247">
        <f t="shared" si="319"/>
        <v>0.61465049639609681</v>
      </c>
      <c r="AJ113" s="248"/>
      <c r="AK113" s="246">
        <f t="shared" si="320"/>
        <v>45416.716688</v>
      </c>
      <c r="AL113" s="246">
        <f>+AH113-AK113</f>
        <v>-3530.2057320500026</v>
      </c>
      <c r="AM113" s="170">
        <f t="shared" si="322"/>
        <v>0.66645339561266803</v>
      </c>
      <c r="AN113" s="428">
        <f>+SUMIFS('[1]SIIF 30 de Septiembre de 2024'!$X$4:$X$749,'[1]SIIF 30 de Septiembre de 2024'!$A$4:$A$749,$B113,'[1]SIIF 30 de Septiembre de 2024'!$B$4:$B$749,$C113,'[1]SIIF 30 de Septiembre de 2024'!$C$4:$C$749,$D113,'[1]SIIF 30 de Septiembre de 2024'!$D$4:$D$749,$E113,'[1]SIIF 30 de Septiembre de 2024'!$E$4:$E$749,$F113,'[1]SIIF 30 de Septiembre de 2024'!$F$4:$F$749,$G113,'[1]SIIF 30 de Septiembre de 2024'!$G$4:$G$749,$H113,'[1]SIIF 30 de Septiembre de 2024'!$H$4:$H$749,$I113,'[1]SIIF 30 de Septiembre de 2024'!$I$4:$I$749,$J113,'[1]SIIF 30 de Septiembre de 2024'!$J$4:$J$749,$K113,'[1]SIIF 30 de Septiembre de 2024'!$K$4:$K$749,$L113,'[1]SIIF 30 de Septiembre de 2024'!$L$4:$L$749,$M113,'[1]SIIF 30 de Septiembre de 2024'!$M$4:$M$749,$N113,'[1]SIIF 30 de Septiembre de 2024'!$N$4:$N$749,$O113)/1000000</f>
        <v>41422.786624419998</v>
      </c>
      <c r="AO113" s="247">
        <f t="shared" si="323"/>
        <v>0.60784571881828398</v>
      </c>
      <c r="AP113" s="248"/>
      <c r="AQ113" s="246">
        <f t="shared" si="324"/>
        <v>38207.776994</v>
      </c>
      <c r="AR113" s="246">
        <f>+AN113-AQ113</f>
        <v>3215.0096304199978</v>
      </c>
      <c r="AS113" s="170">
        <f t="shared" si="326"/>
        <v>0.56066806615263087</v>
      </c>
      <c r="AT113" s="428">
        <f>+SUMIFS('[1]SIIF 30 de Septiembre de 2024'!$Z$4:$Z$749,'[1]SIIF 30 de Septiembre de 2024'!$A$4:$A$749,$B113,'[1]SIIF 30 de Septiembre de 2024'!$B$4:$B$749,$C113,'[1]SIIF 30 de Septiembre de 2024'!$C$4:$C$749,$D113,'[1]SIIF 30 de Septiembre de 2024'!$D$4:$D$749,$E113,'[1]SIIF 30 de Septiembre de 2024'!$E$4:$E$749,$F113,'[1]SIIF 30 de Septiembre de 2024'!$F$4:$F$749,$G113,'[1]SIIF 30 de Septiembre de 2024'!$G$4:$G$749,$H113,'[1]SIIF 30 de Septiembre de 2024'!$H$4:$H$749,$I113,'[1]SIIF 30 de Septiembre de 2024'!$I$4:$I$749,$J113,'[1]SIIF 30 de Septiembre de 2024'!$J$4:$J$749,$K113,'[1]SIIF 30 de Septiembre de 2024'!$K$4:$K$749,$L113,'[1]SIIF 30 de Septiembre de 2024'!$L$4:$L$749,$M113,'[1]SIIF 30 de Septiembre de 2024'!$M$4:$M$749,$N113,'[1]SIIF 30 de Septiembre de 2024'!$N$4:$N$749,$O113)/1000000</f>
        <v>41422.786624419998</v>
      </c>
      <c r="AU113" s="247">
        <f t="shared" si="327"/>
        <v>0.60784571881828398</v>
      </c>
      <c r="AV113" s="433">
        <f t="shared" si="328"/>
        <v>26260.364710050009</v>
      </c>
      <c r="AW113" s="361">
        <f>+AH113-AN113</f>
        <v>463.7243315300002</v>
      </c>
      <c r="AX113" s="361">
        <f t="shared" si="330"/>
        <v>26724.08904158001</v>
      </c>
      <c r="AY113" s="360">
        <f t="shared" si="331"/>
        <v>26260.364710050009</v>
      </c>
      <c r="AZ113" s="190">
        <f t="shared" si="332"/>
        <v>38207.776994</v>
      </c>
      <c r="BA113" s="282">
        <f t="shared" si="333"/>
        <v>1.0841454249202949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7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6"/>
        <v>38207.776994</v>
      </c>
      <c r="CY113" s="497">
        <f t="shared" si="336"/>
        <v>44936.977687999999</v>
      </c>
      <c r="CZ113" s="497">
        <f t="shared" si="336"/>
        <v>51666.178381999998</v>
      </c>
      <c r="DA113" s="497">
        <f t="shared" si="336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8" t="s">
        <v>224</v>
      </c>
      <c r="W114" s="360">
        <f>+SUMIFS('[1]SIIF 30 de Septiembre de 2024'!$P$4:$P$749,'[1]SIIF 30 de Septiembre de 2024'!$A$4:$A$749,$B114,'[1]SIIF 30 de Septiembre de 2024'!$B$4:$B$749,$C114,'[1]SIIF 30 de Septiembre de 2024'!$C$4:$C$749,$D114)/1000000</f>
        <v>10908.748251999999</v>
      </c>
      <c r="X114" s="360"/>
      <c r="Y114" s="360">
        <f>+SUMIFS('[1]SIIF 30 de Septiembre de 2024'!$R$4:$R$749,'[1]SIIF 30 de Septiembre de 2024'!$A$4:$A$749,$B114,'[1]SIIF 30 de Septiembre de 2024'!$B$4:$B$749,$C114,'[1]SIIF 30 de Septiembre de 2024'!$C$4:$C$749,$D114)/1000000</f>
        <v>0</v>
      </c>
      <c r="Z114" s="360"/>
      <c r="AA114" s="360">
        <f>+SUMIFS('[1]SIIF 30 de Septiembre de 2024'!$Q$4:$Q$749,'[1]SIIF 30 de Septiembre de 2024'!$A$4:$A$749,$B114,'[1]SIIF 30 de Septiembre de 2024'!$B$4:$B$749,$C114,'[1]SIIF 30 de Septiembre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30 de Septiembre de 2024'!$T$4:$T$749,'[1]SIIF 30 de Septiembre de 2024'!$A$4:$A$749,$B114,'[1]SIIF 30 de Septiembre de 2024'!$B$4:$B$749,$C114,'[1]SIIF 30 de Septiembre de 2024'!$C$4:$C$749,$D114)/1000000</f>
        <v>0</v>
      </c>
      <c r="AF114" s="360">
        <f>+SUMIFS('[1]SIIF 30 de Septiembre de 2024'!$U$4:$U$749,'[1]SIIF 30 de Septiembre de 2024'!$A$4:$A$749,$B114,'[1]SIIF 30 de Septiembre de 2024'!$B$4:$B$749,$C114,'[1]SIIF 30 de Septiembre de 2024'!$C$4:$C$749,$D114)/1000000</f>
        <v>1425.2548999999999</v>
      </c>
      <c r="AG114" s="368">
        <f t="shared" si="318"/>
        <v>10908.748251999999</v>
      </c>
      <c r="AH114" s="428">
        <f>+SUMIFS('[1]SIIF 30 de Septiembre de 2024'!$W$4:$W$749,'[1]SIIF 30 de Septiembre de 2024'!$A$4:$A$749,$B114,'[1]SIIF 30 de Septiembre de 2024'!$B$4:$B$749,$C114,'[1]SIIF 30 de Septiembre de 2024'!$C$4:$C$749,$D114,'[1]SIIF 30 de Septiembre de 2024'!$D$4:$D$749,$E114,'[1]SIIF 30 de Septiembre de 2024'!$E$4:$E$749,$F114,'[1]SIIF 30 de Septiembre de 2024'!$F$4:$F$749,$G114,'[1]SIIF 30 de Septiembre de 2024'!$G$4:$G$749,$H114,'[1]SIIF 30 de Septiembre de 2024'!$H$4:$H$749,$I114,'[1]SIIF 30 de Septiembre de 2024'!$I$4:$I$749,$J114,'[1]SIIF 30 de Septiembre de 2024'!$J$4:$J$749,$K114,'[1]SIIF 30 de Septiembre de 2024'!$K$4:$K$749,$L114,'[1]SIIF 30 de Septiembre de 2024'!$L$4:$L$749,$M114,'[1]SIIF 30 de Septiembre de 2024'!$M$4:$M$749,$N114,'[1]SIIF 30 de Septiembre de 2024'!$N$4:$N$749,$O114)/1000000</f>
        <v>1223.2952700000001</v>
      </c>
      <c r="AI114" s="247">
        <f t="shared" si="319"/>
        <v>0.11213892205970766</v>
      </c>
      <c r="AJ114" s="248"/>
      <c r="AK114" s="246">
        <f t="shared" si="320"/>
        <v>8425.6602519999997</v>
      </c>
      <c r="AL114" s="246">
        <f>+AH114-AK114</f>
        <v>-7202.3649819999991</v>
      </c>
      <c r="AM114" s="170">
        <f t="shared" si="322"/>
        <v>0.77237645029119151</v>
      </c>
      <c r="AN114" s="428">
        <f>+SUMIFS('[1]SIIF 30 de Septiembre de 2024'!$X$4:$X$749,'[1]SIIF 30 de Septiembre de 2024'!$A$4:$A$749,$B114,'[1]SIIF 30 de Septiembre de 2024'!$B$4:$B$749,$C114,'[1]SIIF 30 de Septiembre de 2024'!$C$4:$C$749,$D114,'[1]SIIF 30 de Septiembre de 2024'!$D$4:$D$749,$E114,'[1]SIIF 30 de Septiembre de 2024'!$E$4:$E$749,$F114,'[1]SIIF 30 de Septiembre de 2024'!$F$4:$F$749,$G114,'[1]SIIF 30 de Septiembre de 2024'!$G$4:$G$749,$H114,'[1]SIIF 30 de Septiembre de 2024'!$H$4:$H$749,$I114,'[1]SIIF 30 de Septiembre de 2024'!$I$4:$I$749,$J114,'[1]SIIF 30 de Septiembre de 2024'!$J$4:$J$749,$K114,'[1]SIIF 30 de Septiembre de 2024'!$K$4:$K$749,$L114,'[1]SIIF 30 de Septiembre de 2024'!$L$4:$L$749,$M114,'[1]SIIF 30 de Septiembre de 2024'!$M$4:$M$749,$N114,'[1]SIIF 30 de Septiembre de 2024'!$N$4:$N$749,$O114)/1000000</f>
        <v>874.08603200000005</v>
      </c>
      <c r="AO114" s="247">
        <f t="shared" si="323"/>
        <v>8.01270697432903E-2</v>
      </c>
      <c r="AP114" s="248"/>
      <c r="AQ114" s="246">
        <f t="shared" si="324"/>
        <v>6328.4331249999996</v>
      </c>
      <c r="AR114" s="246">
        <f>+AN114-AQ114</f>
        <v>-5454.3470929999994</v>
      </c>
      <c r="AS114" s="170">
        <f t="shared" si="326"/>
        <v>0.58012459164045249</v>
      </c>
      <c r="AT114" s="428">
        <f>+SUMIFS('[1]SIIF 30 de Septiembre de 2024'!$Z$4:$Z$749,'[1]SIIF 30 de Septiembre de 2024'!$A$4:$A$749,$B114,'[1]SIIF 30 de Septiembre de 2024'!$B$4:$B$749,$C114,'[1]SIIF 30 de Septiembre de 2024'!$C$4:$C$749,$D114,'[1]SIIF 30 de Septiembre de 2024'!$D$4:$D$749,$E114,'[1]SIIF 30 de Septiembre de 2024'!$E$4:$E$749,$F114,'[1]SIIF 30 de Septiembre de 2024'!$F$4:$F$749,$G114,'[1]SIIF 30 de Septiembre de 2024'!$G$4:$G$749,$H114,'[1]SIIF 30 de Septiembre de 2024'!$H$4:$H$749,$I114,'[1]SIIF 30 de Septiembre de 2024'!$I$4:$I$749,$J114,'[1]SIIF 30 de Septiembre de 2024'!$J$4:$J$749,$K114,'[1]SIIF 30 de Septiembre de 2024'!$K$4:$K$749,$L114,'[1]SIIF 30 de Septiembre de 2024'!$L$4:$L$749,$M114,'[1]SIIF 30 de Septiembre de 2024'!$M$4:$M$749,$N114,'[1]SIIF 30 de Septiembre de 2024'!$N$4:$N$749,$O114)/1000000</f>
        <v>874.08603200000005</v>
      </c>
      <c r="AU114" s="247">
        <f t="shared" si="327"/>
        <v>8.01270697432903E-2</v>
      </c>
      <c r="AV114" s="433">
        <f t="shared" si="328"/>
        <v>9685.4529819999989</v>
      </c>
      <c r="AW114" s="361">
        <f>+AH114-AN114</f>
        <v>349.20923800000003</v>
      </c>
      <c r="AX114" s="361">
        <f t="shared" si="330"/>
        <v>10034.66222</v>
      </c>
      <c r="AY114" s="360">
        <f t="shared" si="331"/>
        <v>9685.4529819999989</v>
      </c>
      <c r="AZ114" s="190">
        <f t="shared" si="332"/>
        <v>6328.4331249999996</v>
      </c>
      <c r="BA114" s="282">
        <f t="shared" si="333"/>
        <v>0.13812045015487148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7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6"/>
        <v>6328.4331249999996</v>
      </c>
      <c r="CY114" s="497">
        <f t="shared" si="336"/>
        <v>7259.5146249999998</v>
      </c>
      <c r="CZ114" s="497">
        <f t="shared" si="336"/>
        <v>8600.3406880000002</v>
      </c>
      <c r="DA114" s="497">
        <f t="shared" si="336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9" t="s">
        <v>225</v>
      </c>
      <c r="W115" s="360">
        <f>+SUMIFS('[1]SIIF 30 de Septiembre de 2024'!$P$4:$P$749,'[1]SIIF 30 de Septiembre de 2024'!$A$4:$A$749,$B115,'[1]SIIF 30 de Septiembre de 2024'!$B$4:$B$749,$C115,'[1]SIIF 30 de Septiembre de 2024'!$C$4:$C$749,$D115)/1000000</f>
        <v>34778.222228999999</v>
      </c>
      <c r="X115" s="360"/>
      <c r="Y115" s="360">
        <f>+SUMIFS('[1]SIIF 30 de Septiembre de 2024'!$R$4:$R$749,'[1]SIIF 30 de Septiembre de 2024'!$A$4:$A$749,$B115,'[1]SIIF 30 de Septiembre de 2024'!$B$4:$B$749,$C115,'[1]SIIF 30 de Septiembre de 2024'!$C$4:$C$749,$D115)/1000000</f>
        <v>0</v>
      </c>
      <c r="Z115" s="360"/>
      <c r="AA115" s="360">
        <f>+SUMIFS('[1]SIIF 30 de Septiembre de 2024'!$Q$4:$Q$749,'[1]SIIF 30 de Septiembre de 2024'!$A$4:$A$749,$B115,'[1]SIIF 30 de Septiembre de 2024'!$B$4:$B$749,$C115,'[1]SIIF 30 de Septiembre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30 de Septiembre de 2024'!$T$4:$T$749,'[1]SIIF 30 de Septiembre de 2024'!$A$4:$A$749,$B115,'[1]SIIF 30 de Septiembre de 2024'!$B$4:$B$749,$C115,'[1]SIIF 30 de Septiembre de 2024'!$C$4:$C$749,$D115)/1000000</f>
        <v>0</v>
      </c>
      <c r="AF115" s="360">
        <f>+SUMIFS('[1]SIIF 30 de Septiembre de 2024'!$U$4:$U$749,'[1]SIIF 30 de Septiembre de 2024'!$A$4:$A$749,$B115,'[1]SIIF 30 de Septiembre de 2024'!$B$4:$B$749,$C115,'[1]SIIF 30 de Septiembre de 2024'!$C$4:$C$749,$D115)/1000000</f>
        <v>29065.159834999999</v>
      </c>
      <c r="AG115" s="368">
        <f t="shared" si="318"/>
        <v>34778.222228999999</v>
      </c>
      <c r="AH115" s="428">
        <f>+SUMIFS('[1]SIIF 30 de Septiembre de 2024'!$W$4:$W$749,'[1]SIIF 30 de Septiembre de 2024'!$A$4:$A$749,$B115,'[1]SIIF 30 de Septiembre de 2024'!$B$4:$B$749,$C115,'[1]SIIF 30 de Septiembre de 2024'!$C$4:$C$749,$D115,'[1]SIIF 30 de Septiembre de 2024'!$D$4:$D$749,$E115,'[1]SIIF 30 de Septiembre de 2024'!$E$4:$E$749,$F115,'[1]SIIF 30 de Septiembre de 2024'!$F$4:$F$749,$G115,'[1]SIIF 30 de Septiembre de 2024'!$G$4:$G$749,$H115,'[1]SIIF 30 de Septiembre de 2024'!$H$4:$H$749,$I115,'[1]SIIF 30 de Septiembre de 2024'!$I$4:$I$749,$J115,'[1]SIIF 30 de Septiembre de 2024'!$J$4:$J$749,$K115,'[1]SIIF 30 de Septiembre de 2024'!$K$4:$K$749,$L115,'[1]SIIF 30 de Septiembre de 2024'!$L$4:$L$749,$M115,'[1]SIIF 30 de Septiembre de 2024'!$M$4:$M$749,$N115,'[1]SIIF 30 de Septiembre de 2024'!$N$4:$N$749,$O115)/1000000</f>
        <v>28953.843926000001</v>
      </c>
      <c r="AI115" s="247">
        <f t="shared" si="319"/>
        <v>0.83252800374185576</v>
      </c>
      <c r="AJ115" s="248"/>
      <c r="AK115" s="246">
        <f t="shared" si="320"/>
        <v>34778.222228999999</v>
      </c>
      <c r="AL115" s="246">
        <f t="shared" si="321"/>
        <v>-5824.3783029999977</v>
      </c>
      <c r="AM115" s="170">
        <f t="shared" si="322"/>
        <v>1</v>
      </c>
      <c r="AN115" s="428">
        <f>+SUMIFS('[1]SIIF 30 de Septiembre de 2024'!$X$4:$X$749,'[1]SIIF 30 de Septiembre de 2024'!$A$4:$A$749,$B115,'[1]SIIF 30 de Septiembre de 2024'!$B$4:$B$749,$C115,'[1]SIIF 30 de Septiembre de 2024'!$C$4:$C$749,$D115,'[1]SIIF 30 de Septiembre de 2024'!$D$4:$D$749,$E115,'[1]SIIF 30 de Septiembre de 2024'!$E$4:$E$749,$F115,'[1]SIIF 30 de Septiembre de 2024'!$F$4:$F$749,$G115,'[1]SIIF 30 de Septiembre de 2024'!$G$4:$G$749,$H115,'[1]SIIF 30 de Septiembre de 2024'!$H$4:$H$749,$I115,'[1]SIIF 30 de Septiembre de 2024'!$I$4:$I$749,$J115,'[1]SIIF 30 de Septiembre de 2024'!$J$4:$J$749,$K115,'[1]SIIF 30 de Septiembre de 2024'!$K$4:$K$749,$L115,'[1]SIIF 30 de Septiembre de 2024'!$L$4:$L$749,$M115,'[1]SIIF 30 de Septiembre de 2024'!$M$4:$M$749,$N115,'[1]SIIF 30 de Septiembre de 2024'!$N$4:$N$749,$O115)/1000000</f>
        <v>11720.485214</v>
      </c>
      <c r="AO115" s="247">
        <f t="shared" si="323"/>
        <v>0.33700645009470365</v>
      </c>
      <c r="AP115" s="248"/>
      <c r="AQ115" s="246">
        <f t="shared" si="324"/>
        <v>17120.827599799999</v>
      </c>
      <c r="AR115" s="246">
        <f t="shared" si="325"/>
        <v>-5400.3423857999987</v>
      </c>
      <c r="AS115" s="170">
        <f t="shared" si="326"/>
        <v>0.49228587611714403</v>
      </c>
      <c r="AT115" s="428">
        <f>+SUMIFS('[1]SIIF 30 de Septiembre de 2024'!$Z$4:$Z$749,'[1]SIIF 30 de Septiembre de 2024'!$A$4:$A$749,$B115,'[1]SIIF 30 de Septiembre de 2024'!$B$4:$B$749,$C115,'[1]SIIF 30 de Septiembre de 2024'!$C$4:$C$749,$D115,'[1]SIIF 30 de Septiembre de 2024'!$D$4:$D$749,$E115,'[1]SIIF 30 de Septiembre de 2024'!$E$4:$E$749,$F115,'[1]SIIF 30 de Septiembre de 2024'!$F$4:$F$749,$G115,'[1]SIIF 30 de Septiembre de 2024'!$G$4:$G$749,$H115,'[1]SIIF 30 de Septiembre de 2024'!$H$4:$H$749,$I115,'[1]SIIF 30 de Septiembre de 2024'!$I$4:$I$749,$J115,'[1]SIIF 30 de Septiembre de 2024'!$J$4:$J$749,$K115,'[1]SIIF 30 de Septiembre de 2024'!$K$4:$K$749,$L115,'[1]SIIF 30 de Septiembre de 2024'!$L$4:$L$749,$M115,'[1]SIIF 30 de Septiembre de 2024'!$M$4:$M$749,$N115,'[1]SIIF 30 de Septiembre de 2024'!$N$4:$N$749,$O115)/1000000</f>
        <v>11720.485214</v>
      </c>
      <c r="AU115" s="247">
        <f t="shared" si="327"/>
        <v>0.33700645009470365</v>
      </c>
      <c r="AV115" s="433">
        <f t="shared" si="328"/>
        <v>5824.3783029999977</v>
      </c>
      <c r="AW115" s="361">
        <f t="shared" si="329"/>
        <v>17233.358712000001</v>
      </c>
      <c r="AX115" s="361">
        <f t="shared" si="330"/>
        <v>23057.737014999999</v>
      </c>
      <c r="AY115" s="360">
        <f t="shared" si="331"/>
        <v>5824.3783029999977</v>
      </c>
      <c r="AZ115" s="190">
        <f t="shared" si="332"/>
        <v>17120.827599799999</v>
      </c>
      <c r="BA115" s="282">
        <f t="shared" si="333"/>
        <v>0.68457468809141653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7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6"/>
        <v>17120.827599799999</v>
      </c>
      <c r="CY115" s="497">
        <f t="shared" si="336"/>
        <v>21487.641025599998</v>
      </c>
      <c r="CZ115" s="497">
        <f t="shared" si="336"/>
        <v>26583.244782599999</v>
      </c>
      <c r="DA115" s="497">
        <f t="shared" si="336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30 de Septiembre de 2024'!$P$4:$P$749,'[1]SIIF 30 de Septiembre de 2024'!$A$4:$A$749,$B116,'[1]SIIF 30 de Septiembre de 2024'!$B$4:$B$749,$C116,'[1]SIIF 30 de Septiembre de 2024'!$C$4:$C$749,$D116)/1000000</f>
        <v>23332.933427</v>
      </c>
      <c r="X116" s="360"/>
      <c r="Y116" s="360">
        <f>+SUMIFS('[1]SIIF 30 de Septiembre de 2024'!$R$4:$R$749,'[1]SIIF 30 de Septiembre de 2024'!$A$4:$A$749,$B116,'[1]SIIF 30 de Septiembre de 2024'!$B$4:$B$749,$C116,'[1]SIIF 30 de Septiembre de 2024'!$C$4:$C$749,$D116)/1000000</f>
        <v>0</v>
      </c>
      <c r="Z116" s="360"/>
      <c r="AA116" s="360">
        <f>+SUMIFS('[1]SIIF 30 de Septiembre de 2024'!$Q$4:$Q$749,'[1]SIIF 30 de Septiembre de 2024'!$A$4:$A$749,$B116,'[1]SIIF 30 de Septiembre de 2024'!$B$4:$B$749,$C116,'[1]SIIF 30 de Septiembre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30 de Septiembre de 2024'!$T$4:$T$749,'[1]SIIF 30 de Septiembre de 2024'!$A$4:$A$749,$B116,'[1]SIIF 30 de Septiembre de 2024'!$B$4:$B$749,$C116,'[1]SIIF 30 de Septiembre de 2024'!$C$4:$C$749,$D116)/1000000</f>
        <v>0</v>
      </c>
      <c r="AF116" s="360">
        <f>+SUMIFS('[1]SIIF 30 de Septiembre de 2024'!$U$4:$U$749,'[1]SIIF 30 de Septiembre de 2024'!$A$4:$A$749,$B116,'[1]SIIF 30 de Septiembre de 2024'!$B$4:$B$749,$C116,'[1]SIIF 30 de Septiembre de 2024'!$C$4:$C$749,$D116)/1000000</f>
        <v>18030.680405999999</v>
      </c>
      <c r="AG116" s="368">
        <f t="shared" si="318"/>
        <v>23332.933427</v>
      </c>
      <c r="AH116" s="428">
        <f>+SUMIFS('[1]SIIF 30 de Septiembre de 2024'!$W$4:$W$749,'[1]SIIF 30 de Septiembre de 2024'!$A$4:$A$749,$B116,'[1]SIIF 30 de Septiembre de 2024'!$B$4:$B$749,$C116,'[1]SIIF 30 de Septiembre de 2024'!$C$4:$C$749,$D116,'[1]SIIF 30 de Septiembre de 2024'!$D$4:$D$749,$E116,'[1]SIIF 30 de Septiembre de 2024'!$E$4:$E$749,$F116,'[1]SIIF 30 de Septiembre de 2024'!$F$4:$F$749,$G116,'[1]SIIF 30 de Septiembre de 2024'!$G$4:$G$749,$H116,'[1]SIIF 30 de Septiembre de 2024'!$H$4:$H$749,$I116,'[1]SIIF 30 de Septiembre de 2024'!$I$4:$I$749,$J116,'[1]SIIF 30 de Septiembre de 2024'!$J$4:$J$749,$K116,'[1]SIIF 30 de Septiembre de 2024'!$K$4:$K$749,$L116,'[1]SIIF 30 de Septiembre de 2024'!$L$4:$L$749,$M116,'[1]SIIF 30 de Septiembre de 2024'!$M$4:$M$749,$N116,'[1]SIIF 30 de Septiembre de 2024'!$N$4:$N$749,$O116)/1000000</f>
        <v>16381.887724</v>
      </c>
      <c r="AI116" s="247">
        <f t="shared" si="319"/>
        <v>0.70209293551763585</v>
      </c>
      <c r="AJ116" s="248"/>
      <c r="AK116" s="246">
        <f t="shared" si="320"/>
        <v>17811.172407999999</v>
      </c>
      <c r="AL116" s="246">
        <f>+AH116-AK116</f>
        <v>-1429.2846839999984</v>
      </c>
      <c r="AM116" s="170">
        <f t="shared" si="322"/>
        <v>0.7633490432621548</v>
      </c>
      <c r="AN116" s="428">
        <f>+SUMIFS('[1]SIIF 30 de Septiembre de 2024'!$X$4:$X$749,'[1]SIIF 30 de Septiembre de 2024'!$A$4:$A$749,$B116,'[1]SIIF 30 de Septiembre de 2024'!$B$4:$B$749,$C116,'[1]SIIF 30 de Septiembre de 2024'!$C$4:$C$749,$D116,'[1]SIIF 30 de Septiembre de 2024'!$D$4:$D$749,$E116,'[1]SIIF 30 de Septiembre de 2024'!$E$4:$E$749,$F116,'[1]SIIF 30 de Septiembre de 2024'!$F$4:$F$749,$G116,'[1]SIIF 30 de Septiembre de 2024'!$G$4:$G$749,$H116,'[1]SIIF 30 de Septiembre de 2024'!$H$4:$H$749,$I116,'[1]SIIF 30 de Septiembre de 2024'!$I$4:$I$749,$J116,'[1]SIIF 30 de Septiembre de 2024'!$J$4:$J$749,$K116,'[1]SIIF 30 de Septiembre de 2024'!$K$4:$K$749,$L116,'[1]SIIF 30 de Septiembre de 2024'!$L$4:$L$749,$M116,'[1]SIIF 30 de Septiembre de 2024'!$M$4:$M$749,$N116,'[1]SIIF 30 de Septiembre de 2024'!$N$4:$N$749,$O116)/1000000</f>
        <v>4600.1212513</v>
      </c>
      <c r="AO116" s="247">
        <f t="shared" si="323"/>
        <v>0.19715143257456483</v>
      </c>
      <c r="AP116" s="248"/>
      <c r="AQ116" s="246">
        <f t="shared" si="324"/>
        <v>13409.628946834782</v>
      </c>
      <c r="AR116" s="246">
        <f>+AN116-AQ116</f>
        <v>-8809.5076955347831</v>
      </c>
      <c r="AS116" s="170">
        <f t="shared" si="326"/>
        <v>0.57470823326987519</v>
      </c>
      <c r="AT116" s="428">
        <f>+SUMIFS('[1]SIIF 30 de Septiembre de 2024'!$Z$4:$Z$749,'[1]SIIF 30 de Septiembre de 2024'!$A$4:$A$749,$B116,'[1]SIIF 30 de Septiembre de 2024'!$B$4:$B$749,$C116,'[1]SIIF 30 de Septiembre de 2024'!$C$4:$C$749,$D116,'[1]SIIF 30 de Septiembre de 2024'!$D$4:$D$749,$E116,'[1]SIIF 30 de Septiembre de 2024'!$E$4:$E$749,$F116,'[1]SIIF 30 de Septiembre de 2024'!$F$4:$F$749,$G116,'[1]SIIF 30 de Septiembre de 2024'!$G$4:$G$749,$H116,'[1]SIIF 30 de Septiembre de 2024'!$H$4:$H$749,$I116,'[1]SIIF 30 de Septiembre de 2024'!$I$4:$I$749,$J116,'[1]SIIF 30 de Septiembre de 2024'!$J$4:$J$749,$K116,'[1]SIIF 30 de Septiembre de 2024'!$K$4:$K$749,$L116,'[1]SIIF 30 de Septiembre de 2024'!$L$4:$L$749,$M116,'[1]SIIF 30 de Septiembre de 2024'!$M$4:$M$749,$N116,'[1]SIIF 30 de Septiembre de 2024'!$N$4:$N$749,$O116)/1000000</f>
        <v>4600.1212513</v>
      </c>
      <c r="AU116" s="247">
        <f t="shared" si="327"/>
        <v>0.19715143257456483</v>
      </c>
      <c r="AV116" s="433">
        <f t="shared" si="328"/>
        <v>6951.0457029999998</v>
      </c>
      <c r="AW116" s="361">
        <f>+AH116-AN116</f>
        <v>11781.766472700001</v>
      </c>
      <c r="AX116" s="361">
        <f t="shared" si="330"/>
        <v>18732.812175700001</v>
      </c>
      <c r="AY116" s="360">
        <f t="shared" si="331"/>
        <v>6951.0457029999998</v>
      </c>
      <c r="AZ116" s="190">
        <f t="shared" si="332"/>
        <v>13409.628946834784</v>
      </c>
      <c r="BA116" s="282">
        <f t="shared" si="333"/>
        <v>0.34304612525358619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7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6"/>
        <v>13409.628946834782</v>
      </c>
      <c r="CY116" s="497">
        <f t="shared" si="336"/>
        <v>15522.701507026084</v>
      </c>
      <c r="CZ116" s="497">
        <f t="shared" si="336"/>
        <v>17635.77406721739</v>
      </c>
      <c r="DA116" s="497">
        <f t="shared" si="336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30 de Septiembre de 2024'!$P$4:$P$749,'[1]SIIF 30 de Septiembre de 2024'!$A$4:$A$749,$B117,'[1]SIIF 30 de Septiembre de 2024'!$B$4:$B$749,$C117,'[1]SIIF 30 de Septiembre de 2024'!$C$4:$C$749,$D117)/1000000</f>
        <v>4850</v>
      </c>
      <c r="X117" s="360"/>
      <c r="Y117" s="360">
        <f>+SUMIFS('[1]SIIF 30 de Septiembre de 2024'!$R$4:$R$749,'[1]SIIF 30 de Septiembre de 2024'!$A$4:$A$749,$B117,'[1]SIIF 30 de Septiembre de 2024'!$B$4:$B$749,$C117,'[1]SIIF 30 de Septiembre de 2024'!$C$4:$C$749,$D117)/1000000</f>
        <v>0</v>
      </c>
      <c r="Z117" s="360"/>
      <c r="AA117" s="360">
        <f>+SUMIFS('[1]SIIF 30 de Septiembre de 2024'!$Q$4:$Q$749,'[1]SIIF 30 de Septiembre de 2024'!$A$4:$A$749,$B117,'[1]SIIF 30 de Septiembre de 2024'!$B$4:$B$749,$C117,'[1]SIIF 30 de Septiembre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30 de Septiembre de 2024'!$T$4:$T$749,'[1]SIIF 30 de Septiembre de 2024'!$A$4:$A$749,$B117,'[1]SIIF 30 de Septiembre de 2024'!$B$4:$B$749,$C117,'[1]SIIF 30 de Septiembre de 2024'!$C$4:$C$749,$D117)/1000000</f>
        <v>375</v>
      </c>
      <c r="AF117" s="360">
        <f>+SUMIFS('[1]SIIF 30 de Septiembre de 2024'!$U$4:$U$749,'[1]SIIF 30 de Septiembre de 2024'!$A$4:$A$749,$B117,'[1]SIIF 30 de Septiembre de 2024'!$B$4:$B$749,$C117,'[1]SIIF 30 de Septiembre de 2024'!$C$4:$C$749,$D117)/1000000</f>
        <v>2350</v>
      </c>
      <c r="AG117" s="368">
        <f t="shared" si="318"/>
        <v>4475</v>
      </c>
      <c r="AH117" s="428">
        <f>+SUMIFS('[1]SIIF 30 de Septiembre de 2024'!$W$4:$W$749,'[1]SIIF 30 de Septiembre de 2024'!$A$4:$A$749,$B117,'[1]SIIF 30 de Septiembre de 2024'!$B$4:$B$749,$C117,'[1]SIIF 30 de Septiembre de 2024'!$C$4:$C$749,$D117,'[1]SIIF 30 de Septiembre de 2024'!$D$4:$D$749,$E117,'[1]SIIF 30 de Septiembre de 2024'!$E$4:$E$749,$F117,'[1]SIIF 30 de Septiembre de 2024'!$F$4:$F$749,$G117,'[1]SIIF 30 de Septiembre de 2024'!$G$4:$G$749,$H117,'[1]SIIF 30 de Septiembre de 2024'!$H$4:$H$749,$I117,'[1]SIIF 30 de Septiembre de 2024'!$I$4:$I$749,$J117,'[1]SIIF 30 de Septiembre de 2024'!$J$4:$J$749,$K117,'[1]SIIF 30 de Septiembre de 2024'!$K$4:$K$749,$L117,'[1]SIIF 30 de Septiembre de 2024'!$L$4:$L$749,$M117,'[1]SIIF 30 de Septiembre de 2024'!$M$4:$M$749,$N117,'[1]SIIF 30 de Septiembre de 2024'!$N$4:$N$749,$O117)/1000000</f>
        <v>1540.5289560000001</v>
      </c>
      <c r="AI117" s="247">
        <f t="shared" si="319"/>
        <v>0.31763483628865979</v>
      </c>
      <c r="AJ117" s="248"/>
      <c r="AK117" s="246">
        <f t="shared" si="320"/>
        <v>4475</v>
      </c>
      <c r="AL117" s="246">
        <f t="shared" si="321"/>
        <v>-2934.4710439999999</v>
      </c>
      <c r="AM117" s="170">
        <f t="shared" si="322"/>
        <v>0.92268041237113407</v>
      </c>
      <c r="AN117" s="428">
        <f>+SUMIFS('[1]SIIF 30 de Septiembre de 2024'!$X$4:$X$749,'[1]SIIF 30 de Septiembre de 2024'!$A$4:$A$749,$B117,'[1]SIIF 30 de Septiembre de 2024'!$B$4:$B$749,$C117,'[1]SIIF 30 de Septiembre de 2024'!$C$4:$C$749,$D117,'[1]SIIF 30 de Septiembre de 2024'!$D$4:$D$749,$E117,'[1]SIIF 30 de Septiembre de 2024'!$E$4:$E$749,$F117,'[1]SIIF 30 de Septiembre de 2024'!$F$4:$F$749,$G117,'[1]SIIF 30 de Septiembre de 2024'!$G$4:$G$749,$H117,'[1]SIIF 30 de Septiembre de 2024'!$H$4:$H$749,$I117,'[1]SIIF 30 de Septiembre de 2024'!$I$4:$I$749,$J117,'[1]SIIF 30 de Septiembre de 2024'!$J$4:$J$749,$K117,'[1]SIIF 30 de Septiembre de 2024'!$K$4:$K$749,$L117,'[1]SIIF 30 de Septiembre de 2024'!$L$4:$L$749,$M117,'[1]SIIF 30 de Septiembre de 2024'!$M$4:$M$749,$N117,'[1]SIIF 30 de Septiembre de 2024'!$N$4:$N$749,$O117)/1000000</f>
        <v>552.78473599999995</v>
      </c>
      <c r="AO117" s="247">
        <f t="shared" si="323"/>
        <v>0.11397623422680411</v>
      </c>
      <c r="AP117" s="248"/>
      <c r="AQ117" s="246">
        <f t="shared" si="324"/>
        <v>2280.2147186521738</v>
      </c>
      <c r="AR117" s="246">
        <f t="shared" si="325"/>
        <v>-1727.4299826521737</v>
      </c>
      <c r="AS117" s="170">
        <f t="shared" si="326"/>
        <v>0.47014736467055135</v>
      </c>
      <c r="AT117" s="428">
        <f>+SUMIFS('[1]SIIF 30 de Septiembre de 2024'!$Z$4:$Z$749,'[1]SIIF 30 de Septiembre de 2024'!$A$4:$A$749,$B117,'[1]SIIF 30 de Septiembre de 2024'!$B$4:$B$749,$C117,'[1]SIIF 30 de Septiembre de 2024'!$C$4:$C$749,$D117,'[1]SIIF 30 de Septiembre de 2024'!$D$4:$D$749,$E117,'[1]SIIF 30 de Septiembre de 2024'!$E$4:$E$749,$F117,'[1]SIIF 30 de Septiembre de 2024'!$F$4:$F$749,$G117,'[1]SIIF 30 de Septiembre de 2024'!$G$4:$G$749,$H117,'[1]SIIF 30 de Septiembre de 2024'!$H$4:$H$749,$I117,'[1]SIIF 30 de Septiembre de 2024'!$I$4:$I$749,$J117,'[1]SIIF 30 de Septiembre de 2024'!$J$4:$J$749,$K117,'[1]SIIF 30 de Septiembre de 2024'!$K$4:$K$749,$L117,'[1]SIIF 30 de Septiembre de 2024'!$L$4:$L$749,$M117,'[1]SIIF 30 de Septiembre de 2024'!$M$4:$M$749,$N117,'[1]SIIF 30 de Septiembre de 2024'!$N$4:$N$749,$O117)/1000000</f>
        <v>552.78473599999995</v>
      </c>
      <c r="AU117" s="247">
        <f t="shared" si="327"/>
        <v>0.11397623422680411</v>
      </c>
      <c r="AV117" s="433">
        <f t="shared" si="328"/>
        <v>3309.4710439999999</v>
      </c>
      <c r="AW117" s="361">
        <f t="shared" si="329"/>
        <v>987.74422000000015</v>
      </c>
      <c r="AX117" s="361">
        <f t="shared" si="330"/>
        <v>4297.2152640000004</v>
      </c>
      <c r="AY117" s="360">
        <f t="shared" si="331"/>
        <v>2934.4710439999999</v>
      </c>
      <c r="AZ117" s="190">
        <f t="shared" si="332"/>
        <v>2280.2147186521738</v>
      </c>
      <c r="BA117" s="282">
        <f t="shared" si="333"/>
        <v>0.2424266151245392</v>
      </c>
      <c r="BC117" s="581">
        <v>8.5990858762886604E-2</v>
      </c>
      <c r="BD117" s="252">
        <v>0.2264604812371134</v>
      </c>
      <c r="BE117" s="252">
        <v>0.4845360824742268</v>
      </c>
      <c r="BF117" s="252">
        <v>0.92268041237113407</v>
      </c>
      <c r="BG117" s="252">
        <v>0.92268041237113407</v>
      </c>
      <c r="BH117" s="252">
        <v>0.92268041237113407</v>
      </c>
      <c r="BI117" s="252">
        <v>0.92268041237113407</v>
      </c>
      <c r="BJ117" s="252">
        <v>0.92268041237113407</v>
      </c>
      <c r="BK117" s="252">
        <v>0.92268041237113407</v>
      </c>
      <c r="BL117" s="252">
        <v>0.92268041237113407</v>
      </c>
      <c r="BM117" s="252">
        <v>0.92268041237113407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0.25233553327655756</v>
      </c>
      <c r="BV117" s="252">
        <v>0.29600476917077539</v>
      </c>
      <c r="BW117" s="252">
        <v>0.40111730403406543</v>
      </c>
      <c r="BX117" s="252">
        <v>0.47014736467055135</v>
      </c>
      <c r="BY117" s="252">
        <v>0.51381660056476919</v>
      </c>
      <c r="BZ117" s="252">
        <v>0.68851676429403852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4475</v>
      </c>
      <c r="CG117" s="496">
        <f t="shared" si="334"/>
        <v>4475</v>
      </c>
      <c r="CH117" s="496">
        <f t="shared" si="334"/>
        <v>4475</v>
      </c>
      <c r="CI117" s="496">
        <f t="shared" si="334"/>
        <v>4475</v>
      </c>
      <c r="CJ117" s="496">
        <f t="shared" si="334"/>
        <v>4475</v>
      </c>
      <c r="CK117" s="496">
        <f t="shared" si="334"/>
        <v>4475</v>
      </c>
      <c r="CL117" s="496">
        <f t="shared" si="334"/>
        <v>4475</v>
      </c>
      <c r="CM117" s="496">
        <f t="shared" si="334"/>
        <v>4475</v>
      </c>
      <c r="CN117" s="496">
        <f t="shared" si="334"/>
        <v>4850</v>
      </c>
      <c r="CP117" s="497">
        <f t="shared" si="337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1223.8273363913042</v>
      </c>
      <c r="CV117" s="497">
        <f t="shared" si="335"/>
        <v>1435.6231304782607</v>
      </c>
      <c r="CW117" s="497">
        <f t="shared" si="335"/>
        <v>1945.4189245652174</v>
      </c>
      <c r="CX117" s="497">
        <f t="shared" si="336"/>
        <v>2280.2147186521738</v>
      </c>
      <c r="CY117" s="497">
        <f t="shared" si="336"/>
        <v>2492.0105127391307</v>
      </c>
      <c r="CZ117" s="497">
        <f t="shared" si="336"/>
        <v>3339.3063068260872</v>
      </c>
      <c r="DA117" s="497">
        <f t="shared" si="336"/>
        <v>4850</v>
      </c>
      <c r="DC117" s="496">
        <v>417055665</v>
      </c>
      <c r="DD117" s="497">
        <v>1098333334</v>
      </c>
      <c r="DE117" s="497">
        <v>2350000000</v>
      </c>
      <c r="DF117" s="497">
        <v>4475000000</v>
      </c>
      <c r="DG117" s="497">
        <v>4475000000</v>
      </c>
      <c r="DH117" s="497">
        <v>4475000000</v>
      </c>
      <c r="DI117" s="497">
        <v>4475000000</v>
      </c>
      <c r="DJ117" s="497">
        <v>4475000000</v>
      </c>
      <c r="DK117" s="497">
        <v>4475000000</v>
      </c>
      <c r="DL117" s="497">
        <v>4475000000</v>
      </c>
      <c r="DM117" s="497">
        <v>4475000000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1223827336.3913043</v>
      </c>
      <c r="DV117" s="497">
        <v>1435623130.4782608</v>
      </c>
      <c r="DW117" s="497">
        <v>1945418924.5652173</v>
      </c>
      <c r="DX117" s="497">
        <v>2280214718.652174</v>
      </c>
      <c r="DY117" s="497">
        <v>2492010512.7391305</v>
      </c>
      <c r="DZ117" s="497">
        <v>3339306306.826087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30 de Septiembre de 2024'!$P$4:$P$749,'[1]SIIF 30 de Septiembre de 2024'!$A$4:$A$749,$B118,'[1]SIIF 30 de Septiembre de 2024'!$B$4:$B$749,$C118,'[1]SIIF 30 de Septiembre de 2024'!$C$4:$C$749,$D118)/1000000</f>
        <v>3900</v>
      </c>
      <c r="X118" s="360"/>
      <c r="Y118" s="360">
        <f>+SUMIFS('[1]SIIF 30 de Septiembre de 2024'!$R$4:$R$749,'[1]SIIF 30 de Septiembre de 2024'!$A$4:$A$749,$B118,'[1]SIIF 30 de Septiembre de 2024'!$B$4:$B$749,$C118,'[1]SIIF 30 de Septiembre de 2024'!$C$4:$C$749,$D118)/1000000</f>
        <v>0</v>
      </c>
      <c r="Z118" s="360"/>
      <c r="AA118" s="360">
        <f>+SUMIFS('[1]SIIF 30 de Septiembre de 2024'!$Q$4:$Q$749,'[1]SIIF 30 de Septiembre de 2024'!$A$4:$A$749,$B118,'[1]SIIF 30 de Septiembre de 2024'!$B$4:$B$749,$C118,'[1]SIIF 30 de Septiembre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30 de Septiembre de 2024'!$T$4:$T$749,'[1]SIIF 30 de Septiembre de 2024'!$A$4:$A$749,$B118,'[1]SIIF 30 de Septiembre de 2024'!$B$4:$B$749,$C118,'[1]SIIF 30 de Septiembre de 2024'!$C$4:$C$749,$D118)/1000000</f>
        <v>500</v>
      </c>
      <c r="AF118" s="375">
        <f>+SUMIFS('[1]SIIF 30 de Septiembre de 2024'!$U$4:$U$749,'[1]SIIF 30 de Septiembre de 2024'!$A$4:$A$749,$B118,'[1]SIIF 30 de Septiembre de 2024'!$B$4:$B$749,$C118,'[1]SIIF 30 de Septiembre de 2024'!$C$4:$C$749,$D118)/1000000</f>
        <v>2220.7757069999998</v>
      </c>
      <c r="AG118" s="368">
        <f t="shared" si="318"/>
        <v>3400</v>
      </c>
      <c r="AH118" s="435">
        <f>+SUMIFS('[1]SIIF 30 de Septiembre de 2024'!$W$4:$W$749,'[1]SIIF 30 de Septiembre de 2024'!$A$4:$A$749,$B118,'[1]SIIF 30 de Septiembre de 2024'!$B$4:$B$749,$C118,'[1]SIIF 30 de Septiembre de 2024'!$C$4:$C$749,$D118,'[1]SIIF 30 de Septiembre de 2024'!$D$4:$D$749,$E118,'[1]SIIF 30 de Septiembre de 2024'!$E$4:$E$749,$F118,'[1]SIIF 30 de Septiembre de 2024'!$F$4:$F$749,$G118,'[1]SIIF 30 de Septiembre de 2024'!$G$4:$G$749,$H118,'[1]SIIF 30 de Septiembre de 2024'!$H$4:$H$749,$I118,'[1]SIIF 30 de Septiembre de 2024'!$I$4:$I$749,$J118,'[1]SIIF 30 de Septiembre de 2024'!$J$4:$J$749,$K118,'[1]SIIF 30 de Septiembre de 2024'!$K$4:$K$749,$L118,'[1]SIIF 30 de Septiembre de 2024'!$L$4:$L$749,$M118,'[1]SIIF 30 de Septiembre de 2024'!$M$4:$M$749,$N118,'[1]SIIF 30 de Septiembre de 2024'!$N$4:$N$749,$O118)/1000000</f>
        <v>1032.1767669999999</v>
      </c>
      <c r="AI118" s="286">
        <f t="shared" si="319"/>
        <v>0.26466070948717946</v>
      </c>
      <c r="AJ118" s="287"/>
      <c r="AK118" s="246">
        <f t="shared" si="320"/>
        <v>3359.2166670000001</v>
      </c>
      <c r="AL118" s="246">
        <f>+AH118-AK118</f>
        <v>-2327.0399000000002</v>
      </c>
      <c r="AM118" s="170">
        <f t="shared" si="322"/>
        <v>0.86133760692307693</v>
      </c>
      <c r="AN118" s="435">
        <f>+SUMIFS('[1]SIIF 30 de Septiembre de 2024'!$X$4:$X$749,'[1]SIIF 30 de Septiembre de 2024'!$A$4:$A$749,$B118,'[1]SIIF 30 de Septiembre de 2024'!$B$4:$B$749,$C118,'[1]SIIF 30 de Septiembre de 2024'!$C$4:$C$749,$D118,'[1]SIIF 30 de Septiembre de 2024'!$D$4:$D$749,$E118,'[1]SIIF 30 de Septiembre de 2024'!$E$4:$E$749,$F118,'[1]SIIF 30 de Septiembre de 2024'!$F$4:$F$749,$G118,'[1]SIIF 30 de Septiembre de 2024'!$G$4:$G$749,$H118,'[1]SIIF 30 de Septiembre de 2024'!$H$4:$H$749,$I118,'[1]SIIF 30 de Septiembre de 2024'!$I$4:$I$749,$J118,'[1]SIIF 30 de Septiembre de 2024'!$J$4:$J$749,$K118,'[1]SIIF 30 de Septiembre de 2024'!$K$4:$K$749,$L118,'[1]SIIF 30 de Septiembre de 2024'!$L$4:$L$749,$M118,'[1]SIIF 30 de Septiembre de 2024'!$M$4:$M$749,$N118,'[1]SIIF 30 de Septiembre de 2024'!$N$4:$N$749,$O118)/1000000</f>
        <v>454.54365300000001</v>
      </c>
      <c r="AO118" s="286">
        <f t="shared" si="323"/>
        <v>0.11654965461538462</v>
      </c>
      <c r="AP118" s="287"/>
      <c r="AQ118" s="246">
        <f t="shared" si="324"/>
        <v>1705.3527917391305</v>
      </c>
      <c r="AR118" s="246">
        <f>+AN118-AQ118</f>
        <v>-1250.8091387391305</v>
      </c>
      <c r="AS118" s="170">
        <f t="shared" si="326"/>
        <v>0.43726994659977703</v>
      </c>
      <c r="AT118" s="435">
        <f>+SUMIFS('[1]SIIF 30 de Septiembre de 2024'!$Z$4:$Z$749,'[1]SIIF 30 de Septiembre de 2024'!$A$4:$A$749,$B118,'[1]SIIF 30 de Septiembre de 2024'!$B$4:$B$749,$C118,'[1]SIIF 30 de Septiembre de 2024'!$C$4:$C$749,$D118,'[1]SIIF 30 de Septiembre de 2024'!$D$4:$D$749,$E118,'[1]SIIF 30 de Septiembre de 2024'!$E$4:$E$749,$F118,'[1]SIIF 30 de Septiembre de 2024'!$F$4:$F$749,$G118,'[1]SIIF 30 de Septiembre de 2024'!$G$4:$G$749,$H118,'[1]SIIF 30 de Septiembre de 2024'!$H$4:$H$749,$I118,'[1]SIIF 30 de Septiembre de 2024'!$I$4:$I$749,$J118,'[1]SIIF 30 de Septiembre de 2024'!$J$4:$J$749,$K118,'[1]SIIF 30 de Septiembre de 2024'!$K$4:$K$749,$L118,'[1]SIIF 30 de Septiembre de 2024'!$L$4:$L$749,$M118,'[1]SIIF 30 de Septiembre de 2024'!$M$4:$M$749,$N118,'[1]SIIF 30 de Septiembre de 2024'!$N$4:$N$749,$O118)/1000000</f>
        <v>454.54365300000001</v>
      </c>
      <c r="AU118" s="286">
        <f t="shared" si="327"/>
        <v>0.11654965461538462</v>
      </c>
      <c r="AV118" s="433">
        <f t="shared" si="328"/>
        <v>2867.8232330000001</v>
      </c>
      <c r="AW118" s="376">
        <f>+AH118-AN118</f>
        <v>577.63311399999998</v>
      </c>
      <c r="AX118" s="376">
        <f t="shared" si="330"/>
        <v>3445.4563469999998</v>
      </c>
      <c r="AY118" s="375">
        <f t="shared" si="331"/>
        <v>2367.8232330000001</v>
      </c>
      <c r="AZ118" s="190">
        <f t="shared" si="332"/>
        <v>1705.3527917391305</v>
      </c>
      <c r="BA118" s="282">
        <f t="shared" si="333"/>
        <v>0.26653936663536537</v>
      </c>
      <c r="BC118" s="581">
        <v>0.18268389256410256</v>
      </c>
      <c r="BD118" s="252">
        <v>0.18294030282051282</v>
      </c>
      <c r="BE118" s="252">
        <v>0.22593504282051283</v>
      </c>
      <c r="BF118" s="252">
        <v>0.22655042743589743</v>
      </c>
      <c r="BG118" s="252">
        <v>0.76005555564102567</v>
      </c>
      <c r="BH118" s="252">
        <v>0.76005555564102567</v>
      </c>
      <c r="BI118" s="252">
        <v>0.7605683761538462</v>
      </c>
      <c r="BJ118" s="252">
        <v>0.86133760692307693</v>
      </c>
      <c r="BK118" s="252">
        <v>0.86133760692307693</v>
      </c>
      <c r="BL118" s="252">
        <v>0.86185042743589746</v>
      </c>
      <c r="BM118" s="252">
        <v>0.86236324794871799</v>
      </c>
      <c r="BN118" s="252">
        <v>1</v>
      </c>
      <c r="BP118" s="252">
        <v>0</v>
      </c>
      <c r="BQ118" s="252">
        <v>1.0487920713489409E-2</v>
      </c>
      <c r="BR118" s="252">
        <v>3.1720172396878486E-2</v>
      </c>
      <c r="BS118" s="252">
        <v>5.7263321516164999E-2</v>
      </c>
      <c r="BT118" s="252">
        <v>7.850091525083612E-2</v>
      </c>
      <c r="BU118" s="252">
        <v>9.7965096164994422E-2</v>
      </c>
      <c r="BV118" s="252">
        <v>0.1802690206688963</v>
      </c>
      <c r="BW118" s="252">
        <v>0.35152807337792641</v>
      </c>
      <c r="BX118" s="252">
        <v>0.43726994659977703</v>
      </c>
      <c r="BY118" s="252">
        <v>0.5111392557190636</v>
      </c>
      <c r="BZ118" s="252">
        <v>0.66941241099219628</v>
      </c>
      <c r="CA118" s="252">
        <v>1</v>
      </c>
      <c r="CC118" s="496">
        <f t="shared" si="334"/>
        <v>712.46718099999998</v>
      </c>
      <c r="CD118" s="496">
        <f t="shared" si="334"/>
        <v>713.46718099999998</v>
      </c>
      <c r="CE118" s="496">
        <f t="shared" si="334"/>
        <v>881.14666699999998</v>
      </c>
      <c r="CF118" s="496">
        <f t="shared" si="334"/>
        <v>883.54666699999996</v>
      </c>
      <c r="CG118" s="496">
        <f t="shared" si="334"/>
        <v>2964.2166670000001</v>
      </c>
      <c r="CH118" s="496">
        <f t="shared" si="334"/>
        <v>2964.2166670000001</v>
      </c>
      <c r="CI118" s="496">
        <f t="shared" si="334"/>
        <v>2966.2166670000001</v>
      </c>
      <c r="CJ118" s="496">
        <f t="shared" si="334"/>
        <v>3359.2166670000001</v>
      </c>
      <c r="CK118" s="496">
        <f t="shared" si="334"/>
        <v>3359.2166670000001</v>
      </c>
      <c r="CL118" s="496">
        <f t="shared" si="334"/>
        <v>3361.2166670000001</v>
      </c>
      <c r="CM118" s="496">
        <f t="shared" si="334"/>
        <v>3363.2166670000001</v>
      </c>
      <c r="CN118" s="496">
        <f t="shared" si="334"/>
        <v>3900</v>
      </c>
      <c r="CP118" s="497">
        <f t="shared" si="337"/>
        <v>0</v>
      </c>
      <c r="CQ118" s="497">
        <f t="shared" si="335"/>
        <v>40.902890782608694</v>
      </c>
      <c r="CR118" s="497">
        <f t="shared" si="335"/>
        <v>123.7086723478261</v>
      </c>
      <c r="CS118" s="497">
        <f t="shared" si="335"/>
        <v>223.3269539130435</v>
      </c>
      <c r="CT118" s="497">
        <f t="shared" si="335"/>
        <v>306.15356947826086</v>
      </c>
      <c r="CU118" s="497">
        <f t="shared" si="335"/>
        <v>382.06387504347828</v>
      </c>
      <c r="CV118" s="497">
        <f t="shared" si="335"/>
        <v>703.04918060869568</v>
      </c>
      <c r="CW118" s="497">
        <f t="shared" si="335"/>
        <v>1370.9594861739131</v>
      </c>
      <c r="CX118" s="497">
        <f t="shared" si="336"/>
        <v>1705.3527917391305</v>
      </c>
      <c r="CY118" s="497">
        <f t="shared" si="336"/>
        <v>1993.4430973043479</v>
      </c>
      <c r="CZ118" s="497">
        <f t="shared" si="336"/>
        <v>2610.7084028695654</v>
      </c>
      <c r="DA118" s="497">
        <f t="shared" si="336"/>
        <v>3900</v>
      </c>
      <c r="DC118" s="496">
        <v>712467181</v>
      </c>
      <c r="DD118" s="497">
        <v>713467181</v>
      </c>
      <c r="DE118" s="497">
        <v>881146667</v>
      </c>
      <c r="DF118" s="497">
        <v>883546667</v>
      </c>
      <c r="DG118" s="497">
        <v>2964216667</v>
      </c>
      <c r="DH118" s="497">
        <v>2964216667</v>
      </c>
      <c r="DI118" s="497">
        <v>2966216667</v>
      </c>
      <c r="DJ118" s="497">
        <v>3359216667</v>
      </c>
      <c r="DK118" s="497">
        <v>3359216667</v>
      </c>
      <c r="DL118" s="497">
        <v>3361216667</v>
      </c>
      <c r="DM118" s="497">
        <v>3363216667</v>
      </c>
      <c r="DN118" s="497">
        <v>3900000000</v>
      </c>
      <c r="DP118" s="497">
        <v>0</v>
      </c>
      <c r="DQ118" s="497">
        <v>40902890.782608695</v>
      </c>
      <c r="DR118" s="497">
        <v>123708672.34782609</v>
      </c>
      <c r="DS118" s="497">
        <v>223326953.9130435</v>
      </c>
      <c r="DT118" s="497">
        <v>306153569.47826087</v>
      </c>
      <c r="DU118" s="497">
        <v>382063875.04347825</v>
      </c>
      <c r="DV118" s="497">
        <v>703049180.60869563</v>
      </c>
      <c r="DW118" s="497">
        <v>1370959486.173913</v>
      </c>
      <c r="DX118" s="497">
        <v>1705352791.7391305</v>
      </c>
      <c r="DY118" s="497">
        <v>1993443097.304348</v>
      </c>
      <c r="DZ118" s="497">
        <v>2610708402.8695655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30 de Septiembre de 2024'!$P$4:$P$749,'[1]SIIF 30 de Septiembre de 2024'!$A$4:$A$749,$B119,'[1]SIIF 30 de Septiembre de 2024'!$B$4:$B$749,$C119,'[1]SIIF 30 de Septiembre de 2024'!$C$4:$C$749,$D119)/1000000</f>
        <v>7576.6762500000004</v>
      </c>
      <c r="X119" s="360"/>
      <c r="Y119" s="360">
        <f>+SUMIFS('[1]SIIF 30 de Septiembre de 2024'!$R$4:$R$749,'[1]SIIF 30 de Septiembre de 2024'!$A$4:$A$749,$B119,'[1]SIIF 30 de Septiembre de 2024'!$B$4:$B$749,$C119,'[1]SIIF 30 de Septiembre de 2024'!$C$4:$C$749,$D119)/1000000</f>
        <v>0</v>
      </c>
      <c r="Z119" s="360"/>
      <c r="AA119" s="360">
        <f>+SUMIFS('[1]SIIF 30 de Septiembre de 2024'!$Q$4:$Q$749,'[1]SIIF 30 de Septiembre de 2024'!$A$4:$A$749,$B119,'[1]SIIF 30 de Septiembre de 2024'!$B$4:$B$749,$C119,'[1]SIIF 30 de Septiembre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30 de Septiembre de 2024'!$T$4:$T$749,'[1]SIIF 30 de Septiembre de 2024'!$A$4:$A$749,$B119,'[1]SIIF 30 de Septiembre de 2024'!$B$4:$B$749,$C119,'[1]SIIF 30 de Septiembre de 2024'!$C$4:$C$749,$D119)/1000000</f>
        <v>1010</v>
      </c>
      <c r="AF119" s="375">
        <f>+SUMIFS('[1]SIIF 30 de Septiembre de 2024'!$U$4:$U$749,'[1]SIIF 30 de Septiembre de 2024'!$A$4:$A$749,$B119,'[1]SIIF 30 de Septiembre de 2024'!$B$4:$B$749,$C119,'[1]SIIF 30 de Septiembre de 2024'!$C$4:$C$749,$D119)/1000000</f>
        <v>5730.6233270000002</v>
      </c>
      <c r="AG119" s="368">
        <f t="shared" si="318"/>
        <v>6566.6762500000004</v>
      </c>
      <c r="AH119" s="435">
        <f>+SUMIFS('[1]SIIF 30 de Septiembre de 2024'!$W$4:$W$749,'[1]SIIF 30 de Septiembre de 2024'!$A$4:$A$749,$B119,'[1]SIIF 30 de Septiembre de 2024'!$B$4:$B$749,$C119,'[1]SIIF 30 de Septiembre de 2024'!$C$4:$C$749,$D119,'[1]SIIF 30 de Septiembre de 2024'!$D$4:$D$749,$E119,'[1]SIIF 30 de Septiembre de 2024'!$E$4:$E$749,$F119,'[1]SIIF 30 de Septiembre de 2024'!$F$4:$F$749,$G119,'[1]SIIF 30 de Septiembre de 2024'!$G$4:$G$749,$H119,'[1]SIIF 30 de Septiembre de 2024'!$H$4:$H$749,$I119,'[1]SIIF 30 de Septiembre de 2024'!$I$4:$I$749,$J119,'[1]SIIF 30 de Septiembre de 2024'!$J$4:$J$749,$K119,'[1]SIIF 30 de Septiembre de 2024'!$K$4:$K$749,$L119,'[1]SIIF 30 de Septiembre de 2024'!$L$4:$L$749,$M119,'[1]SIIF 30 de Septiembre de 2024'!$M$4:$M$749,$N119,'[1]SIIF 30 de Septiembre de 2024'!$N$4:$N$749,$O119)/1000000</f>
        <v>2714.0908639999998</v>
      </c>
      <c r="AI119" s="286">
        <f t="shared" si="319"/>
        <v>0.3582165549174679</v>
      </c>
      <c r="AJ119" s="287"/>
      <c r="AK119" s="246">
        <f t="shared" si="320"/>
        <v>5985.7320479999998</v>
      </c>
      <c r="AL119" s="246">
        <f>+AH119-AK119</f>
        <v>-3271.6411840000001</v>
      </c>
      <c r="AM119" s="170">
        <f t="shared" si="322"/>
        <v>0.7900208284602368</v>
      </c>
      <c r="AN119" s="435">
        <f>+SUMIFS('[1]SIIF 30 de Septiembre de 2024'!$X$4:$X$749,'[1]SIIF 30 de Septiembre de 2024'!$A$4:$A$749,$B119,'[1]SIIF 30 de Septiembre de 2024'!$B$4:$B$749,$C119,'[1]SIIF 30 de Septiembre de 2024'!$C$4:$C$749,$D119,'[1]SIIF 30 de Septiembre de 2024'!$D$4:$D$749,$E119,'[1]SIIF 30 de Septiembre de 2024'!$E$4:$E$749,$F119,'[1]SIIF 30 de Septiembre de 2024'!$F$4:$F$749,$G119,'[1]SIIF 30 de Septiembre de 2024'!$G$4:$G$749,$H119,'[1]SIIF 30 de Septiembre de 2024'!$H$4:$H$749,$I119,'[1]SIIF 30 de Septiembre de 2024'!$I$4:$I$749,$J119,'[1]SIIF 30 de Septiembre de 2024'!$J$4:$J$749,$K119,'[1]SIIF 30 de Septiembre de 2024'!$K$4:$K$749,$L119,'[1]SIIF 30 de Septiembre de 2024'!$L$4:$L$749,$M119,'[1]SIIF 30 de Septiembre de 2024'!$M$4:$M$749,$N119,'[1]SIIF 30 de Septiembre de 2024'!$N$4:$N$749,$O119)/1000000</f>
        <v>661.01033399999994</v>
      </c>
      <c r="AO119" s="286">
        <f t="shared" si="323"/>
        <v>8.7242784591726477E-2</v>
      </c>
      <c r="AP119" s="287"/>
      <c r="AQ119" s="246">
        <f t="shared" si="324"/>
        <v>3539.6521752666663</v>
      </c>
      <c r="AR119" s="246">
        <f>+AN119-AQ119</f>
        <v>-2878.6418412666662</v>
      </c>
      <c r="AS119" s="170">
        <f t="shared" si="326"/>
        <v>0.46717743486356123</v>
      </c>
      <c r="AT119" s="435">
        <f>+SUMIFS('[1]SIIF 30 de Septiembre de 2024'!$Z$4:$Z$749,'[1]SIIF 30 de Septiembre de 2024'!$A$4:$A$749,$B119,'[1]SIIF 30 de Septiembre de 2024'!$B$4:$B$749,$C119,'[1]SIIF 30 de Septiembre de 2024'!$C$4:$C$749,$D119,'[1]SIIF 30 de Septiembre de 2024'!$D$4:$D$749,$E119,'[1]SIIF 30 de Septiembre de 2024'!$E$4:$E$749,$F119,'[1]SIIF 30 de Septiembre de 2024'!$F$4:$F$749,$G119,'[1]SIIF 30 de Septiembre de 2024'!$G$4:$G$749,$H119,'[1]SIIF 30 de Septiembre de 2024'!$H$4:$H$749,$I119,'[1]SIIF 30 de Septiembre de 2024'!$I$4:$I$749,$J119,'[1]SIIF 30 de Septiembre de 2024'!$J$4:$J$749,$K119,'[1]SIIF 30 de Septiembre de 2024'!$K$4:$K$749,$L119,'[1]SIIF 30 de Septiembre de 2024'!$L$4:$L$749,$M119,'[1]SIIF 30 de Septiembre de 2024'!$M$4:$M$749,$N119,'[1]SIIF 30 de Septiembre de 2024'!$N$4:$N$749,$O119)/1000000</f>
        <v>646.21033399999999</v>
      </c>
      <c r="AU119" s="286">
        <f t="shared" si="327"/>
        <v>8.5289421466305887E-2</v>
      </c>
      <c r="AV119" s="433">
        <f t="shared" si="328"/>
        <v>4862.5853860000007</v>
      </c>
      <c r="AW119" s="376">
        <f>+AH119-AN119</f>
        <v>2053.0805299999997</v>
      </c>
      <c r="AX119" s="376">
        <f t="shared" si="330"/>
        <v>6915.6659160000008</v>
      </c>
      <c r="AY119" s="375">
        <f t="shared" si="331"/>
        <v>3852.5853860000007</v>
      </c>
      <c r="AZ119" s="190">
        <f t="shared" si="332"/>
        <v>3539.6521752666667</v>
      </c>
      <c r="BA119" s="282">
        <f t="shared" si="333"/>
        <v>0.18674443173225105</v>
      </c>
      <c r="BC119" s="581">
        <v>0.12140717072344222</v>
      </c>
      <c r="BD119" s="252">
        <v>0.13662077365388287</v>
      </c>
      <c r="BE119" s="252">
        <v>0.39991858158120458</v>
      </c>
      <c r="BF119" s="252">
        <v>0.6564013587092361</v>
      </c>
      <c r="BG119" s="252">
        <v>0.6695998405633341</v>
      </c>
      <c r="BH119" s="252">
        <v>0.78942690048291297</v>
      </c>
      <c r="BI119" s="252">
        <v>0.78962487647535418</v>
      </c>
      <c r="BJ119" s="252">
        <v>0.78988884446527596</v>
      </c>
      <c r="BK119" s="252">
        <v>0.7900208284602368</v>
      </c>
      <c r="BL119" s="252">
        <v>0.79015281245519764</v>
      </c>
      <c r="BM119" s="252">
        <v>0.79028479645015848</v>
      </c>
      <c r="BN119" s="252">
        <v>1</v>
      </c>
      <c r="BP119" s="252">
        <v>0</v>
      </c>
      <c r="BQ119" s="252">
        <v>5.5594133377415986E-3</v>
      </c>
      <c r="BR119" s="252">
        <v>1.8891094495426013E-2</v>
      </c>
      <c r="BS119" s="252">
        <v>5.1796594244665581E-2</v>
      </c>
      <c r="BT119" s="252">
        <v>0.12472579290805633</v>
      </c>
      <c r="BU119" s="252">
        <v>0.20158646548126341</v>
      </c>
      <c r="BV119" s="252">
        <v>0.30452113331063574</v>
      </c>
      <c r="BW119" s="252">
        <v>0.38584928408709845</v>
      </c>
      <c r="BX119" s="252">
        <v>0.46717743486356123</v>
      </c>
      <c r="BY119" s="252">
        <v>0.59237853972064736</v>
      </c>
      <c r="BZ119" s="252">
        <v>0.80634675889121643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3030.0536189999998</v>
      </c>
      <c r="CF119" s="496">
        <f t="shared" si="334"/>
        <v>4973.3405849999999</v>
      </c>
      <c r="CG119" s="496">
        <f t="shared" si="334"/>
        <v>5073.3412090000002</v>
      </c>
      <c r="CH119" s="496">
        <f t="shared" si="334"/>
        <v>5981.2320479999998</v>
      </c>
      <c r="CI119" s="496">
        <f t="shared" si="334"/>
        <v>5982.7320479999998</v>
      </c>
      <c r="CJ119" s="496">
        <f t="shared" si="334"/>
        <v>5984.7320479999998</v>
      </c>
      <c r="CK119" s="496">
        <f t="shared" si="334"/>
        <v>5985.7320479999998</v>
      </c>
      <c r="CL119" s="496">
        <f t="shared" si="334"/>
        <v>5986.7320479999998</v>
      </c>
      <c r="CM119" s="496">
        <f t="shared" si="334"/>
        <v>5987.7320479999998</v>
      </c>
      <c r="CN119" s="496">
        <f t="shared" si="334"/>
        <v>7576.6762500000004</v>
      </c>
      <c r="CP119" s="497">
        <f t="shared" si="337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392.44602544444444</v>
      </c>
      <c r="CT119" s="497">
        <f t="shared" si="335"/>
        <v>945.0069528888888</v>
      </c>
      <c r="CU119" s="497">
        <f t="shared" si="335"/>
        <v>1527.3553853333333</v>
      </c>
      <c r="CV119" s="497">
        <f t="shared" si="335"/>
        <v>2307.2580383777777</v>
      </c>
      <c r="CW119" s="497">
        <f t="shared" si="335"/>
        <v>2923.4551068222218</v>
      </c>
      <c r="CX119" s="497">
        <f t="shared" si="336"/>
        <v>3539.6521752666663</v>
      </c>
      <c r="CY119" s="497">
        <f t="shared" si="336"/>
        <v>4488.2604129111105</v>
      </c>
      <c r="CZ119" s="497">
        <f t="shared" si="336"/>
        <v>6109.4283373555554</v>
      </c>
      <c r="DA119" s="497">
        <f t="shared" si="336"/>
        <v>7576.6762500000004</v>
      </c>
      <c r="DC119" s="496">
        <v>919862827</v>
      </c>
      <c r="DD119" s="497">
        <v>1035131371</v>
      </c>
      <c r="DE119" s="497">
        <v>3030053619</v>
      </c>
      <c r="DF119" s="497">
        <v>4973340585</v>
      </c>
      <c r="DG119" s="497">
        <v>5073341209</v>
      </c>
      <c r="DH119" s="497">
        <v>5981232048</v>
      </c>
      <c r="DI119" s="497">
        <v>5982732048</v>
      </c>
      <c r="DJ119" s="497">
        <v>5984732048</v>
      </c>
      <c r="DK119" s="497">
        <v>5985732048</v>
      </c>
      <c r="DL119" s="497">
        <v>5986732048</v>
      </c>
      <c r="DM119" s="497">
        <v>5987732048</v>
      </c>
      <c r="DN119" s="497">
        <v>7576676250</v>
      </c>
      <c r="DP119" s="497">
        <v>0</v>
      </c>
      <c r="DQ119" s="497">
        <v>42121875</v>
      </c>
      <c r="DR119" s="497">
        <v>143131707</v>
      </c>
      <c r="DS119" s="497">
        <v>392446025.44444442</v>
      </c>
      <c r="DT119" s="497">
        <v>945006952.88888884</v>
      </c>
      <c r="DU119" s="497">
        <v>1527355385.3333333</v>
      </c>
      <c r="DV119" s="497">
        <v>2307258038.3777776</v>
      </c>
      <c r="DW119" s="497">
        <v>2923455106.8222218</v>
      </c>
      <c r="DX119" s="497">
        <v>3539652175.2666664</v>
      </c>
      <c r="DY119" s="497">
        <v>4488260412.9111109</v>
      </c>
      <c r="DZ119" s="497">
        <v>6109428337.3555555</v>
      </c>
      <c r="EA119" s="497">
        <v>7576676250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8">+SUM(AA111:AA119)</f>
        <v>0</v>
      </c>
      <c r="AB120" s="353">
        <f t="shared" si="338"/>
        <v>0</v>
      </c>
      <c r="AC120" s="378">
        <f t="shared" si="338"/>
        <v>0</v>
      </c>
      <c r="AD120" s="423">
        <f t="shared" si="338"/>
        <v>1460936.7228519998</v>
      </c>
      <c r="AE120" s="353">
        <f t="shared" si="338"/>
        <v>287167</v>
      </c>
      <c r="AF120" s="353">
        <f>+SUM(AF111:AF119)</f>
        <v>881542.76049672998</v>
      </c>
      <c r="AG120" s="353">
        <f>+SUM(AG111:AG119)</f>
        <v>1173769.7228519998</v>
      </c>
      <c r="AH120" s="423">
        <f>+SUM(AH111:AH119)</f>
        <v>845540.08773173008</v>
      </c>
      <c r="AI120" s="167">
        <f t="shared" si="319"/>
        <v>0.57876571552058076</v>
      </c>
      <c r="AJ120" s="270"/>
      <c r="AK120" s="271">
        <f>+SUM(AK111:AK119)</f>
        <v>888433.65460399981</v>
      </c>
      <c r="AL120" s="185">
        <f>+SUM(AL111:AL119)</f>
        <v>-42893.56687226997</v>
      </c>
      <c r="AM120" s="170">
        <f t="shared" si="322"/>
        <v>0.60812603359687234</v>
      </c>
      <c r="AN120" s="423">
        <f>+SUM(AN111:AN119)</f>
        <v>600479.32805171993</v>
      </c>
      <c r="AO120" s="183">
        <f t="shared" si="323"/>
        <v>0.41102350201689841</v>
      </c>
      <c r="AP120" s="272"/>
      <c r="AQ120" s="271">
        <f>+SUM(AQ111:AQ119)</f>
        <v>833718.08107249264</v>
      </c>
      <c r="AR120" s="185">
        <f>+SUM(AR111:AR119)</f>
        <v>-233238.75302077268</v>
      </c>
      <c r="AS120" s="170">
        <f t="shared" si="326"/>
        <v>0.57067364248667218</v>
      </c>
      <c r="AT120" s="423">
        <f>+SUM(AT111:AT119)</f>
        <v>600464.52805171988</v>
      </c>
      <c r="AU120" s="183">
        <f t="shared" si="327"/>
        <v>0.41101337153022605</v>
      </c>
      <c r="AV120" s="423">
        <f>+SUM(AV111:AV119)</f>
        <v>615396.63512026996</v>
      </c>
      <c r="AW120" s="353">
        <f>+SUM(AW111:AW119)</f>
        <v>245060.75968000997</v>
      </c>
      <c r="AX120" s="355">
        <f>+SUM(AX111:AX119)</f>
        <v>860457.39480027999</v>
      </c>
      <c r="AY120" s="353">
        <f t="shared" si="331"/>
        <v>328229.63512026973</v>
      </c>
      <c r="AZ120" s="253">
        <f>+SUM(AZ111:AZ119)</f>
        <v>833718.08107249264</v>
      </c>
      <c r="BA120" s="250">
        <f t="shared" si="333"/>
        <v>0.72024265958016043</v>
      </c>
      <c r="BC120" s="262">
        <f>CC120/$AD$120</f>
        <v>2.1741168998335666E-2</v>
      </c>
      <c r="BD120" s="262">
        <f t="shared" ref="BD120:BN120" si="339">CD120/$AD$120</f>
        <v>2.2915644804960882E-2</v>
      </c>
      <c r="BE120" s="262">
        <f t="shared" si="339"/>
        <v>0.22626867948468146</v>
      </c>
      <c r="BF120" s="262">
        <f t="shared" si="339"/>
        <v>0.24460401688567962</v>
      </c>
      <c r="BG120" s="262">
        <f t="shared" si="339"/>
        <v>0.25831773963808496</v>
      </c>
      <c r="BH120" s="262">
        <f t="shared" si="339"/>
        <v>0.42569421754004516</v>
      </c>
      <c r="BI120" s="262">
        <f t="shared" si="339"/>
        <v>0.43615830575952425</v>
      </c>
      <c r="BJ120" s="262">
        <f t="shared" si="339"/>
        <v>0.45116133532073027</v>
      </c>
      <c r="BK120" s="262">
        <f t="shared" si="339"/>
        <v>0.60812603359687234</v>
      </c>
      <c r="BL120" s="262">
        <f t="shared" si="339"/>
        <v>0.61835367509446626</v>
      </c>
      <c r="BM120" s="262">
        <f t="shared" si="339"/>
        <v>0.62850352775684071</v>
      </c>
      <c r="BN120" s="262">
        <f t="shared" si="339"/>
        <v>1</v>
      </c>
      <c r="BP120" s="262">
        <f>CP120/$AD$120</f>
        <v>3.4224617136320179E-5</v>
      </c>
      <c r="BQ120" s="262">
        <f>CQ120/$AD$120</f>
        <v>1.3061358752706906E-4</v>
      </c>
      <c r="BR120" s="262">
        <f t="shared" ref="BR120:CA120" si="340">CR120/$AD$120</f>
        <v>0.19242930672572658</v>
      </c>
      <c r="BS120" s="262">
        <f t="shared" si="340"/>
        <v>0.19780037560006461</v>
      </c>
      <c r="BT120" s="262">
        <f t="shared" si="340"/>
        <v>0.21599463502644003</v>
      </c>
      <c r="BU120" s="262">
        <f t="shared" si="340"/>
        <v>0.37560852822933594</v>
      </c>
      <c r="BV120" s="262">
        <f t="shared" si="340"/>
        <v>0.39281920327472958</v>
      </c>
      <c r="BW120" s="262">
        <f t="shared" si="340"/>
        <v>0.4085836561592649</v>
      </c>
      <c r="BX120" s="262">
        <f t="shared" si="340"/>
        <v>0.57067364248667218</v>
      </c>
      <c r="BY120" s="262">
        <f t="shared" si="340"/>
        <v>0.59044605848624887</v>
      </c>
      <c r="BZ120" s="262">
        <f t="shared" si="340"/>
        <v>0.609069481176161</v>
      </c>
      <c r="CA120" s="262">
        <f t="shared" si="340"/>
        <v>1</v>
      </c>
      <c r="CC120" s="498">
        <f>SUM(CC111:CC119)</f>
        <v>31762.472187400002</v>
      </c>
      <c r="CD120" s="498">
        <f t="shared" ref="CD120:CN120" si="341">SUM(CD111:CD119)</f>
        <v>33478.307023400004</v>
      </c>
      <c r="CE120" s="498">
        <f t="shared" si="341"/>
        <v>330564.22309040005</v>
      </c>
      <c r="CF120" s="498">
        <f t="shared" si="341"/>
        <v>357350.99082539999</v>
      </c>
      <c r="CG120" s="498">
        <f t="shared" si="341"/>
        <v>377385.87200139998</v>
      </c>
      <c r="CH120" s="498">
        <f t="shared" si="341"/>
        <v>621912.31510999985</v>
      </c>
      <c r="CI120" s="498">
        <f t="shared" si="341"/>
        <v>637199.68586099986</v>
      </c>
      <c r="CJ120" s="498">
        <f t="shared" si="341"/>
        <v>659118.16270099988</v>
      </c>
      <c r="CK120" s="498">
        <f t="shared" si="341"/>
        <v>888433.65460399981</v>
      </c>
      <c r="CL120" s="498">
        <f t="shared" si="341"/>
        <v>903375.59165599977</v>
      </c>
      <c r="CM120" s="498">
        <f t="shared" si="341"/>
        <v>918203.88414199976</v>
      </c>
      <c r="CN120" s="498">
        <f t="shared" si="341"/>
        <v>1460936.7228519998</v>
      </c>
      <c r="CP120" s="498">
        <f>SUM(CP111:CP119)</f>
        <v>50</v>
      </c>
      <c r="CQ120" s="498">
        <f t="shared" ref="CQ120:EA120" si="342">SUM(CQ111:CQ119)</f>
        <v>190.81818652173911</v>
      </c>
      <c r="CR120" s="498">
        <f t="shared" si="342"/>
        <v>281127.04074856528</v>
      </c>
      <c r="CS120" s="498">
        <f t="shared" si="342"/>
        <v>288973.83250805305</v>
      </c>
      <c r="CT120" s="498">
        <f t="shared" si="342"/>
        <v>315554.49424914108</v>
      </c>
      <c r="CU120" s="498">
        <f t="shared" si="342"/>
        <v>548740.29230662889</v>
      </c>
      <c r="CV120" s="498">
        <f t="shared" si="342"/>
        <v>573883.99950551696</v>
      </c>
      <c r="CW120" s="498">
        <f t="shared" si="342"/>
        <v>596914.86764020473</v>
      </c>
      <c r="CX120" s="498">
        <f t="shared" si="342"/>
        <v>833718.08107249264</v>
      </c>
      <c r="CY120" s="498">
        <f t="shared" si="342"/>
        <v>862604.3297057806</v>
      </c>
      <c r="CZ120" s="498">
        <f t="shared" si="342"/>
        <v>889811.97181866842</v>
      </c>
      <c r="DA120" s="498">
        <f t="shared" si="342"/>
        <v>1460936.7228519998</v>
      </c>
      <c r="DC120" s="498">
        <f t="shared" si="342"/>
        <v>31762472187.400002</v>
      </c>
      <c r="DD120" s="498">
        <f t="shared" si="342"/>
        <v>33478307023.400002</v>
      </c>
      <c r="DE120" s="498">
        <f t="shared" si="342"/>
        <v>330564223090.40002</v>
      </c>
      <c r="DF120" s="498">
        <f t="shared" si="342"/>
        <v>357350990825.40002</v>
      </c>
      <c r="DG120" s="498">
        <f t="shared" si="342"/>
        <v>377385872001.40002</v>
      </c>
      <c r="DH120" s="498">
        <f t="shared" si="342"/>
        <v>621912315110</v>
      </c>
      <c r="DI120" s="498">
        <f t="shared" si="342"/>
        <v>637199685861</v>
      </c>
      <c r="DJ120" s="498">
        <f t="shared" si="342"/>
        <v>659118162701</v>
      </c>
      <c r="DK120" s="498">
        <f t="shared" si="342"/>
        <v>888433654604</v>
      </c>
      <c r="DL120" s="498">
        <f t="shared" si="342"/>
        <v>903375591656</v>
      </c>
      <c r="DM120" s="498">
        <f t="shared" si="342"/>
        <v>918203884142</v>
      </c>
      <c r="DN120" s="498">
        <f t="shared" si="342"/>
        <v>1460936722852</v>
      </c>
      <c r="DP120" s="498">
        <f t="shared" si="342"/>
        <v>50000000</v>
      </c>
      <c r="DQ120" s="498">
        <f t="shared" si="342"/>
        <v>190818186.52173913</v>
      </c>
      <c r="DR120" s="498">
        <f t="shared" si="342"/>
        <v>281127040748.56525</v>
      </c>
      <c r="DS120" s="498">
        <f t="shared" si="342"/>
        <v>288973832508.05316</v>
      </c>
      <c r="DT120" s="498">
        <f t="shared" si="342"/>
        <v>315554494249.14105</v>
      </c>
      <c r="DU120" s="498">
        <f t="shared" si="342"/>
        <v>548740292306.62891</v>
      </c>
      <c r="DV120" s="498">
        <f t="shared" si="342"/>
        <v>573883999505.51685</v>
      </c>
      <c r="DW120" s="498">
        <f t="shared" si="342"/>
        <v>596914867640.20483</v>
      </c>
      <c r="DX120" s="498">
        <f t="shared" si="342"/>
        <v>833718081072.49292</v>
      </c>
      <c r="DY120" s="498">
        <f t="shared" si="342"/>
        <v>862604329705.78064</v>
      </c>
      <c r="DZ120" s="498">
        <f t="shared" si="342"/>
        <v>889811971818.66858</v>
      </c>
      <c r="EA120" s="498">
        <f t="shared" si="342"/>
        <v>1460936722852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439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50" t="s">
        <v>331</v>
      </c>
      <c r="W122" s="368">
        <f>+SUMIFS('[1]SIIF 30 de Septiembre de 2024'!$P$4:$P$749,'[1]SIIF 30 de Septiembre de 2024'!$A$4:$A$749,$B122,'[1]SIIF 30 de Septiembre de 2024'!$B$4:$B$749,$C122,'[1]SIIF 30 de Septiembre de 2024'!$C$4:$C$749,$D122)/1000000</f>
        <v>4222960.2088850001</v>
      </c>
      <c r="X122" s="360"/>
      <c r="Y122" s="360">
        <f>+SUMIFS('[1]SIIF 30 de Septiembre de 2024'!$R$4:$R$749,'[1]SIIF 30 de Septiembre de 2024'!$A$4:$A$749,$B122,'[1]SIIF 30 de Septiembre de 2024'!$B$4:$B$749,$C122,'[1]SIIF 30 de Septiembre de 2024'!$C$4:$C$749,$D122)/1000000</f>
        <v>0</v>
      </c>
      <c r="Z122" s="360"/>
      <c r="AA122" s="360">
        <f>+SUMIFS('[1]SIIF 30 de Septiembre de 2024'!$Q$4:$Q$749,'[1]SIIF 30 de Septiembre de 2024'!$A$4:$A$749,$B122,'[1]SIIF 30 de Septiembre de 2024'!$B$4:$B$749,$C122,'[1]SIIF 30 de Septiembre de 2024'!$C$4:$C$749,$D122)/1000000</f>
        <v>0</v>
      </c>
      <c r="AB122" s="360"/>
      <c r="AC122" s="360"/>
      <c r="AD122" s="428">
        <f t="shared" ref="AD122:AD128" si="343">W122-Y122+AA122</f>
        <v>4222960.2088850001</v>
      </c>
      <c r="AE122" s="368">
        <f>+SUMIFS('[1]SIIF 30 de Septiembre de 2024'!$T$4:$T$749,'[1]SIIF 30 de Septiembre de 2024'!$A$4:$A$749,$B122,'[1]SIIF 30 de Septiembre de 2024'!$B$4:$B$749,$C122,'[1]SIIF 30 de Septiembre de 2024'!$C$4:$C$749,$D122)/1000000</f>
        <v>172560</v>
      </c>
      <c r="AF122" s="368">
        <f>+SUMIFS('[1]SIIF 30 de Septiembre de 2024'!$U$4:$U$749,'[1]SIIF 30 de Septiembre de 2024'!$A$4:$A$749,$B122,'[1]SIIF 30 de Septiembre de 2024'!$B$4:$B$749,$C122,'[1]SIIF 30 de Septiembre de 2024'!$C$4:$C$749,$D122)/1000000</f>
        <v>3858449.8747279998</v>
      </c>
      <c r="AG122" s="368">
        <f t="shared" ref="AG122:AG129" si="344">AD122-AE122</f>
        <v>4050400.2088850001</v>
      </c>
      <c r="AH122" s="433">
        <f>+SUMIFS('[1]SIIF 30 de Septiembre de 2024'!$W$4:$W$749,'[1]SIIF 30 de Septiembre de 2024'!$A$4:$A$749,$B122,'[1]SIIF 30 de Septiembre de 2024'!$B$4:$B$749,$C122,'[1]SIIF 30 de Septiembre de 2024'!$C$4:$C$749,$D122,'[1]SIIF 30 de Septiembre de 2024'!$D$4:$D$749,$E122,'[1]SIIF 30 de Septiembre de 2024'!$E$4:$E$749,$F122,'[1]SIIF 30 de Septiembre de 2024'!$F$4:$F$749,$G122,'[1]SIIF 30 de Septiembre de 2024'!$G$4:$G$749,$H122,'[1]SIIF 30 de Septiembre de 2024'!$H$4:$H$749,$I122,'[1]SIIF 30 de Septiembre de 2024'!$I$4:$I$749,$J122,'[1]SIIF 30 de Septiembre de 2024'!$J$4:$J$749,$K122,'[1]SIIF 30 de Septiembre de 2024'!$K$4:$K$749,$L122,'[1]SIIF 30 de Septiembre de 2024'!$L$4:$L$749,$M122,'[1]SIIF 30 de Septiembre de 2024'!$M$4:$M$749,$N122,'[1]SIIF 30 de Septiembre de 2024'!$N$4:$N$749,$O122)/1000000</f>
        <v>3386651.7622659998</v>
      </c>
      <c r="AI122" s="277">
        <f t="shared" ref="AI122:AI134" si="345">+AH122/AD122</f>
        <v>0.80196156126230389</v>
      </c>
      <c r="AJ122" s="278"/>
      <c r="AK122" s="246">
        <f t="shared" ref="AK122:AK129" si="346">INDEX(CC122:CN122,MATCH($W$1,$CC$86:$CN$86,0))</f>
        <v>3727887.5199239999</v>
      </c>
      <c r="AL122" s="246">
        <f t="shared" ref="AL122:AL129" si="347">+AH122-AK122</f>
        <v>-341235.7576580001</v>
      </c>
      <c r="AM122" s="170">
        <f t="shared" ref="AM122:AM134" si="348">INDEX(BC122:BN122,MATCH($W$1,$BC$86:$BN$86,0))</f>
        <v>0.88276643291135448</v>
      </c>
      <c r="AN122" s="433">
        <f>+SUMIFS('[1]SIIF 30 de Septiembre de 2024'!$X$4:$X$749,'[1]SIIF 30 de Septiembre de 2024'!$A$4:$A$749,$B122,'[1]SIIF 30 de Septiembre de 2024'!$B$4:$B$749,$C122,'[1]SIIF 30 de Septiembre de 2024'!$C$4:$C$749,$D122,'[1]SIIF 30 de Septiembre de 2024'!$D$4:$D$749,$E122,'[1]SIIF 30 de Septiembre de 2024'!$E$4:$E$749,$F122,'[1]SIIF 30 de Septiembre de 2024'!$F$4:$F$749,$G122,'[1]SIIF 30 de Septiembre de 2024'!$G$4:$G$749,$H122,'[1]SIIF 30 de Septiembre de 2024'!$H$4:$H$749,$I122,'[1]SIIF 30 de Septiembre de 2024'!$I$4:$I$749,$J122,'[1]SIIF 30 de Septiembre de 2024'!$J$4:$J$749,$K122,'[1]SIIF 30 de Septiembre de 2024'!$K$4:$K$749,$L122,'[1]SIIF 30 de Septiembre de 2024'!$L$4:$L$749,$M122,'[1]SIIF 30 de Septiembre de 2024'!$M$4:$M$749,$N122,'[1]SIIF 30 de Septiembre de 2024'!$N$4:$N$749,$O122)/1000000</f>
        <v>2909142.7607419998</v>
      </c>
      <c r="AO122" s="277">
        <f t="shared" ref="AO122:AO134" si="349">+AN122/AD122</f>
        <v>0.68888708792975084</v>
      </c>
      <c r="AP122" s="278"/>
      <c r="AQ122" s="246">
        <f t="shared" ref="AQ122:AQ129" si="350">INDEX(CP122:DA122,MATCH($W$1,$CP$86:$DA$86,0))</f>
        <v>3378901.8656347096</v>
      </c>
      <c r="AR122" s="246">
        <f t="shared" ref="AR122:AR129" si="351">+AN122-AQ122</f>
        <v>-469759.10489270976</v>
      </c>
      <c r="AS122" s="170">
        <f t="shared" ref="AS122:AS134" si="352">INDEX(BP122:CA122,MATCH($W$1,$BP$86:$CA$86,0))</f>
        <v>0.80012638019311344</v>
      </c>
      <c r="AT122" s="433">
        <f>+SUMIFS('[1]SIIF 30 de Septiembre de 2024'!$Z$4:$Z$749,'[1]SIIF 30 de Septiembre de 2024'!$A$4:$A$749,$B122,'[1]SIIF 30 de Septiembre de 2024'!$B$4:$B$749,$C122,'[1]SIIF 30 de Septiembre de 2024'!$C$4:$C$749,$D122,'[1]SIIF 30 de Septiembre de 2024'!$D$4:$D$749,$E122,'[1]SIIF 30 de Septiembre de 2024'!$E$4:$E$749,$F122,'[1]SIIF 30 de Septiembre de 2024'!$F$4:$F$749,$G122,'[1]SIIF 30 de Septiembre de 2024'!$G$4:$G$749,$H122,'[1]SIIF 30 de Septiembre de 2024'!$H$4:$H$749,$I122,'[1]SIIF 30 de Septiembre de 2024'!$I$4:$I$749,$J122,'[1]SIIF 30 de Septiembre de 2024'!$J$4:$J$749,$K122,'[1]SIIF 30 de Septiembre de 2024'!$K$4:$K$749,$L122,'[1]SIIF 30 de Septiembre de 2024'!$L$4:$L$749,$M122,'[1]SIIF 30 de Septiembre de 2024'!$M$4:$M$749,$N122,'[1]SIIF 30 de Septiembre de 2024'!$N$4:$N$749,$O122)/1000000</f>
        <v>2908390.1867999998</v>
      </c>
      <c r="AU122" s="277">
        <f t="shared" ref="AU122:AU134" si="353">+AT122/AD122</f>
        <v>0.68870887788163893</v>
      </c>
      <c r="AV122" s="433">
        <f t="shared" ref="AV122:AV129" si="354">+AD122-AH122</f>
        <v>836308.44661900029</v>
      </c>
      <c r="AW122" s="369">
        <f t="shared" ref="AW122:AW129" si="355">+AH122-AN122</f>
        <v>477509.00152399996</v>
      </c>
      <c r="AX122" s="369">
        <f t="shared" ref="AX122:AX129" si="356">+AD122-AN122</f>
        <v>1313817.4481430002</v>
      </c>
      <c r="AY122" s="368">
        <f t="shared" ref="AY122:AY129" si="357">+AG122-AH122</f>
        <v>663748.44661900029</v>
      </c>
      <c r="AZ122" s="190">
        <f t="shared" ref="AZ122:AZ129" si="358">AD122*AS122</f>
        <v>3378901.8656347091</v>
      </c>
      <c r="BA122" s="250">
        <f t="shared" ref="BA122:BA133" si="359">IF(AND(AZ122=0,AN122&gt;AZ122),1,IFERROR(AN122/AZ122,1))</f>
        <v>0.86097284751877001</v>
      </c>
      <c r="BC122" s="581">
        <v>7.4719683463063569E-2</v>
      </c>
      <c r="BD122" s="283">
        <v>0.30643227574021398</v>
      </c>
      <c r="BE122" s="283">
        <v>0.40117658744772117</v>
      </c>
      <c r="BF122" s="283">
        <v>0.45202872581151127</v>
      </c>
      <c r="BG122" s="283">
        <v>0.56177435031157408</v>
      </c>
      <c r="BH122" s="283">
        <v>0.6441318373649102</v>
      </c>
      <c r="BI122" s="283">
        <v>0.69066332135795561</v>
      </c>
      <c r="BJ122" s="283">
        <v>0.8004042043972871</v>
      </c>
      <c r="BK122" s="283">
        <v>0.88276643291135448</v>
      </c>
      <c r="BL122" s="283">
        <v>0.92928152484845428</v>
      </c>
      <c r="BM122" s="283">
        <v>0.94455826057787617</v>
      </c>
      <c r="BN122" s="252">
        <v>1</v>
      </c>
      <c r="BP122" s="252">
        <v>0</v>
      </c>
      <c r="BQ122" s="252">
        <v>7.4719683463063555E-2</v>
      </c>
      <c r="BR122" s="252">
        <v>0.30603766098366919</v>
      </c>
      <c r="BS122" s="252">
        <v>0.40062763114053712</v>
      </c>
      <c r="BT122" s="252">
        <v>0.45152117425867577</v>
      </c>
      <c r="BU122" s="252">
        <v>0.56132617236177307</v>
      </c>
      <c r="BV122" s="252">
        <v>0.64374303301814373</v>
      </c>
      <c r="BW122" s="252">
        <v>0.69032418178487831</v>
      </c>
      <c r="BX122" s="252">
        <v>0.80012638019311344</v>
      </c>
      <c r="BY122" s="252">
        <v>0.88255279199583747</v>
      </c>
      <c r="BZ122" s="252">
        <v>0.92913227771114548</v>
      </c>
      <c r="CA122" s="252">
        <v>1</v>
      </c>
      <c r="CC122" s="496">
        <f t="shared" ref="CC122:CN129" si="360">DC122/EC122</f>
        <v>315538.25008500001</v>
      </c>
      <c r="CD122" s="496">
        <f t="shared" si="360"/>
        <v>1294051.3071689999</v>
      </c>
      <c r="CE122" s="496">
        <f t="shared" si="360"/>
        <v>1694152.765528</v>
      </c>
      <c r="CF122" s="496">
        <f t="shared" si="360"/>
        <v>1908899.322375</v>
      </c>
      <c r="CG122" s="496">
        <f t="shared" si="360"/>
        <v>2372350.727738</v>
      </c>
      <c r="CH122" s="496">
        <f t="shared" si="360"/>
        <v>2720143.1184680001</v>
      </c>
      <c r="CI122" s="496">
        <f t="shared" si="360"/>
        <v>2916643.7238309998</v>
      </c>
      <c r="CJ122" s="496">
        <f t="shared" si="360"/>
        <v>3380075.1061940002</v>
      </c>
      <c r="CK122" s="496">
        <f t="shared" si="360"/>
        <v>3727887.5199239999</v>
      </c>
      <c r="CL122" s="496">
        <f t="shared" si="360"/>
        <v>3924318.9022869999</v>
      </c>
      <c r="CM122" s="496">
        <f t="shared" si="360"/>
        <v>3988831.9493940002</v>
      </c>
      <c r="CN122" s="496">
        <f t="shared" si="360"/>
        <v>4222960.2088850001</v>
      </c>
      <c r="CP122" s="497">
        <f t="shared" ref="CP122:DA129" si="361">DP122/EP122</f>
        <v>0</v>
      </c>
      <c r="CQ122" s="497">
        <f t="shared" si="361"/>
        <v>315538.25008500001</v>
      </c>
      <c r="CR122" s="497">
        <f t="shared" si="361"/>
        <v>1292384.8647542726</v>
      </c>
      <c r="CS122" s="497">
        <f t="shared" si="361"/>
        <v>1691834.5448863455</v>
      </c>
      <c r="CT122" s="497">
        <f t="shared" si="361"/>
        <v>1906755.9523634182</v>
      </c>
      <c r="CU122" s="497">
        <f t="shared" si="361"/>
        <v>2370458.0900894911</v>
      </c>
      <c r="CV122" s="497">
        <f t="shared" si="361"/>
        <v>2718501.2131825639</v>
      </c>
      <c r="CW122" s="497">
        <f t="shared" si="361"/>
        <v>2915211.5509086368</v>
      </c>
      <c r="CX122" s="497">
        <f t="shared" si="361"/>
        <v>3378901.8656347096</v>
      </c>
      <c r="CY122" s="497">
        <f t="shared" si="361"/>
        <v>3726985.3228387823</v>
      </c>
      <c r="CZ122" s="497">
        <f t="shared" si="361"/>
        <v>3923688.6375648552</v>
      </c>
      <c r="DA122" s="497">
        <f t="shared" si="361"/>
        <v>4222960.2088850001</v>
      </c>
      <c r="DC122" s="582">
        <v>315538250085</v>
      </c>
      <c r="DD122" s="583">
        <v>1294051307169</v>
      </c>
      <c r="DE122" s="583">
        <v>1694152765528</v>
      </c>
      <c r="DF122" s="583">
        <v>1908899322375</v>
      </c>
      <c r="DG122" s="583">
        <v>2372350727738</v>
      </c>
      <c r="DH122" s="583">
        <v>2720143118468</v>
      </c>
      <c r="DI122" s="583">
        <v>2916643723831</v>
      </c>
      <c r="DJ122" s="583">
        <v>3380075106194</v>
      </c>
      <c r="DK122" s="583">
        <v>3727887519924</v>
      </c>
      <c r="DL122" s="583">
        <v>3924318902287</v>
      </c>
      <c r="DM122" s="583">
        <v>3988831949394</v>
      </c>
      <c r="DN122" s="583">
        <v>4222960208885</v>
      </c>
      <c r="DP122" s="497">
        <v>0</v>
      </c>
      <c r="DQ122" s="497">
        <v>315538250085</v>
      </c>
      <c r="DR122" s="497">
        <v>1292384864754.2727</v>
      </c>
      <c r="DS122" s="497">
        <v>1691834544886.3455</v>
      </c>
      <c r="DT122" s="497">
        <v>1906755952363.4182</v>
      </c>
      <c r="DU122" s="497">
        <v>2370458090089.4912</v>
      </c>
      <c r="DV122" s="497">
        <v>2718501213182.564</v>
      </c>
      <c r="DW122" s="497">
        <v>2915211550908.6367</v>
      </c>
      <c r="DX122" s="497">
        <v>3378901865634.7095</v>
      </c>
      <c r="DY122" s="497">
        <v>3726985322838.7822</v>
      </c>
      <c r="DZ122" s="497">
        <v>3923688637564.855</v>
      </c>
      <c r="EA122" s="497">
        <v>4222960208885.0005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1" t="s">
        <v>333</v>
      </c>
      <c r="W123" s="360">
        <f>+SUMIFS('[1]SIIF 30 de Septiembre de 2024'!$P$4:$P$749,'[1]SIIF 30 de Septiembre de 2024'!$A$4:$A$749,$B123,'[1]SIIF 30 de Septiembre de 2024'!$B$4:$B$749,$C123,'[1]SIIF 30 de Septiembre de 2024'!$C$4:$C$749,$D123)/1000000</f>
        <v>197997</v>
      </c>
      <c r="X123" s="360"/>
      <c r="Y123" s="360">
        <f>+SUMIFS('[1]SIIF 30 de Septiembre de 2024'!$R$4:$R$749,'[1]SIIF 30 de Septiembre de 2024'!$A$4:$A$749,$B123,'[1]SIIF 30 de Septiembre de 2024'!$B$4:$B$749,$C123,'[1]SIIF 30 de Septiembre de 2024'!$C$4:$C$749,$D123)/1000000</f>
        <v>0</v>
      </c>
      <c r="Z123" s="360"/>
      <c r="AA123" s="360">
        <f>+SUMIFS('[1]SIIF 30 de Septiembre de 2024'!$Q$4:$Q$749,'[1]SIIF 30 de Septiembre de 2024'!$A$4:$A$749,$B123,'[1]SIIF 30 de Septiembre de 2024'!$B$4:$B$749,$C123,'[1]SIIF 30 de Septiembre de 2024'!$C$4:$C$749,$D123)/1000000</f>
        <v>0</v>
      </c>
      <c r="AB123" s="360"/>
      <c r="AC123" s="360">
        <f t="shared" ref="AC123:AC129" si="362">+AA123+AB123</f>
        <v>0</v>
      </c>
      <c r="AD123" s="428">
        <f t="shared" si="343"/>
        <v>197997</v>
      </c>
      <c r="AE123" s="360">
        <f>+SUMIFS('[1]SIIF 30 de Septiembre de 2024'!$T$4:$T$749,'[1]SIIF 30 de Septiembre de 2024'!$A$4:$A$749,$B123,'[1]SIIF 30 de Septiembre de 2024'!$B$4:$B$749,$C123,'[1]SIIF 30 de Septiembre de 2024'!$C$4:$C$749,$D123)/1000000</f>
        <v>0</v>
      </c>
      <c r="AF123" s="360">
        <f>+SUMIFS('[1]SIIF 30 de Septiembre de 2024'!$U$4:$U$749,'[1]SIIF 30 de Septiembre de 2024'!$A$4:$A$749,$B123,'[1]SIIF 30 de Septiembre de 2024'!$B$4:$B$749,$C123,'[1]SIIF 30 de Septiembre de 2024'!$C$4:$C$749,$D123)/1000000</f>
        <v>148510.791413</v>
      </c>
      <c r="AG123" s="368">
        <f t="shared" si="344"/>
        <v>197997</v>
      </c>
      <c r="AH123" s="428">
        <f>+SUMIFS('[1]SIIF 30 de Septiembre de 2024'!$W$4:$W$749,'[1]SIIF 30 de Septiembre de 2024'!$A$4:$A$749,$B123,'[1]SIIF 30 de Septiembre de 2024'!$B$4:$B$749,$C123,'[1]SIIF 30 de Septiembre de 2024'!$C$4:$C$749,$D123,'[1]SIIF 30 de Septiembre de 2024'!$D$4:$D$749,$E123,'[1]SIIF 30 de Septiembre de 2024'!$E$4:$E$749,$F123,'[1]SIIF 30 de Septiembre de 2024'!$F$4:$F$749,$G123,'[1]SIIF 30 de Septiembre de 2024'!$G$4:$G$749,$H123,'[1]SIIF 30 de Septiembre de 2024'!$H$4:$H$749,$I123,'[1]SIIF 30 de Septiembre de 2024'!$I$4:$I$749,$J123,'[1]SIIF 30 de Septiembre de 2024'!$J$4:$J$749,$K123,'[1]SIIF 30 de Septiembre de 2024'!$K$4:$K$749,$L123,'[1]SIIF 30 de Septiembre de 2024'!$L$4:$L$749,$M123,'[1]SIIF 30 de Septiembre de 2024'!$M$4:$M$749,$N123,'[1]SIIF 30 de Septiembre de 2024'!$N$4:$N$749,$O123)/1000000</f>
        <v>115538.90219399999</v>
      </c>
      <c r="AI123" s="247">
        <f t="shared" si="345"/>
        <v>0.5835386505553114</v>
      </c>
      <c r="AJ123" s="248"/>
      <c r="AK123" s="246">
        <f t="shared" si="346"/>
        <v>132067.00075400001</v>
      </c>
      <c r="AL123" s="246">
        <f t="shared" si="347"/>
        <v>-16528.098560000013</v>
      </c>
      <c r="AM123" s="170">
        <f t="shared" si="348"/>
        <v>0.66701516060344346</v>
      </c>
      <c r="AN123" s="428">
        <f>+SUMIFS('[1]SIIF 30 de Septiembre de 2024'!$X$4:$X$749,'[1]SIIF 30 de Septiembre de 2024'!$A$4:$A$749,$B123,'[1]SIIF 30 de Septiembre de 2024'!$B$4:$B$749,$C123,'[1]SIIF 30 de Septiembre de 2024'!$C$4:$C$749,$D123,'[1]SIIF 30 de Septiembre de 2024'!$D$4:$D$749,$E123,'[1]SIIF 30 de Septiembre de 2024'!$E$4:$E$749,$F123,'[1]SIIF 30 de Septiembre de 2024'!$F$4:$F$749,$G123,'[1]SIIF 30 de Septiembre de 2024'!$G$4:$G$749,$H123,'[1]SIIF 30 de Septiembre de 2024'!$H$4:$H$749,$I123,'[1]SIIF 30 de Septiembre de 2024'!$I$4:$I$749,$J123,'[1]SIIF 30 de Septiembre de 2024'!$J$4:$J$749,$K123,'[1]SIIF 30 de Septiembre de 2024'!$K$4:$K$749,$L123,'[1]SIIF 30 de Septiembre de 2024'!$L$4:$L$749,$M123,'[1]SIIF 30 de Septiembre de 2024'!$M$4:$M$749,$N123,'[1]SIIF 30 de Septiembre de 2024'!$N$4:$N$749,$O123)/1000000</f>
        <v>115456.721777</v>
      </c>
      <c r="AO123" s="247">
        <f t="shared" si="349"/>
        <v>0.58312359165542915</v>
      </c>
      <c r="AP123" s="248"/>
      <c r="AQ123" s="246">
        <f t="shared" si="350"/>
        <v>131990.30633600001</v>
      </c>
      <c r="AR123" s="246">
        <f t="shared" si="351"/>
        <v>-16533.58455900001</v>
      </c>
      <c r="AS123" s="170">
        <f t="shared" si="352"/>
        <v>0.66662780918902809</v>
      </c>
      <c r="AT123" s="428">
        <f>+SUMIFS('[1]SIIF 30 de Septiembre de 2024'!$Z$4:$Z$749,'[1]SIIF 30 de Septiembre de 2024'!$A$4:$A$749,$B123,'[1]SIIF 30 de Septiembre de 2024'!$B$4:$B$749,$C123,'[1]SIIF 30 de Septiembre de 2024'!$C$4:$C$749,$D123,'[1]SIIF 30 de Septiembre de 2024'!$D$4:$D$749,$E123,'[1]SIIF 30 de Septiembre de 2024'!$E$4:$E$749,$F123,'[1]SIIF 30 de Septiembre de 2024'!$F$4:$F$749,$G123,'[1]SIIF 30 de Septiembre de 2024'!$G$4:$G$749,$H123,'[1]SIIF 30 de Septiembre de 2024'!$H$4:$H$749,$I123,'[1]SIIF 30 de Septiembre de 2024'!$I$4:$I$749,$J123,'[1]SIIF 30 de Septiembre de 2024'!$J$4:$J$749,$K123,'[1]SIIF 30 de Septiembre de 2024'!$K$4:$K$749,$L123,'[1]SIIF 30 de Septiembre de 2024'!$L$4:$L$749,$M123,'[1]SIIF 30 de Septiembre de 2024'!$M$4:$M$749,$N123,'[1]SIIF 30 de Septiembre de 2024'!$N$4:$N$749,$O123)/1000000</f>
        <v>115456.721777</v>
      </c>
      <c r="AU123" s="247">
        <f t="shared" si="353"/>
        <v>0.58312359165542915</v>
      </c>
      <c r="AV123" s="433">
        <f t="shared" si="354"/>
        <v>82458.097806000005</v>
      </c>
      <c r="AW123" s="361">
        <f t="shared" si="355"/>
        <v>82.180416999995941</v>
      </c>
      <c r="AX123" s="361">
        <f t="shared" si="356"/>
        <v>82540.278223000001</v>
      </c>
      <c r="AY123" s="360">
        <f t="shared" si="357"/>
        <v>82458.097806000005</v>
      </c>
      <c r="AZ123" s="190">
        <f t="shared" si="358"/>
        <v>131990.30633599998</v>
      </c>
      <c r="BA123" s="250">
        <f t="shared" si="359"/>
        <v>0.87473637255669823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60"/>
        <v>204.44611800000001</v>
      </c>
      <c r="CD123" s="496">
        <f t="shared" si="360"/>
        <v>16695.890665999999</v>
      </c>
      <c r="CE123" s="496">
        <f t="shared" si="360"/>
        <v>33174.557331999997</v>
      </c>
      <c r="CF123" s="496">
        <f t="shared" si="360"/>
        <v>49653.223998000001</v>
      </c>
      <c r="CG123" s="496">
        <f t="shared" si="360"/>
        <v>66142.112376999998</v>
      </c>
      <c r="CH123" s="496">
        <f t="shared" si="360"/>
        <v>82620.779043000002</v>
      </c>
      <c r="CI123" s="496">
        <f t="shared" si="360"/>
        <v>99099.445709000007</v>
      </c>
      <c r="CJ123" s="496">
        <f t="shared" si="360"/>
        <v>115588.334088</v>
      </c>
      <c r="CK123" s="496">
        <f t="shared" si="360"/>
        <v>132067.00075400001</v>
      </c>
      <c r="CL123" s="496">
        <f t="shared" si="360"/>
        <v>148545.66742000001</v>
      </c>
      <c r="CM123" s="496">
        <f t="shared" si="360"/>
        <v>165034.55579899999</v>
      </c>
      <c r="CN123" s="496">
        <f t="shared" si="360"/>
        <v>197997</v>
      </c>
      <c r="CP123" s="497">
        <f t="shared" si="361"/>
        <v>0</v>
      </c>
      <c r="CQ123" s="497">
        <f t="shared" si="361"/>
        <v>16485.589496000001</v>
      </c>
      <c r="CR123" s="497">
        <f t="shared" si="361"/>
        <v>32982.821307999999</v>
      </c>
      <c r="CS123" s="497">
        <f t="shared" si="361"/>
        <v>49480.661574999998</v>
      </c>
      <c r="CT123" s="497">
        <f t="shared" si="361"/>
        <v>65988.723555000004</v>
      </c>
      <c r="CU123" s="497">
        <f t="shared" si="361"/>
        <v>82486.563821999996</v>
      </c>
      <c r="CV123" s="497">
        <f t="shared" si="361"/>
        <v>98984.404089000003</v>
      </c>
      <c r="CW123" s="497">
        <f t="shared" si="361"/>
        <v>115492.466069</v>
      </c>
      <c r="CX123" s="497">
        <f t="shared" si="361"/>
        <v>131990.30633600001</v>
      </c>
      <c r="CY123" s="497">
        <f t="shared" si="361"/>
        <v>148488.146603</v>
      </c>
      <c r="CZ123" s="497">
        <f t="shared" si="361"/>
        <v>164996.208583</v>
      </c>
      <c r="DA123" s="497">
        <f t="shared" si="361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2" t="s">
        <v>335</v>
      </c>
      <c r="W124" s="375">
        <f>+SUMIFS('[1]SIIF 30 de Septiembre de 2024'!$P$4:$P$749,'[1]SIIF 30 de Septiembre de 2024'!$A$4:$A$749,$B124,'[1]SIIF 30 de Septiembre de 2024'!$B$4:$B$749,$C124,'[1]SIIF 30 de Septiembre de 2024'!$C$4:$C$749,$D124)/1000000</f>
        <v>176084</v>
      </c>
      <c r="X124" s="360"/>
      <c r="Y124" s="360">
        <f>+SUMIFS('[1]SIIF 30 de Septiembre de 2024'!$R$4:$R$749,'[1]SIIF 30 de Septiembre de 2024'!$A$4:$A$749,$B124,'[1]SIIF 30 de Septiembre de 2024'!$B$4:$B$749,$C124,'[1]SIIF 30 de Septiembre de 2024'!$C$4:$C$749,$D124)/1000000</f>
        <v>0</v>
      </c>
      <c r="Z124" s="360"/>
      <c r="AA124" s="360">
        <f>+SUMIFS('[1]SIIF 30 de Septiembre de 2024'!$Q$4:$Q$749,'[1]SIIF 30 de Septiembre de 2024'!$A$4:$A$749,$B124,'[1]SIIF 30 de Septiembre de 2024'!$B$4:$B$749,$C124,'[1]SIIF 30 de Septiembre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30 de Septiembre de 2024'!$T$4:$T$749,'[1]SIIF 30 de Septiembre de 2024'!$A$4:$A$749,$B124,'[1]SIIF 30 de Septiembre de 2024'!$B$4:$B$749,$C124,'[1]SIIF 30 de Septiembre de 2024'!$C$4:$C$749,$D124)/1000000</f>
        <v>0</v>
      </c>
      <c r="AF124" s="375">
        <f>+SUMIFS('[1]SIIF 30 de Septiembre de 2024'!$U$4:$U$749,'[1]SIIF 30 de Septiembre de 2024'!$A$4:$A$749,$B124,'[1]SIIF 30 de Septiembre de 2024'!$B$4:$B$749,$C124,'[1]SIIF 30 de Septiembre de 2024'!$C$4:$C$749,$D124)/1000000</f>
        <v>88090.194285000005</v>
      </c>
      <c r="AG124" s="368">
        <f t="shared" si="344"/>
        <v>176084</v>
      </c>
      <c r="AH124" s="435">
        <f>+SUMIFS('[1]SIIF 30 de Septiembre de 2024'!$W$4:$W$749,'[1]SIIF 30 de Septiembre de 2024'!$A$4:$A$749,$B124,'[1]SIIF 30 de Septiembre de 2024'!$B$4:$B$749,$C124,'[1]SIIF 30 de Septiembre de 2024'!$C$4:$C$749,$D124,'[1]SIIF 30 de Septiembre de 2024'!$D$4:$D$749,$E124,'[1]SIIF 30 de Septiembre de 2024'!$E$4:$E$749,$F124,'[1]SIIF 30 de Septiembre de 2024'!$F$4:$F$749,$G124,'[1]SIIF 30 de Septiembre de 2024'!$G$4:$G$749,$H124,'[1]SIIF 30 de Septiembre de 2024'!$H$4:$H$749,$I124,'[1]SIIF 30 de Septiembre de 2024'!$I$4:$I$749,$J124,'[1]SIIF 30 de Septiembre de 2024'!$J$4:$J$749,$K124,'[1]SIIF 30 de Septiembre de 2024'!$K$4:$K$749,$L124,'[1]SIIF 30 de Septiembre de 2024'!$L$4:$L$749,$M124,'[1]SIIF 30 de Septiembre de 2024'!$M$4:$M$749,$N124,'[1]SIIF 30 de Septiembre de 2024'!$N$4:$N$749,$O124)/1000000</f>
        <v>86862.618298000001</v>
      </c>
      <c r="AI124" s="247">
        <f t="shared" si="345"/>
        <v>0.49330216429658574</v>
      </c>
      <c r="AJ124" s="287"/>
      <c r="AK124" s="246">
        <f t="shared" si="346"/>
        <v>54680.646810999999</v>
      </c>
      <c r="AL124" s="246">
        <f>+AH124-AK124</f>
        <v>32181.971487000003</v>
      </c>
      <c r="AM124" s="170">
        <f t="shared" si="348"/>
        <v>0.31053728226868993</v>
      </c>
      <c r="AN124" s="435">
        <f>+SUMIFS('[1]SIIF 30 de Septiembre de 2024'!$X$4:$X$749,'[1]SIIF 30 de Septiembre de 2024'!$A$4:$A$749,$B124,'[1]SIIF 30 de Septiembre de 2024'!$B$4:$B$749,$C124,'[1]SIIF 30 de Septiembre de 2024'!$C$4:$C$749,$D124,'[1]SIIF 30 de Septiembre de 2024'!$D$4:$D$749,$E124,'[1]SIIF 30 de Septiembre de 2024'!$E$4:$E$749,$F124,'[1]SIIF 30 de Septiembre de 2024'!$F$4:$F$749,$G124,'[1]SIIF 30 de Septiembre de 2024'!$G$4:$G$749,$H124,'[1]SIIF 30 de Septiembre de 2024'!$H$4:$H$749,$I124,'[1]SIIF 30 de Septiembre de 2024'!$I$4:$I$749,$J124,'[1]SIIF 30 de Septiembre de 2024'!$J$4:$J$749,$K124,'[1]SIIF 30 de Septiembre de 2024'!$K$4:$K$749,$L124,'[1]SIIF 30 de Septiembre de 2024'!$L$4:$L$749,$M124,'[1]SIIF 30 de Septiembre de 2024'!$M$4:$M$749,$N124,'[1]SIIF 30 de Septiembre de 2024'!$N$4:$N$749,$O124)/1000000</f>
        <v>20169.513350000001</v>
      </c>
      <c r="AO124" s="247">
        <f t="shared" si="349"/>
        <v>0.11454483854296814</v>
      </c>
      <c r="AP124" s="287"/>
      <c r="AQ124" s="246">
        <f t="shared" si="350"/>
        <v>54511.819478999998</v>
      </c>
      <c r="AR124" s="246">
        <f>+AN124-AQ124</f>
        <v>-34342.306128999997</v>
      </c>
      <c r="AS124" s="170">
        <f t="shared" si="352"/>
        <v>0.30957849366779494</v>
      </c>
      <c r="AT124" s="435">
        <f>+SUMIFS('[1]SIIF 30 de Septiembre de 2024'!$Z$4:$Z$749,'[1]SIIF 30 de Septiembre de 2024'!$A$4:$A$749,$B124,'[1]SIIF 30 de Septiembre de 2024'!$B$4:$B$749,$C124,'[1]SIIF 30 de Septiembre de 2024'!$C$4:$C$749,$D124,'[1]SIIF 30 de Septiembre de 2024'!$D$4:$D$749,$E124,'[1]SIIF 30 de Septiembre de 2024'!$E$4:$E$749,$F124,'[1]SIIF 30 de Septiembre de 2024'!$F$4:$F$749,$G124,'[1]SIIF 30 de Septiembre de 2024'!$G$4:$G$749,$H124,'[1]SIIF 30 de Septiembre de 2024'!$H$4:$H$749,$I124,'[1]SIIF 30 de Septiembre de 2024'!$I$4:$I$749,$J124,'[1]SIIF 30 de Septiembre de 2024'!$J$4:$J$749,$K124,'[1]SIIF 30 de Septiembre de 2024'!$K$4:$K$749,$L124,'[1]SIIF 30 de Septiembre de 2024'!$L$4:$L$749,$M124,'[1]SIIF 30 de Septiembre de 2024'!$M$4:$M$749,$N124,'[1]SIIF 30 de Septiembre de 2024'!$N$4:$N$749,$O124)/1000000</f>
        <v>20169.513350000001</v>
      </c>
      <c r="AU124" s="247">
        <f t="shared" si="353"/>
        <v>0.11454483854296814</v>
      </c>
      <c r="AV124" s="433">
        <f t="shared" si="354"/>
        <v>89221.381701999999</v>
      </c>
      <c r="AW124" s="376">
        <f>+AH124-AN124</f>
        <v>66693.104947999993</v>
      </c>
      <c r="AX124" s="376">
        <f t="shared" si="356"/>
        <v>155914.48665000001</v>
      </c>
      <c r="AY124" s="375">
        <f t="shared" si="357"/>
        <v>89221.381701999999</v>
      </c>
      <c r="AZ124" s="190">
        <f t="shared" si="358"/>
        <v>54511.819479000005</v>
      </c>
      <c r="BA124" s="250">
        <f>IF(AND(AZ124=0,AN124&gt;AZ124),1,IFERROR(AN124/AZ124,1))</f>
        <v>0.37000257086942501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60"/>
        <v>51161.749362000002</v>
      </c>
      <c r="CD124" s="496">
        <f t="shared" si="360"/>
        <v>53871.363965999997</v>
      </c>
      <c r="CE124" s="496">
        <f t="shared" si="360"/>
        <v>54271.384134</v>
      </c>
      <c r="CF124" s="496">
        <f t="shared" si="360"/>
        <v>54653.646810999999</v>
      </c>
      <c r="CG124" s="496">
        <f t="shared" si="360"/>
        <v>54658.646810999999</v>
      </c>
      <c r="CH124" s="496">
        <f t="shared" si="360"/>
        <v>54663.646810999999</v>
      </c>
      <c r="CI124" s="496">
        <f t="shared" si="360"/>
        <v>54668.646810999999</v>
      </c>
      <c r="CJ124" s="496">
        <f t="shared" si="360"/>
        <v>54674.646810999999</v>
      </c>
      <c r="CK124" s="496">
        <f t="shared" si="360"/>
        <v>54680.646810999999</v>
      </c>
      <c r="CL124" s="496">
        <f t="shared" si="360"/>
        <v>175572.14003400001</v>
      </c>
      <c r="CM124" s="496">
        <f t="shared" si="360"/>
        <v>175632.14003400001</v>
      </c>
      <c r="CN124" s="496">
        <f t="shared" si="360"/>
        <v>176084</v>
      </c>
      <c r="CP124" s="497">
        <f t="shared" si="361"/>
        <v>0</v>
      </c>
      <c r="CQ124" s="497">
        <f t="shared" si="361"/>
        <v>44.899996000000002</v>
      </c>
      <c r="CR124" s="497">
        <f t="shared" si="361"/>
        <v>111.899996</v>
      </c>
      <c r="CS124" s="497">
        <f t="shared" si="361"/>
        <v>287.99136399999998</v>
      </c>
      <c r="CT124" s="497">
        <f t="shared" si="361"/>
        <v>1271.6788329999999</v>
      </c>
      <c r="CU124" s="497">
        <f t="shared" si="361"/>
        <v>2199.4600799999998</v>
      </c>
      <c r="CV124" s="497">
        <f t="shared" si="361"/>
        <v>3023.9304790000001</v>
      </c>
      <c r="CW124" s="497">
        <f t="shared" si="361"/>
        <v>3642.6738150000001</v>
      </c>
      <c r="CX124" s="497">
        <f t="shared" si="361"/>
        <v>54511.819478999998</v>
      </c>
      <c r="CY124" s="497">
        <f t="shared" si="361"/>
        <v>54541.230579000003</v>
      </c>
      <c r="CZ124" s="497">
        <f t="shared" si="361"/>
        <v>54571.230579000003</v>
      </c>
      <c r="DA124" s="497">
        <f t="shared" si="361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3" t="s">
        <v>337</v>
      </c>
      <c r="W125" s="360">
        <f>+SUMIFS('[1]SIIF 30 de Septiembre de 2024'!$P$4:$P$749,'[1]SIIF 30 de Septiembre de 2024'!$A$4:$A$749,$B125,'[1]SIIF 30 de Septiembre de 2024'!$B$4:$B$749,$C125,'[1]SIIF 30 de Septiembre de 2024'!$C$4:$C$749,$D125)/1000000</f>
        <v>144570</v>
      </c>
      <c r="X125" s="360"/>
      <c r="Y125" s="360">
        <f>+SUMIFS('[1]SIIF 30 de Septiembre de 2024'!$R$4:$R$749,'[1]SIIF 30 de Septiembre de 2024'!$A$4:$A$749,$B125,'[1]SIIF 30 de Septiembre de 2024'!$B$4:$B$749,$C125,'[1]SIIF 30 de Septiembre de 2024'!$C$4:$C$749,$D125)/1000000</f>
        <v>0</v>
      </c>
      <c r="Z125" s="360"/>
      <c r="AA125" s="360">
        <f>+SUMIFS('[1]SIIF 30 de Septiembre de 2024'!$Q$4:$Q$749,'[1]SIIF 30 de Septiembre de 2024'!$A$4:$A$749,$B125,'[1]SIIF 30 de Septiembre de 2024'!$B$4:$B$749,$C125,'[1]SIIF 30 de Septiembre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30 de Septiembre de 2024'!$T$4:$T$749,'[1]SIIF 30 de Septiembre de 2024'!$A$4:$A$749,$B125,'[1]SIIF 30 de Septiembre de 2024'!$B$4:$B$749,$C125,'[1]SIIF 30 de Septiembre de 2024'!$C$4:$C$749,$D125)/1000000</f>
        <v>0</v>
      </c>
      <c r="AF125" s="360">
        <f>+SUMIFS('[1]SIIF 30 de Septiembre de 2024'!$U$4:$U$749,'[1]SIIF 30 de Septiembre de 2024'!$A$4:$A$749,$B125,'[1]SIIF 30 de Septiembre de 2024'!$B$4:$B$749,$C125,'[1]SIIF 30 de Septiembre de 2024'!$C$4:$C$749,$D125)/1000000</f>
        <v>118163.43285899999</v>
      </c>
      <c r="AG125" s="368">
        <f t="shared" si="344"/>
        <v>144570</v>
      </c>
      <c r="AH125" s="428">
        <f>+SUMIFS('[1]SIIF 30 de Septiembre de 2024'!$W$4:$W$749,'[1]SIIF 30 de Septiembre de 2024'!$A$4:$A$749,$B125,'[1]SIIF 30 de Septiembre de 2024'!$B$4:$B$749,$C125,'[1]SIIF 30 de Septiembre de 2024'!$C$4:$C$749,$D125,'[1]SIIF 30 de Septiembre de 2024'!$D$4:$D$749,$E125,'[1]SIIF 30 de Septiembre de 2024'!$E$4:$E$749,$F125,'[1]SIIF 30 de Septiembre de 2024'!$F$4:$F$749,$G125,'[1]SIIF 30 de Septiembre de 2024'!$G$4:$G$749,$H125,'[1]SIIF 30 de Septiembre de 2024'!$H$4:$H$749,$I125,'[1]SIIF 30 de Septiembre de 2024'!$I$4:$I$749,$J125,'[1]SIIF 30 de Septiembre de 2024'!$J$4:$J$749,$K125,'[1]SIIF 30 de Septiembre de 2024'!$K$4:$K$749,$L125,'[1]SIIF 30 de Septiembre de 2024'!$L$4:$L$749,$M125,'[1]SIIF 30 de Septiembre de 2024'!$M$4:$M$749,$N125,'[1]SIIF 30 de Septiembre de 2024'!$N$4:$N$749,$O125)/1000000</f>
        <v>4905.4546659999996</v>
      </c>
      <c r="AI125" s="247">
        <f t="shared" si="345"/>
        <v>3.3931345825551636E-2</v>
      </c>
      <c r="AJ125" s="248"/>
      <c r="AK125" s="246">
        <f t="shared" si="346"/>
        <v>96805.956758</v>
      </c>
      <c r="AL125" s="246">
        <f>+AH125-AK125</f>
        <v>-91900.502091999995</v>
      </c>
      <c r="AM125" s="170">
        <f t="shared" si="348"/>
        <v>0.66961303699246044</v>
      </c>
      <c r="AN125" s="428">
        <f>+SUMIFS('[1]SIIF 30 de Septiembre de 2024'!$X$4:$X$749,'[1]SIIF 30 de Septiembre de 2024'!$A$4:$A$749,$B125,'[1]SIIF 30 de Septiembre de 2024'!$B$4:$B$749,$C125,'[1]SIIF 30 de Septiembre de 2024'!$C$4:$C$749,$D125,'[1]SIIF 30 de Septiembre de 2024'!$D$4:$D$749,$E125,'[1]SIIF 30 de Septiembre de 2024'!$E$4:$E$749,$F125,'[1]SIIF 30 de Septiembre de 2024'!$F$4:$F$749,$G125,'[1]SIIF 30 de Septiembre de 2024'!$G$4:$G$749,$H125,'[1]SIIF 30 de Septiembre de 2024'!$H$4:$H$749,$I125,'[1]SIIF 30 de Septiembre de 2024'!$I$4:$I$749,$J125,'[1]SIIF 30 de Septiembre de 2024'!$J$4:$J$749,$K125,'[1]SIIF 30 de Septiembre de 2024'!$K$4:$K$749,$L125,'[1]SIIF 30 de Septiembre de 2024'!$L$4:$L$749,$M125,'[1]SIIF 30 de Septiembre de 2024'!$M$4:$M$749,$N125,'[1]SIIF 30 de Septiembre de 2024'!$N$4:$N$749,$O125)/1000000</f>
        <v>3384.2810509999999</v>
      </c>
      <c r="AO125" s="247">
        <f t="shared" si="349"/>
        <v>2.3409289970256621E-2</v>
      </c>
      <c r="AP125" s="248"/>
      <c r="AQ125" s="246">
        <f t="shared" si="350"/>
        <v>95700.207366000002</v>
      </c>
      <c r="AR125" s="246">
        <f>+AN125-AQ125</f>
        <v>-92315.926315000004</v>
      </c>
      <c r="AS125" s="170">
        <f t="shared" si="352"/>
        <v>0.66196449724009132</v>
      </c>
      <c r="AT125" s="428">
        <f>+SUMIFS('[1]SIIF 30 de Septiembre de 2024'!$Z$4:$Z$749,'[1]SIIF 30 de Septiembre de 2024'!$A$4:$A$749,$B125,'[1]SIIF 30 de Septiembre de 2024'!$B$4:$B$749,$C125,'[1]SIIF 30 de Septiembre de 2024'!$C$4:$C$749,$D125,'[1]SIIF 30 de Septiembre de 2024'!$D$4:$D$749,$E125,'[1]SIIF 30 de Septiembre de 2024'!$E$4:$E$749,$F125,'[1]SIIF 30 de Septiembre de 2024'!$F$4:$F$749,$G125,'[1]SIIF 30 de Septiembre de 2024'!$G$4:$G$749,$H125,'[1]SIIF 30 de Septiembre de 2024'!$H$4:$H$749,$I125,'[1]SIIF 30 de Septiembre de 2024'!$I$4:$I$749,$J125,'[1]SIIF 30 de Septiembre de 2024'!$J$4:$J$749,$K125,'[1]SIIF 30 de Septiembre de 2024'!$K$4:$K$749,$L125,'[1]SIIF 30 de Septiembre de 2024'!$L$4:$L$749,$M125,'[1]SIIF 30 de Septiembre de 2024'!$M$4:$M$749,$N125,'[1]SIIF 30 de Septiembre de 2024'!$N$4:$N$749,$O125)/1000000</f>
        <v>3364.9810510000002</v>
      </c>
      <c r="AU125" s="247">
        <f t="shared" si="353"/>
        <v>2.3275790627377741E-2</v>
      </c>
      <c r="AV125" s="433">
        <f t="shared" si="354"/>
        <v>139664.54533399999</v>
      </c>
      <c r="AW125" s="361">
        <f>+AH125-AN125</f>
        <v>1521.1736149999997</v>
      </c>
      <c r="AX125" s="361">
        <f t="shared" si="356"/>
        <v>141185.718949</v>
      </c>
      <c r="AY125" s="360">
        <f t="shared" si="357"/>
        <v>139664.54533399999</v>
      </c>
      <c r="AZ125" s="190">
        <f t="shared" si="358"/>
        <v>95700.207366000002</v>
      </c>
      <c r="BA125" s="250">
        <f>IF(AND(AZ125=0,AN125&gt;AZ125),1,IFERROR(AN125/AZ125,1))</f>
        <v>3.5363361732927173E-2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60"/>
        <v>91865.703282000002</v>
      </c>
      <c r="CD125" s="496">
        <f t="shared" si="360"/>
        <v>95560.864054000005</v>
      </c>
      <c r="CE125" s="496">
        <f t="shared" si="360"/>
        <v>96148.035957</v>
      </c>
      <c r="CF125" s="496">
        <f t="shared" si="360"/>
        <v>96759.956758</v>
      </c>
      <c r="CG125" s="496">
        <f t="shared" si="360"/>
        <v>96765.956758</v>
      </c>
      <c r="CH125" s="496">
        <f t="shared" si="360"/>
        <v>96775.956758</v>
      </c>
      <c r="CI125" s="496">
        <f t="shared" si="360"/>
        <v>96785.956758</v>
      </c>
      <c r="CJ125" s="496">
        <f t="shared" si="360"/>
        <v>96795.956758</v>
      </c>
      <c r="CK125" s="496">
        <f t="shared" si="360"/>
        <v>96805.956758</v>
      </c>
      <c r="CL125" s="496">
        <f t="shared" si="360"/>
        <v>144434.87418399999</v>
      </c>
      <c r="CM125" s="496">
        <f t="shared" si="360"/>
        <v>144444.87418399999</v>
      </c>
      <c r="CN125" s="496">
        <f t="shared" si="360"/>
        <v>144570</v>
      </c>
      <c r="CP125" s="497">
        <f t="shared" si="361"/>
        <v>0</v>
      </c>
      <c r="CQ125" s="497">
        <f t="shared" si="361"/>
        <v>0</v>
      </c>
      <c r="CR125" s="497">
        <f t="shared" si="361"/>
        <v>77.814278000000002</v>
      </c>
      <c r="CS125" s="497">
        <f t="shared" si="361"/>
        <v>224.74284900000001</v>
      </c>
      <c r="CT125" s="497">
        <f t="shared" si="361"/>
        <v>373.67142000000001</v>
      </c>
      <c r="CU125" s="497">
        <f t="shared" si="361"/>
        <v>853.78717600000004</v>
      </c>
      <c r="CV125" s="497">
        <f t="shared" si="361"/>
        <v>1789.2712859999999</v>
      </c>
      <c r="CW125" s="497">
        <f t="shared" si="361"/>
        <v>2922.6371250000002</v>
      </c>
      <c r="CX125" s="497">
        <f t="shared" si="361"/>
        <v>95700.207366000002</v>
      </c>
      <c r="CY125" s="497">
        <f t="shared" si="361"/>
        <v>96220.501048999999</v>
      </c>
      <c r="CZ125" s="497">
        <f t="shared" si="361"/>
        <v>96378.429619999995</v>
      </c>
      <c r="DA125" s="497">
        <f t="shared" si="361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3" t="s">
        <v>339</v>
      </c>
      <c r="W126" s="360">
        <f>+SUMIFS('[1]SIIF 30 de Septiembre de 2024'!$P$4:$P$749,'[1]SIIF 30 de Septiembre de 2024'!$A$4:$A$749,$B126,'[1]SIIF 30 de Septiembre de 2024'!$B$4:$B$749,$C126,'[1]SIIF 30 de Septiembre de 2024'!$C$4:$C$749,$D126)/1000000</f>
        <v>159314</v>
      </c>
      <c r="X126" s="360"/>
      <c r="Y126" s="360">
        <f>+SUMIFS('[1]SIIF 30 de Septiembre de 2024'!$R$4:$R$749,'[1]SIIF 30 de Septiembre de 2024'!$A$4:$A$749,$B126,'[1]SIIF 30 de Septiembre de 2024'!$B$4:$B$749,$C126,'[1]SIIF 30 de Septiembre de 2024'!$C$4:$C$749,$D126)/1000000</f>
        <v>0</v>
      </c>
      <c r="Z126" s="360"/>
      <c r="AA126" s="360">
        <f>+SUMIFS('[1]SIIF 30 de Septiembre de 2024'!$Q$4:$Q$749,'[1]SIIF 30 de Septiembre de 2024'!$A$4:$A$749,$B126,'[1]SIIF 30 de Septiembre de 2024'!$B$4:$B$749,$C126,'[1]SIIF 30 de Septiembre de 2024'!$C$4:$C$749,$D126)/1000000</f>
        <v>0</v>
      </c>
      <c r="AB126" s="360"/>
      <c r="AC126" s="360">
        <f t="shared" si="362"/>
        <v>0</v>
      </c>
      <c r="AD126" s="428">
        <f>W126-Y126+AA126</f>
        <v>159314</v>
      </c>
      <c r="AE126" s="360">
        <f>+SUMIFS('[1]SIIF 30 de Septiembre de 2024'!$T$4:$T$749,'[1]SIIF 30 de Septiembre de 2024'!$A$4:$A$749,$B126,'[1]SIIF 30 de Septiembre de 2024'!$B$4:$B$749,$C126,'[1]SIIF 30 de Septiembre de 2024'!$C$4:$C$749,$D126)/1000000</f>
        <v>0</v>
      </c>
      <c r="AF126" s="360">
        <f>+SUMIFS('[1]SIIF 30 de Septiembre de 2024'!$U$4:$U$749,'[1]SIIF 30 de Septiembre de 2024'!$A$4:$A$749,$B126,'[1]SIIF 30 de Septiembre de 2024'!$B$4:$B$749,$C126,'[1]SIIF 30 de Septiembre de 2024'!$C$4:$C$749,$D126)/1000000</f>
        <v>36754.439014830001</v>
      </c>
      <c r="AG126" s="368">
        <f t="shared" si="344"/>
        <v>159314</v>
      </c>
      <c r="AH126" s="428">
        <f>+SUMIFS('[1]SIIF 30 de Septiembre de 2024'!$W$4:$W$749,'[1]SIIF 30 de Septiembre de 2024'!$A$4:$A$749,$B126,'[1]SIIF 30 de Septiembre de 2024'!$B$4:$B$749,$C126,'[1]SIIF 30 de Septiembre de 2024'!$C$4:$C$749,$D126,'[1]SIIF 30 de Septiembre de 2024'!$D$4:$D$749,$E126,'[1]SIIF 30 de Septiembre de 2024'!$E$4:$E$749,$F126,'[1]SIIF 30 de Septiembre de 2024'!$F$4:$F$749,$G126,'[1]SIIF 30 de Septiembre de 2024'!$G$4:$G$749,$H126,'[1]SIIF 30 de Septiembre de 2024'!$H$4:$H$749,$I126,'[1]SIIF 30 de Septiembre de 2024'!$I$4:$I$749,$J126,'[1]SIIF 30 de Septiembre de 2024'!$J$4:$J$749,$K126,'[1]SIIF 30 de Septiembre de 2024'!$K$4:$K$749,$L126,'[1]SIIF 30 de Septiembre de 2024'!$L$4:$L$749,$M126,'[1]SIIF 30 de Septiembre de 2024'!$M$4:$M$749,$N126,'[1]SIIF 30 de Septiembre de 2024'!$N$4:$N$749,$O126)/1000000</f>
        <v>35824.650025000003</v>
      </c>
      <c r="AI126" s="247">
        <f t="shared" si="345"/>
        <v>0.22486818499943509</v>
      </c>
      <c r="AJ126" s="248"/>
      <c r="AK126" s="246">
        <f t="shared" si="346"/>
        <v>36283.086033</v>
      </c>
      <c r="AL126" s="246">
        <f t="shared" si="347"/>
        <v>-458.43600799999695</v>
      </c>
      <c r="AM126" s="170">
        <f t="shared" si="348"/>
        <v>0.22774574759908106</v>
      </c>
      <c r="AN126" s="428">
        <f>+SUMIFS('[1]SIIF 30 de Septiembre de 2024'!$X$4:$X$749,'[1]SIIF 30 de Septiembre de 2024'!$A$4:$A$749,$B126,'[1]SIIF 30 de Septiembre de 2024'!$B$4:$B$749,$C126,'[1]SIIF 30 de Septiembre de 2024'!$C$4:$C$749,$D126,'[1]SIIF 30 de Septiembre de 2024'!$D$4:$D$749,$E126,'[1]SIIF 30 de Septiembre de 2024'!$E$4:$E$749,$F126,'[1]SIIF 30 de Septiembre de 2024'!$F$4:$F$749,$G126,'[1]SIIF 30 de Septiembre de 2024'!$G$4:$G$749,$H126,'[1]SIIF 30 de Septiembre de 2024'!$H$4:$H$749,$I126,'[1]SIIF 30 de Septiembre de 2024'!$I$4:$I$749,$J126,'[1]SIIF 30 de Septiembre de 2024'!$J$4:$J$749,$K126,'[1]SIIF 30 de Septiembre de 2024'!$K$4:$K$749,$L126,'[1]SIIF 30 de Septiembre de 2024'!$L$4:$L$749,$M126,'[1]SIIF 30 de Septiembre de 2024'!$M$4:$M$749,$N126,'[1]SIIF 30 de Septiembre de 2024'!$N$4:$N$749,$O126)/1000000</f>
        <v>598.403503</v>
      </c>
      <c r="AO126" s="247">
        <f t="shared" si="349"/>
        <v>3.7561262851977853E-3</v>
      </c>
      <c r="AP126" s="248"/>
      <c r="AQ126" s="246">
        <f t="shared" si="350"/>
        <v>32428.680012000001</v>
      </c>
      <c r="AR126" s="246">
        <f t="shared" si="351"/>
        <v>-31830.276508999999</v>
      </c>
      <c r="AS126" s="170">
        <f t="shared" si="352"/>
        <v>0.20355197918575893</v>
      </c>
      <c r="AT126" s="428">
        <f>+SUMIFS('[1]SIIF 30 de Septiembre de 2024'!$Z$4:$Z$749,'[1]SIIF 30 de Septiembre de 2024'!$A$4:$A$749,$B126,'[1]SIIF 30 de Septiembre de 2024'!$B$4:$B$749,$C126,'[1]SIIF 30 de Septiembre de 2024'!$C$4:$C$749,$D126,'[1]SIIF 30 de Septiembre de 2024'!$D$4:$D$749,$E126,'[1]SIIF 30 de Septiembre de 2024'!$E$4:$E$749,$F126,'[1]SIIF 30 de Septiembre de 2024'!$F$4:$F$749,$G126,'[1]SIIF 30 de Septiembre de 2024'!$G$4:$G$749,$H126,'[1]SIIF 30 de Septiembre de 2024'!$H$4:$H$749,$I126,'[1]SIIF 30 de Septiembre de 2024'!$I$4:$I$749,$J126,'[1]SIIF 30 de Septiembre de 2024'!$J$4:$J$749,$K126,'[1]SIIF 30 de Septiembre de 2024'!$K$4:$K$749,$L126,'[1]SIIF 30 de Septiembre de 2024'!$L$4:$L$749,$M126,'[1]SIIF 30 de Septiembre de 2024'!$M$4:$M$749,$N126,'[1]SIIF 30 de Septiembre de 2024'!$N$4:$N$749,$O126)/1000000</f>
        <v>594.70350299999996</v>
      </c>
      <c r="AU126" s="247">
        <f t="shared" si="353"/>
        <v>3.7329017098308996E-3</v>
      </c>
      <c r="AV126" s="433">
        <f t="shared" si="354"/>
        <v>123489.34997499999</v>
      </c>
      <c r="AW126" s="361">
        <f t="shared" si="355"/>
        <v>35226.246522000001</v>
      </c>
      <c r="AX126" s="361">
        <f t="shared" si="356"/>
        <v>158715.59649699999</v>
      </c>
      <c r="AY126" s="360">
        <f t="shared" si="357"/>
        <v>123489.34997499999</v>
      </c>
      <c r="AZ126" s="190">
        <f t="shared" si="358"/>
        <v>32428.680011999997</v>
      </c>
      <c r="BA126" s="250">
        <f t="shared" si="359"/>
        <v>1.8452909670654653E-2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60"/>
        <v>32682.929050999999</v>
      </c>
      <c r="CD126" s="496">
        <f t="shared" si="360"/>
        <v>35306.304370999998</v>
      </c>
      <c r="CE126" s="496">
        <f t="shared" si="360"/>
        <v>35780.826390000002</v>
      </c>
      <c r="CF126" s="496">
        <f t="shared" si="360"/>
        <v>36254.086033</v>
      </c>
      <c r="CG126" s="496">
        <f t="shared" si="360"/>
        <v>36258.086033</v>
      </c>
      <c r="CH126" s="496">
        <f t="shared" si="360"/>
        <v>36265.086033</v>
      </c>
      <c r="CI126" s="496">
        <f t="shared" si="360"/>
        <v>36271.086033</v>
      </c>
      <c r="CJ126" s="496">
        <f t="shared" si="360"/>
        <v>36277.086033</v>
      </c>
      <c r="CK126" s="496">
        <f t="shared" si="360"/>
        <v>36283.086033</v>
      </c>
      <c r="CL126" s="496">
        <f t="shared" si="360"/>
        <v>159151.18796700001</v>
      </c>
      <c r="CM126" s="496">
        <f t="shared" si="360"/>
        <v>159161.18796700001</v>
      </c>
      <c r="CN126" s="496">
        <f t="shared" si="360"/>
        <v>159314</v>
      </c>
      <c r="CP126" s="497">
        <f t="shared" si="361"/>
        <v>0</v>
      </c>
      <c r="CQ126" s="497">
        <f t="shared" si="361"/>
        <v>46.061945999999999</v>
      </c>
      <c r="CR126" s="497">
        <f t="shared" si="361"/>
        <v>47.061945999999999</v>
      </c>
      <c r="CS126" s="497">
        <f t="shared" si="361"/>
        <v>49.061945999999999</v>
      </c>
      <c r="CT126" s="497">
        <f t="shared" si="361"/>
        <v>58.061945999999999</v>
      </c>
      <c r="CU126" s="497">
        <f t="shared" si="361"/>
        <v>70.061946000000006</v>
      </c>
      <c r="CV126" s="497">
        <f t="shared" si="361"/>
        <v>83.061946000000006</v>
      </c>
      <c r="CW126" s="497">
        <f t="shared" si="361"/>
        <v>97.061946000000006</v>
      </c>
      <c r="CX126" s="497">
        <f t="shared" si="361"/>
        <v>32428.680012000001</v>
      </c>
      <c r="CY126" s="497">
        <f t="shared" si="361"/>
        <v>33271.562301999998</v>
      </c>
      <c r="CZ126" s="497">
        <f t="shared" si="361"/>
        <v>34161.568383999998</v>
      </c>
      <c r="DA126" s="497">
        <f t="shared" si="361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30 de Septiembre de 2024'!$P$4:$P$749,'[1]SIIF 30 de Septiembre de 2024'!$A$4:$A$749,$B127,'[1]SIIF 30 de Septiembre de 2024'!$B$4:$B$749,$C127,'[1]SIIF 30 de Septiembre de 2024'!$C$4:$C$749,$D127)/1000000</f>
        <v>1980</v>
      </c>
      <c r="X127" s="360"/>
      <c r="Y127" s="360">
        <f>+SUMIFS('[1]SIIF 30 de Septiembre de 2024'!$R$4:$R$749,'[1]SIIF 30 de Septiembre de 2024'!$A$4:$A$749,$B127,'[1]SIIF 30 de Septiembre de 2024'!$B$4:$B$749,$C127,'[1]SIIF 30 de Septiembre de 2024'!$C$4:$C$749,$D127)/1000000</f>
        <v>0</v>
      </c>
      <c r="Z127" s="360"/>
      <c r="AA127" s="360">
        <f>+SUMIFS('[1]SIIF 30 de Septiembre de 2024'!$Q$4:$Q$749,'[1]SIIF 30 de Septiembre de 2024'!$A$4:$A$749,$B127,'[1]SIIF 30 de Septiembre de 2024'!$B$4:$B$749,$C127,'[1]SIIF 30 de Septiembre de 2024'!$C$4:$C$749,$D127)/1000000</f>
        <v>0</v>
      </c>
      <c r="AB127" s="360"/>
      <c r="AC127" s="360">
        <f t="shared" si="362"/>
        <v>0</v>
      </c>
      <c r="AD127" s="428">
        <f t="shared" si="343"/>
        <v>1980</v>
      </c>
      <c r="AE127" s="375">
        <f>+SUMIFS('[1]SIIF 30 de Septiembre de 2024'!$T$4:$T$749,'[1]SIIF 30 de Septiembre de 2024'!$A$4:$A$749,$B127,'[1]SIIF 30 de Septiembre de 2024'!$B$4:$B$749,$C127,'[1]SIIF 30 de Septiembre de 2024'!$C$4:$C$749,$D127)/1000000</f>
        <v>0</v>
      </c>
      <c r="AF127" s="375">
        <f>+SUMIFS('[1]SIIF 30 de Septiembre de 2024'!$U$4:$U$749,'[1]SIIF 30 de Septiembre de 2024'!$A$4:$A$749,$B127,'[1]SIIF 30 de Septiembre de 2024'!$B$4:$B$749,$C127,'[1]SIIF 30 de Septiembre de 2024'!$C$4:$C$749,$D127)/1000000</f>
        <v>1903.8</v>
      </c>
      <c r="AG127" s="368">
        <f t="shared" si="344"/>
        <v>1980</v>
      </c>
      <c r="AH127" s="435">
        <f>+SUMIFS('[1]SIIF 30 de Septiembre de 2024'!$W$4:$W$749,'[1]SIIF 30 de Septiembre de 2024'!$A$4:$A$749,$B127,'[1]SIIF 30 de Septiembre de 2024'!$B$4:$B$749,$C127,'[1]SIIF 30 de Septiembre de 2024'!$C$4:$C$749,$D127,'[1]SIIF 30 de Septiembre de 2024'!$D$4:$D$749,$E127,'[1]SIIF 30 de Septiembre de 2024'!$E$4:$E$749,$F127,'[1]SIIF 30 de Septiembre de 2024'!$F$4:$F$749,$G127,'[1]SIIF 30 de Septiembre de 2024'!$G$4:$G$749,$H127,'[1]SIIF 30 de Septiembre de 2024'!$H$4:$H$749,$I127,'[1]SIIF 30 de Septiembre de 2024'!$I$4:$I$749,$J127,'[1]SIIF 30 de Septiembre de 2024'!$J$4:$J$749,$K127,'[1]SIIF 30 de Septiembre de 2024'!$K$4:$K$749,$L127,'[1]SIIF 30 de Septiembre de 2024'!$L$4:$L$749,$M127,'[1]SIIF 30 de Septiembre de 2024'!$M$4:$M$749,$N127,'[1]SIIF 30 de Septiembre de 2024'!$N$4:$N$749,$O127)/1000000</f>
        <v>1847.223317</v>
      </c>
      <c r="AI127" s="247">
        <f t="shared" si="345"/>
        <v>0.93294106919191921</v>
      </c>
      <c r="AJ127" s="287"/>
      <c r="AK127" s="246">
        <f t="shared" si="346"/>
        <v>1511.8885700000001</v>
      </c>
      <c r="AL127" s="246">
        <f t="shared" si="347"/>
        <v>335.33474699999988</v>
      </c>
      <c r="AM127" s="170">
        <f t="shared" si="348"/>
        <v>0.76358008585858583</v>
      </c>
      <c r="AN127" s="435">
        <f>+SUMIFS('[1]SIIF 30 de Septiembre de 2024'!$X$4:$X$749,'[1]SIIF 30 de Septiembre de 2024'!$A$4:$A$749,$B127,'[1]SIIF 30 de Septiembre de 2024'!$B$4:$B$749,$C127,'[1]SIIF 30 de Septiembre de 2024'!$C$4:$C$749,$D127,'[1]SIIF 30 de Septiembre de 2024'!$D$4:$D$749,$E127,'[1]SIIF 30 de Septiembre de 2024'!$E$4:$E$749,$F127,'[1]SIIF 30 de Septiembre de 2024'!$F$4:$F$749,$G127,'[1]SIIF 30 de Septiembre de 2024'!$G$4:$G$749,$H127,'[1]SIIF 30 de Septiembre de 2024'!$H$4:$H$749,$I127,'[1]SIIF 30 de Septiembre de 2024'!$I$4:$I$749,$J127,'[1]SIIF 30 de Septiembre de 2024'!$J$4:$J$749,$K127,'[1]SIIF 30 de Septiembre de 2024'!$K$4:$K$749,$L127,'[1]SIIF 30 de Septiembre de 2024'!$L$4:$L$749,$M127,'[1]SIIF 30 de Septiembre de 2024'!$M$4:$M$749,$N127,'[1]SIIF 30 de Septiembre de 2024'!$N$4:$N$749,$O127)/1000000</f>
        <v>927.72296100000005</v>
      </c>
      <c r="AO127" s="247">
        <f t="shared" si="349"/>
        <v>0.46854695000000002</v>
      </c>
      <c r="AP127" s="287"/>
      <c r="AQ127" s="246">
        <f t="shared" si="350"/>
        <v>820.88666599999999</v>
      </c>
      <c r="AR127" s="246">
        <f t="shared" si="351"/>
        <v>106.83629500000006</v>
      </c>
      <c r="AS127" s="170">
        <f t="shared" si="352"/>
        <v>0.41458922525252523</v>
      </c>
      <c r="AT127" s="435">
        <f>+SUMIFS('[1]SIIF 30 de Septiembre de 2024'!$Z$4:$Z$749,'[1]SIIF 30 de Septiembre de 2024'!$A$4:$A$749,$B127,'[1]SIIF 30 de Septiembre de 2024'!$B$4:$B$749,$C127,'[1]SIIF 30 de Septiembre de 2024'!$C$4:$C$749,$D127,'[1]SIIF 30 de Septiembre de 2024'!$D$4:$D$749,$E127,'[1]SIIF 30 de Septiembre de 2024'!$E$4:$E$749,$F127,'[1]SIIF 30 de Septiembre de 2024'!$F$4:$F$749,$G127,'[1]SIIF 30 de Septiembre de 2024'!$G$4:$G$749,$H127,'[1]SIIF 30 de Septiembre de 2024'!$H$4:$H$749,$I127,'[1]SIIF 30 de Septiembre de 2024'!$I$4:$I$749,$J127,'[1]SIIF 30 de Septiembre de 2024'!$J$4:$J$749,$K127,'[1]SIIF 30 de Septiembre de 2024'!$K$4:$K$749,$L127,'[1]SIIF 30 de Septiembre de 2024'!$L$4:$L$749,$M127,'[1]SIIF 30 de Septiembre de 2024'!$M$4:$M$749,$N127,'[1]SIIF 30 de Septiembre de 2024'!$N$4:$N$749,$O127)/1000000</f>
        <v>927.72296100000005</v>
      </c>
      <c r="AU127" s="247">
        <f t="shared" si="353"/>
        <v>0.46854695000000002</v>
      </c>
      <c r="AV127" s="433">
        <f t="shared" si="354"/>
        <v>132.77668300000005</v>
      </c>
      <c r="AW127" s="376">
        <f t="shared" si="355"/>
        <v>919.5003559999999</v>
      </c>
      <c r="AX127" s="376">
        <f t="shared" si="356"/>
        <v>1052.2770390000001</v>
      </c>
      <c r="AY127" s="375">
        <f t="shared" si="357"/>
        <v>132.77668300000005</v>
      </c>
      <c r="AZ127" s="190">
        <f t="shared" si="358"/>
        <v>820.88666599999999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60"/>
        <v>78.866667000000007</v>
      </c>
      <c r="CD127" s="496">
        <f t="shared" si="360"/>
        <v>530.26666699999998</v>
      </c>
      <c r="CE127" s="496">
        <f t="shared" si="360"/>
        <v>883.17333199999996</v>
      </c>
      <c r="CF127" s="496">
        <f t="shared" si="360"/>
        <v>940.17333199999996</v>
      </c>
      <c r="CG127" s="496">
        <f t="shared" si="360"/>
        <v>1007.785713</v>
      </c>
      <c r="CH127" s="496">
        <f t="shared" si="360"/>
        <v>1074.3980939999999</v>
      </c>
      <c r="CI127" s="496">
        <f t="shared" si="360"/>
        <v>1141.010475</v>
      </c>
      <c r="CJ127" s="496">
        <f t="shared" si="360"/>
        <v>1445.2761889999999</v>
      </c>
      <c r="CK127" s="496">
        <f t="shared" si="360"/>
        <v>1511.8885700000001</v>
      </c>
      <c r="CL127" s="496">
        <f t="shared" si="360"/>
        <v>1578.500951</v>
      </c>
      <c r="CM127" s="496">
        <f t="shared" si="360"/>
        <v>1980</v>
      </c>
      <c r="CN127" s="496">
        <f t="shared" si="360"/>
        <v>1980</v>
      </c>
      <c r="CP127" s="497">
        <f t="shared" si="361"/>
        <v>0</v>
      </c>
      <c r="CQ127" s="497">
        <f t="shared" si="361"/>
        <v>1.1666669999999999</v>
      </c>
      <c r="CR127" s="497">
        <f t="shared" si="361"/>
        <v>29.433333000000001</v>
      </c>
      <c r="CS127" s="497">
        <f t="shared" si="361"/>
        <v>123.733333</v>
      </c>
      <c r="CT127" s="497">
        <f t="shared" si="361"/>
        <v>218.72666599999999</v>
      </c>
      <c r="CU127" s="497">
        <f t="shared" si="361"/>
        <v>348.40166599999998</v>
      </c>
      <c r="CV127" s="497">
        <f t="shared" si="361"/>
        <v>502.65666599999997</v>
      </c>
      <c r="CW127" s="497">
        <f t="shared" si="361"/>
        <v>661.16166599999997</v>
      </c>
      <c r="CX127" s="497">
        <f t="shared" si="361"/>
        <v>820.88666599999999</v>
      </c>
      <c r="CY127" s="497">
        <f t="shared" si="361"/>
        <v>1230.014999</v>
      </c>
      <c r="CZ127" s="497">
        <f t="shared" si="361"/>
        <v>1375.6899989999999</v>
      </c>
      <c r="DA127" s="497">
        <f t="shared" si="361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30 de Septiembre de 2024'!$P$4:$P$749,'[1]SIIF 30 de Septiembre de 2024'!$A$4:$A$749,$B128,'[1]SIIF 30 de Septiembre de 2024'!$B$4:$B$749,$C128,'[1]SIIF 30 de Septiembre de 2024'!$C$4:$C$749,$D128)/1000000</f>
        <v>795.49136599999997</v>
      </c>
      <c r="X128" s="360"/>
      <c r="Y128" s="360">
        <f>+SUMIFS('[1]SIIF 30 de Septiembre de 2024'!$R$4:$R$749,'[1]SIIF 30 de Septiembre de 2024'!$A$4:$A$749,$B128,'[1]SIIF 30 de Septiembre de 2024'!$B$4:$B$749,$C128,'[1]SIIF 30 de Septiembre de 2024'!$C$4:$C$749,$D128)/1000000</f>
        <v>0</v>
      </c>
      <c r="Z128" s="360"/>
      <c r="AA128" s="360">
        <f>+SUMIFS('[1]SIIF 30 de Septiembre de 2024'!$Q$4:$Q$749,'[1]SIIF 30 de Septiembre de 2024'!$A$4:$A$749,$B128,'[1]SIIF 30 de Septiembre de 2024'!$B$4:$B$749,$C128,'[1]SIIF 30 de Septiembre de 2024'!$C$4:$C$749,$D128)/1000000</f>
        <v>0</v>
      </c>
      <c r="AB128" s="360"/>
      <c r="AC128" s="360">
        <f t="shared" si="362"/>
        <v>0</v>
      </c>
      <c r="AD128" s="428">
        <f t="shared" si="343"/>
        <v>795.49136599999997</v>
      </c>
      <c r="AE128" s="375">
        <f>+SUMIFS('[1]SIIF 30 de Septiembre de 2024'!$T$4:$T$749,'[1]SIIF 30 de Septiembre de 2024'!$A$4:$A$749,$B128,'[1]SIIF 30 de Septiembre de 2024'!$B$4:$B$749,$C128,'[1]SIIF 30 de Septiembre de 2024'!$C$4:$C$749,$D128)/1000000</f>
        <v>0</v>
      </c>
      <c r="AF128" s="375">
        <f>+SUMIFS('[1]SIIF 30 de Septiembre de 2024'!$U$4:$U$749,'[1]SIIF 30 de Septiembre de 2024'!$A$4:$A$749,$B128,'[1]SIIF 30 de Septiembre de 2024'!$B$4:$B$749,$C128,'[1]SIIF 30 de Septiembre de 2024'!$C$4:$C$749,$D128)/1000000</f>
        <v>782.80136700000003</v>
      </c>
      <c r="AG128" s="368">
        <f t="shared" si="344"/>
        <v>795.49136599999997</v>
      </c>
      <c r="AH128" s="435">
        <f>+SUMIFS('[1]SIIF 30 de Septiembre de 2024'!$W$4:$W$749,'[1]SIIF 30 de Septiembre de 2024'!$A$4:$A$749,$B128,'[1]SIIF 30 de Septiembre de 2024'!$B$4:$B$749,$C128,'[1]SIIF 30 de Septiembre de 2024'!$C$4:$C$749,$D128,'[1]SIIF 30 de Septiembre de 2024'!$D$4:$D$749,$E128,'[1]SIIF 30 de Septiembre de 2024'!$E$4:$E$749,$F128,'[1]SIIF 30 de Septiembre de 2024'!$F$4:$F$749,$G128,'[1]SIIF 30 de Septiembre de 2024'!$G$4:$G$749,$H128,'[1]SIIF 30 de Septiembre de 2024'!$H$4:$H$749,$I128,'[1]SIIF 30 de Septiembre de 2024'!$I$4:$I$749,$J128,'[1]SIIF 30 de Septiembre de 2024'!$J$4:$J$749,$K128,'[1]SIIF 30 de Septiembre de 2024'!$K$4:$K$749,$L128,'[1]SIIF 30 de Septiembre de 2024'!$L$4:$L$749,$M128,'[1]SIIF 30 de Septiembre de 2024'!$M$4:$M$749,$N128,'[1]SIIF 30 de Septiembre de 2024'!$N$4:$N$749,$O128)/1000000</f>
        <v>686.30945299999996</v>
      </c>
      <c r="AI128" s="247">
        <f t="shared" si="345"/>
        <v>0.8627490911070429</v>
      </c>
      <c r="AJ128" s="287"/>
      <c r="AK128" s="246">
        <f t="shared" si="346"/>
        <v>706.04901700000005</v>
      </c>
      <c r="AL128" s="246">
        <f t="shared" si="347"/>
        <v>-19.739564000000087</v>
      </c>
      <c r="AM128" s="170">
        <f t="shared" si="348"/>
        <v>0.88756339437127219</v>
      </c>
      <c r="AN128" s="435">
        <f>+SUMIFS('[1]SIIF 30 de Septiembre de 2024'!$X$4:$X$749,'[1]SIIF 30 de Septiembre de 2024'!$A$4:$A$749,$B128,'[1]SIIF 30 de Septiembre de 2024'!$B$4:$B$749,$C128,'[1]SIIF 30 de Septiembre de 2024'!$C$4:$C$749,$D128,'[1]SIIF 30 de Septiembre de 2024'!$D$4:$D$749,$E128,'[1]SIIF 30 de Septiembre de 2024'!$E$4:$E$749,$F128,'[1]SIIF 30 de Septiembre de 2024'!$F$4:$F$749,$G128,'[1]SIIF 30 de Septiembre de 2024'!$G$4:$G$749,$H128,'[1]SIIF 30 de Septiembre de 2024'!$H$4:$H$749,$I128,'[1]SIIF 30 de Septiembre de 2024'!$I$4:$I$749,$J128,'[1]SIIF 30 de Septiembre de 2024'!$J$4:$J$749,$K128,'[1]SIIF 30 de Septiembre de 2024'!$K$4:$K$749,$L128,'[1]SIIF 30 de Septiembre de 2024'!$L$4:$L$749,$M128,'[1]SIIF 30 de Septiembre de 2024'!$M$4:$M$749,$N128,'[1]SIIF 30 de Septiembre de 2024'!$N$4:$N$749,$O128)/1000000</f>
        <v>422.86274900000001</v>
      </c>
      <c r="AO128" s="247">
        <f t="shared" si="349"/>
        <v>0.53157427858242778</v>
      </c>
      <c r="AP128" s="287"/>
      <c r="AQ128" s="246">
        <f t="shared" si="350"/>
        <v>493.15333399999997</v>
      </c>
      <c r="AR128" s="246">
        <f t="shared" si="351"/>
        <v>-70.290584999999965</v>
      </c>
      <c r="AS128" s="170">
        <f t="shared" si="352"/>
        <v>0.61993549531497993</v>
      </c>
      <c r="AT128" s="435">
        <f>+SUMIFS('[1]SIIF 30 de Septiembre de 2024'!$Z$4:$Z$749,'[1]SIIF 30 de Septiembre de 2024'!$A$4:$A$749,$B128,'[1]SIIF 30 de Septiembre de 2024'!$B$4:$B$749,$C128,'[1]SIIF 30 de Septiembre de 2024'!$C$4:$C$749,$D128,'[1]SIIF 30 de Septiembre de 2024'!$D$4:$D$749,$E128,'[1]SIIF 30 de Septiembre de 2024'!$E$4:$E$749,$F128,'[1]SIIF 30 de Septiembre de 2024'!$F$4:$F$749,$G128,'[1]SIIF 30 de Septiembre de 2024'!$G$4:$G$749,$H128,'[1]SIIF 30 de Septiembre de 2024'!$H$4:$H$749,$I128,'[1]SIIF 30 de Septiembre de 2024'!$I$4:$I$749,$J128,'[1]SIIF 30 de Septiembre de 2024'!$J$4:$J$749,$K128,'[1]SIIF 30 de Septiembre de 2024'!$K$4:$K$749,$L128,'[1]SIIF 30 de Septiembre de 2024'!$L$4:$L$749,$M128,'[1]SIIF 30 de Septiembre de 2024'!$M$4:$M$749,$N128,'[1]SIIF 30 de Septiembre de 2024'!$N$4:$N$749,$O128)/1000000</f>
        <v>422.86274900000001</v>
      </c>
      <c r="AU128" s="247">
        <f t="shared" si="353"/>
        <v>0.53157427858242778</v>
      </c>
      <c r="AV128" s="433">
        <f t="shared" si="354"/>
        <v>109.18191300000001</v>
      </c>
      <c r="AW128" s="376">
        <f t="shared" si="355"/>
        <v>263.44670399999995</v>
      </c>
      <c r="AX128" s="376">
        <f t="shared" si="356"/>
        <v>372.62861699999996</v>
      </c>
      <c r="AY128" s="375">
        <f t="shared" si="357"/>
        <v>109.18191300000001</v>
      </c>
      <c r="AZ128" s="190">
        <f t="shared" si="358"/>
        <v>493.15333399999997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60"/>
        <v>0</v>
      </c>
      <c r="CD128" s="496">
        <f t="shared" si="360"/>
        <v>410.66</v>
      </c>
      <c r="CE128" s="496">
        <f t="shared" si="360"/>
        <v>630.55999999999995</v>
      </c>
      <c r="CF128" s="496">
        <f t="shared" si="360"/>
        <v>685.64901699999996</v>
      </c>
      <c r="CG128" s="496">
        <f t="shared" si="360"/>
        <v>689.64901699999996</v>
      </c>
      <c r="CH128" s="496">
        <f t="shared" si="360"/>
        <v>693.64901699999996</v>
      </c>
      <c r="CI128" s="496">
        <f t="shared" si="360"/>
        <v>694.04901700000005</v>
      </c>
      <c r="CJ128" s="496">
        <f t="shared" si="360"/>
        <v>700.04901700000005</v>
      </c>
      <c r="CK128" s="496">
        <f t="shared" si="360"/>
        <v>706.04901700000005</v>
      </c>
      <c r="CL128" s="496">
        <f t="shared" si="360"/>
        <v>713.04901700000005</v>
      </c>
      <c r="CM128" s="496">
        <f t="shared" si="360"/>
        <v>719.04901700000005</v>
      </c>
      <c r="CN128" s="496">
        <f t="shared" si="360"/>
        <v>795.49136599999997</v>
      </c>
      <c r="CP128" s="497">
        <f t="shared" si="361"/>
        <v>0</v>
      </c>
      <c r="CQ128" s="497">
        <f t="shared" si="361"/>
        <v>0</v>
      </c>
      <c r="CR128" s="497">
        <f t="shared" si="361"/>
        <v>36.716667000000001</v>
      </c>
      <c r="CS128" s="497">
        <f t="shared" si="361"/>
        <v>122.59231699999999</v>
      </c>
      <c r="CT128" s="497">
        <f t="shared" si="361"/>
        <v>198.267967</v>
      </c>
      <c r="CU128" s="497">
        <f t="shared" si="361"/>
        <v>287.04361699999998</v>
      </c>
      <c r="CV128" s="497">
        <f t="shared" si="361"/>
        <v>370.46666699999997</v>
      </c>
      <c r="CW128" s="497">
        <f t="shared" si="361"/>
        <v>427.65333399999997</v>
      </c>
      <c r="CX128" s="497">
        <f t="shared" si="361"/>
        <v>493.15333399999997</v>
      </c>
      <c r="CY128" s="497">
        <f t="shared" si="361"/>
        <v>551.45333400000004</v>
      </c>
      <c r="CZ128" s="497">
        <f t="shared" si="361"/>
        <v>609.753334</v>
      </c>
      <c r="DA128" s="497">
        <f t="shared" si="361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30 de Septiembre de 2024'!$P$4:$P$749,'[1]SIIF 30 de Septiembre de 2024'!$A$4:$A$749,$B129,'[1]SIIF 30 de Septiembre de 2024'!$B$4:$B$749,$C129,'[1]SIIF 30 de Septiembre de 2024'!$C$4:$C$749,$D129)/1000000</f>
        <v>650</v>
      </c>
      <c r="X129" s="360"/>
      <c r="Y129" s="360">
        <f>+SUMIFS('[1]SIIF 30 de Septiembre de 2024'!$R$4:$R$749,'[1]SIIF 30 de Septiembre de 2024'!$A$4:$A$749,$B129,'[1]SIIF 30 de Septiembre de 2024'!$B$4:$B$749,$C129,'[1]SIIF 30 de Septiembre de 2024'!$C$4:$C$749,$D129)/1000000</f>
        <v>0</v>
      </c>
      <c r="Z129" s="360"/>
      <c r="AA129" s="360">
        <f>+SUMIFS('[1]SIIF 30 de Septiembre de 2024'!$Q$4:$Q$749,'[1]SIIF 30 de Septiembre de 2024'!$A$4:$A$749,$B129,'[1]SIIF 30 de Septiembre de 2024'!$B$4:$B$749,$C129,'[1]SIIF 30 de Septiembre de 2024'!$C$4:$C$749,$D129)/1000000</f>
        <v>0</v>
      </c>
      <c r="AB129" s="360"/>
      <c r="AC129" s="360">
        <f t="shared" si="362"/>
        <v>0</v>
      </c>
      <c r="AD129" s="428">
        <f>W129-Y129+AA129</f>
        <v>650</v>
      </c>
      <c r="AE129" s="375">
        <f>+SUMIFS('[1]SIIF 30 de Septiembre de 2024'!$T$4:$T$749,'[1]SIIF 30 de Septiembre de 2024'!$A$4:$A$749,$B129,'[1]SIIF 30 de Septiembre de 2024'!$B$4:$B$749,$C129,'[1]SIIF 30 de Septiembre de 2024'!$C$4:$C$749,$D129)/1000000</f>
        <v>0</v>
      </c>
      <c r="AF129" s="375">
        <f>+SUMIFS('[1]SIIF 30 de Septiembre de 2024'!$U$4:$U$749,'[1]SIIF 30 de Septiembre de 2024'!$A$4:$A$749,$B129,'[1]SIIF 30 de Septiembre de 2024'!$B$4:$B$749,$C129,'[1]SIIF 30 de Septiembre de 2024'!$C$4:$C$749,$D129)/1000000</f>
        <v>629.76666699999998</v>
      </c>
      <c r="AG129" s="368">
        <f t="shared" si="344"/>
        <v>650</v>
      </c>
      <c r="AH129" s="435">
        <f>+SUMIFS('[1]SIIF 30 de Septiembre de 2024'!$W$4:$W$749,'[1]SIIF 30 de Septiembre de 2024'!$A$4:$A$749,$B129,'[1]SIIF 30 de Septiembre de 2024'!$B$4:$B$749,$C129,'[1]SIIF 30 de Septiembre de 2024'!$C$4:$C$749,$D129,'[1]SIIF 30 de Septiembre de 2024'!$D$4:$D$749,$E129,'[1]SIIF 30 de Septiembre de 2024'!$E$4:$E$749,$F129,'[1]SIIF 30 de Septiembre de 2024'!$F$4:$F$749,$G129,'[1]SIIF 30 de Septiembre de 2024'!$G$4:$G$749,$H129,'[1]SIIF 30 de Septiembre de 2024'!$H$4:$H$749,$I129,'[1]SIIF 30 de Septiembre de 2024'!$I$4:$I$749,$J129,'[1]SIIF 30 de Septiembre de 2024'!$J$4:$J$749,$K129,'[1]SIIF 30 de Septiembre de 2024'!$K$4:$K$749,$L129,'[1]SIIF 30 de Septiembre de 2024'!$L$4:$L$749,$M129,'[1]SIIF 30 de Septiembre de 2024'!$M$4:$M$749,$N129,'[1]SIIF 30 de Septiembre de 2024'!$N$4:$N$749,$O129)/1000000</f>
        <v>415.64328</v>
      </c>
      <c r="AI129" s="247">
        <f t="shared" si="345"/>
        <v>0.6394512</v>
      </c>
      <c r="AJ129" s="287"/>
      <c r="AK129" s="246">
        <f t="shared" si="346"/>
        <v>571.379999</v>
      </c>
      <c r="AL129" s="246">
        <f t="shared" si="347"/>
        <v>-155.73671899999999</v>
      </c>
      <c r="AM129" s="170">
        <f t="shared" si="348"/>
        <v>0.87904615230769234</v>
      </c>
      <c r="AN129" s="435">
        <f>+SUMIFS('[1]SIIF 30 de Septiembre de 2024'!$X$4:$X$749,'[1]SIIF 30 de Septiembre de 2024'!$A$4:$A$749,$B129,'[1]SIIF 30 de Septiembre de 2024'!$B$4:$B$749,$C129,'[1]SIIF 30 de Septiembre de 2024'!$C$4:$C$749,$D129,'[1]SIIF 30 de Septiembre de 2024'!$D$4:$D$749,$E129,'[1]SIIF 30 de Septiembre de 2024'!$E$4:$E$749,$F129,'[1]SIIF 30 de Septiembre de 2024'!$F$4:$F$749,$G129,'[1]SIIF 30 de Septiembre de 2024'!$G$4:$G$749,$H129,'[1]SIIF 30 de Septiembre de 2024'!$H$4:$H$749,$I129,'[1]SIIF 30 de Septiembre de 2024'!$I$4:$I$749,$J129,'[1]SIIF 30 de Septiembre de 2024'!$J$4:$J$749,$K129,'[1]SIIF 30 de Septiembre de 2024'!$K$4:$K$749,$L129,'[1]SIIF 30 de Septiembre de 2024'!$L$4:$L$749,$M129,'[1]SIIF 30 de Septiembre de 2024'!$M$4:$M$749,$N129,'[1]SIIF 30 de Septiembre de 2024'!$N$4:$N$749,$O129)/1000000</f>
        <v>268.42032999999998</v>
      </c>
      <c r="AO129" s="247">
        <f t="shared" si="349"/>
        <v>0.41295435384615381</v>
      </c>
      <c r="AP129" s="287"/>
      <c r="AQ129" s="246">
        <f t="shared" si="350"/>
        <v>343.566666</v>
      </c>
      <c r="AR129" s="246">
        <f t="shared" si="351"/>
        <v>-75.146336000000019</v>
      </c>
      <c r="AS129" s="170">
        <f t="shared" si="352"/>
        <v>0.52856410153846156</v>
      </c>
      <c r="AT129" s="435">
        <f>+SUMIFS('[1]SIIF 30 de Septiembre de 2024'!$Z$4:$Z$749,'[1]SIIF 30 de Septiembre de 2024'!$A$4:$A$749,$B129,'[1]SIIF 30 de Septiembre de 2024'!$B$4:$B$749,$C129,'[1]SIIF 30 de Septiembre de 2024'!$C$4:$C$749,$D129,'[1]SIIF 30 de Septiembre de 2024'!$D$4:$D$749,$E129,'[1]SIIF 30 de Septiembre de 2024'!$E$4:$E$749,$F129,'[1]SIIF 30 de Septiembre de 2024'!$F$4:$F$749,$G129,'[1]SIIF 30 de Septiembre de 2024'!$G$4:$G$749,$H129,'[1]SIIF 30 de Septiembre de 2024'!$H$4:$H$749,$I129,'[1]SIIF 30 de Septiembre de 2024'!$I$4:$I$749,$J129,'[1]SIIF 30 de Septiembre de 2024'!$J$4:$J$749,$K129,'[1]SIIF 30 de Septiembre de 2024'!$K$4:$K$749,$L129,'[1]SIIF 30 de Septiembre de 2024'!$L$4:$L$749,$M129,'[1]SIIF 30 de Septiembre de 2024'!$M$4:$M$749,$N129,'[1]SIIF 30 de Septiembre de 2024'!$N$4:$N$749,$O129)/1000000</f>
        <v>268.42032999999998</v>
      </c>
      <c r="AU129" s="247">
        <f t="shared" si="353"/>
        <v>0.41295435384615381</v>
      </c>
      <c r="AV129" s="433">
        <f t="shared" si="354"/>
        <v>234.35672</v>
      </c>
      <c r="AW129" s="376">
        <f t="shared" si="355"/>
        <v>147.22295000000003</v>
      </c>
      <c r="AX129" s="376">
        <f t="shared" si="356"/>
        <v>381.57967000000002</v>
      </c>
      <c r="AY129" s="375">
        <f t="shared" si="357"/>
        <v>234.35672</v>
      </c>
      <c r="AZ129" s="190">
        <f t="shared" si="358"/>
        <v>343.566666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60"/>
        <v>0</v>
      </c>
      <c r="CD129" s="496">
        <f t="shared" si="360"/>
        <v>126.239999</v>
      </c>
      <c r="CE129" s="496">
        <f t="shared" si="360"/>
        <v>292.813332</v>
      </c>
      <c r="CF129" s="496">
        <f t="shared" si="360"/>
        <v>413.379999</v>
      </c>
      <c r="CG129" s="496">
        <f t="shared" si="360"/>
        <v>414.379999</v>
      </c>
      <c r="CH129" s="496">
        <f t="shared" si="360"/>
        <v>565.379999</v>
      </c>
      <c r="CI129" s="496">
        <f t="shared" si="360"/>
        <v>567.379999</v>
      </c>
      <c r="CJ129" s="496">
        <f t="shared" si="360"/>
        <v>569.379999</v>
      </c>
      <c r="CK129" s="496">
        <f t="shared" si="360"/>
        <v>571.379999</v>
      </c>
      <c r="CL129" s="496">
        <f t="shared" si="360"/>
        <v>575.379999</v>
      </c>
      <c r="CM129" s="496">
        <f t="shared" si="360"/>
        <v>580.379999</v>
      </c>
      <c r="CN129" s="496">
        <f t="shared" si="360"/>
        <v>650</v>
      </c>
      <c r="CP129" s="497">
        <f t="shared" si="361"/>
        <v>0</v>
      </c>
      <c r="CQ129" s="497">
        <f t="shared" si="361"/>
        <v>0</v>
      </c>
      <c r="CR129" s="497">
        <f t="shared" si="361"/>
        <v>11</v>
      </c>
      <c r="CS129" s="497">
        <f t="shared" si="361"/>
        <v>37.366666000000002</v>
      </c>
      <c r="CT129" s="497">
        <f t="shared" si="361"/>
        <v>89.266666000000001</v>
      </c>
      <c r="CU129" s="497">
        <f t="shared" si="361"/>
        <v>152.26666599999999</v>
      </c>
      <c r="CV129" s="497">
        <f t="shared" si="361"/>
        <v>227.58999900000001</v>
      </c>
      <c r="CW129" s="497">
        <f t="shared" si="361"/>
        <v>290.61333200000001</v>
      </c>
      <c r="CX129" s="497">
        <f t="shared" si="361"/>
        <v>343.566666</v>
      </c>
      <c r="CY129" s="497">
        <f t="shared" si="361"/>
        <v>392.46666599999998</v>
      </c>
      <c r="CZ129" s="497">
        <f t="shared" si="361"/>
        <v>441.36666600000001</v>
      </c>
      <c r="DA129" s="497">
        <f t="shared" si="361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3">SUM(W122:W129)</f>
        <v>4904350.700251</v>
      </c>
      <c r="X130" s="353">
        <f t="shared" si="363"/>
        <v>0</v>
      </c>
      <c r="Y130" s="353">
        <f t="shared" si="363"/>
        <v>0</v>
      </c>
      <c r="Z130" s="353">
        <f t="shared" si="363"/>
        <v>0</v>
      </c>
      <c r="AA130" s="353">
        <f t="shared" si="363"/>
        <v>0</v>
      </c>
      <c r="AB130" s="353">
        <f t="shared" si="363"/>
        <v>0</v>
      </c>
      <c r="AC130" s="353">
        <f t="shared" si="363"/>
        <v>0</v>
      </c>
      <c r="AD130" s="423">
        <f t="shared" si="363"/>
        <v>4904350.700251</v>
      </c>
      <c r="AE130" s="353">
        <f t="shared" si="363"/>
        <v>172560</v>
      </c>
      <c r="AF130" s="353">
        <f t="shared" si="363"/>
        <v>4253285.1003338294</v>
      </c>
      <c r="AG130" s="353">
        <f t="shared" si="363"/>
        <v>4731790.700251</v>
      </c>
      <c r="AH130" s="423">
        <f t="shared" si="363"/>
        <v>3632732.5634989995</v>
      </c>
      <c r="AI130" s="167">
        <f t="shared" si="345"/>
        <v>0.74071631201110466</v>
      </c>
      <c r="AJ130" s="270"/>
      <c r="AK130" s="353">
        <f>SUM(AK122:AK129)</f>
        <v>4050513.5278660003</v>
      </c>
      <c r="AL130" s="185">
        <f>SUM(AL122:AL129)</f>
        <v>-417780.96436700004</v>
      </c>
      <c r="AM130" s="170">
        <f t="shared" si="348"/>
        <v>0.82590209702146689</v>
      </c>
      <c r="AN130" s="423">
        <f>SUM(AN122:AN129)</f>
        <v>3050370.6864630003</v>
      </c>
      <c r="AO130" s="183">
        <f t="shared" si="349"/>
        <v>0.62197238185003478</v>
      </c>
      <c r="AP130" s="272"/>
      <c r="AQ130" s="271">
        <f>SUM(AQ122:AQ129)</f>
        <v>3695190.4854937093</v>
      </c>
      <c r="AR130" s="185">
        <f>SUM(AR122:AR129)</f>
        <v>-644819.79903070955</v>
      </c>
      <c r="AS130" s="170">
        <f t="shared" si="352"/>
        <v>0.75345151913883179</v>
      </c>
      <c r="AT130" s="423">
        <f>SUM(AT122:AT129)</f>
        <v>3049595.1125210002</v>
      </c>
      <c r="AU130" s="183">
        <f t="shared" si="353"/>
        <v>0.62181424186588552</v>
      </c>
      <c r="AV130" s="423">
        <f>SUM(AV122:AV129)</f>
        <v>1271618.1367520003</v>
      </c>
      <c r="AW130" s="353">
        <f>SUM(AW122:AW129)</f>
        <v>582361.8770359999</v>
      </c>
      <c r="AX130" s="353">
        <f>SUM(AX122:AX129)</f>
        <v>1853980.0137880004</v>
      </c>
      <c r="AY130" s="353">
        <f>SUM(AY122:AY129)</f>
        <v>1099058.1367520003</v>
      </c>
      <c r="AZ130" s="353">
        <f>SUM(AZ122:AZ129)</f>
        <v>3695190.4854937089</v>
      </c>
      <c r="BA130" s="250">
        <f t="shared" si="359"/>
        <v>0.8254975483504593</v>
      </c>
      <c r="BC130" s="290">
        <f>CC130/$AD$130</f>
        <v>0.10022365336554009</v>
      </c>
      <c r="BD130" s="290">
        <f t="shared" ref="BD130:BN130" si="364">CD130/$AD$130</f>
        <v>0.30514801823112037</v>
      </c>
      <c r="BE130" s="290">
        <f t="shared" si="364"/>
        <v>0.39053775577406707</v>
      </c>
      <c r="BF130" s="290">
        <f t="shared" si="364"/>
        <v>0.43803136635662182</v>
      </c>
      <c r="BG130" s="290">
        <f t="shared" si="364"/>
        <v>0.53590933949961761</v>
      </c>
      <c r="BH130" s="290">
        <f t="shared" si="364"/>
        <v>0.61023409563060649</v>
      </c>
      <c r="BI130" s="290">
        <f t="shared" si="364"/>
        <v>0.65367904837411539</v>
      </c>
      <c r="BJ130" s="290">
        <f t="shared" si="364"/>
        <v>0.75160323157565956</v>
      </c>
      <c r="BK130" s="290">
        <f t="shared" si="364"/>
        <v>0.82590209702146689</v>
      </c>
      <c r="BL130" s="290">
        <f t="shared" si="364"/>
        <v>0.92874469634194068</v>
      </c>
      <c r="BM130" s="290">
        <f t="shared" si="364"/>
        <v>0.94536145960294271</v>
      </c>
      <c r="BN130" s="290">
        <f t="shared" si="364"/>
        <v>1</v>
      </c>
      <c r="BP130" s="290">
        <f t="shared" ref="BP130:CA130" si="365">CP130/$AD$130</f>
        <v>0</v>
      </c>
      <c r="BQ130" s="290">
        <f t="shared" si="365"/>
        <v>6.7718641771071272E-2</v>
      </c>
      <c r="BR130" s="290">
        <f t="shared" si="365"/>
        <v>0.27030726253210757</v>
      </c>
      <c r="BS130" s="290">
        <f t="shared" si="365"/>
        <v>0.35522759309345137</v>
      </c>
      <c r="BT130" s="290">
        <f t="shared" si="365"/>
        <v>0.40269435652620472</v>
      </c>
      <c r="BU130" s="290">
        <f t="shared" si="365"/>
        <v>0.50095432101475756</v>
      </c>
      <c r="BV130" s="290">
        <f t="shared" si="365"/>
        <v>0.57570976605936053</v>
      </c>
      <c r="BW130" s="290">
        <f t="shared" si="365"/>
        <v>0.61960206435484233</v>
      </c>
      <c r="BX130" s="290">
        <f t="shared" si="365"/>
        <v>0.75345151913883179</v>
      </c>
      <c r="BY130" s="290">
        <f t="shared" si="365"/>
        <v>0.82817908967295284</v>
      </c>
      <c r="BZ130" s="290">
        <f t="shared" si="365"/>
        <v>0.87192436799248529</v>
      </c>
      <c r="CA130" s="290">
        <f t="shared" si="365"/>
        <v>1</v>
      </c>
      <c r="CC130" s="505">
        <f>SUM(CC122:CC129)</f>
        <v>491531.94456500007</v>
      </c>
      <c r="CD130" s="505">
        <f t="shared" ref="CD130:CN130" si="366">SUM(CD122:CD129)</f>
        <v>1496552.896892</v>
      </c>
      <c r="CE130" s="505">
        <f t="shared" si="366"/>
        <v>1915334.116005</v>
      </c>
      <c r="CF130" s="505">
        <f t="shared" si="366"/>
        <v>2148259.4383230004</v>
      </c>
      <c r="CG130" s="505">
        <f t="shared" si="366"/>
        <v>2628287.3444460006</v>
      </c>
      <c r="CH130" s="505">
        <f t="shared" si="366"/>
        <v>2992802.0142230005</v>
      </c>
      <c r="CI130" s="505">
        <f t="shared" si="366"/>
        <v>3205871.2986329999</v>
      </c>
      <c r="CJ130" s="505">
        <f t="shared" si="366"/>
        <v>3686125.8350890004</v>
      </c>
      <c r="CK130" s="505">
        <f t="shared" si="366"/>
        <v>4050513.5278660003</v>
      </c>
      <c r="CL130" s="505">
        <f t="shared" si="366"/>
        <v>4554889.7018589992</v>
      </c>
      <c r="CM130" s="505">
        <f t="shared" si="366"/>
        <v>4636384.1363939997</v>
      </c>
      <c r="CN130" s="505">
        <f t="shared" si="366"/>
        <v>4904350.700251</v>
      </c>
      <c r="CP130" s="505">
        <f t="shared" ref="CP130:DA130" si="367">SUM(CP122:CP129)</f>
        <v>0</v>
      </c>
      <c r="CQ130" s="505">
        <f t="shared" si="367"/>
        <v>332115.96818999999</v>
      </c>
      <c r="CR130" s="505">
        <f t="shared" si="367"/>
        <v>1325681.6122822727</v>
      </c>
      <c r="CS130" s="505">
        <f t="shared" si="367"/>
        <v>1742160.6949363456</v>
      </c>
      <c r="CT130" s="505">
        <f t="shared" si="367"/>
        <v>1974954.349416418</v>
      </c>
      <c r="CU130" s="505">
        <f t="shared" si="367"/>
        <v>2456855.6750624906</v>
      </c>
      <c r="CV130" s="505">
        <f t="shared" si="367"/>
        <v>2823482.594314564</v>
      </c>
      <c r="CW130" s="505">
        <f t="shared" si="367"/>
        <v>3038745.8181956364</v>
      </c>
      <c r="CX130" s="505">
        <f t="shared" si="367"/>
        <v>3695190.4854937093</v>
      </c>
      <c r="CY130" s="505">
        <f t="shared" si="367"/>
        <v>4061680.6983707817</v>
      </c>
      <c r="CZ130" s="505">
        <f t="shared" si="367"/>
        <v>4276222.8847298557</v>
      </c>
      <c r="DA130" s="505">
        <f t="shared" si="367"/>
        <v>4904350.700251</v>
      </c>
      <c r="DC130" s="505">
        <f t="shared" ref="DC130:DN130" si="368">SUM(DC122:DC129)</f>
        <v>491531944565</v>
      </c>
      <c r="DD130" s="505">
        <f t="shared" si="368"/>
        <v>1496552896892</v>
      </c>
      <c r="DE130" s="505">
        <f t="shared" si="368"/>
        <v>1915334116005</v>
      </c>
      <c r="DF130" s="505">
        <f t="shared" si="368"/>
        <v>2148259438323</v>
      </c>
      <c r="DG130" s="505">
        <f t="shared" si="368"/>
        <v>2628287344446</v>
      </c>
      <c r="DH130" s="505">
        <f t="shared" si="368"/>
        <v>2992802014223</v>
      </c>
      <c r="DI130" s="505">
        <f t="shared" si="368"/>
        <v>3205871298633</v>
      </c>
      <c r="DJ130" s="505">
        <f t="shared" si="368"/>
        <v>3686125835089</v>
      </c>
      <c r="DK130" s="505">
        <f t="shared" si="368"/>
        <v>4050513527866</v>
      </c>
      <c r="DL130" s="505">
        <f t="shared" si="368"/>
        <v>4554889701859</v>
      </c>
      <c r="DM130" s="505">
        <f t="shared" si="368"/>
        <v>4636384136394</v>
      </c>
      <c r="DN130" s="505">
        <f t="shared" si="368"/>
        <v>4904350700251</v>
      </c>
      <c r="DP130" s="505">
        <f t="shared" ref="DP130:EA130" si="369">SUM(DP122:DP129)</f>
        <v>0</v>
      </c>
      <c r="DQ130" s="505">
        <f t="shared" si="369"/>
        <v>332115968190</v>
      </c>
      <c r="DR130" s="505">
        <f t="shared" si="369"/>
        <v>1325681612282.2727</v>
      </c>
      <c r="DS130" s="505">
        <f t="shared" si="369"/>
        <v>1742160694936.3455</v>
      </c>
      <c r="DT130" s="505">
        <f t="shared" si="369"/>
        <v>1974954349416.4182</v>
      </c>
      <c r="DU130" s="505">
        <f t="shared" si="369"/>
        <v>2456855675062.4912</v>
      </c>
      <c r="DV130" s="505">
        <f t="shared" si="369"/>
        <v>2823482594314.564</v>
      </c>
      <c r="DW130" s="505">
        <f t="shared" si="369"/>
        <v>3038745818195.6367</v>
      </c>
      <c r="DX130" s="505">
        <f t="shared" si="369"/>
        <v>3695190485493.7095</v>
      </c>
      <c r="DY130" s="505">
        <f t="shared" si="369"/>
        <v>4061680698370.7822</v>
      </c>
      <c r="DZ130" s="505">
        <f t="shared" si="369"/>
        <v>4276222884729.855</v>
      </c>
      <c r="EA130" s="505">
        <f t="shared" si="369"/>
        <v>4904350700251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3" t="s">
        <v>237</v>
      </c>
      <c r="W131" s="360">
        <f>+SUMIFS('[1]SIIF 30 de Septiembre de 2024'!$P$4:$P$749,'[1]SIIF 30 de Septiembre de 2024'!$A$4:$A$749,$B131,'[1]SIIF 30 de Septiembre de 2024'!$B$4:$B$749,$C131,'[1]SIIF 30 de Septiembre de 2024'!$C$4:$C$749,$D131)/1000000</f>
        <v>139302.189434</v>
      </c>
      <c r="X131" s="360"/>
      <c r="Y131" s="360">
        <f>+SUMIFS('[1]SIIF 30 de Septiembre de 2024'!$R$4:$R$749,'[1]SIIF 30 de Septiembre de 2024'!$A$4:$A$749,$B131,'[1]SIIF 30 de Septiembre de 2024'!$B$4:$B$749,$C131,'[1]SIIF 30 de Septiembre de 2024'!$C$4:$C$749,$D131)/1000000</f>
        <v>98973.477182999995</v>
      </c>
      <c r="Z131" s="360"/>
      <c r="AA131" s="360">
        <f>+SUMIFS('[1]SIIF 30 de Septiembre de 2024'!$Q$4:$Q$749,'[1]SIIF 30 de Septiembre de 2024'!$A$4:$A$749,$B131,'[1]SIIF 30 de Septiembre de 2024'!$B$4:$B$749,$C131,'[1]SIIF 30 de Septiembre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30 de Septiembre de 2024'!$T$4:$T$749,'[1]SIIF 30 de Septiembre de 2024'!$A$4:$A$749,$B131,'[1]SIIF 30 de Septiembre de 2024'!$B$4:$B$749,$C131,'[1]SIIF 30 de Septiembre de 2024'!$C$4:$C$749,$D131)/1000000</f>
        <v>0</v>
      </c>
      <c r="AF131" s="360">
        <f>+SUMIFS('[1]SIIF 30 de Septiembre de 2024'!$U$4:$U$749,'[1]SIIF 30 de Septiembre de 2024'!$A$4:$A$749,$B131,'[1]SIIF 30 de Septiembre de 2024'!$B$4:$B$749,$C131,'[1]SIIF 30 de Septiembre de 2024'!$C$4:$C$749,$D131)/1000000</f>
        <v>120387.86661700001</v>
      </c>
      <c r="AG131" s="360">
        <f>AD131-AE131</f>
        <v>139302.189434</v>
      </c>
      <c r="AH131" s="428">
        <f>+SUMIFS('[1]SIIF 30 de Septiembre de 2024'!$W$4:$W$749,'[1]SIIF 30 de Septiembre de 2024'!$A$4:$A$749,$B131,'[1]SIIF 30 de Septiembre de 2024'!$B$4:$B$749,$C131,'[1]SIIF 30 de Septiembre de 2024'!$C$4:$C$749,$D131,'[1]SIIF 30 de Septiembre de 2024'!$D$4:$D$749,$E131,'[1]SIIF 30 de Septiembre de 2024'!$E$4:$E$749,$F131,'[1]SIIF 30 de Septiembre de 2024'!$F$4:$F$749,$G131,'[1]SIIF 30 de Septiembre de 2024'!$G$4:$G$749,$H131,'[1]SIIF 30 de Septiembre de 2024'!$H$4:$H$749,$I131,'[1]SIIF 30 de Septiembre de 2024'!$I$4:$I$749,$J131,'[1]SIIF 30 de Septiembre de 2024'!$J$4:$J$749,$K131,'[1]SIIF 30 de Septiembre de 2024'!$K$4:$K$749,$L131,'[1]SIIF 30 de Septiembre de 2024'!$L$4:$L$749,$M131,'[1]SIIF 30 de Septiembre de 2024'!$M$4:$M$749,$N131,'[1]SIIF 30 de Septiembre de 2024'!$N$4:$N$749,$O131)/1000000</f>
        <v>119131.09478199</v>
      </c>
      <c r="AI131" s="247">
        <f t="shared" si="345"/>
        <v>0.85519901206171023</v>
      </c>
      <c r="AJ131" s="248"/>
      <c r="AK131" s="246">
        <f>INDEX(CC131:CN131,MATCH($W$1,$CC$86:$CN$86,0))</f>
        <v>136806.53943400001</v>
      </c>
      <c r="AL131" s="246">
        <f>+AH131-AK131</f>
        <v>-17675.444652010003</v>
      </c>
      <c r="AM131" s="170">
        <f t="shared" si="348"/>
        <v>0.9820846319060732</v>
      </c>
      <c r="AN131" s="428">
        <f>+SUMIFS('[1]SIIF 30 de Septiembre de 2024'!$X$4:$X$749,'[1]SIIF 30 de Septiembre de 2024'!$A$4:$A$749,$B131,'[1]SIIF 30 de Septiembre de 2024'!$B$4:$B$749,$C131,'[1]SIIF 30 de Septiembre de 2024'!$C$4:$C$749,$D131,'[1]SIIF 30 de Septiembre de 2024'!$D$4:$D$749,$E131,'[1]SIIF 30 de Septiembre de 2024'!$E$4:$E$749,$F131,'[1]SIIF 30 de Septiembre de 2024'!$F$4:$F$749,$G131,'[1]SIIF 30 de Septiembre de 2024'!$G$4:$G$749,$H131,'[1]SIIF 30 de Septiembre de 2024'!$H$4:$H$749,$I131,'[1]SIIF 30 de Septiembre de 2024'!$I$4:$I$749,$J131,'[1]SIIF 30 de Septiembre de 2024'!$J$4:$J$749,$K131,'[1]SIIF 30 de Septiembre de 2024'!$K$4:$K$749,$L131,'[1]SIIF 30 de Septiembre de 2024'!$L$4:$L$749,$M131,'[1]SIIF 30 de Septiembre de 2024'!$M$4:$M$749,$N131,'[1]SIIF 30 de Septiembre de 2024'!$N$4:$N$749,$O131)/1000000</f>
        <v>0</v>
      </c>
      <c r="AO131" s="247">
        <f t="shared" si="349"/>
        <v>0</v>
      </c>
      <c r="AP131" s="248"/>
      <c r="AQ131" s="246">
        <f>INDEX(CP131:DA131,MATCH($W$1,$CP$86:$DA$86,0))</f>
        <v>136806.53943400001</v>
      </c>
      <c r="AR131" s="246">
        <f>+AN131-AQ131</f>
        <v>-136806.53943400001</v>
      </c>
      <c r="AS131" s="170">
        <f t="shared" si="352"/>
        <v>0.9820846319060732</v>
      </c>
      <c r="AT131" s="428">
        <f>+SUMIFS('[1]SIIF 30 de Septiembre de 2024'!$Z$4:$Z$749,'[1]SIIF 30 de Septiembre de 2024'!$A$4:$A$749,$B131,'[1]SIIF 30 de Septiembre de 2024'!$B$4:$B$749,$C131,'[1]SIIF 30 de Septiembre de 2024'!$C$4:$C$749,$D131,'[1]SIIF 30 de Septiembre de 2024'!$D$4:$D$749,$E131,'[1]SIIF 30 de Septiembre de 2024'!$E$4:$E$749,$F131,'[1]SIIF 30 de Septiembre de 2024'!$F$4:$F$749,$G131,'[1]SIIF 30 de Septiembre de 2024'!$G$4:$G$749,$H131,'[1]SIIF 30 de Septiembre de 2024'!$H$4:$H$749,$I131,'[1]SIIF 30 de Septiembre de 2024'!$I$4:$I$749,$J131,'[1]SIIF 30 de Septiembre de 2024'!$J$4:$J$749,$K131,'[1]SIIF 30 de Septiembre de 2024'!$K$4:$K$749,$L131,'[1]SIIF 30 de Septiembre de 2024'!$L$4:$L$749,$M131,'[1]SIIF 30 de Septiembre de 2024'!$M$4:$M$749,$N131,'[1]SIIF 30 de Septiembre de 2024'!$N$4:$N$749,$O131)/1000000</f>
        <v>0</v>
      </c>
      <c r="AU131" s="247">
        <f t="shared" si="353"/>
        <v>0</v>
      </c>
      <c r="AV131" s="428">
        <f>+AD131-AH131</f>
        <v>20171.094652009997</v>
      </c>
      <c r="AW131" s="376">
        <f>+AH131-AN131</f>
        <v>119131.09478199</v>
      </c>
      <c r="AX131" s="376">
        <f>+AD131-AN131</f>
        <v>139302.189434</v>
      </c>
      <c r="AY131" s="375">
        <f>+AG131-AH131</f>
        <v>20171.094652009997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70">DC131/EC131</f>
        <v>0</v>
      </c>
      <c r="CD131" s="500">
        <f t="shared" si="370"/>
        <v>0</v>
      </c>
      <c r="CE131" s="500">
        <f t="shared" si="370"/>
        <v>0</v>
      </c>
      <c r="CF131" s="500">
        <f t="shared" si="370"/>
        <v>0</v>
      </c>
      <c r="CG131" s="500">
        <f t="shared" si="370"/>
        <v>0</v>
      </c>
      <c r="CH131" s="500">
        <f t="shared" si="370"/>
        <v>115396.566617</v>
      </c>
      <c r="CI131" s="500">
        <f t="shared" si="370"/>
        <v>116228.44995033334</v>
      </c>
      <c r="CJ131" s="500">
        <f t="shared" si="370"/>
        <v>117060.33328366665</v>
      </c>
      <c r="CK131" s="500">
        <f t="shared" si="370"/>
        <v>136806.53943400001</v>
      </c>
      <c r="CL131" s="500">
        <f t="shared" si="370"/>
        <v>137638.42276733334</v>
      </c>
      <c r="CM131" s="500">
        <f t="shared" si="370"/>
        <v>138470.3061006667</v>
      </c>
      <c r="CN131" s="500">
        <f t="shared" si="370"/>
        <v>139302.18943400003</v>
      </c>
      <c r="CO131" s="507"/>
      <c r="CP131" s="503">
        <f t="shared" ref="CP131:DA132" si="371">DP131/EP131</f>
        <v>0</v>
      </c>
      <c r="CQ131" s="503">
        <f t="shared" si="371"/>
        <v>0</v>
      </c>
      <c r="CR131" s="503">
        <f t="shared" si="371"/>
        <v>0</v>
      </c>
      <c r="CS131" s="503">
        <f t="shared" si="371"/>
        <v>0</v>
      </c>
      <c r="CT131" s="503">
        <f t="shared" si="371"/>
        <v>0</v>
      </c>
      <c r="CU131" s="503">
        <f t="shared" si="371"/>
        <v>115396.566617</v>
      </c>
      <c r="CV131" s="503">
        <f t="shared" si="371"/>
        <v>116228.44995033334</v>
      </c>
      <c r="CW131" s="503">
        <f t="shared" si="371"/>
        <v>117060.33328366665</v>
      </c>
      <c r="CX131" s="503">
        <f t="shared" si="371"/>
        <v>136806.53943400001</v>
      </c>
      <c r="CY131" s="503">
        <f t="shared" si="371"/>
        <v>137638.42276733334</v>
      </c>
      <c r="CZ131" s="503">
        <f t="shared" si="371"/>
        <v>138470.3061006667</v>
      </c>
      <c r="DA131" s="503">
        <f t="shared" si="371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3" t="s">
        <v>237</v>
      </c>
      <c r="W132" s="360">
        <f>+SUMIFS('[1]SIIF 30 de Septiembre de 2024'!$P$4:$P$749,'[1]SIIF 30 de Septiembre de 2024'!$A$4:$A$749,$B132,'[1]SIIF 30 de Septiembre de 2024'!$B$4:$B$749,$C132,'[1]SIIF 30 de Septiembre de 2024'!$C$4:$C$749,$D132)/1000000</f>
        <v>500664.14365300001</v>
      </c>
      <c r="X132" s="360"/>
      <c r="Y132" s="360">
        <f>+SUMIFS('[1]SIIF 30 de Septiembre de 2024'!$R$4:$R$749,'[1]SIIF 30 de Septiembre de 2024'!$A$4:$A$749,$B132,'[1]SIIF 30 de Septiembre de 2024'!$B$4:$B$749,$C132,'[1]SIIF 30 de Septiembre de 2024'!$C$4:$C$749,$D132)/1000000</f>
        <v>98973.477182999995</v>
      </c>
      <c r="Z132" s="360"/>
      <c r="AA132" s="360">
        <f>+SUMIFS('[1]SIIF 30 de Septiembre de 2024'!$Q$4:$Q$749,'[1]SIIF 30 de Septiembre de 2024'!$A$4:$A$749,$B132,'[1]SIIF 30 de Septiembre de 2024'!$B$4:$B$749,$C132,'[1]SIIF 30 de Septiembre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30 de Septiembre de 2024'!$T$4:$T$749,'[1]SIIF 30 de Septiembre de 2024'!$A$4:$A$749,$B132,'[1]SIIF 30 de Septiembre de 2024'!$B$4:$B$749,$C132,'[1]SIIF 30 de Septiembre de 2024'!$C$4:$C$749,$D132)/1000000</f>
        <v>0</v>
      </c>
      <c r="AF132" s="360">
        <f>+SUMIFS('[1]SIIF 30 de Septiembre de 2024'!$U$4:$U$749,'[1]SIIF 30 de Septiembre de 2024'!$A$4:$A$749,$B132,'[1]SIIF 30 de Septiembre de 2024'!$B$4:$B$749,$C132,'[1]SIIF 30 de Septiembre de 2024'!$C$4:$C$749,$D132)/1000000</f>
        <v>481551.46646999998</v>
      </c>
      <c r="AG132" s="360">
        <f>AD132-AE132</f>
        <v>500664.14365300001</v>
      </c>
      <c r="AH132" s="428">
        <f>+SUMIFS('[1]SIIF 30 de Septiembre de 2024'!$W$4:$W$749,'[1]SIIF 30 de Septiembre de 2024'!$A$4:$A$749,$B132,'[1]SIIF 30 de Septiembre de 2024'!$B$4:$B$749,$C132,'[1]SIIF 30 de Septiembre de 2024'!$C$4:$C$749,$D132,'[1]SIIF 30 de Septiembre de 2024'!$D$4:$D$749,$E132,'[1]SIIF 30 de Septiembre de 2024'!$E$4:$E$749,$F132,'[1]SIIF 30 de Septiembre de 2024'!$F$4:$F$749,$G132,'[1]SIIF 30 de Septiembre de 2024'!$G$4:$G$749,$H132,'[1]SIIF 30 de Septiembre de 2024'!$H$4:$H$749,$I132,'[1]SIIF 30 de Septiembre de 2024'!$I$4:$I$749,$J132,'[1]SIIF 30 de Septiembre de 2024'!$J$4:$J$749,$K132,'[1]SIIF 30 de Septiembre de 2024'!$K$4:$K$749,$L132,'[1]SIIF 30 de Septiembre de 2024'!$L$4:$L$749,$M132,'[1]SIIF 30 de Septiembre de 2024'!$M$4:$M$749,$N132,'[1]SIIF 30 de Septiembre de 2024'!$N$4:$N$749,$O132)/1000000</f>
        <v>475779.03797141998</v>
      </c>
      <c r="AI132" s="247">
        <f t="shared" si="345"/>
        <v>0.95029581008136388</v>
      </c>
      <c r="AJ132" s="248"/>
      <c r="AK132" s="246">
        <f>INDEX(CC132:CN132,MATCH($W$1,$CC$86:$CN$86,0))</f>
        <v>490681.54365299991</v>
      </c>
      <c r="AL132" s="246">
        <f>+AH132-AK132</f>
        <v>-14902.505681579933</v>
      </c>
      <c r="AM132" s="170">
        <f t="shared" si="348"/>
        <v>0.9800612843429054</v>
      </c>
      <c r="AN132" s="428">
        <f>+SUMIFS('[1]SIIF 30 de Septiembre de 2024'!$X$4:$X$749,'[1]SIIF 30 de Septiembre de 2024'!$A$4:$A$749,$B132,'[1]SIIF 30 de Septiembre de 2024'!$B$4:$B$749,$C132,'[1]SIIF 30 de Septiembre de 2024'!$C$4:$C$749,$D132,'[1]SIIF 30 de Septiembre de 2024'!$D$4:$D$749,$E132,'[1]SIIF 30 de Septiembre de 2024'!$E$4:$E$749,$F132,'[1]SIIF 30 de Septiembre de 2024'!$F$4:$F$749,$G132,'[1]SIIF 30 de Septiembre de 2024'!$G$4:$G$749,$H132,'[1]SIIF 30 de Septiembre de 2024'!$H$4:$H$749,$I132,'[1]SIIF 30 de Septiembre de 2024'!$I$4:$I$749,$J132,'[1]SIIF 30 de Septiembre de 2024'!$J$4:$J$749,$K132,'[1]SIIF 30 de Septiembre de 2024'!$K$4:$K$749,$L132,'[1]SIIF 30 de Septiembre de 2024'!$L$4:$L$749,$M132,'[1]SIIF 30 de Septiembre de 2024'!$M$4:$M$749,$N132,'[1]SIIF 30 de Septiembre de 2024'!$N$4:$N$749,$O132)/1000000</f>
        <v>600</v>
      </c>
      <c r="AO132" s="247">
        <f t="shared" si="349"/>
        <v>1.1984081696408593E-3</v>
      </c>
      <c r="AP132" s="248"/>
      <c r="AQ132" s="246">
        <f>INDEX(CP132:DA132,MATCH($W$1,$CP$86:$DA$86,0))</f>
        <v>490681.54365299991</v>
      </c>
      <c r="AR132" s="246">
        <f>+AN132-AQ132</f>
        <v>-490081.54365299991</v>
      </c>
      <c r="AS132" s="170">
        <f t="shared" si="352"/>
        <v>0.9800612843429054</v>
      </c>
      <c r="AT132" s="428">
        <f>+SUMIFS('[1]SIIF 30 de Septiembre de 2024'!$Z$4:$Z$749,'[1]SIIF 30 de Septiembre de 2024'!$A$4:$A$749,$B132,'[1]SIIF 30 de Septiembre de 2024'!$B$4:$B$749,$C132,'[1]SIIF 30 de Septiembre de 2024'!$C$4:$C$749,$D132,'[1]SIIF 30 de Septiembre de 2024'!$D$4:$D$749,$E132,'[1]SIIF 30 de Septiembre de 2024'!$E$4:$E$749,$F132,'[1]SIIF 30 de Septiembre de 2024'!$F$4:$F$749,$G132,'[1]SIIF 30 de Septiembre de 2024'!$G$4:$G$749,$H132,'[1]SIIF 30 de Septiembre de 2024'!$H$4:$H$749,$I132,'[1]SIIF 30 de Septiembre de 2024'!$I$4:$I$749,$J132,'[1]SIIF 30 de Septiembre de 2024'!$J$4:$J$749,$K132,'[1]SIIF 30 de Septiembre de 2024'!$K$4:$K$749,$L132,'[1]SIIF 30 de Septiembre de 2024'!$L$4:$L$749,$M132,'[1]SIIF 30 de Septiembre de 2024'!$M$4:$M$749,$N132,'[1]SIIF 30 de Septiembre de 2024'!$N$4:$N$749,$O132)/1000000</f>
        <v>600</v>
      </c>
      <c r="AU132" s="247">
        <f t="shared" si="353"/>
        <v>1.1984081696408593E-3</v>
      </c>
      <c r="AV132" s="428">
        <f>+AD132-AH132</f>
        <v>24885.105681580026</v>
      </c>
      <c r="AW132" s="376">
        <f>+AH132-AN132</f>
        <v>475179.03797141998</v>
      </c>
      <c r="AX132" s="376">
        <f>+AD132-AN132</f>
        <v>500064.14365300001</v>
      </c>
      <c r="AY132" s="375">
        <f>+AG132-AH132</f>
        <v>24885.105681580026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70"/>
        <v>0</v>
      </c>
      <c r="CD132" s="500">
        <f t="shared" si="370"/>
        <v>0</v>
      </c>
      <c r="CE132" s="500">
        <f t="shared" si="370"/>
        <v>0</v>
      </c>
      <c r="CF132" s="500">
        <f t="shared" si="370"/>
        <v>0</v>
      </c>
      <c r="CG132" s="500">
        <f t="shared" si="370"/>
        <v>0</v>
      </c>
      <c r="CH132" s="500">
        <f t="shared" si="370"/>
        <v>461586.26646999997</v>
      </c>
      <c r="CI132" s="500">
        <f t="shared" si="370"/>
        <v>464913.7998033333</v>
      </c>
      <c r="CJ132" s="500">
        <f t="shared" si="370"/>
        <v>468241.33313666662</v>
      </c>
      <c r="CK132" s="500">
        <f t="shared" si="370"/>
        <v>490681.54365299991</v>
      </c>
      <c r="CL132" s="500">
        <f t="shared" si="370"/>
        <v>494009.07698633324</v>
      </c>
      <c r="CM132" s="500">
        <f t="shared" si="370"/>
        <v>497336.61031966656</v>
      </c>
      <c r="CN132" s="500">
        <f t="shared" si="370"/>
        <v>500664.14365299989</v>
      </c>
      <c r="CO132" s="507"/>
      <c r="CP132" s="503">
        <f t="shared" si="371"/>
        <v>0</v>
      </c>
      <c r="CQ132" s="503">
        <f t="shared" si="371"/>
        <v>0</v>
      </c>
      <c r="CR132" s="503">
        <f t="shared" si="371"/>
        <v>0</v>
      </c>
      <c r="CS132" s="503">
        <f t="shared" si="371"/>
        <v>0</v>
      </c>
      <c r="CT132" s="503">
        <f t="shared" si="371"/>
        <v>0</v>
      </c>
      <c r="CU132" s="503">
        <f t="shared" si="371"/>
        <v>461586.26646999997</v>
      </c>
      <c r="CV132" s="503">
        <f t="shared" si="371"/>
        <v>464913.7998033333</v>
      </c>
      <c r="CW132" s="503">
        <f t="shared" si="371"/>
        <v>468241.33313666662</v>
      </c>
      <c r="CX132" s="503">
        <f t="shared" si="371"/>
        <v>490681.54365299991</v>
      </c>
      <c r="CY132" s="503">
        <f t="shared" si="371"/>
        <v>494009.07698633324</v>
      </c>
      <c r="CZ132" s="503">
        <f t="shared" si="371"/>
        <v>497336.61031966656</v>
      </c>
      <c r="DA132" s="503">
        <f t="shared" si="371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2">SUM(X132:X132)</f>
        <v>0</v>
      </c>
      <c r="Y133" s="353">
        <f t="shared" si="372"/>
        <v>98973.477182999995</v>
      </c>
      <c r="Z133" s="353">
        <f t="shared" si="372"/>
        <v>0</v>
      </c>
      <c r="AA133" s="353">
        <f t="shared" si="372"/>
        <v>98973.477182999995</v>
      </c>
      <c r="AB133" s="353">
        <f t="shared" si="372"/>
        <v>0</v>
      </c>
      <c r="AC133" s="353">
        <f t="shared" si="372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601939.33308699995</v>
      </c>
      <c r="AG133" s="353">
        <f>SUM(AG131:AG132)</f>
        <v>639966.33308700006</v>
      </c>
      <c r="AH133" s="423">
        <f>SUM(AH131:AH132)</f>
        <v>594910.13275341003</v>
      </c>
      <c r="AI133" s="167">
        <f t="shared" si="345"/>
        <v>0.92959598340704452</v>
      </c>
      <c r="AJ133" s="270"/>
      <c r="AK133" s="271">
        <f>SUM(AK131:AK132)</f>
        <v>627488.08308699995</v>
      </c>
      <c r="AL133" s="185">
        <f>SUM(AL131:AL132)</f>
        <v>-32577.950333589935</v>
      </c>
      <c r="AM133" s="170">
        <f t="shared" si="348"/>
        <v>0.98050170867612885</v>
      </c>
      <c r="AN133" s="423">
        <f>SUM(AN131:AN132)</f>
        <v>600</v>
      </c>
      <c r="AO133" s="183">
        <f t="shared" si="349"/>
        <v>9.3754931936151269E-4</v>
      </c>
      <c r="AP133" s="272"/>
      <c r="AQ133" s="271">
        <f>SUM(AQ131:AQ132)</f>
        <v>627488.08308699995</v>
      </c>
      <c r="AR133" s="185">
        <f>SUM(AR131:AR132)</f>
        <v>-626888.08308699995</v>
      </c>
      <c r="AS133" s="170">
        <f t="shared" si="352"/>
        <v>0.98050170867612885</v>
      </c>
      <c r="AT133" s="423">
        <f>SUM(AT131:AT132)</f>
        <v>600</v>
      </c>
      <c r="AU133" s="183">
        <f t="shared" si="353"/>
        <v>9.3754931936151269E-4</v>
      </c>
      <c r="AV133" s="423">
        <f>SUM(AV131:AV132)</f>
        <v>45056.200333590023</v>
      </c>
      <c r="AW133" s="353">
        <f>SUM(AW132)</f>
        <v>475179.03797141998</v>
      </c>
      <c r="AX133" s="353">
        <f>SUM(AX132)</f>
        <v>500064.14365300001</v>
      </c>
      <c r="AY133" s="353">
        <f>+AG133-AH133</f>
        <v>45056.200333590037</v>
      </c>
      <c r="AZ133" s="253">
        <f>SUM(AZ126:AZ130)</f>
        <v>3729276.7721717088</v>
      </c>
      <c r="BA133" s="250">
        <f t="shared" si="359"/>
        <v>1.6088910441758276E-4</v>
      </c>
      <c r="BC133" s="293">
        <f>CC133/$W$133</f>
        <v>0</v>
      </c>
      <c r="BD133" s="293">
        <f t="shared" ref="BD133:BG133" si="373">CD133/$W$133</f>
        <v>0</v>
      </c>
      <c r="BE133" s="293">
        <f t="shared" si="373"/>
        <v>0</v>
      </c>
      <c r="BF133" s="293">
        <f t="shared" si="373"/>
        <v>0</v>
      </c>
      <c r="BG133" s="293">
        <f t="shared" si="373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4">CQ133/$W$133</f>
        <v>0</v>
      </c>
      <c r="BR133" s="293">
        <f t="shared" si="374"/>
        <v>0</v>
      </c>
      <c r="BS133" s="293">
        <f t="shared" si="374"/>
        <v>0</v>
      </c>
      <c r="BT133" s="293">
        <f t="shared" si="374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5">SUM(CD131:CD132)</f>
        <v>0</v>
      </c>
      <c r="CE133" s="504">
        <f t="shared" si="375"/>
        <v>0</v>
      </c>
      <c r="CF133" s="504">
        <f t="shared" si="375"/>
        <v>0</v>
      </c>
      <c r="CG133" s="504">
        <f t="shared" si="375"/>
        <v>0</v>
      </c>
      <c r="CH133" s="504">
        <f t="shared" si="375"/>
        <v>576982.83308699995</v>
      </c>
      <c r="CI133" s="504">
        <f t="shared" si="375"/>
        <v>581142.24975366658</v>
      </c>
      <c r="CJ133" s="504">
        <f t="shared" si="375"/>
        <v>585301.66642033332</v>
      </c>
      <c r="CK133" s="504">
        <f t="shared" si="375"/>
        <v>627488.08308699995</v>
      </c>
      <c r="CL133" s="504">
        <f t="shared" si="375"/>
        <v>631647.49975366658</v>
      </c>
      <c r="CM133" s="504">
        <f t="shared" si="375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6">SUM(CQ131:CQ132)</f>
        <v>0</v>
      </c>
      <c r="CR133" s="504">
        <f t="shared" si="376"/>
        <v>0</v>
      </c>
      <c r="CS133" s="504">
        <f t="shared" si="376"/>
        <v>0</v>
      </c>
      <c r="CT133" s="504">
        <f t="shared" si="376"/>
        <v>0</v>
      </c>
      <c r="CU133" s="504">
        <f t="shared" si="376"/>
        <v>576982.83308699995</v>
      </c>
      <c r="CV133" s="504">
        <f t="shared" si="376"/>
        <v>581142.24975366658</v>
      </c>
      <c r="CW133" s="504">
        <f t="shared" si="376"/>
        <v>585301.66642033332</v>
      </c>
      <c r="CX133" s="504">
        <f t="shared" si="376"/>
        <v>627488.08308699995</v>
      </c>
      <c r="CY133" s="504">
        <f t="shared" si="376"/>
        <v>631647.49975366658</v>
      </c>
      <c r="CZ133" s="504">
        <f t="shared" si="376"/>
        <v>635806.91642033332</v>
      </c>
      <c r="DA133" s="504">
        <f t="shared" si="376"/>
        <v>639966.33308699995</v>
      </c>
      <c r="DC133" s="504">
        <f t="shared" si="376"/>
        <v>0</v>
      </c>
      <c r="DD133" s="504">
        <f t="shared" si="376"/>
        <v>0</v>
      </c>
      <c r="DE133" s="504">
        <f t="shared" si="376"/>
        <v>0</v>
      </c>
      <c r="DF133" s="504">
        <f t="shared" si="376"/>
        <v>0</v>
      </c>
      <c r="DG133" s="504">
        <f t="shared" si="376"/>
        <v>0</v>
      </c>
      <c r="DH133" s="504">
        <f>SUM(DH131:DH132)</f>
        <v>576982833087</v>
      </c>
      <c r="DI133" s="504">
        <f t="shared" ref="DI133:DY133" si="377">SUM(DI131:DI132)</f>
        <v>581142249753.66663</v>
      </c>
      <c r="DJ133" s="504">
        <f t="shared" si="377"/>
        <v>585301666420.33325</v>
      </c>
      <c r="DK133" s="504">
        <f t="shared" si="377"/>
        <v>627488083087</v>
      </c>
      <c r="DL133" s="504">
        <f t="shared" si="377"/>
        <v>631647499753.66663</v>
      </c>
      <c r="DM133" s="504">
        <f t="shared" si="377"/>
        <v>635806916420.33325</v>
      </c>
      <c r="DN133" s="504">
        <f t="shared" si="377"/>
        <v>639966333086.99988</v>
      </c>
      <c r="DO133" s="507"/>
      <c r="DP133" s="504">
        <f t="shared" si="377"/>
        <v>0</v>
      </c>
      <c r="DQ133" s="504">
        <f t="shared" si="377"/>
        <v>0</v>
      </c>
      <c r="DR133" s="504">
        <f t="shared" si="377"/>
        <v>0</v>
      </c>
      <c r="DS133" s="504">
        <f t="shared" si="377"/>
        <v>0</v>
      </c>
      <c r="DT133" s="504">
        <f t="shared" si="377"/>
        <v>0</v>
      </c>
      <c r="DU133" s="504">
        <f t="shared" si="377"/>
        <v>576982833087</v>
      </c>
      <c r="DV133" s="504">
        <f t="shared" si="377"/>
        <v>581142249753.66663</v>
      </c>
      <c r="DW133" s="504">
        <f t="shared" si="377"/>
        <v>585301666420.33325</v>
      </c>
      <c r="DX133" s="504">
        <f t="shared" si="377"/>
        <v>627488083087</v>
      </c>
      <c r="DY133" s="504">
        <f t="shared" si="377"/>
        <v>631647499753.66663</v>
      </c>
      <c r="DZ133" s="504">
        <f>SUM(DZ131:DZ132)</f>
        <v>635806916420.33325</v>
      </c>
      <c r="EA133" s="504">
        <f t="shared" ref="EA133" si="378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9">W120+W130+W133</f>
        <v>7005253.7561900001</v>
      </c>
      <c r="X134" s="364">
        <f t="shared" si="379"/>
        <v>0</v>
      </c>
      <c r="Y134" s="364">
        <f t="shared" si="379"/>
        <v>98973.477182999995</v>
      </c>
      <c r="Z134" s="364">
        <f t="shared" si="379"/>
        <v>0</v>
      </c>
      <c r="AA134" s="364">
        <f t="shared" si="379"/>
        <v>98973.477182999995</v>
      </c>
      <c r="AB134" s="364">
        <f t="shared" si="379"/>
        <v>0</v>
      </c>
      <c r="AC134" s="364">
        <f t="shared" si="379"/>
        <v>98973.477182999995</v>
      </c>
      <c r="AD134" s="430">
        <f t="shared" si="379"/>
        <v>7005253.7561900001</v>
      </c>
      <c r="AE134" s="364">
        <f t="shared" si="379"/>
        <v>459727</v>
      </c>
      <c r="AF134" s="364">
        <f t="shared" si="379"/>
        <v>5736767.1939175595</v>
      </c>
      <c r="AG134" s="364">
        <f t="shared" si="379"/>
        <v>6545526.7561900001</v>
      </c>
      <c r="AH134" s="430">
        <f t="shared" si="379"/>
        <v>5073182.7839841396</v>
      </c>
      <c r="AI134" s="167">
        <f t="shared" si="345"/>
        <v>0.72419686146292139</v>
      </c>
      <c r="AJ134" s="270"/>
      <c r="AK134" s="364">
        <f>AK120+AK130+AK133</f>
        <v>5566435.2655570004</v>
      </c>
      <c r="AL134" s="364">
        <f>AL120+AL130+AL133</f>
        <v>-493252.48157285992</v>
      </c>
      <c r="AM134" s="170">
        <f t="shared" si="348"/>
        <v>0.79460865505955047</v>
      </c>
      <c r="AN134" s="430">
        <f>AN120+AN130+AN133</f>
        <v>3651450.0145147201</v>
      </c>
      <c r="AO134" s="183">
        <f t="shared" si="349"/>
        <v>0.52124450328272787</v>
      </c>
      <c r="AP134" s="272"/>
      <c r="AQ134" s="364">
        <f>AQ120+AQ130+AQ133</f>
        <v>5156396.6496532019</v>
      </c>
      <c r="AR134" s="364">
        <f>AR120+AR130+AR133</f>
        <v>-1504946.6351384823</v>
      </c>
      <c r="AS134" s="170">
        <f t="shared" si="352"/>
        <v>0.73607564109963808</v>
      </c>
      <c r="AT134" s="430">
        <f>AT120+AT130+AT133</f>
        <v>3650659.6405727202</v>
      </c>
      <c r="AU134" s="183">
        <f t="shared" si="353"/>
        <v>0.52113167739953958</v>
      </c>
      <c r="AV134" s="430">
        <f>AV120+AV130+AV133</f>
        <v>1932070.9722058603</v>
      </c>
      <c r="AW134" s="364">
        <f>AW120+AW130+AW133</f>
        <v>1302601.6746874298</v>
      </c>
      <c r="AX134" s="364">
        <f>AX120+AX130+AX133</f>
        <v>3214501.5522412807</v>
      </c>
      <c r="AY134" s="353">
        <f>+AG134-AH134</f>
        <v>1472343.9722058605</v>
      </c>
      <c r="AZ134" s="364">
        <f>AZ120+AZ130+AZ133</f>
        <v>8258185.3387379106</v>
      </c>
      <c r="BA134" s="250">
        <f>IF(AND(AZ134=0,AN134&gt;AZ134),1,IFERROR(AN134/AZ134,1))</f>
        <v>0.44216130599374115</v>
      </c>
      <c r="BC134" s="293">
        <f>CC134/$AD$134</f>
        <v>7.4700279956312121E-2</v>
      </c>
      <c r="BD134" s="293">
        <f t="shared" ref="BD134:BN134" si="380">CD134/$AD$134</f>
        <v>0.21841196010400479</v>
      </c>
      <c r="BE134" s="293">
        <f t="shared" si="380"/>
        <v>0.32060199633894398</v>
      </c>
      <c r="BF134" s="293">
        <f t="shared" si="380"/>
        <v>0.35767589816919715</v>
      </c>
      <c r="BG134" s="293">
        <f t="shared" si="380"/>
        <v>0.42905986293380455</v>
      </c>
      <c r="BH134" s="293">
        <f t="shared" si="380"/>
        <v>0.59836478567476903</v>
      </c>
      <c r="BI134" s="293">
        <f t="shared" si="380"/>
        <v>0.63155645580123798</v>
      </c>
      <c r="BJ134" s="293">
        <f t="shared" si="380"/>
        <v>0.70383541207962552</v>
      </c>
      <c r="BK134" s="293">
        <f t="shared" si="380"/>
        <v>0.79460865505955047</v>
      </c>
      <c r="BL134" s="293">
        <f t="shared" si="380"/>
        <v>0.86933507410598532</v>
      </c>
      <c r="BM134" s="293">
        <f t="shared" si="380"/>
        <v>0.88367890049469811</v>
      </c>
      <c r="BN134" s="293">
        <f t="shared" si="380"/>
        <v>1</v>
      </c>
      <c r="BP134" s="293">
        <f>CP134/$AD$134</f>
        <v>7.1375001877439302E-6</v>
      </c>
      <c r="BQ134" s="293">
        <f t="shared" ref="BQ134:CA134" si="381">CQ134/$AD$134</f>
        <v>4.7436795003020123E-2</v>
      </c>
      <c r="BR134" s="293">
        <f t="shared" si="381"/>
        <v>0.22937194125352356</v>
      </c>
      <c r="BS134" s="293">
        <f t="shared" si="381"/>
        <v>0.28994446141935148</v>
      </c>
      <c r="BT134" s="293">
        <f t="shared" si="381"/>
        <v>0.32697014603384117</v>
      </c>
      <c r="BU134" s="293">
        <f t="shared" si="381"/>
        <v>0.51141313721725956</v>
      </c>
      <c r="BV134" s="293">
        <f t="shared" si="381"/>
        <v>0.56793215235897021</v>
      </c>
      <c r="BW134" s="293">
        <f t="shared" si="381"/>
        <v>0.6025423916337701</v>
      </c>
      <c r="BX134" s="293">
        <f t="shared" si="381"/>
        <v>0.73607564109963808</v>
      </c>
      <c r="BY134" s="293">
        <f t="shared" si="381"/>
        <v>0.79310938920961727</v>
      </c>
      <c r="BZ134" s="293">
        <f t="shared" si="381"/>
        <v>0.82821293487651604</v>
      </c>
      <c r="CA134" s="293">
        <f t="shared" si="381"/>
        <v>1</v>
      </c>
      <c r="CC134" s="508">
        <f>CC120+CC130+CC133</f>
        <v>523294.41675240005</v>
      </c>
      <c r="CD134" s="508">
        <f t="shared" ref="CD134:CN134" si="382">CD120+CD130+CD133</f>
        <v>1530031.2039154</v>
      </c>
      <c r="CE134" s="508">
        <f t="shared" si="382"/>
        <v>2245898.3390954002</v>
      </c>
      <c r="CF134" s="508">
        <f t="shared" si="382"/>
        <v>2505610.4291484002</v>
      </c>
      <c r="CG134" s="508">
        <f t="shared" si="382"/>
        <v>3005673.2164474009</v>
      </c>
      <c r="CH134" s="508">
        <f t="shared" si="382"/>
        <v>4191697.1624200004</v>
      </c>
      <c r="CI134" s="508">
        <f t="shared" si="382"/>
        <v>4424213.2342476659</v>
      </c>
      <c r="CJ134" s="508">
        <f t="shared" si="382"/>
        <v>4930545.6642103335</v>
      </c>
      <c r="CK134" s="508">
        <f t="shared" si="382"/>
        <v>5566435.2655570004</v>
      </c>
      <c r="CL134" s="508">
        <f t="shared" si="382"/>
        <v>6089912.7932686657</v>
      </c>
      <c r="CM134" s="508">
        <f t="shared" si="382"/>
        <v>6190394.936956333</v>
      </c>
      <c r="CN134" s="508">
        <f t="shared" si="382"/>
        <v>7005253.7561900001</v>
      </c>
      <c r="CP134" s="508">
        <f t="shared" ref="CP134:DA134" si="383">CP120+CP130+CP133</f>
        <v>50</v>
      </c>
      <c r="CQ134" s="508">
        <f t="shared" si="383"/>
        <v>332306.78637652175</v>
      </c>
      <c r="CR134" s="508">
        <f t="shared" si="383"/>
        <v>1606808.6530308379</v>
      </c>
      <c r="CS134" s="508">
        <f t="shared" si="383"/>
        <v>2031134.5274443985</v>
      </c>
      <c r="CT134" s="508">
        <f t="shared" si="383"/>
        <v>2290508.8436655588</v>
      </c>
      <c r="CU134" s="508">
        <f t="shared" si="383"/>
        <v>3582578.8004561197</v>
      </c>
      <c r="CV134" s="508">
        <f t="shared" si="383"/>
        <v>3978508.8435737477</v>
      </c>
      <c r="CW134" s="508">
        <f t="shared" si="383"/>
        <v>4220962.3522561742</v>
      </c>
      <c r="CX134" s="508">
        <f t="shared" si="383"/>
        <v>5156396.6496532019</v>
      </c>
      <c r="CY134" s="508">
        <f t="shared" si="383"/>
        <v>5555932.5278302282</v>
      </c>
      <c r="CZ134" s="508">
        <f t="shared" si="383"/>
        <v>5801841.7729688575</v>
      </c>
      <c r="DA134" s="508">
        <f t="shared" si="383"/>
        <v>7005253.7561900001</v>
      </c>
      <c r="DC134" s="508">
        <f>DC120+DC130+DC133</f>
        <v>523294416752.40002</v>
      </c>
      <c r="DD134" s="508">
        <f t="shared" ref="DD134:DN134" si="384">DD120+DD130+DD133</f>
        <v>1530031203915.3999</v>
      </c>
      <c r="DE134" s="508">
        <f t="shared" si="384"/>
        <v>2245898339095.3999</v>
      </c>
      <c r="DF134" s="508">
        <f t="shared" si="384"/>
        <v>2505610429148.3999</v>
      </c>
      <c r="DG134" s="508">
        <f t="shared" si="384"/>
        <v>3005673216447.3999</v>
      </c>
      <c r="DH134" s="508">
        <f t="shared" si="384"/>
        <v>4191697162420</v>
      </c>
      <c r="DI134" s="508">
        <f t="shared" si="384"/>
        <v>4424213234247.667</v>
      </c>
      <c r="DJ134" s="508">
        <f t="shared" si="384"/>
        <v>4930545664210.333</v>
      </c>
      <c r="DK134" s="508">
        <f t="shared" si="384"/>
        <v>5566435265557</v>
      </c>
      <c r="DL134" s="508">
        <f t="shared" si="384"/>
        <v>6089912793268.667</v>
      </c>
      <c r="DM134" s="508">
        <f t="shared" si="384"/>
        <v>6190394936956.333</v>
      </c>
      <c r="DN134" s="508">
        <f t="shared" si="384"/>
        <v>7005253756190</v>
      </c>
      <c r="DP134" s="508">
        <f t="shared" ref="DP134:EA134" si="385">DP120+DP130+DP133</f>
        <v>50000000</v>
      </c>
      <c r="DQ134" s="508">
        <f t="shared" si="385"/>
        <v>332306786376.52173</v>
      </c>
      <c r="DR134" s="508">
        <f t="shared" si="385"/>
        <v>1606808653030.8379</v>
      </c>
      <c r="DS134" s="508">
        <f t="shared" si="385"/>
        <v>2031134527444.3987</v>
      </c>
      <c r="DT134" s="508">
        <f t="shared" si="385"/>
        <v>2290508843665.5591</v>
      </c>
      <c r="DU134" s="508">
        <f t="shared" si="385"/>
        <v>3582578800456.1201</v>
      </c>
      <c r="DV134" s="508">
        <f t="shared" si="385"/>
        <v>3978508843573.7476</v>
      </c>
      <c r="DW134" s="508">
        <f t="shared" si="385"/>
        <v>4220962352256.1748</v>
      </c>
      <c r="DX134" s="508">
        <f t="shared" si="385"/>
        <v>5156396649653.2021</v>
      </c>
      <c r="DY134" s="508">
        <f t="shared" si="385"/>
        <v>5555932527830.2295</v>
      </c>
      <c r="DZ134" s="508">
        <f t="shared" si="385"/>
        <v>5801841772968.8564</v>
      </c>
      <c r="EA134" s="508">
        <f t="shared" si="385"/>
        <v>7005253756190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439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30 de Septiembre de 2024'!$P$4:$P$749,'[1]SIIF 30 de Septiembre de 2024'!$A$4:$A$749,$B136,'[1]SIIF 30 de Septiembre de 2024'!$B$4:$B$749,$C136,'[1]SIIF 30 de Septiembre de 2024'!$C$4:$C$749,$D136)/1000000</f>
        <v>5210.8894790000004</v>
      </c>
      <c r="X136" s="360"/>
      <c r="Y136" s="360">
        <f>+SUMIFS('[1]SIIF 30 de Septiembre de 2024'!$R$4:$R$749,'[1]SIIF 30 de Septiembre de 2024'!$A$4:$A$749,$B136,'[1]SIIF 30 de Septiembre de 2024'!$B$4:$B$749,$C136,'[1]SIIF 30 de Septiembre de 2024'!$C$4:$C$749,$D136)/1000000</f>
        <v>0</v>
      </c>
      <c r="Z136" s="360"/>
      <c r="AA136" s="580">
        <f>+SUMIFS('[1]SIIF 30 de Septiembre de 2024'!$Q$4:$Q$749,'[1]SIIF 30 de Septiembre de 2024'!$A$4:$A$749,$B136,'[1]SIIF 30 de Septiembre de 2024'!$B$4:$B$749,$C136,'[1]SIIF 30 de Septiembre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30 de Septiembre de 2024'!$T$4:$T$749,'[1]SIIF 30 de Septiembre de 2024'!$A$4:$A$749,$B136,'[1]SIIF 30 de Septiembre de 2024'!$B$4:$B$749,$C136,'[1]SIIF 30 de Septiembre de 2024'!$C$4:$C$749,$D136)/1000000</f>
        <v>40</v>
      </c>
      <c r="AF136" s="368">
        <f>+SUMIFS('[1]SIIF 30 de Septiembre de 2024'!$U$4:$U$749,'[1]SIIF 30 de Septiembre de 2024'!$A$4:$A$749,$B136,'[1]SIIF 30 de Septiembre de 2024'!$B$4:$B$749,$C136,'[1]SIIF 30 de Septiembre de 2024'!$C$4:$C$749,$D136)/1000000</f>
        <v>10170.889478999999</v>
      </c>
      <c r="AG136" s="368">
        <f>AD136-AE136</f>
        <v>10170.889479000001</v>
      </c>
      <c r="AH136" s="433">
        <f>+SUMIFS('[1]SIIF 30 de Septiembre de 2024'!$W$4:$W$749,'[1]SIIF 30 de Septiembre de 2024'!$A$4:$A$749,$B136,'[1]SIIF 30 de Septiembre de 2024'!$B$4:$B$749,$C136,'[1]SIIF 30 de Septiembre de 2024'!$C$4:$C$749,$D136,'[1]SIIF 30 de Septiembre de 2024'!$D$4:$D$749,$E136,'[1]SIIF 30 de Septiembre de 2024'!$E$4:$E$749,$F136,'[1]SIIF 30 de Septiembre de 2024'!$F$4:$F$749,$G136,'[1]SIIF 30 de Septiembre de 2024'!$G$4:$G$749,$H136,'[1]SIIF 30 de Septiembre de 2024'!$H$4:$H$749,$I136,'[1]SIIF 30 de Septiembre de 2024'!$I$4:$I$749,$J136,'[1]SIIF 30 de Septiembre de 2024'!$J$4:$J$749,$K136,'[1]SIIF 30 de Septiembre de 2024'!$K$4:$K$749,$L136,'[1]SIIF 30 de Septiembre de 2024'!$L$4:$L$749,$M136,'[1]SIIF 30 de Septiembre de 2024'!$M$4:$M$749,$N136,'[1]SIIF 30 de Septiembre de 2024'!$N$4:$N$749,$O136)/1000000</f>
        <v>8553.8054819999998</v>
      </c>
      <c r="AI136" s="277">
        <f t="shared" ref="AI136:AJ141" si="386">+AH136/AD136</f>
        <v>0.837714040445937</v>
      </c>
      <c r="AJ136" s="278">
        <f t="shared" ref="AJ136:AJ141" si="387">+AH136/AG136</f>
        <v>0.84100859611749579</v>
      </c>
      <c r="AK136" s="246">
        <f>INDEX(CC136:CN136,MATCH($W$1,$CC$86:$CN$86,0))</f>
        <v>10170.889478999999</v>
      </c>
      <c r="AL136" s="246">
        <f>+AH136-AK136</f>
        <v>-1617.0839969999997</v>
      </c>
      <c r="AM136" s="170">
        <f t="shared" ref="AM136:AM141" si="388">INDEX(BC136:BN136,MATCH($W$1,$BC$86:$BN$86,0))</f>
        <v>0.99608261355856753</v>
      </c>
      <c r="AN136" s="433">
        <f>+SUMIFS('[1]SIIF 30 de Septiembre de 2024'!$X$4:$X$749,'[1]SIIF 30 de Septiembre de 2024'!$A$4:$A$749,$B136,'[1]SIIF 30 de Septiembre de 2024'!$B$4:$B$749,$C136,'[1]SIIF 30 de Septiembre de 2024'!$C$4:$C$749,$D136,'[1]SIIF 30 de Septiembre de 2024'!$D$4:$D$749,$E136,'[1]SIIF 30 de Septiembre de 2024'!$E$4:$E$749,$F136,'[1]SIIF 30 de Septiembre de 2024'!$F$4:$F$749,$G136,'[1]SIIF 30 de Septiembre de 2024'!$G$4:$G$749,$H136,'[1]SIIF 30 de Septiembre de 2024'!$H$4:$H$749,$I136,'[1]SIIF 30 de Septiembre de 2024'!$I$4:$I$749,$J136,'[1]SIIF 30 de Septiembre de 2024'!$J$4:$J$749,$K136,'[1]SIIF 30 de Septiembre de 2024'!$K$4:$K$749,$L136,'[1]SIIF 30 de Septiembre de 2024'!$L$4:$L$749,$M136,'[1]SIIF 30 de Septiembre de 2024'!$M$4:$M$749,$N136,'[1]SIIF 30 de Septiembre de 2024'!$N$4:$N$749,$O136)/1000000</f>
        <v>7439.5468849999997</v>
      </c>
      <c r="AO136" s="277">
        <f t="shared" ref="AO136:AO141" si="389">+AN136/AD136</f>
        <v>0.72858950244250298</v>
      </c>
      <c r="AP136" s="278">
        <f t="shared" ref="AP136:AP141" si="390">+AN136/AG136</f>
        <v>0.7314548939264901</v>
      </c>
      <c r="AQ136" s="246">
        <f>INDEX(CP136:DA136,MATCH($W$1,$CP$86:$DA$86,0))</f>
        <v>8090.0243730000002</v>
      </c>
      <c r="AR136" s="246">
        <f>+AN136-AQ136</f>
        <v>-650.47748800000045</v>
      </c>
      <c r="AS136" s="170">
        <f t="shared" ref="AS136:AS141" si="391">INDEX(BP136:CA136,MATCH($W$1,$BP$86:$CA$86,0))</f>
        <v>0.79229379474120931</v>
      </c>
      <c r="AT136" s="433">
        <f>+SUMIFS('[1]SIIF 30 de Septiembre de 2024'!$Z$4:$Z$749,'[1]SIIF 30 de Septiembre de 2024'!$A$4:$A$749,$B136,'[1]SIIF 30 de Septiembre de 2024'!$B$4:$B$749,$C136,'[1]SIIF 30 de Septiembre de 2024'!$C$4:$C$749,$D136,'[1]SIIF 30 de Septiembre de 2024'!$D$4:$D$749,$E136,'[1]SIIF 30 de Septiembre de 2024'!$E$4:$E$749,$F136,'[1]SIIF 30 de Septiembre de 2024'!$F$4:$F$749,$G136,'[1]SIIF 30 de Septiembre de 2024'!$G$4:$G$749,$H136,'[1]SIIF 30 de Septiembre de 2024'!$H$4:$H$749,$I136,'[1]SIIF 30 de Septiembre de 2024'!$I$4:$I$749,$J136,'[1]SIIF 30 de Septiembre de 2024'!$J$4:$J$749,$K136,'[1]SIIF 30 de Septiembre de 2024'!$K$4:$K$749,$L136,'[1]SIIF 30 de Septiembre de 2024'!$L$4:$L$749,$M136,'[1]SIIF 30 de Septiembre de 2024'!$M$4:$M$749,$N136,'[1]SIIF 30 de Septiembre de 2024'!$N$4:$N$749,$O136)/1000000</f>
        <v>7439.5468849999997</v>
      </c>
      <c r="AU136" s="277">
        <f t="shared" ref="AU136:AU141" si="392">+AT136/AD136</f>
        <v>0.72858950244250298</v>
      </c>
      <c r="AV136" s="433">
        <f>+AD136-AH136</f>
        <v>1657.0839970000015</v>
      </c>
      <c r="AW136" s="369">
        <f>+AH136-AN136</f>
        <v>1114.258597</v>
      </c>
      <c r="AX136" s="380">
        <f>+AD136-AN136</f>
        <v>2771.3425940000016</v>
      </c>
      <c r="AY136" s="381">
        <f t="shared" ref="AY136:AY141" si="393">+AG136-AH136</f>
        <v>1617.0839970000015</v>
      </c>
      <c r="AZ136" s="190">
        <f>AD136*AS136</f>
        <v>8090.0243730000011</v>
      </c>
      <c r="BA136" s="250">
        <f t="shared" ref="BA136:BA141" si="394">IF(AND(AZ136=0,AN136&gt;AZ136),1,IFERROR(AN136/AZ136,1))</f>
        <v>0.91959511393180304</v>
      </c>
      <c r="BC136" s="581">
        <v>0</v>
      </c>
      <c r="BD136" s="252">
        <v>0.28900378219439937</v>
      </c>
      <c r="BE136" s="252">
        <v>0.32507781871761848</v>
      </c>
      <c r="BF136" s="252">
        <v>0.34576161912838194</v>
      </c>
      <c r="BG136" s="252">
        <v>0.36574028997968749</v>
      </c>
      <c r="BH136" s="252">
        <v>0.3741520938853754</v>
      </c>
      <c r="BI136" s="252">
        <v>0.88732971771302827</v>
      </c>
      <c r="BJ136" s="252">
        <v>0.99608261355856753</v>
      </c>
      <c r="BK136" s="252">
        <v>0.99608261355856753</v>
      </c>
      <c r="BL136" s="252">
        <v>0.99608261355856753</v>
      </c>
      <c r="BM136" s="252">
        <v>0.99608261355856753</v>
      </c>
      <c r="BN136" s="252">
        <v>1</v>
      </c>
      <c r="BP136" s="252">
        <v>0</v>
      </c>
      <c r="BQ136" s="252">
        <v>0</v>
      </c>
      <c r="BR136" s="252">
        <v>2.8900378229233404E-2</v>
      </c>
      <c r="BS136" s="252">
        <v>6.1808982684416341E-2</v>
      </c>
      <c r="BT136" s="252">
        <v>9.7303062190944714E-2</v>
      </c>
      <c r="BU136" s="252">
        <v>0.13565123751938321</v>
      </c>
      <c r="BV136" s="252">
        <v>0.66507468531184954</v>
      </c>
      <c r="BW136" s="252">
        <v>0.73077751309974781</v>
      </c>
      <c r="BX136" s="252">
        <v>0.79229379474120931</v>
      </c>
      <c r="BY136" s="252">
        <v>0.85720702432450646</v>
      </c>
      <c r="BZ136" s="252">
        <v>0.92379351851762415</v>
      </c>
      <c r="CA136" s="252">
        <v>1</v>
      </c>
      <c r="CC136" s="496">
        <f t="shared" ref="CC136:CN140" si="395">DC136/EC136</f>
        <v>0</v>
      </c>
      <c r="CD136" s="496">
        <f t="shared" si="395"/>
        <v>2950.9856789999999</v>
      </c>
      <c r="CE136" s="496">
        <f t="shared" si="395"/>
        <v>3319.3336789999998</v>
      </c>
      <c r="CF136" s="496">
        <f t="shared" si="395"/>
        <v>3530.5336790000001</v>
      </c>
      <c r="CG136" s="496">
        <f t="shared" si="395"/>
        <v>3734.5336790000001</v>
      </c>
      <c r="CH136" s="496">
        <f t="shared" si="395"/>
        <v>3820.4256789999999</v>
      </c>
      <c r="CI136" s="496">
        <f t="shared" si="395"/>
        <v>9060.4256789999999</v>
      </c>
      <c r="CJ136" s="496">
        <f t="shared" si="395"/>
        <v>10170.889478999999</v>
      </c>
      <c r="CK136" s="496">
        <f t="shared" si="395"/>
        <v>10170.889478999999</v>
      </c>
      <c r="CL136" s="496">
        <f t="shared" si="395"/>
        <v>10170.889478999999</v>
      </c>
      <c r="CM136" s="496">
        <f t="shared" si="395"/>
        <v>10170.889478999999</v>
      </c>
      <c r="CN136" s="496">
        <f t="shared" si="395"/>
        <v>10210.889478999999</v>
      </c>
      <c r="CP136" s="497">
        <f t="shared" ref="CP136:DA140" si="396">DP136/EP136</f>
        <v>0</v>
      </c>
      <c r="CQ136" s="497">
        <f t="shared" si="396"/>
        <v>0</v>
      </c>
      <c r="CR136" s="497">
        <f t="shared" si="396"/>
        <v>295.098568</v>
      </c>
      <c r="CS136" s="497">
        <f t="shared" si="396"/>
        <v>631.12469099999998</v>
      </c>
      <c r="CT136" s="497">
        <f t="shared" si="396"/>
        <v>993.55081399999995</v>
      </c>
      <c r="CU136" s="497">
        <f t="shared" si="396"/>
        <v>1385.119794</v>
      </c>
      <c r="CV136" s="497">
        <f t="shared" si="396"/>
        <v>6791.0041069999997</v>
      </c>
      <c r="CW136" s="497">
        <f t="shared" si="396"/>
        <v>7461.8884200000002</v>
      </c>
      <c r="CX136" s="497">
        <f t="shared" si="396"/>
        <v>8090.0243730000002</v>
      </c>
      <c r="CY136" s="497">
        <f t="shared" si="396"/>
        <v>8752.8461860000007</v>
      </c>
      <c r="CZ136" s="497">
        <f t="shared" si="396"/>
        <v>9432.7535189999999</v>
      </c>
      <c r="DA136" s="497">
        <f t="shared" si="396"/>
        <v>10210.889478999999</v>
      </c>
      <c r="DC136" s="500">
        <v>0</v>
      </c>
      <c r="DD136" s="497">
        <v>2950985679</v>
      </c>
      <c r="DE136" s="497">
        <v>3319333679</v>
      </c>
      <c r="DF136" s="497">
        <v>3530533679</v>
      </c>
      <c r="DG136" s="497">
        <v>3734533679</v>
      </c>
      <c r="DH136" s="497">
        <v>3820425679</v>
      </c>
      <c r="DI136" s="497">
        <v>9060425679</v>
      </c>
      <c r="DJ136" s="497">
        <v>10170889479</v>
      </c>
      <c r="DK136" s="497">
        <v>10170889479</v>
      </c>
      <c r="DL136" s="497">
        <v>10170889479</v>
      </c>
      <c r="DM136" s="497">
        <v>10170889479</v>
      </c>
      <c r="DN136" s="497">
        <v>10210889479</v>
      </c>
      <c r="DP136" s="497">
        <v>0</v>
      </c>
      <c r="DQ136" s="497">
        <v>0</v>
      </c>
      <c r="DR136" s="497">
        <v>295098568</v>
      </c>
      <c r="DS136" s="497">
        <v>631124691</v>
      </c>
      <c r="DT136" s="497">
        <v>993550814</v>
      </c>
      <c r="DU136" s="497">
        <v>1385119794</v>
      </c>
      <c r="DV136" s="497">
        <v>6791004107</v>
      </c>
      <c r="DW136" s="497">
        <v>7461888420</v>
      </c>
      <c r="DX136" s="497">
        <v>8090024373</v>
      </c>
      <c r="DY136" s="497">
        <v>8752846186</v>
      </c>
      <c r="DZ136" s="497">
        <v>9432753519</v>
      </c>
      <c r="EA136" s="497">
        <v>10210889479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30 de Septiembre de 2024'!$P$4:$P$749,'[1]SIIF 30 de Septiembre de 2024'!$A$4:$A$749,$B137,'[1]SIIF 30 de Septiembre de 2024'!$B$4:$B$749,$C137,'[1]SIIF 30 de Septiembre de 2024'!$C$4:$C$749,$D137)/1000000</f>
        <v>7140</v>
      </c>
      <c r="X137" s="360"/>
      <c r="Y137" s="360">
        <f>+SUMIFS('[1]SIIF 30 de Septiembre de 2024'!$R$4:$R$749,'[1]SIIF 30 de Septiembre de 2024'!$A$4:$A$749,$B137,'[1]SIIF 30 de Septiembre de 2024'!$B$4:$B$749,$C137,'[1]SIIF 30 de Septiembre de 2024'!$C$4:$C$749,$D137)/1000000</f>
        <v>0</v>
      </c>
      <c r="Z137" s="360"/>
      <c r="AA137" s="360">
        <f>+SUMIFS('[1]SIIF 30 de Septiembre de 2024'!$Q$4:$Q$749,'[1]SIIF 30 de Septiembre de 2024'!$A$4:$A$749,$B137,'[1]SIIF 30 de Septiembre de 2024'!$B$4:$B$749,$C137,'[1]SIIF 30 de Septiembre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30 de Septiembre de 2024'!$T$4:$T$749,'[1]SIIF 30 de Septiembre de 2024'!$A$4:$A$749,$B137,'[1]SIIF 30 de Septiembre de 2024'!$B$4:$B$749,$C137,'[1]SIIF 30 de Septiembre de 2024'!$C$4:$C$749,$D137)/1000000</f>
        <v>311</v>
      </c>
      <c r="AF137" s="360">
        <f>+SUMIFS('[1]SIIF 30 de Septiembre de 2024'!$U$4:$U$749,'[1]SIIF 30 de Septiembre de 2024'!$A$4:$A$749,$B137,'[1]SIIF 30 de Septiembre de 2024'!$B$4:$B$749,$C137,'[1]SIIF 30 de Septiembre de 2024'!$C$4:$C$749,$D137)/1000000</f>
        <v>6214</v>
      </c>
      <c r="AG137" s="360">
        <f>AD137-AE137</f>
        <v>6829</v>
      </c>
      <c r="AH137" s="428">
        <f>+SUMIFS('[1]SIIF 30 de Septiembre de 2024'!$W$4:$W$749,'[1]SIIF 30 de Septiembre de 2024'!$A$4:$A$749,$B137,'[1]SIIF 30 de Septiembre de 2024'!$B$4:$B$749,$C137,'[1]SIIF 30 de Septiembre de 2024'!$C$4:$C$749,$D137,'[1]SIIF 30 de Septiembre de 2024'!$D$4:$D$749,$E137,'[1]SIIF 30 de Septiembre de 2024'!$E$4:$E$749,$F137,'[1]SIIF 30 de Septiembre de 2024'!$F$4:$F$749,$G137,'[1]SIIF 30 de Septiembre de 2024'!$G$4:$G$749,$H137,'[1]SIIF 30 de Septiembre de 2024'!$H$4:$H$749,$I137,'[1]SIIF 30 de Septiembre de 2024'!$I$4:$I$749,$J137,'[1]SIIF 30 de Septiembre de 2024'!$J$4:$J$749,$K137,'[1]SIIF 30 de Septiembre de 2024'!$K$4:$K$749,$L137,'[1]SIIF 30 de Septiembre de 2024'!$L$4:$L$749,$M137,'[1]SIIF 30 de Septiembre de 2024'!$M$4:$M$749,$N137,'[1]SIIF 30 de Septiembre de 2024'!$N$4:$N$749,$O137)/1000000</f>
        <v>3965.337982</v>
      </c>
      <c r="AI137" s="247">
        <f>+AH137/AD137</f>
        <v>0.55536946526610642</v>
      </c>
      <c r="AJ137" s="247">
        <f t="shared" si="386"/>
        <v>1.7857539076080592E-3</v>
      </c>
      <c r="AK137" s="246">
        <f>INDEX(CC137:CN137,MATCH($W$1,$CC$86:$CN$86,0))</f>
        <v>6829</v>
      </c>
      <c r="AL137" s="246">
        <f>+AH137-AK137</f>
        <v>-2863.662018</v>
      </c>
      <c r="AM137" s="170">
        <f t="shared" si="388"/>
        <v>0.95644257703081237</v>
      </c>
      <c r="AN137" s="428">
        <f>+SUMIFS('[1]SIIF 30 de Septiembre de 2024'!$X$4:$X$749,'[1]SIIF 30 de Septiembre de 2024'!$A$4:$A$749,$B137,'[1]SIIF 30 de Septiembre de 2024'!$B$4:$B$749,$C137,'[1]SIIF 30 de Septiembre de 2024'!$C$4:$C$749,$D137,'[1]SIIF 30 de Septiembre de 2024'!$D$4:$D$749,$E137,'[1]SIIF 30 de Septiembre de 2024'!$E$4:$E$749,$F137,'[1]SIIF 30 de Septiembre de 2024'!$F$4:$F$749,$G137,'[1]SIIF 30 de Septiembre de 2024'!$G$4:$G$749,$H137,'[1]SIIF 30 de Septiembre de 2024'!$H$4:$H$749,$I137,'[1]SIIF 30 de Septiembre de 2024'!$I$4:$I$749,$J137,'[1]SIIF 30 de Septiembre de 2024'!$J$4:$J$749,$K137,'[1]SIIF 30 de Septiembre de 2024'!$K$4:$K$749,$L137,'[1]SIIF 30 de Septiembre de 2024'!$L$4:$L$749,$M137,'[1]SIIF 30 de Septiembre de 2024'!$M$4:$M$749,$N137,'[1]SIIF 30 de Septiembre de 2024'!$N$4:$N$749,$O137)/1000000</f>
        <v>865.01099799999997</v>
      </c>
      <c r="AO137" s="247">
        <f t="shared" si="389"/>
        <v>0.12114999971988795</v>
      </c>
      <c r="AP137" s="278">
        <f t="shared" si="390"/>
        <v>0.12666730092253625</v>
      </c>
      <c r="AQ137" s="246">
        <f>INDEX(CP137:DA137,MATCH($W$1,$CP$86:$DA$86,0))</f>
        <v>2738.536443</v>
      </c>
      <c r="AR137" s="246">
        <f>+AN137-AQ137</f>
        <v>-1873.525445</v>
      </c>
      <c r="AS137" s="170">
        <f t="shared" si="391"/>
        <v>0.38354852142857143</v>
      </c>
      <c r="AT137" s="428">
        <f>+SUMIFS('[1]SIIF 30 de Septiembre de 2024'!$Z$4:$Z$749,'[1]SIIF 30 de Septiembre de 2024'!$A$4:$A$749,$B137,'[1]SIIF 30 de Septiembre de 2024'!$B$4:$B$749,$C137,'[1]SIIF 30 de Septiembre de 2024'!$C$4:$C$749,$D137,'[1]SIIF 30 de Septiembre de 2024'!$D$4:$D$749,$E137,'[1]SIIF 30 de Septiembre de 2024'!$E$4:$E$749,$F137,'[1]SIIF 30 de Septiembre de 2024'!$F$4:$F$749,$G137,'[1]SIIF 30 de Septiembre de 2024'!$G$4:$G$749,$H137,'[1]SIIF 30 de Septiembre de 2024'!$H$4:$H$749,$I137,'[1]SIIF 30 de Septiembre de 2024'!$I$4:$I$749,$J137,'[1]SIIF 30 de Septiembre de 2024'!$J$4:$J$749,$K137,'[1]SIIF 30 de Septiembre de 2024'!$K$4:$K$749,$L137,'[1]SIIF 30 de Septiembre de 2024'!$L$4:$L$749,$M137,'[1]SIIF 30 de Septiembre de 2024'!$M$4:$M$749,$N137,'[1]SIIF 30 de Septiembre de 2024'!$N$4:$N$749,$O137)/1000000</f>
        <v>865.01099799999997</v>
      </c>
      <c r="AU137" s="247">
        <f t="shared" si="392"/>
        <v>0.12114999971988795</v>
      </c>
      <c r="AV137" s="433">
        <f>+AD137-AH137</f>
        <v>3174.662018</v>
      </c>
      <c r="AW137" s="361">
        <f>+AH137-AN137</f>
        <v>3100.3269840000003</v>
      </c>
      <c r="AX137" s="382">
        <f>+AD137-AN137</f>
        <v>6274.9890020000003</v>
      </c>
      <c r="AY137" s="381">
        <f t="shared" si="393"/>
        <v>2863.662018</v>
      </c>
      <c r="AZ137" s="190">
        <f>AD137*AS137</f>
        <v>2738.536443</v>
      </c>
      <c r="BA137" s="250">
        <f t="shared" si="394"/>
        <v>0.3158661628225044</v>
      </c>
      <c r="BC137" s="581">
        <v>0</v>
      </c>
      <c r="BD137" s="252">
        <v>0.22776026890756301</v>
      </c>
      <c r="BE137" s="252">
        <v>0.22776026890756301</v>
      </c>
      <c r="BF137" s="252">
        <v>0.30367063305322128</v>
      </c>
      <c r="BG137" s="252">
        <v>0.35955298599439778</v>
      </c>
      <c r="BH137" s="252">
        <v>0.38840452661064429</v>
      </c>
      <c r="BI137" s="252">
        <v>0.62800022408963585</v>
      </c>
      <c r="BJ137" s="252">
        <v>0.77005602240896354</v>
      </c>
      <c r="BK137" s="252">
        <v>0.95644257703081237</v>
      </c>
      <c r="BL137" s="252">
        <v>0.95644257703081237</v>
      </c>
      <c r="BM137" s="252">
        <v>0.95644257703081237</v>
      </c>
      <c r="BN137" s="252">
        <v>1</v>
      </c>
      <c r="BP137" s="252">
        <v>0</v>
      </c>
      <c r="BQ137" s="252">
        <v>1.5406162464985994E-3</v>
      </c>
      <c r="BR137" s="252">
        <v>2.4162581512605041E-2</v>
      </c>
      <c r="BS137" s="252">
        <v>4.6784546778711487E-2</v>
      </c>
      <c r="BT137" s="252">
        <v>7.5393907002801117E-2</v>
      </c>
      <c r="BU137" s="252">
        <v>0.11598806092436975</v>
      </c>
      <c r="BV137" s="252">
        <v>0.16139080490196078</v>
      </c>
      <c r="BW137" s="252">
        <v>0.30263182787114845</v>
      </c>
      <c r="BX137" s="252">
        <v>0.38354852142857143</v>
      </c>
      <c r="BY137" s="252">
        <v>0.6656804306722689</v>
      </c>
      <c r="BZ137" s="252">
        <v>0.80258311862745102</v>
      </c>
      <c r="CA137" s="252">
        <v>1</v>
      </c>
      <c r="CC137" s="496">
        <f t="shared" si="395"/>
        <v>0</v>
      </c>
      <c r="CD137" s="496">
        <f t="shared" si="395"/>
        <v>1626.20832</v>
      </c>
      <c r="CE137" s="496">
        <f t="shared" si="395"/>
        <v>1626.20832</v>
      </c>
      <c r="CF137" s="496">
        <f t="shared" si="395"/>
        <v>2168.2083200000002</v>
      </c>
      <c r="CG137" s="496">
        <f t="shared" si="395"/>
        <v>2567.2083200000002</v>
      </c>
      <c r="CH137" s="496">
        <f t="shared" si="395"/>
        <v>2773.2083200000002</v>
      </c>
      <c r="CI137" s="496">
        <f t="shared" si="395"/>
        <v>4483.9215999999997</v>
      </c>
      <c r="CJ137" s="496">
        <f t="shared" si="395"/>
        <v>5498.2</v>
      </c>
      <c r="CK137" s="496">
        <f t="shared" si="395"/>
        <v>6829</v>
      </c>
      <c r="CL137" s="496">
        <f t="shared" si="395"/>
        <v>6829</v>
      </c>
      <c r="CM137" s="496">
        <f t="shared" si="395"/>
        <v>6829</v>
      </c>
      <c r="CN137" s="496">
        <f t="shared" si="395"/>
        <v>7140</v>
      </c>
      <c r="CP137" s="497">
        <f t="shared" si="396"/>
        <v>0</v>
      </c>
      <c r="CQ137" s="497">
        <f t="shared" si="396"/>
        <v>11</v>
      </c>
      <c r="CR137" s="497">
        <f t="shared" si="396"/>
        <v>172.52083200000001</v>
      </c>
      <c r="CS137" s="497">
        <f t="shared" si="396"/>
        <v>334.04166400000003</v>
      </c>
      <c r="CT137" s="497">
        <f t="shared" si="396"/>
        <v>538.31249600000001</v>
      </c>
      <c r="CU137" s="497">
        <f t="shared" si="396"/>
        <v>828.15475500000002</v>
      </c>
      <c r="CV137" s="497">
        <f t="shared" si="396"/>
        <v>1152.3303470000001</v>
      </c>
      <c r="CW137" s="497">
        <f t="shared" si="396"/>
        <v>2160.7912510000001</v>
      </c>
      <c r="CX137" s="497">
        <f t="shared" si="396"/>
        <v>2738.536443</v>
      </c>
      <c r="CY137" s="497">
        <f t="shared" si="396"/>
        <v>4752.958275</v>
      </c>
      <c r="CZ137" s="497">
        <f t="shared" si="396"/>
        <v>5730.4434670000001</v>
      </c>
      <c r="DA137" s="497">
        <f t="shared" si="396"/>
        <v>7140</v>
      </c>
      <c r="DC137" s="500">
        <v>0</v>
      </c>
      <c r="DD137" s="497">
        <v>1626208320</v>
      </c>
      <c r="DE137" s="497">
        <v>1626208320</v>
      </c>
      <c r="DF137" s="497">
        <v>2168208320</v>
      </c>
      <c r="DG137" s="497">
        <v>2567208320</v>
      </c>
      <c r="DH137" s="497">
        <v>2773208320</v>
      </c>
      <c r="DI137" s="497">
        <v>4483921600</v>
      </c>
      <c r="DJ137" s="497">
        <v>5498200000</v>
      </c>
      <c r="DK137" s="497">
        <v>6829000000</v>
      </c>
      <c r="DL137" s="497">
        <v>6829000000</v>
      </c>
      <c r="DM137" s="497">
        <v>6829000000</v>
      </c>
      <c r="DN137" s="497">
        <v>7140000000</v>
      </c>
      <c r="DP137" s="497">
        <v>0</v>
      </c>
      <c r="DQ137" s="497">
        <v>11000000</v>
      </c>
      <c r="DR137" s="497">
        <v>172520832</v>
      </c>
      <c r="DS137" s="497">
        <v>334041664</v>
      </c>
      <c r="DT137" s="497">
        <v>538312496</v>
      </c>
      <c r="DU137" s="497">
        <v>828154755</v>
      </c>
      <c r="DV137" s="497">
        <v>1152330347</v>
      </c>
      <c r="DW137" s="497">
        <v>2160791251</v>
      </c>
      <c r="DX137" s="497">
        <v>2738536443</v>
      </c>
      <c r="DY137" s="497">
        <v>4752958275</v>
      </c>
      <c r="DZ137" s="497">
        <v>5730443467</v>
      </c>
      <c r="EA137" s="497">
        <v>7140000000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30 de Septiembre de 2024'!$P$4:$P$749,'[1]SIIF 30 de Septiembre de 2024'!$A$4:$A$749,$B138,'[1]SIIF 30 de Septiembre de 2024'!$B$4:$B$749,$C138,'[1]SIIF 30 de Septiembre de 2024'!$C$4:$C$749,$D138)/1000000</f>
        <v>7803.7103999999999</v>
      </c>
      <c r="X138" s="360"/>
      <c r="Y138" s="360">
        <f>+SUMIFS('[1]SIIF 30 de Septiembre de 2024'!$R$4:$R$749,'[1]SIIF 30 de Septiembre de 2024'!$A$4:$A$749,$B138,'[1]SIIF 30 de Septiembre de 2024'!$B$4:$B$749,$C138,'[1]SIIF 30 de Septiembre de 2024'!$C$4:$C$749,$D138)/1000000</f>
        <v>0</v>
      </c>
      <c r="Z138" s="360"/>
      <c r="AA138" s="360">
        <f>+SUMIFS('[1]SIIF 30 de Septiembre de 2024'!$Q$4:$Q$749,'[1]SIIF 30 de Septiembre de 2024'!$A$4:$A$749,$B138,'[1]SIIF 30 de Septiembre de 2024'!$B$4:$B$749,$C138,'[1]SIIF 30 de Septiembre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30 de Septiembre de 2024'!$T$4:$T$749,'[1]SIIF 30 de Septiembre de 2024'!$A$4:$A$749,$B138,'[1]SIIF 30 de Septiembre de 2024'!$B$4:$B$749,$C138,'[1]SIIF 30 de Septiembre de 2024'!$C$4:$C$749,$D138)/1000000</f>
        <v>22</v>
      </c>
      <c r="AF138" s="360">
        <f>+SUMIFS('[1]SIIF 30 de Septiembre de 2024'!$U$4:$U$749,'[1]SIIF 30 de Septiembre de 2024'!$A$4:$A$749,$B138,'[1]SIIF 30 de Septiembre de 2024'!$B$4:$B$749,$C138,'[1]SIIF 30 de Septiembre de 2024'!$C$4:$C$749,$D138)/1000000</f>
        <v>6415.7103999999999</v>
      </c>
      <c r="AG138" s="360">
        <f>AD138-AE138</f>
        <v>7781.7103999999999</v>
      </c>
      <c r="AH138" s="428">
        <f>+SUMIFS('[1]SIIF 30 de Septiembre de 2024'!$W$4:$W$749,'[1]SIIF 30 de Septiembre de 2024'!$A$4:$A$749,$B138,'[1]SIIF 30 de Septiembre de 2024'!$B$4:$B$749,$C138,'[1]SIIF 30 de Septiembre de 2024'!$C$4:$C$749,$D138,'[1]SIIF 30 de Septiembre de 2024'!$D$4:$D$749,$E138,'[1]SIIF 30 de Septiembre de 2024'!$E$4:$E$749,$F138,'[1]SIIF 30 de Septiembre de 2024'!$F$4:$F$749,$G138,'[1]SIIF 30 de Septiembre de 2024'!$G$4:$G$749,$H138,'[1]SIIF 30 de Septiembre de 2024'!$H$4:$H$749,$I138,'[1]SIIF 30 de Septiembre de 2024'!$I$4:$I$749,$J138,'[1]SIIF 30 de Septiembre de 2024'!$J$4:$J$749,$K138,'[1]SIIF 30 de Septiembre de 2024'!$K$4:$K$749,$L138,'[1]SIIF 30 de Septiembre de 2024'!$L$4:$L$749,$M138,'[1]SIIF 30 de Septiembre de 2024'!$M$4:$M$749,$N138,'[1]SIIF 30 de Septiembre de 2024'!$N$4:$N$749,$O138)/1000000</f>
        <v>1750.955854</v>
      </c>
      <c r="AI138" s="247">
        <f>+AH138/AD138</f>
        <v>0.22437478638366692</v>
      </c>
      <c r="AJ138" s="278">
        <v>0.99608261355856753</v>
      </c>
      <c r="AK138" s="246">
        <f>INDEX(CC138:CN138,MATCH($W$1,$CC$86:$CN$86,0))</f>
        <v>7781.7103999999999</v>
      </c>
      <c r="AL138" s="246">
        <f>+AH138-AK138</f>
        <v>-6030.7545460000001</v>
      </c>
      <c r="AM138" s="170">
        <f t="shared" si="388"/>
        <v>0.99718082823780851</v>
      </c>
      <c r="AN138" s="428">
        <f>+SUMIFS('[1]SIIF 30 de Septiembre de 2024'!$X$4:$X$749,'[1]SIIF 30 de Septiembre de 2024'!$A$4:$A$749,$B138,'[1]SIIF 30 de Septiembre de 2024'!$B$4:$B$749,$C138,'[1]SIIF 30 de Septiembre de 2024'!$C$4:$C$749,$D138,'[1]SIIF 30 de Septiembre de 2024'!$D$4:$D$749,$E138,'[1]SIIF 30 de Septiembre de 2024'!$E$4:$E$749,$F138,'[1]SIIF 30 de Septiembre de 2024'!$F$4:$F$749,$G138,'[1]SIIF 30 de Septiembre de 2024'!$G$4:$G$749,$H138,'[1]SIIF 30 de Septiembre de 2024'!$H$4:$H$749,$I138,'[1]SIIF 30 de Septiembre de 2024'!$I$4:$I$749,$J138,'[1]SIIF 30 de Septiembre de 2024'!$J$4:$J$749,$K138,'[1]SIIF 30 de Septiembre de 2024'!$K$4:$K$749,$L138,'[1]SIIF 30 de Septiembre de 2024'!$L$4:$L$749,$M138,'[1]SIIF 30 de Septiembre de 2024'!$M$4:$M$749,$N138,'[1]SIIF 30 de Septiembre de 2024'!$N$4:$N$749,$O138)/1000000</f>
        <v>571.15668900000003</v>
      </c>
      <c r="AO138" s="247">
        <f t="shared" si="389"/>
        <v>7.3190400427981028E-2</v>
      </c>
      <c r="AP138" s="278">
        <f t="shared" si="390"/>
        <v>7.339732008017158E-2</v>
      </c>
      <c r="AQ138" s="246">
        <f>INDEX(CP138:DA138,MATCH($W$1,$CP$86:$DA$86,0))</f>
        <v>2386.938944</v>
      </c>
      <c r="AR138" s="246">
        <f>+AN138-AQ138</f>
        <v>-1815.7822550000001</v>
      </c>
      <c r="AS138" s="170">
        <f t="shared" si="391"/>
        <v>0.30587231222727074</v>
      </c>
      <c r="AT138" s="428">
        <f>+SUMIFS('[1]SIIF 30 de Septiembre de 2024'!$Z$4:$Z$749,'[1]SIIF 30 de Septiembre de 2024'!$A$4:$A$749,$B138,'[1]SIIF 30 de Septiembre de 2024'!$B$4:$B$749,$C138,'[1]SIIF 30 de Septiembre de 2024'!$C$4:$C$749,$D138,'[1]SIIF 30 de Septiembre de 2024'!$D$4:$D$749,$E138,'[1]SIIF 30 de Septiembre de 2024'!$E$4:$E$749,$F138,'[1]SIIF 30 de Septiembre de 2024'!$F$4:$F$749,$G138,'[1]SIIF 30 de Septiembre de 2024'!$G$4:$G$749,$H138,'[1]SIIF 30 de Septiembre de 2024'!$H$4:$H$749,$I138,'[1]SIIF 30 de Septiembre de 2024'!$I$4:$I$749,$J138,'[1]SIIF 30 de Septiembre de 2024'!$J$4:$J$749,$K138,'[1]SIIF 30 de Septiembre de 2024'!$K$4:$K$749,$L138,'[1]SIIF 30 de Septiembre de 2024'!$L$4:$L$749,$M138,'[1]SIIF 30 de Septiembre de 2024'!$M$4:$M$749,$N138,'[1]SIIF 30 de Septiembre de 2024'!$N$4:$N$749,$O138)/1000000</f>
        <v>571.15668900000003</v>
      </c>
      <c r="AU138" s="247">
        <f t="shared" si="392"/>
        <v>7.3190400427981028E-2</v>
      </c>
      <c r="AV138" s="433">
        <f>+AD138-AH138</f>
        <v>6052.7545460000001</v>
      </c>
      <c r="AW138" s="361">
        <f>+AH138-AN138</f>
        <v>1179.7991649999999</v>
      </c>
      <c r="AX138" s="382">
        <f>+AD138-AN138</f>
        <v>7232.5537109999996</v>
      </c>
      <c r="AY138" s="381">
        <f t="shared" si="393"/>
        <v>6030.7545460000001</v>
      </c>
      <c r="AZ138" s="190">
        <f>AD138*AS138</f>
        <v>2386.938944</v>
      </c>
      <c r="BA138" s="250">
        <f t="shared" si="394"/>
        <v>0.2392841636924585</v>
      </c>
      <c r="BC138" s="581">
        <v>0</v>
      </c>
      <c r="BD138" s="252">
        <v>0.13246396227107557</v>
      </c>
      <c r="BE138" s="252">
        <v>0.16296227497114707</v>
      </c>
      <c r="BF138" s="252">
        <v>0.20640314894309764</v>
      </c>
      <c r="BG138" s="252">
        <v>0.20640314894309764</v>
      </c>
      <c r="BH138" s="252">
        <v>0.37632231970063884</v>
      </c>
      <c r="BI138" s="252">
        <v>0.37632231970063884</v>
      </c>
      <c r="BJ138" s="252">
        <v>0.64183704203067304</v>
      </c>
      <c r="BK138" s="252">
        <v>0.99718082823780851</v>
      </c>
      <c r="BL138" s="252">
        <v>0.99718082823780851</v>
      </c>
      <c r="BM138" s="252">
        <v>0.99718082823780851</v>
      </c>
      <c r="BN138" s="252">
        <v>1</v>
      </c>
      <c r="BP138" s="252">
        <v>0</v>
      </c>
      <c r="BQ138" s="252">
        <v>0</v>
      </c>
      <c r="BR138" s="252">
        <v>1.3246396227107557E-2</v>
      </c>
      <c r="BS138" s="252">
        <v>2.9881493808381204E-2</v>
      </c>
      <c r="BT138" s="252">
        <v>5.1946700636148674E-2</v>
      </c>
      <c r="BU138" s="252">
        <v>7.4011907463916143E-2</v>
      </c>
      <c r="BV138" s="252">
        <v>9.6077114291683613E-2</v>
      </c>
      <c r="BW138" s="252">
        <v>0.18349584833388999</v>
      </c>
      <c r="BX138" s="252">
        <v>0.30587231222727074</v>
      </c>
      <c r="BY138" s="252">
        <v>0.38150178253667638</v>
      </c>
      <c r="BZ138" s="252">
        <v>0.87480436383185112</v>
      </c>
      <c r="CA138" s="252">
        <v>1</v>
      </c>
      <c r="CC138" s="496">
        <f t="shared" si="395"/>
        <v>0</v>
      </c>
      <c r="CD138" s="496">
        <f t="shared" si="395"/>
        <v>1033.7103999999999</v>
      </c>
      <c r="CE138" s="496">
        <f t="shared" si="395"/>
        <v>1271.7103999999999</v>
      </c>
      <c r="CF138" s="496">
        <f t="shared" si="395"/>
        <v>1610.7103999999999</v>
      </c>
      <c r="CG138" s="496">
        <f t="shared" si="395"/>
        <v>1610.7103999999999</v>
      </c>
      <c r="CH138" s="496">
        <f t="shared" si="395"/>
        <v>2936.7103999999999</v>
      </c>
      <c r="CI138" s="496">
        <f t="shared" si="395"/>
        <v>2936.7103999999999</v>
      </c>
      <c r="CJ138" s="496">
        <f t="shared" si="395"/>
        <v>5008.7103999999999</v>
      </c>
      <c r="CK138" s="496">
        <f t="shared" si="395"/>
        <v>7781.7103999999999</v>
      </c>
      <c r="CL138" s="496">
        <f t="shared" si="395"/>
        <v>7781.7103999999999</v>
      </c>
      <c r="CM138" s="496">
        <f t="shared" si="395"/>
        <v>7781.7103999999999</v>
      </c>
      <c r="CN138" s="496">
        <f t="shared" si="395"/>
        <v>7803.7103999999999</v>
      </c>
      <c r="CP138" s="497">
        <f t="shared" si="396"/>
        <v>0</v>
      </c>
      <c r="CQ138" s="497">
        <f t="shared" si="396"/>
        <v>0</v>
      </c>
      <c r="CR138" s="497">
        <f t="shared" si="396"/>
        <v>103.37103999999999</v>
      </c>
      <c r="CS138" s="497">
        <f t="shared" si="396"/>
        <v>233.18652399999999</v>
      </c>
      <c r="CT138" s="497">
        <f t="shared" si="396"/>
        <v>405.37700799999999</v>
      </c>
      <c r="CU138" s="497">
        <f t="shared" si="396"/>
        <v>577.56749200000002</v>
      </c>
      <c r="CV138" s="497">
        <f t="shared" si="396"/>
        <v>749.75797599999999</v>
      </c>
      <c r="CW138" s="497">
        <f t="shared" si="396"/>
        <v>1431.9484600000001</v>
      </c>
      <c r="CX138" s="497">
        <f t="shared" si="396"/>
        <v>2386.938944</v>
      </c>
      <c r="CY138" s="497">
        <f t="shared" si="396"/>
        <v>2977.1294280000002</v>
      </c>
      <c r="CZ138" s="497">
        <f t="shared" si="396"/>
        <v>6826.7199119999996</v>
      </c>
      <c r="DA138" s="497">
        <f t="shared" si="396"/>
        <v>7803.7103999999999</v>
      </c>
      <c r="DC138" s="500">
        <v>0</v>
      </c>
      <c r="DD138" s="497">
        <v>1033710400</v>
      </c>
      <c r="DE138" s="497">
        <v>1271710400</v>
      </c>
      <c r="DF138" s="497">
        <v>1610710400</v>
      </c>
      <c r="DG138" s="497">
        <v>1610710400</v>
      </c>
      <c r="DH138" s="497">
        <v>2936710400</v>
      </c>
      <c r="DI138" s="497">
        <v>2936710400</v>
      </c>
      <c r="DJ138" s="497">
        <v>5008710400</v>
      </c>
      <c r="DK138" s="497">
        <v>7781710400</v>
      </c>
      <c r="DL138" s="497">
        <v>7781710400</v>
      </c>
      <c r="DM138" s="497">
        <v>7781710400</v>
      </c>
      <c r="DN138" s="497">
        <v>7803710400</v>
      </c>
      <c r="DP138" s="497">
        <v>0</v>
      </c>
      <c r="DQ138" s="497">
        <v>0</v>
      </c>
      <c r="DR138" s="497">
        <v>103371040</v>
      </c>
      <c r="DS138" s="497">
        <v>233186524</v>
      </c>
      <c r="DT138" s="497">
        <v>405377008</v>
      </c>
      <c r="DU138" s="497">
        <v>577567492</v>
      </c>
      <c r="DV138" s="497">
        <v>749757976</v>
      </c>
      <c r="DW138" s="497">
        <v>1431948460</v>
      </c>
      <c r="DX138" s="497">
        <v>2386938944</v>
      </c>
      <c r="DY138" s="497">
        <v>2977129428</v>
      </c>
      <c r="DZ138" s="497">
        <v>6826719912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30 de Septiembre de 2024'!$P$4:$P$749,'[1]SIIF 30 de Septiembre de 2024'!$A$4:$A$749,$B139,'[1]SIIF 30 de Septiembre de 2024'!$B$4:$B$749,$C139,'[1]SIIF 30 de Septiembre de 2024'!$C$4:$C$749,$D139)/1000000</f>
        <v>9700</v>
      </c>
      <c r="X139" s="360"/>
      <c r="Y139" s="360">
        <f>+SUMIFS('[1]SIIF 30 de Septiembre de 2024'!$R$4:$R$749,'[1]SIIF 30 de Septiembre de 2024'!$A$4:$A$749,$B139,'[1]SIIF 30 de Septiembre de 2024'!$B$4:$B$749,$C139,'[1]SIIF 30 de Septiembre de 2024'!$C$4:$C$749,$D139)/1000000</f>
        <v>0</v>
      </c>
      <c r="Z139" s="360"/>
      <c r="AA139" s="580">
        <f>+SUMIFS('[1]SIIF 30 de Septiembre de 2024'!$Q$4:$Q$749,'[1]SIIF 30 de Septiembre de 2024'!$A$4:$A$749,$B139,'[1]SIIF 30 de Septiembre de 2024'!$B$4:$B$749,$C139,'[1]SIIF 30 de Septiembre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30 de Septiembre de 2024'!$T$4:$T$749,'[1]SIIF 30 de Septiembre de 2024'!$A$4:$A$749,$B139,'[1]SIIF 30 de Septiembre de 2024'!$B$4:$B$749,$C139,'[1]SIIF 30 de Septiembre de 2024'!$C$4:$C$749,$D139)/1000000</f>
        <v>369</v>
      </c>
      <c r="AF139" s="360">
        <f>+SUMIFS('[1]SIIF 30 de Septiembre de 2024'!$U$4:$U$749,'[1]SIIF 30 de Septiembre de 2024'!$A$4:$A$749,$B139,'[1]SIIF 30 de Septiembre de 2024'!$B$4:$B$749,$C139,'[1]SIIF 30 de Septiembre de 2024'!$C$4:$C$749,$D139)/1000000</f>
        <v>13494.15</v>
      </c>
      <c r="AG139" s="360">
        <f>AD139-AE139</f>
        <v>14331</v>
      </c>
      <c r="AH139" s="428">
        <f>+SUMIFS('[1]SIIF 30 de Septiembre de 2024'!$W$4:$W$749,'[1]SIIF 30 de Septiembre de 2024'!$A$4:$A$749,$B139,'[1]SIIF 30 de Septiembre de 2024'!$B$4:$B$749,$C139,'[1]SIIF 30 de Septiembre de 2024'!$C$4:$C$749,$D139,'[1]SIIF 30 de Septiembre de 2024'!$D$4:$D$749,$E139,'[1]SIIF 30 de Septiembre de 2024'!$E$4:$E$749,$F139,'[1]SIIF 30 de Septiembre de 2024'!$F$4:$F$749,$G139,'[1]SIIF 30 de Septiembre de 2024'!$G$4:$G$749,$H139,'[1]SIIF 30 de Septiembre de 2024'!$H$4:$H$749,$I139,'[1]SIIF 30 de Septiembre de 2024'!$I$4:$I$749,$J139,'[1]SIIF 30 de Septiembre de 2024'!$J$4:$J$749,$K139,'[1]SIIF 30 de Septiembre de 2024'!$K$4:$K$749,$L139,'[1]SIIF 30 de Septiembre de 2024'!$L$4:$L$749,$M139,'[1]SIIF 30 de Septiembre de 2024'!$M$4:$M$749,$N139,'[1]SIIF 30 de Septiembre de 2024'!$N$4:$N$749,$O139)/1000000</f>
        <v>10989.117845000001</v>
      </c>
      <c r="AI139" s="247">
        <f t="shared" si="386"/>
        <v>0.74755903707482996</v>
      </c>
      <c r="AJ139" s="278">
        <f t="shared" si="387"/>
        <v>0.76680746947177447</v>
      </c>
      <c r="AK139" s="246">
        <f>INDEX(CC139:CN139,MATCH($W$1,$CC$86:$CN$86,0))</f>
        <v>14331</v>
      </c>
      <c r="AL139" s="246">
        <f>+AH139-AK139</f>
        <v>-3341.8821549999993</v>
      </c>
      <c r="AM139" s="170">
        <f t="shared" si="388"/>
        <v>0.9748979591836735</v>
      </c>
      <c r="AN139" s="428">
        <f>+SUMIFS('[1]SIIF 30 de Septiembre de 2024'!$X$4:$X$749,'[1]SIIF 30 de Septiembre de 2024'!$A$4:$A$749,$B139,'[1]SIIF 30 de Septiembre de 2024'!$B$4:$B$749,$C139,'[1]SIIF 30 de Septiembre de 2024'!$C$4:$C$749,$D139,'[1]SIIF 30 de Septiembre de 2024'!$D$4:$D$749,$E139,'[1]SIIF 30 de Septiembre de 2024'!$E$4:$E$749,$F139,'[1]SIIF 30 de Septiembre de 2024'!$F$4:$F$749,$G139,'[1]SIIF 30 de Septiembre de 2024'!$G$4:$G$749,$H139,'[1]SIIF 30 de Septiembre de 2024'!$H$4:$H$749,$I139,'[1]SIIF 30 de Septiembre de 2024'!$I$4:$I$749,$J139,'[1]SIIF 30 de Septiembre de 2024'!$J$4:$J$749,$K139,'[1]SIIF 30 de Septiembre de 2024'!$K$4:$K$749,$L139,'[1]SIIF 30 de Septiembre de 2024'!$L$4:$L$749,$M139,'[1]SIIF 30 de Septiembre de 2024'!$M$4:$M$749,$N139,'[1]SIIF 30 de Septiembre de 2024'!$N$4:$N$749,$O139)/1000000</f>
        <v>6018.6792800000003</v>
      </c>
      <c r="AO139" s="247">
        <f t="shared" si="389"/>
        <v>0.40943396462585036</v>
      </c>
      <c r="AP139" s="278">
        <f t="shared" si="390"/>
        <v>0.41997622496685511</v>
      </c>
      <c r="AQ139" s="246">
        <f>INDEX(CP139:DA139,MATCH($W$1,$CP$86:$DA$86,0))</f>
        <v>10387.886619000001</v>
      </c>
      <c r="AR139" s="246">
        <f>+AN139-AQ139</f>
        <v>-4369.2073390000005</v>
      </c>
      <c r="AS139" s="170">
        <f t="shared" si="391"/>
        <v>0.78259999999999996</v>
      </c>
      <c r="AT139" s="428">
        <f>+SUMIFS('[1]SIIF 30 de Septiembre de 2024'!$Z$4:$Z$749,'[1]SIIF 30 de Septiembre de 2024'!$A$4:$A$749,$B139,'[1]SIIF 30 de Septiembre de 2024'!$B$4:$B$749,$C139,'[1]SIIF 30 de Septiembre de 2024'!$C$4:$C$749,$D139,'[1]SIIF 30 de Septiembre de 2024'!$D$4:$D$749,$E139,'[1]SIIF 30 de Septiembre de 2024'!$E$4:$E$749,$F139,'[1]SIIF 30 de Septiembre de 2024'!$F$4:$F$749,$G139,'[1]SIIF 30 de Septiembre de 2024'!$G$4:$G$749,$H139,'[1]SIIF 30 de Septiembre de 2024'!$H$4:$H$749,$I139,'[1]SIIF 30 de Septiembre de 2024'!$I$4:$I$749,$J139,'[1]SIIF 30 de Septiembre de 2024'!$J$4:$J$749,$K139,'[1]SIIF 30 de Septiembre de 2024'!$K$4:$K$749,$L139,'[1]SIIF 30 de Septiembre de 2024'!$L$4:$L$749,$M139,'[1]SIIF 30 de Septiembre de 2024'!$M$4:$M$749,$N139,'[1]SIIF 30 de Septiembre de 2024'!$N$4:$N$749,$O139)/1000000</f>
        <v>6018.6792800000003</v>
      </c>
      <c r="AU139" s="247">
        <f t="shared" si="392"/>
        <v>0.40943396462585036</v>
      </c>
      <c r="AV139" s="433">
        <f>+AD139-AH139</f>
        <v>3710.8821549999993</v>
      </c>
      <c r="AW139" s="361">
        <f>+AH139-AN139</f>
        <v>4970.4385650000004</v>
      </c>
      <c r="AX139" s="382">
        <f>+AD139-AN139</f>
        <v>8681.3207199999997</v>
      </c>
      <c r="AY139" s="381">
        <f t="shared" si="393"/>
        <v>3341.8821549999993</v>
      </c>
      <c r="AZ139" s="190">
        <f>AD139*AS139</f>
        <v>11504.22</v>
      </c>
      <c r="BA139" s="250">
        <f t="shared" si="394"/>
        <v>0.52317143448230308</v>
      </c>
      <c r="BC139" s="581">
        <v>0</v>
      </c>
      <c r="BD139" s="252">
        <v>0.12464421768707483</v>
      </c>
      <c r="BE139" s="252">
        <v>0.13805374149659863</v>
      </c>
      <c r="BF139" s="252">
        <v>0.14567278911564627</v>
      </c>
      <c r="BG139" s="252">
        <v>0.15130544217687075</v>
      </c>
      <c r="BH139" s="252">
        <v>0.15130544217687075</v>
      </c>
      <c r="BI139" s="252">
        <v>0.82327823129251698</v>
      </c>
      <c r="BJ139" s="252">
        <v>0.9748979591836735</v>
      </c>
      <c r="BK139" s="252">
        <v>0.9748979591836735</v>
      </c>
      <c r="BL139" s="252">
        <v>0.9748979591836735</v>
      </c>
      <c r="BM139" s="252">
        <v>0.9748979591836735</v>
      </c>
      <c r="BN139" s="252">
        <v>1</v>
      </c>
      <c r="BP139" s="252">
        <v>3.3E-3</v>
      </c>
      <c r="BQ139" s="252">
        <v>1.6400000000000001E-2</v>
      </c>
      <c r="BR139" s="252">
        <v>3.8899999999999997E-2</v>
      </c>
      <c r="BS139" s="252">
        <v>6.25E-2</v>
      </c>
      <c r="BT139" s="252">
        <v>0.3407</v>
      </c>
      <c r="BU139" s="252">
        <v>0.36430000000000001</v>
      </c>
      <c r="BV139" s="252">
        <v>0.41720000000000002</v>
      </c>
      <c r="BW139" s="252">
        <v>0.44080000000000003</v>
      </c>
      <c r="BX139" s="252">
        <v>0.78259999999999996</v>
      </c>
      <c r="BY139" s="252">
        <v>0.84540000000000004</v>
      </c>
      <c r="BZ139" s="252">
        <v>0.86890000000000001</v>
      </c>
      <c r="CA139" s="252">
        <v>1</v>
      </c>
      <c r="CC139" s="496">
        <f t="shared" si="395"/>
        <v>0</v>
      </c>
      <c r="CD139" s="496">
        <f t="shared" si="395"/>
        <v>1832.27</v>
      </c>
      <c r="CE139" s="496">
        <f t="shared" si="395"/>
        <v>2029.39</v>
      </c>
      <c r="CF139" s="496">
        <f t="shared" si="395"/>
        <v>2141.39</v>
      </c>
      <c r="CG139" s="496">
        <f t="shared" si="395"/>
        <v>2224.19</v>
      </c>
      <c r="CH139" s="496">
        <f t="shared" si="395"/>
        <v>2224.19</v>
      </c>
      <c r="CI139" s="496">
        <f t="shared" si="395"/>
        <v>12102.19</v>
      </c>
      <c r="CJ139" s="496">
        <f t="shared" si="395"/>
        <v>14331</v>
      </c>
      <c r="CK139" s="496">
        <f t="shared" si="395"/>
        <v>14331</v>
      </c>
      <c r="CL139" s="496">
        <f t="shared" si="395"/>
        <v>14331</v>
      </c>
      <c r="CM139" s="496">
        <f t="shared" si="395"/>
        <v>14331</v>
      </c>
      <c r="CN139" s="496">
        <f t="shared" si="395"/>
        <v>14700</v>
      </c>
      <c r="CP139" s="497">
        <f t="shared" si="396"/>
        <v>0</v>
      </c>
      <c r="CQ139" s="497">
        <f t="shared" si="396"/>
        <v>0</v>
      </c>
      <c r="CR139" s="497">
        <f t="shared" si="396"/>
        <v>192.35033300000001</v>
      </c>
      <c r="CS139" s="497">
        <f t="shared" si="396"/>
        <v>406.60288800000001</v>
      </c>
      <c r="CT139" s="497">
        <f t="shared" si="396"/>
        <v>634.85544300000004</v>
      </c>
      <c r="CU139" s="497">
        <f t="shared" si="396"/>
        <v>861.90323699999999</v>
      </c>
      <c r="CV139" s="497">
        <f t="shared" si="396"/>
        <v>6138.9510309999996</v>
      </c>
      <c r="CW139" s="497">
        <f t="shared" si="396"/>
        <v>8768.3488249999991</v>
      </c>
      <c r="CX139" s="497">
        <f t="shared" si="396"/>
        <v>10387.886619000001</v>
      </c>
      <c r="CY139" s="497">
        <f t="shared" si="396"/>
        <v>12198.924413000001</v>
      </c>
      <c r="CZ139" s="497">
        <f t="shared" si="396"/>
        <v>13119.962207</v>
      </c>
      <c r="DA139" s="497">
        <f t="shared" si="396"/>
        <v>14700</v>
      </c>
      <c r="DC139" s="500">
        <v>0</v>
      </c>
      <c r="DD139" s="497">
        <v>1832270000</v>
      </c>
      <c r="DE139" s="497">
        <v>2029390000</v>
      </c>
      <c r="DF139" s="497">
        <v>2141390000</v>
      </c>
      <c r="DG139" s="497">
        <v>2224190000</v>
      </c>
      <c r="DH139" s="497">
        <v>2224190000</v>
      </c>
      <c r="DI139" s="497">
        <v>12102190000</v>
      </c>
      <c r="DJ139" s="497">
        <v>14331000000</v>
      </c>
      <c r="DK139" s="497">
        <v>14331000000</v>
      </c>
      <c r="DL139" s="497">
        <v>14331000000</v>
      </c>
      <c r="DM139" s="497">
        <v>14331000000</v>
      </c>
      <c r="DN139" s="497">
        <v>14700000000</v>
      </c>
      <c r="DP139" s="497">
        <v>0</v>
      </c>
      <c r="DQ139" s="497">
        <v>0</v>
      </c>
      <c r="DR139" s="497">
        <v>192350333</v>
      </c>
      <c r="DS139" s="497">
        <v>406602888</v>
      </c>
      <c r="DT139" s="497">
        <v>634855443</v>
      </c>
      <c r="DU139" s="497">
        <v>861903237</v>
      </c>
      <c r="DV139" s="497">
        <v>6138951031</v>
      </c>
      <c r="DW139" s="497">
        <v>8768348825</v>
      </c>
      <c r="DX139" s="497">
        <v>10387886619</v>
      </c>
      <c r="DY139" s="497">
        <v>12198924413</v>
      </c>
      <c r="DZ139" s="497">
        <v>13119962207</v>
      </c>
      <c r="EA139" s="497">
        <v>14700000000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30 de Septiembre de 2024'!$P$4:$P$749,'[1]SIIF 30 de Septiembre de 2024'!$A$4:$A$749,$B140,'[1]SIIF 30 de Septiembre de 2024'!$B$4:$B$749,$C140,'[1]SIIF 30 de Septiembre de 2024'!$C$4:$C$749,$D140)/1000000</f>
        <v>4165.5616970000001</v>
      </c>
      <c r="X140" s="360"/>
      <c r="Y140" s="360">
        <f>+SUMIFS('[1]SIIF 30 de Septiembre de 2024'!$R$4:$R$749,'[1]SIIF 30 de Septiembre de 2024'!$A$4:$A$749,$B140,'[1]SIIF 30 de Septiembre de 2024'!$B$4:$B$749,$C140,'[1]SIIF 30 de Septiembre de 2024'!$C$4:$C$749,$D140)/1000000</f>
        <v>0</v>
      </c>
      <c r="Z140" s="360"/>
      <c r="AA140" s="580">
        <f>+SUMIFS('[1]SIIF 30 de Septiembre de 2024'!$Q$4:$Q$749,'[1]SIIF 30 de Septiembre de 2024'!$A$4:$A$749,$B140,'[1]SIIF 30 de Septiembre de 2024'!$B$4:$B$749,$C140,'[1]SIIF 30 de Septiembre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30 de Septiembre de 2024'!$T$4:$T$749,'[1]SIIF 30 de Septiembre de 2024'!$A$4:$A$749,$B140,'[1]SIIF 30 de Septiembre de 2024'!$B$4:$B$749,$C140,'[1]SIIF 30 de Septiembre de 2024'!$C$4:$C$749,$D140)/1000000</f>
        <v>554</v>
      </c>
      <c r="AF140" s="360">
        <f>+SUMIFS('[1]SIIF 30 de Septiembre de 2024'!$U$4:$U$749,'[1]SIIF 30 de Septiembre de 2024'!$A$4:$A$749,$B140,'[1]SIIF 30 de Septiembre de 2024'!$B$4:$B$749,$C140,'[1]SIIF 30 de Septiembre de 2024'!$C$4:$C$749,$D140)/1000000</f>
        <v>8485.5616969999992</v>
      </c>
      <c r="AG140" s="360">
        <f>AD140-AE140</f>
        <v>8611.561697000001</v>
      </c>
      <c r="AH140" s="428">
        <f>+SUMIFS('[1]SIIF 30 de Septiembre de 2024'!$W$4:$W$749,'[1]SIIF 30 de Septiembre de 2024'!$A$4:$A$749,$B140,'[1]SIIF 30 de Septiembre de 2024'!$B$4:$B$749,$C140,'[1]SIIF 30 de Septiembre de 2024'!$C$4:$C$749,$D140,'[1]SIIF 30 de Septiembre de 2024'!$D$4:$D$749,$E140,'[1]SIIF 30 de Septiembre de 2024'!$E$4:$E$749,$F140,'[1]SIIF 30 de Septiembre de 2024'!$F$4:$F$749,$G140,'[1]SIIF 30 de Septiembre de 2024'!$G$4:$G$749,$H140,'[1]SIIF 30 de Septiembre de 2024'!$H$4:$H$749,$I140,'[1]SIIF 30 de Septiembre de 2024'!$I$4:$I$749,$J140,'[1]SIIF 30 de Septiembre de 2024'!$J$4:$J$749,$K140,'[1]SIIF 30 de Septiembre de 2024'!$K$4:$K$749,$L140,'[1]SIIF 30 de Septiembre de 2024'!$L$4:$L$749,$M140,'[1]SIIF 30 de Septiembre de 2024'!$M$4:$M$749,$N140,'[1]SIIF 30 de Septiembre de 2024'!$N$4:$N$749,$O140)/1000000</f>
        <v>6889.8986610000002</v>
      </c>
      <c r="AI140" s="247">
        <f t="shared" si="386"/>
        <v>0.75171592192272807</v>
      </c>
      <c r="AJ140" s="278">
        <f t="shared" si="387"/>
        <v>0.80007539903014635</v>
      </c>
      <c r="AK140" s="246">
        <f>INDEX(CC140:CN140,MATCH($W$1,$CC$86:$CN$86,0))</f>
        <v>8611.5616969999992</v>
      </c>
      <c r="AL140" s="246">
        <f>+AH140-AK140</f>
        <v>-1721.663035999999</v>
      </c>
      <c r="AM140" s="170">
        <f t="shared" si="388"/>
        <v>0.93955635035642926</v>
      </c>
      <c r="AN140" s="428">
        <f>+SUMIFS('[1]SIIF 30 de Septiembre de 2024'!$X$4:$X$749,'[1]SIIF 30 de Septiembre de 2024'!$A$4:$A$749,$B140,'[1]SIIF 30 de Septiembre de 2024'!$B$4:$B$749,$C140,'[1]SIIF 30 de Septiembre de 2024'!$C$4:$C$749,$D140,'[1]SIIF 30 de Septiembre de 2024'!$D$4:$D$749,$E140,'[1]SIIF 30 de Septiembre de 2024'!$E$4:$E$749,$F140,'[1]SIIF 30 de Septiembre de 2024'!$F$4:$F$749,$G140,'[1]SIIF 30 de Septiembre de 2024'!$G$4:$G$749,$H140,'[1]SIIF 30 de Septiembre de 2024'!$H$4:$H$749,$I140,'[1]SIIF 30 de Septiembre de 2024'!$I$4:$I$749,$J140,'[1]SIIF 30 de Septiembre de 2024'!$J$4:$J$749,$K140,'[1]SIIF 30 de Septiembre de 2024'!$K$4:$K$749,$L140,'[1]SIIF 30 de Septiembre de 2024'!$L$4:$L$749,$M140,'[1]SIIF 30 de Septiembre de 2024'!$M$4:$M$749,$N140,'[1]SIIF 30 de Septiembre de 2024'!$N$4:$N$749,$O140)/1000000</f>
        <v>5782.1900133299996</v>
      </c>
      <c r="AO140" s="247">
        <f t="shared" si="389"/>
        <v>0.6308604103578922</v>
      </c>
      <c r="AP140" s="278">
        <f t="shared" si="390"/>
        <v>0.67144499648006162</v>
      </c>
      <c r="AQ140" s="246">
        <f>INDEX(CP140:DA140,MATCH($W$1,$CP$86:$DA$86,0))</f>
        <v>6988.1039190000001</v>
      </c>
      <c r="AR140" s="246">
        <f>+AN140-AQ140</f>
        <v>-1205.9139056700005</v>
      </c>
      <c r="AS140" s="170">
        <f t="shared" si="391"/>
        <v>0.76243051435541498</v>
      </c>
      <c r="AT140" s="428">
        <f>+SUMIFS('[1]SIIF 30 de Septiembre de 2024'!$Z$4:$Z$749,'[1]SIIF 30 de Septiembre de 2024'!$A$4:$A$749,$B140,'[1]SIIF 30 de Septiembre de 2024'!$B$4:$B$749,$C140,'[1]SIIF 30 de Septiembre de 2024'!$C$4:$C$749,$D140,'[1]SIIF 30 de Septiembre de 2024'!$D$4:$D$749,$E140,'[1]SIIF 30 de Septiembre de 2024'!$E$4:$E$749,$F140,'[1]SIIF 30 de Septiembre de 2024'!$F$4:$F$749,$G140,'[1]SIIF 30 de Septiembre de 2024'!$G$4:$G$749,$H140,'[1]SIIF 30 de Septiembre de 2024'!$H$4:$H$749,$I140,'[1]SIIF 30 de Septiembre de 2024'!$I$4:$I$749,$J140,'[1]SIIF 30 de Septiembre de 2024'!$J$4:$J$749,$K140,'[1]SIIF 30 de Septiembre de 2024'!$K$4:$K$749,$L140,'[1]SIIF 30 de Septiembre de 2024'!$L$4:$L$749,$M140,'[1]SIIF 30 de Septiembre de 2024'!$M$4:$M$749,$N140,'[1]SIIF 30 de Septiembre de 2024'!$N$4:$N$749,$O140)/1000000</f>
        <v>5782.1900133299996</v>
      </c>
      <c r="AU140" s="247">
        <f t="shared" si="392"/>
        <v>0.6308604103578922</v>
      </c>
      <c r="AV140" s="433">
        <f>+AD140-AH140</f>
        <v>2275.6630360000008</v>
      </c>
      <c r="AW140" s="361">
        <f>+AH140-AN140</f>
        <v>1107.7086476700006</v>
      </c>
      <c r="AX140" s="382">
        <f>+AD140-AN140</f>
        <v>3383.3716836700014</v>
      </c>
      <c r="AY140" s="381">
        <f t="shared" si="393"/>
        <v>1721.6630360000008</v>
      </c>
      <c r="AZ140" s="190">
        <f>AD140*AS140</f>
        <v>6988.103919000001</v>
      </c>
      <c r="BA140" s="250">
        <f t="shared" si="394"/>
        <v>0.82743331815784327</v>
      </c>
      <c r="BC140" s="581">
        <v>0</v>
      </c>
      <c r="BD140" s="252">
        <v>0.15218049030825262</v>
      </c>
      <c r="BE140" s="252">
        <v>0.15218049030825262</v>
      </c>
      <c r="BF140" s="252">
        <v>0.21529718943967086</v>
      </c>
      <c r="BG140" s="252">
        <v>0.22729863611980222</v>
      </c>
      <c r="BH140" s="252">
        <v>0.23809993813192046</v>
      </c>
      <c r="BI140" s="252">
        <v>0.91127199282656246</v>
      </c>
      <c r="BJ140" s="252">
        <v>0.93955635035642926</v>
      </c>
      <c r="BK140" s="252">
        <v>0.93955635035642926</v>
      </c>
      <c r="BL140" s="252">
        <v>0.93955635035642926</v>
      </c>
      <c r="BM140" s="252">
        <v>0.93955635035642926</v>
      </c>
      <c r="BN140" s="252">
        <v>1</v>
      </c>
      <c r="BP140" s="252">
        <v>0</v>
      </c>
      <c r="BQ140" s="252">
        <v>0</v>
      </c>
      <c r="BR140" s="252">
        <v>1.5218048998094045E-2</v>
      </c>
      <c r="BS140" s="252">
        <v>3.0436098105292148E-2</v>
      </c>
      <c r="BT140" s="252">
        <v>5.3543734494813471E-2</v>
      </c>
      <c r="BU140" s="252">
        <v>7.8365863189279239E-2</v>
      </c>
      <c r="BV140" s="252">
        <v>0.10498820899486876</v>
      </c>
      <c r="BW140" s="252">
        <v>0.70091554368159958</v>
      </c>
      <c r="BX140" s="252">
        <v>0.76243051435541498</v>
      </c>
      <c r="BY140" s="252">
        <v>0.83321933019115002</v>
      </c>
      <c r="BZ140" s="252">
        <v>0.86691276537920625</v>
      </c>
      <c r="CA140" s="252">
        <v>1</v>
      </c>
      <c r="CC140" s="496">
        <f t="shared" si="395"/>
        <v>0</v>
      </c>
      <c r="CD140" s="496">
        <f t="shared" si="395"/>
        <v>1394.819673</v>
      </c>
      <c r="CE140" s="496">
        <f t="shared" si="395"/>
        <v>1394.819673</v>
      </c>
      <c r="CF140" s="496">
        <f t="shared" si="395"/>
        <v>1973.319673</v>
      </c>
      <c r="CG140" s="496">
        <f t="shared" si="395"/>
        <v>2083.319673</v>
      </c>
      <c r="CH140" s="496">
        <f t="shared" si="395"/>
        <v>2182.319673</v>
      </c>
      <c r="CI140" s="496">
        <f t="shared" si="395"/>
        <v>8352.319673</v>
      </c>
      <c r="CJ140" s="496">
        <f t="shared" si="395"/>
        <v>8611.5616969999992</v>
      </c>
      <c r="CK140" s="496">
        <f t="shared" si="395"/>
        <v>8611.5616969999992</v>
      </c>
      <c r="CL140" s="496">
        <f t="shared" si="395"/>
        <v>8611.5616969999992</v>
      </c>
      <c r="CM140" s="496">
        <f t="shared" si="395"/>
        <v>8611.5616969999992</v>
      </c>
      <c r="CN140" s="496">
        <f t="shared" si="395"/>
        <v>9165.5616969999992</v>
      </c>
      <c r="CP140" s="497">
        <f t="shared" si="396"/>
        <v>0</v>
      </c>
      <c r="CQ140" s="497">
        <f t="shared" si="396"/>
        <v>0</v>
      </c>
      <c r="CR140" s="497">
        <f t="shared" si="396"/>
        <v>139.481967</v>
      </c>
      <c r="CS140" s="497">
        <f t="shared" si="396"/>
        <v>278.96393499999999</v>
      </c>
      <c r="CT140" s="497">
        <f t="shared" si="396"/>
        <v>490.75840199999999</v>
      </c>
      <c r="CU140" s="497">
        <f t="shared" si="396"/>
        <v>718.267154</v>
      </c>
      <c r="CV140" s="497">
        <f t="shared" si="396"/>
        <v>962.27590699999996</v>
      </c>
      <c r="CW140" s="497">
        <f t="shared" si="396"/>
        <v>6424.2846600000003</v>
      </c>
      <c r="CX140" s="497">
        <f t="shared" si="396"/>
        <v>6988.1039190000001</v>
      </c>
      <c r="CY140" s="497">
        <f t="shared" si="396"/>
        <v>7636.923178</v>
      </c>
      <c r="CZ140" s="497">
        <f t="shared" si="396"/>
        <v>7945.7424369999999</v>
      </c>
      <c r="DA140" s="497">
        <f t="shared" si="396"/>
        <v>9165.5616969999992</v>
      </c>
      <c r="DC140" s="500">
        <v>0</v>
      </c>
      <c r="DD140" s="497">
        <v>1394819673</v>
      </c>
      <c r="DE140" s="497">
        <v>1394819673</v>
      </c>
      <c r="DF140" s="497">
        <v>1973319673</v>
      </c>
      <c r="DG140" s="497">
        <v>2083319673</v>
      </c>
      <c r="DH140" s="497">
        <v>2182319673</v>
      </c>
      <c r="DI140" s="497">
        <v>8352319673</v>
      </c>
      <c r="DJ140" s="497">
        <v>8611561697</v>
      </c>
      <c r="DK140" s="497">
        <v>8611561697</v>
      </c>
      <c r="DL140" s="497">
        <v>8611561697</v>
      </c>
      <c r="DM140" s="497">
        <v>8611561697</v>
      </c>
      <c r="DN140" s="497">
        <v>9165561697</v>
      </c>
      <c r="DP140" s="497">
        <v>0</v>
      </c>
      <c r="DQ140" s="497">
        <v>0</v>
      </c>
      <c r="DR140" s="497">
        <v>139481967</v>
      </c>
      <c r="DS140" s="497">
        <v>278963935</v>
      </c>
      <c r="DT140" s="497">
        <v>490758402</v>
      </c>
      <c r="DU140" s="497">
        <v>718267154</v>
      </c>
      <c r="DV140" s="497">
        <v>962275907</v>
      </c>
      <c r="DW140" s="497">
        <v>6424284660</v>
      </c>
      <c r="DX140" s="497">
        <v>6988103919</v>
      </c>
      <c r="DY140" s="497">
        <v>7636923178</v>
      </c>
      <c r="DZ140" s="497">
        <v>7945742437</v>
      </c>
      <c r="EA140" s="497">
        <v>9165561697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7">+SUM(X136:X140)</f>
        <v>0</v>
      </c>
      <c r="Y141" s="353">
        <f t="shared" si="397"/>
        <v>0</v>
      </c>
      <c r="Z141" s="353">
        <f t="shared" si="397"/>
        <v>0</v>
      </c>
      <c r="AA141" s="353">
        <f t="shared" si="397"/>
        <v>15000</v>
      </c>
      <c r="AB141" s="353">
        <f t="shared" si="397"/>
        <v>0</v>
      </c>
      <c r="AC141" s="353">
        <f t="shared" si="397"/>
        <v>15000</v>
      </c>
      <c r="AD141" s="423">
        <f t="shared" si="397"/>
        <v>49020.161575999999</v>
      </c>
      <c r="AE141" s="353">
        <f t="shared" si="397"/>
        <v>1296</v>
      </c>
      <c r="AF141" s="353">
        <f t="shared" si="397"/>
        <v>44780.311575999993</v>
      </c>
      <c r="AG141" s="353">
        <f>+SUM(AG136:AG140)</f>
        <v>47724.161575999999</v>
      </c>
      <c r="AH141" s="423">
        <f>+SUM(AH136:AH140)</f>
        <v>32149.115824</v>
      </c>
      <c r="AI141" s="167">
        <f t="shared" si="386"/>
        <v>0.65583455440383598</v>
      </c>
      <c r="AJ141" s="261">
        <f t="shared" si="387"/>
        <v>0.67364443423072029</v>
      </c>
      <c r="AK141" s="185">
        <f>+SUM(AK136:AK140)</f>
        <v>47724.161575999999</v>
      </c>
      <c r="AL141" s="185">
        <f>+SUM(AL136:AL140)</f>
        <v>-15575.045751999998</v>
      </c>
      <c r="AM141" s="170">
        <f t="shared" si="388"/>
        <v>0.97356189864876919</v>
      </c>
      <c r="AN141" s="423">
        <f>+SUM(AN136:AN140)</f>
        <v>20676.583865329998</v>
      </c>
      <c r="AO141" s="183">
        <f t="shared" si="389"/>
        <v>0.42179754616421217</v>
      </c>
      <c r="AP141" s="261">
        <f t="shared" si="390"/>
        <v>0.4332519039104093</v>
      </c>
      <c r="AQ141" s="185">
        <f>+SUM(AQ136:AQ140)</f>
        <v>30591.490298000004</v>
      </c>
      <c r="AR141" s="185">
        <f>+SUM(AR136:AR140)</f>
        <v>-9914.9064326700027</v>
      </c>
      <c r="AS141" s="170">
        <f t="shared" si="391"/>
        <v>0.62405935261089451</v>
      </c>
      <c r="AT141" s="423">
        <f>+SUM(AT136:AT140)</f>
        <v>20676.583865329998</v>
      </c>
      <c r="AU141" s="183">
        <f t="shared" si="392"/>
        <v>0.42179754616421217</v>
      </c>
      <c r="AV141" s="423">
        <f>+SUM(AV136:AV140)</f>
        <v>16871.045752000002</v>
      </c>
      <c r="AW141" s="353">
        <f>+SUM(AW136:AW140)</f>
        <v>11472.531958670001</v>
      </c>
      <c r="AX141" s="355">
        <f>+SUM(AX136:AX140)</f>
        <v>28343.577710670001</v>
      </c>
      <c r="AY141" s="353">
        <f t="shared" si="393"/>
        <v>15575.045751999998</v>
      </c>
      <c r="AZ141" s="253">
        <f>+SUM(AZ136:AZ139)</f>
        <v>24719.71976</v>
      </c>
      <c r="BA141" s="250">
        <f t="shared" si="394"/>
        <v>0.83644086850804966</v>
      </c>
      <c r="BC141" s="296">
        <f>CC141/$AD$141</f>
        <v>0</v>
      </c>
      <c r="BD141" s="296">
        <f t="shared" ref="BD141:BM141" si="398">CD141/$AD$141</f>
        <v>0.1802930424514764</v>
      </c>
      <c r="BE141" s="296">
        <f t="shared" si="398"/>
        <v>0.19668360450122235</v>
      </c>
      <c r="BF141" s="296">
        <f t="shared" si="398"/>
        <v>0.23305027369785752</v>
      </c>
      <c r="BG141" s="296">
        <f t="shared" si="398"/>
        <v>0.24928441031460871</v>
      </c>
      <c r="BH141" s="296">
        <f t="shared" si="398"/>
        <v>0.28430861147596476</v>
      </c>
      <c r="BI141" s="296">
        <f t="shared" si="398"/>
        <v>0.75347706259057801</v>
      </c>
      <c r="BJ141" s="296">
        <f t="shared" si="398"/>
        <v>0.8898453243237836</v>
      </c>
      <c r="BK141" s="296">
        <f t="shared" si="398"/>
        <v>0.97356189864876919</v>
      </c>
      <c r="BL141" s="296">
        <f t="shared" si="398"/>
        <v>0.97356189864876919</v>
      </c>
      <c r="BM141" s="296">
        <f t="shared" si="398"/>
        <v>0.97356189864876919</v>
      </c>
      <c r="BN141" s="296">
        <f>CN141/$AD$141</f>
        <v>1</v>
      </c>
      <c r="BP141" s="296">
        <f>CP141/$AD$141</f>
        <v>0</v>
      </c>
      <c r="BQ141" s="296">
        <f t="shared" ref="BQ141:CA141" si="399">CQ141/$AD$141</f>
        <v>2.2439746517248404E-4</v>
      </c>
      <c r="BR141" s="296">
        <f t="shared" si="399"/>
        <v>1.841737585055242E-2</v>
      </c>
      <c r="BS141" s="296">
        <f t="shared" si="399"/>
        <v>3.8431527792481955E-2</v>
      </c>
      <c r="BT141" s="296">
        <f t="shared" si="399"/>
        <v>6.2481519124562748E-2</v>
      </c>
      <c r="BU141" s="296">
        <f t="shared" si="399"/>
        <v>8.9167646361655875E-2</v>
      </c>
      <c r="BV141" s="296">
        <f t="shared" si="399"/>
        <v>0.32220047548217001</v>
      </c>
      <c r="BW141" s="296">
        <f t="shared" si="399"/>
        <v>0.53543808857722153</v>
      </c>
      <c r="BX141" s="296">
        <f t="shared" si="399"/>
        <v>0.62405935261089451</v>
      </c>
      <c r="BY141" s="296">
        <f t="shared" si="399"/>
        <v>0.74089477293321437</v>
      </c>
      <c r="BZ141" s="296">
        <f t="shared" si="399"/>
        <v>0.87832475776823626</v>
      </c>
      <c r="CA141" s="296">
        <f t="shared" si="399"/>
        <v>1</v>
      </c>
      <c r="CC141" s="508">
        <f>+SUM(CC136:CC140)</f>
        <v>0</v>
      </c>
      <c r="CD141" s="508">
        <f t="shared" ref="CD141:EA141" si="400">+SUM(CD136:CD140)</f>
        <v>8837.9940719999995</v>
      </c>
      <c r="CE141" s="508">
        <f t="shared" si="400"/>
        <v>9641.4620720000003</v>
      </c>
      <c r="CF141" s="508">
        <f t="shared" si="400"/>
        <v>11424.162071999999</v>
      </c>
      <c r="CG141" s="508">
        <f t="shared" si="400"/>
        <v>12219.962072</v>
      </c>
      <c r="CH141" s="508">
        <f t="shared" si="400"/>
        <v>13936.854072</v>
      </c>
      <c r="CI141" s="508">
        <f t="shared" si="400"/>
        <v>36935.567351999998</v>
      </c>
      <c r="CJ141" s="508">
        <f t="shared" si="400"/>
        <v>43620.361575999996</v>
      </c>
      <c r="CK141" s="508">
        <f t="shared" si="400"/>
        <v>47724.161575999999</v>
      </c>
      <c r="CL141" s="508">
        <f t="shared" si="400"/>
        <v>47724.161575999999</v>
      </c>
      <c r="CM141" s="508">
        <f t="shared" si="400"/>
        <v>47724.161575999999</v>
      </c>
      <c r="CN141" s="508">
        <f t="shared" si="400"/>
        <v>49020.161575999999</v>
      </c>
      <c r="CP141" s="508">
        <f t="shared" si="400"/>
        <v>0</v>
      </c>
      <c r="CQ141" s="508">
        <f t="shared" si="400"/>
        <v>11</v>
      </c>
      <c r="CR141" s="508">
        <f t="shared" si="400"/>
        <v>902.82274000000007</v>
      </c>
      <c r="CS141" s="508">
        <f t="shared" si="400"/>
        <v>1883.9197019999999</v>
      </c>
      <c r="CT141" s="508">
        <f t="shared" si="400"/>
        <v>3062.854163</v>
      </c>
      <c r="CU141" s="508">
        <f t="shared" si="400"/>
        <v>4371.0124319999995</v>
      </c>
      <c r="CV141" s="508">
        <f t="shared" si="400"/>
        <v>15794.319368</v>
      </c>
      <c r="CW141" s="508">
        <f t="shared" si="400"/>
        <v>26247.261616</v>
      </c>
      <c r="CX141" s="508">
        <f t="shared" si="400"/>
        <v>30591.490298000004</v>
      </c>
      <c r="CY141" s="508">
        <f t="shared" si="400"/>
        <v>36318.781479999998</v>
      </c>
      <c r="CZ141" s="508">
        <f t="shared" si="400"/>
        <v>43055.621542000001</v>
      </c>
      <c r="DA141" s="508">
        <f t="shared" si="400"/>
        <v>49020.161575999999</v>
      </c>
      <c r="DC141" s="508">
        <f t="shared" si="400"/>
        <v>0</v>
      </c>
      <c r="DD141" s="508">
        <f t="shared" si="400"/>
        <v>8837994072</v>
      </c>
      <c r="DE141" s="508">
        <f t="shared" si="400"/>
        <v>9641462072</v>
      </c>
      <c r="DF141" s="508">
        <f t="shared" si="400"/>
        <v>11424162072</v>
      </c>
      <c r="DG141" s="508">
        <f t="shared" si="400"/>
        <v>12219962072</v>
      </c>
      <c r="DH141" s="508">
        <f t="shared" si="400"/>
        <v>13936854072</v>
      </c>
      <c r="DI141" s="508">
        <f t="shared" si="400"/>
        <v>36935567352</v>
      </c>
      <c r="DJ141" s="508">
        <f t="shared" si="400"/>
        <v>43620361576</v>
      </c>
      <c r="DK141" s="508">
        <f t="shared" si="400"/>
        <v>47724161576</v>
      </c>
      <c r="DL141" s="508">
        <f t="shared" si="400"/>
        <v>47724161576</v>
      </c>
      <c r="DM141" s="508">
        <f t="shared" si="400"/>
        <v>47724161576</v>
      </c>
      <c r="DN141" s="508">
        <f t="shared" si="400"/>
        <v>49020161576</v>
      </c>
      <c r="DP141" s="508">
        <f t="shared" si="400"/>
        <v>0</v>
      </c>
      <c r="DQ141" s="508">
        <f t="shared" si="400"/>
        <v>11000000</v>
      </c>
      <c r="DR141" s="508">
        <f t="shared" si="400"/>
        <v>902822740</v>
      </c>
      <c r="DS141" s="508">
        <f t="shared" si="400"/>
        <v>1883919702</v>
      </c>
      <c r="DT141" s="508">
        <f t="shared" si="400"/>
        <v>3062854163</v>
      </c>
      <c r="DU141" s="508">
        <f t="shared" si="400"/>
        <v>4371012432</v>
      </c>
      <c r="DV141" s="508">
        <f t="shared" si="400"/>
        <v>15794319368</v>
      </c>
      <c r="DW141" s="508">
        <f t="shared" si="400"/>
        <v>26247261616</v>
      </c>
      <c r="DX141" s="508">
        <f t="shared" si="400"/>
        <v>30591490298</v>
      </c>
      <c r="DY141" s="508">
        <f t="shared" si="400"/>
        <v>36318781480</v>
      </c>
      <c r="DZ141" s="508">
        <f t="shared" si="400"/>
        <v>43055621542</v>
      </c>
      <c r="EA141" s="508">
        <f t="shared" si="400"/>
        <v>49020161576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439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30 de Septiembre de 2024'!$P$4:$P$749,'[1]SIIF 30 de Septiembre de 2024'!$A$4:$A$749,$B143,'[1]SIIF 30 de Septiembre de 2024'!$B$4:$B$749,$C143,'[1]SIIF 30 de Septiembre de 2024'!$C$4:$C$749,$D143)/1000000</f>
        <v>8833.6919999999991</v>
      </c>
      <c r="X143" s="360"/>
      <c r="Y143" s="360">
        <f>+SUMIFS('[1]SIIF 30 de Septiembre de 2024'!$R$4:$R$749,'[1]SIIF 30 de Septiembre de 2024'!$A$4:$A$749,$B143,'[1]SIIF 30 de Septiembre de 2024'!$B$4:$B$749,$C143,'[1]SIIF 30 de Septiembre de 2024'!$C$4:$C$749,#REF!)/1000000</f>
        <v>0</v>
      </c>
      <c r="Z143" s="360"/>
      <c r="AA143" s="360">
        <f>+SUMIFS('[1]SIIF 30 de Septiembre de 2024'!$Q$4:$Q$749,'[1]SIIF 30 de Septiembre de 2024'!$A$4:$A$749,$B143,'[1]SIIF 30 de Septiembre de 2024'!$B$4:$B$749,$C143,'[1]SIIF 30 de Septiembre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30 de Septiembre de 2024'!$T$4:$T$749,'[1]SIIF 30 de Septiembre de 2024'!$A$4:$A$749,$B143,'[1]SIIF 30 de Septiembre de 2024'!$B$4:$B$749,$C143,'[1]SIIF 30 de Septiembre de 2024'!$C$4:$C$749,$D143)/1000000</f>
        <v>0</v>
      </c>
      <c r="AF143" s="360">
        <f>+SUMIFS('[1]SIIF 30 de Septiembre de 2024'!$U$4:$U$749,'[1]SIIF 30 de Septiembre de 2024'!$A$4:$A$749,$B143,'[1]SIIF 30 de Septiembre de 2024'!$B$4:$B$749,$C143,'[1]SIIF 30 de Septiembre de 2024'!$C$4:$C$749,$D143)/1000000</f>
        <v>8833.6919993299998</v>
      </c>
      <c r="AG143" s="360">
        <f>AD143-AE143</f>
        <v>8833.6919999999991</v>
      </c>
      <c r="AH143" s="428">
        <f>+SUMIFS('[1]SIIF 30 de Septiembre de 2024'!$W$4:$W$749,'[1]SIIF 30 de Septiembre de 2024'!$A$4:$A$749,$B143,'[1]SIIF 30 de Septiembre de 2024'!$B$4:$B$749,$C143,'[1]SIIF 30 de Septiembre de 2024'!$C$4:$C$749,$D143,'[1]SIIF 30 de Septiembre de 2024'!$D$4:$D$749,$E143,'[1]SIIF 30 de Septiembre de 2024'!$E$4:$E$749,$F143,'[1]SIIF 30 de Septiembre de 2024'!$F$4:$F$749,$G143,'[1]SIIF 30 de Septiembre de 2024'!$G$4:$G$749,$H143,'[1]SIIF 30 de Septiembre de 2024'!$H$4:$H$749,$I143,'[1]SIIF 30 de Septiembre de 2024'!$I$4:$I$749,$J143,'[1]SIIF 30 de Septiembre de 2024'!$J$4:$J$749,$K143,'[1]SIIF 30 de Septiembre de 2024'!$K$4:$K$749,$L143,'[1]SIIF 30 de Septiembre de 2024'!$L$4:$L$749,$M143,'[1]SIIF 30 de Septiembre de 2024'!$M$4:$M$749,$N143,'[1]SIIF 30 de Septiembre de 2024'!$N$4:$N$749,$O143)/1000000</f>
        <v>4642.1370030100006</v>
      </c>
      <c r="AI143" s="247">
        <f>+AH143/AD143</f>
        <v>0.52550360630753268</v>
      </c>
      <c r="AJ143" s="248">
        <f>+AH143/AG143</f>
        <v>0.52550360630753268</v>
      </c>
      <c r="AK143" s="246">
        <f>INDEX(CC143:CN143,MATCH($W$1,$CC$86:$CN$86,0))</f>
        <v>8185.4793</v>
      </c>
      <c r="AL143" s="246">
        <f>+AH143-AK143</f>
        <v>-3543.3422969899993</v>
      </c>
      <c r="AM143" s="170">
        <f>INDEX(BC143:BN143,MATCH($W$1,$BC$86:$BN$86,0))</f>
        <v>0.92662040967695047</v>
      </c>
      <c r="AN143" s="428">
        <f>+SUMIFS('[1]SIIF 30 de Septiembre de 2024'!$X$4:$X$749,'[1]SIIF 30 de Septiembre de 2024'!$A$4:$A$749,$B143,'[1]SIIF 30 de Septiembre de 2024'!$B$4:$B$749,$C143,'[1]SIIF 30 de Septiembre de 2024'!$C$4:$C$749,$D143,'[1]SIIF 30 de Septiembre de 2024'!$D$4:$D$749,$E143,'[1]SIIF 30 de Septiembre de 2024'!$E$4:$E$749,$F143,'[1]SIIF 30 de Septiembre de 2024'!$F$4:$F$749,$G143,'[1]SIIF 30 de Septiembre de 2024'!$G$4:$G$749,$H143,'[1]SIIF 30 de Septiembre de 2024'!$H$4:$H$749,$I143,'[1]SIIF 30 de Septiembre de 2024'!$I$4:$I$749,$J143,'[1]SIIF 30 de Septiembre de 2024'!$J$4:$J$749,$K143,'[1]SIIF 30 de Septiembre de 2024'!$K$4:$K$749,$L143,'[1]SIIF 30 de Septiembre de 2024'!$L$4:$L$749,$M143,'[1]SIIF 30 de Septiembre de 2024'!$M$4:$M$749,$N143,'[1]SIIF 30 de Septiembre de 2024'!$N$4:$N$749,$O143)/1000000</f>
        <v>2625.1318130100003</v>
      </c>
      <c r="AO143" s="247">
        <f>+AN143/AD143</f>
        <v>0.29717266721660668</v>
      </c>
      <c r="AP143" s="248">
        <f>+AN143/AG143</f>
        <v>0.29717266721660668</v>
      </c>
      <c r="AQ143" s="246">
        <f>INDEX(CP143:DA143,MATCH($W$1,$CP$86:$DA$86,0))</f>
        <v>3569.2</v>
      </c>
      <c r="AR143" s="246">
        <f>+AN143-AQ143</f>
        <v>-944.0681869899995</v>
      </c>
      <c r="AS143" s="170">
        <f>INDEX(BP143:CA143,MATCH($W$1,$BP$86:$CA$86,0))</f>
        <v>0.40404397164854738</v>
      </c>
      <c r="AT143" s="428">
        <f>+SUMIFS('[1]SIIF 30 de Septiembre de 2024'!$Z$4:$Z$749,'[1]SIIF 30 de Septiembre de 2024'!$A$4:$A$749,$B143,'[1]SIIF 30 de Septiembre de 2024'!$B$4:$B$749,$C143,'[1]SIIF 30 de Septiembre de 2024'!$C$4:$C$749,$D143,'[1]SIIF 30 de Septiembre de 2024'!$D$4:$D$749,$E143,'[1]SIIF 30 de Septiembre de 2024'!$E$4:$E$749,$F143,'[1]SIIF 30 de Septiembre de 2024'!$F$4:$F$749,$G143,'[1]SIIF 30 de Septiembre de 2024'!$G$4:$G$749,$H143,'[1]SIIF 30 de Septiembre de 2024'!$H$4:$H$749,$I143,'[1]SIIF 30 de Septiembre de 2024'!$I$4:$I$749,$J143,'[1]SIIF 30 de Septiembre de 2024'!$J$4:$J$749,$K143,'[1]SIIF 30 de Septiembre de 2024'!$K$4:$K$749,$L143,'[1]SIIF 30 de Septiembre de 2024'!$L$4:$L$749,$M143,'[1]SIIF 30 de Septiembre de 2024'!$M$4:$M$749,$N143,'[1]SIIF 30 de Septiembre de 2024'!$N$4:$N$749,$O143)/1000000</f>
        <v>2624.3518130100001</v>
      </c>
      <c r="AU143" s="247">
        <f>+AT143/AD143</f>
        <v>0.29708436891505846</v>
      </c>
      <c r="AV143" s="428">
        <f>+AD143-AH143</f>
        <v>4191.5549969899985</v>
      </c>
      <c r="AW143" s="361">
        <f>+AH143-AN143</f>
        <v>2017.0051900000003</v>
      </c>
      <c r="AX143" s="382">
        <f>+AD143-AN143</f>
        <v>6208.5601869899983</v>
      </c>
      <c r="AY143" s="361">
        <f>+AG143-AH143</f>
        <v>4191.5549969899985</v>
      </c>
      <c r="AZ143" s="190">
        <f>AD143*AS143</f>
        <v>3569.1999999999994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1">DC143/EC143</f>
        <v>0</v>
      </c>
      <c r="CD143" s="496">
        <f t="shared" si="401"/>
        <v>122.4</v>
      </c>
      <c r="CE143" s="496">
        <f t="shared" si="401"/>
        <v>877.3</v>
      </c>
      <c r="CF143" s="496">
        <f t="shared" si="401"/>
        <v>4268.83</v>
      </c>
      <c r="CG143" s="496">
        <f t="shared" si="401"/>
        <v>5591.33</v>
      </c>
      <c r="CH143" s="496">
        <f t="shared" si="401"/>
        <v>7856.33</v>
      </c>
      <c r="CI143" s="496">
        <f t="shared" si="401"/>
        <v>8137.7130999999999</v>
      </c>
      <c r="CJ143" s="496">
        <f t="shared" si="401"/>
        <v>8161.5962</v>
      </c>
      <c r="CK143" s="496">
        <f t="shared" si="401"/>
        <v>8185.4793</v>
      </c>
      <c r="CL143" s="496">
        <f t="shared" si="401"/>
        <v>8209.3624</v>
      </c>
      <c r="CM143" s="496">
        <f t="shared" si="401"/>
        <v>8233.2455000000009</v>
      </c>
      <c r="CN143" s="496">
        <f t="shared" si="401"/>
        <v>8833.6919999999991</v>
      </c>
      <c r="CP143" s="497">
        <f>DP143/EP143</f>
        <v>0</v>
      </c>
      <c r="CQ143" s="497">
        <f t="shared" ref="CQ143:DA143" si="402">DQ143/EQ143</f>
        <v>0</v>
      </c>
      <c r="CR143" s="497">
        <f t="shared" si="402"/>
        <v>15.5</v>
      </c>
      <c r="CS143" s="497">
        <f t="shared" si="402"/>
        <v>118</v>
      </c>
      <c r="CT143" s="497">
        <f t="shared" si="402"/>
        <v>518.73</v>
      </c>
      <c r="CU143" s="497">
        <f t="shared" si="402"/>
        <v>1266.585</v>
      </c>
      <c r="CV143" s="497">
        <f t="shared" si="402"/>
        <v>1927.14</v>
      </c>
      <c r="CW143" s="497">
        <f t="shared" si="402"/>
        <v>2819.645</v>
      </c>
      <c r="CX143" s="497">
        <f t="shared" si="402"/>
        <v>3569.2</v>
      </c>
      <c r="CY143" s="497">
        <f t="shared" si="402"/>
        <v>4286.0550000000003</v>
      </c>
      <c r="CZ143" s="497">
        <f t="shared" si="402"/>
        <v>4915.6099999999997</v>
      </c>
      <c r="DA143" s="497">
        <f t="shared" si="402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3">+SUM(AA143:AA143)</f>
        <v>0</v>
      </c>
      <c r="AB144" s="353">
        <f t="shared" si="403"/>
        <v>0</v>
      </c>
      <c r="AC144" s="353">
        <f t="shared" si="403"/>
        <v>0</v>
      </c>
      <c r="AD144" s="423">
        <f t="shared" si="403"/>
        <v>8833.6919999999991</v>
      </c>
      <c r="AE144" s="353">
        <f t="shared" si="403"/>
        <v>0</v>
      </c>
      <c r="AF144" s="353">
        <f t="shared" si="403"/>
        <v>8833.6919993299998</v>
      </c>
      <c r="AG144" s="353">
        <f>+AG143</f>
        <v>8833.6919999999991</v>
      </c>
      <c r="AH144" s="423">
        <f>SUM(AH143:AH143)</f>
        <v>4642.1370030100006</v>
      </c>
      <c r="AI144" s="167">
        <f>+AH144/AD144</f>
        <v>0.52550360630753268</v>
      </c>
      <c r="AJ144" s="260">
        <f>+AH144/AG144</f>
        <v>0.52550360630753268</v>
      </c>
      <c r="AK144" s="185">
        <f>+AK143</f>
        <v>8185.4793</v>
      </c>
      <c r="AL144" s="185">
        <f>AL143</f>
        <v>-3543.3422969899993</v>
      </c>
      <c r="AM144" s="170">
        <f>INDEX(BC144:BN144,MATCH($W$1,$BC$86:$BN$86,0))</f>
        <v>0.92662040967695047</v>
      </c>
      <c r="AN144" s="423">
        <f>SUM(AN143:AN143)</f>
        <v>2625.1318130100003</v>
      </c>
      <c r="AO144" s="183">
        <f>+AN144/AD144</f>
        <v>0.29717266721660668</v>
      </c>
      <c r="AP144" s="261">
        <f>+AN144/AG144</f>
        <v>0.29717266721660668</v>
      </c>
      <c r="AQ144" s="185">
        <f>AQ143</f>
        <v>3569.2</v>
      </c>
      <c r="AR144" s="185">
        <f>AR143</f>
        <v>-944.0681869899995</v>
      </c>
      <c r="AS144" s="170">
        <f>INDEX(BP144:CA144,MATCH($W$1,$BP$86:$CA$86,0))</f>
        <v>0.40404397164854738</v>
      </c>
      <c r="AT144" s="423">
        <f>SUM(AT143:AT143)</f>
        <v>2624.3518130100001</v>
      </c>
      <c r="AU144" s="183">
        <f>+AT144/AD144</f>
        <v>0.29708436891505846</v>
      </c>
      <c r="AV144" s="423">
        <f>SUM(AV143:AV143)</f>
        <v>4191.5549969899985</v>
      </c>
      <c r="AW144" s="353">
        <f>+AH144-AN144</f>
        <v>2017.0051900000003</v>
      </c>
      <c r="AX144" s="353">
        <f>+AD144-AN144</f>
        <v>6208.5601869899983</v>
      </c>
      <c r="AY144" s="353">
        <f>+AG144-AH144</f>
        <v>4191.5549969899985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4">SUM(CD143:CD143)</f>
        <v>122.4</v>
      </c>
      <c r="CE144" s="508">
        <f t="shared" si="404"/>
        <v>877.3</v>
      </c>
      <c r="CF144" s="508">
        <f t="shared" si="404"/>
        <v>4268.83</v>
      </c>
      <c r="CG144" s="508">
        <f t="shared" si="404"/>
        <v>5591.33</v>
      </c>
      <c r="CH144" s="508">
        <f t="shared" si="404"/>
        <v>7856.33</v>
      </c>
      <c r="CI144" s="508">
        <f t="shared" si="404"/>
        <v>8137.7130999999999</v>
      </c>
      <c r="CJ144" s="508">
        <f t="shared" si="404"/>
        <v>8161.5962</v>
      </c>
      <c r="CK144" s="508">
        <f t="shared" si="404"/>
        <v>8185.4793</v>
      </c>
      <c r="CL144" s="508">
        <f t="shared" si="404"/>
        <v>8209.3624</v>
      </c>
      <c r="CM144" s="508">
        <f t="shared" si="404"/>
        <v>8233.2455000000009</v>
      </c>
      <c r="CN144" s="508">
        <f t="shared" si="404"/>
        <v>8833.6919999999991</v>
      </c>
      <c r="CP144" s="508">
        <f t="shared" si="404"/>
        <v>0</v>
      </c>
      <c r="CQ144" s="508">
        <f t="shared" si="404"/>
        <v>0</v>
      </c>
      <c r="CR144" s="508">
        <f t="shared" si="404"/>
        <v>15.5</v>
      </c>
      <c r="CS144" s="508">
        <f t="shared" si="404"/>
        <v>118</v>
      </c>
      <c r="CT144" s="508">
        <f t="shared" si="404"/>
        <v>518.73</v>
      </c>
      <c r="CU144" s="508">
        <f t="shared" si="404"/>
        <v>1266.585</v>
      </c>
      <c r="CV144" s="508">
        <f t="shared" si="404"/>
        <v>1927.14</v>
      </c>
      <c r="CW144" s="508">
        <f t="shared" si="404"/>
        <v>2819.645</v>
      </c>
      <c r="CX144" s="508">
        <f t="shared" si="404"/>
        <v>3569.2</v>
      </c>
      <c r="CY144" s="508">
        <f t="shared" si="404"/>
        <v>4286.0550000000003</v>
      </c>
      <c r="CZ144" s="508">
        <f t="shared" si="404"/>
        <v>4915.6099999999997</v>
      </c>
      <c r="DA144" s="508">
        <f t="shared" si="404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439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30 de Septiembre de 2024'!$P$4:$P$749,'[1]SIIF 30 de Septiembre de 2024'!$A$4:$A$749,$B146,'[1]SIIF 30 de Septiembre de 2024'!$B$4:$B$749,$C146,'[1]SIIF 30 de Septiembre de 2024'!$C$4:$C$749,$D146)/1000000</f>
        <v>11655</v>
      </c>
      <c r="X146" s="360">
        <v>0</v>
      </c>
      <c r="Y146" s="360">
        <f>+SUMIFS('[1]SIIF 30 de Septiembre de 2024'!$R$4:$R$749,'[1]SIIF 30 de Septiembre de 2024'!$A$4:$A$749,$B146,'[1]SIIF 30 de Septiembre de 2024'!$B$4:$B$749,$C146,'[1]SIIF 30 de Septiembre de 2024'!$C$4:$C$749,$D146)/1000000</f>
        <v>0</v>
      </c>
      <c r="Z146" s="360"/>
      <c r="AA146" s="360">
        <f>+SUMIFS('[1]SIIF 30 de Septiembre de 2024'!$Q$4:$Q$749,'[1]SIIF 30 de Septiembre de 2024'!$A$4:$A$749,$B146,'[1]SIIF 30 de Septiembre de 2024'!$B$4:$B$749,$C146,'[1]SIIF 30 de Septiembre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30 de Septiembre de 2024'!$T$4:$T$749,'[1]SIIF 30 de Septiembre de 2024'!$A$4:$A$749,$B146,'[1]SIIF 30 de Septiembre de 2024'!$B$4:$B$749,$C146,'[1]SIIF 30 de Septiembre de 2024'!$C$4:$C$749,$D146)/1000000</f>
        <v>500</v>
      </c>
      <c r="AF146" s="360">
        <f>+SUMIFS('[1]SIIF 30 de Septiembre de 2024'!$U$4:$U$749,'[1]SIIF 30 de Septiembre de 2024'!$A$4:$A$749,$B146,'[1]SIIF 30 de Septiembre de 2024'!$B$4:$B$749,$C146,'[1]SIIF 30 de Septiembre de 2024'!$C$4:$C$749,$D146)/1000000</f>
        <v>4422.8066660000004</v>
      </c>
      <c r="AG146" s="360">
        <f>AD146-AE146</f>
        <v>11155</v>
      </c>
      <c r="AH146" s="429">
        <f>+SUMIFS('[1]SIIF 30 de Septiembre de 2024'!$W$4:$W$749,'[1]SIIF 30 de Septiembre de 2024'!$A$4:$A$749,$B146,'[1]SIIF 30 de Septiembre de 2024'!$B$4:$B$749,$C146,'[1]SIIF 30 de Septiembre de 2024'!$C$4:$C$749,$D146,'[1]SIIF 30 de Septiembre de 2024'!$D$4:$D$749,$E146,'[1]SIIF 30 de Septiembre de 2024'!$E$4:$E$749,$F146,'[1]SIIF 30 de Septiembre de 2024'!$F$4:$F$749,$G146,'[1]SIIF 30 de Septiembre de 2024'!$G$4:$G$749,$H146,'[1]SIIF 30 de Septiembre de 2024'!$H$4:$H$749,$I146,'[1]SIIF 30 de Septiembre de 2024'!$I$4:$I$749,$J146,'[1]SIIF 30 de Septiembre de 2024'!$J$4:$J$749,$K146,'[1]SIIF 30 de Septiembre de 2024'!$K$4:$K$749,$L146,'[1]SIIF 30 de Septiembre de 2024'!$L$4:$L$749,$M146,'[1]SIIF 30 de Septiembre de 2024'!$M$4:$M$749,$N146,'[1]SIIF 30 de Septiembre de 2024'!$N$4:$N$749,$O146)/1000000</f>
        <v>1385.206463</v>
      </c>
      <c r="AI146" s="247">
        <f>+AH146/AD146</f>
        <v>0.11885083337623338</v>
      </c>
      <c r="AJ146" s="248">
        <f>+AH146/AG146</f>
        <v>0.12417807826086956</v>
      </c>
      <c r="AK146" s="246">
        <f>INDEX(CC146:CN146,MATCH($W$1,$CC$86:$CN$86,0))</f>
        <v>11018.714731666667</v>
      </c>
      <c r="AL146" s="246">
        <f>+AH146-AK146</f>
        <v>-9633.5082686666665</v>
      </c>
      <c r="AM146" s="170">
        <f>INDEX(BC146:BN146,MATCH($W$1,$BC$86:$BN$86,0))</f>
        <v>0.94540666938366935</v>
      </c>
      <c r="AN146" s="429">
        <f>+SUMIFS('[1]SIIF 30 de Septiembre de 2024'!$X$4:$X$749,'[1]SIIF 30 de Septiembre de 2024'!$A$4:$A$749,$B146,'[1]SIIF 30 de Septiembre de 2024'!$B$4:$B$749,$C146,'[1]SIIF 30 de Septiembre de 2024'!$C$4:$C$749,$D146,'[1]SIIF 30 de Septiembre de 2024'!$D$4:$D$749,$E146,'[1]SIIF 30 de Septiembre de 2024'!$E$4:$E$749,$F146,'[1]SIIF 30 de Septiembre de 2024'!$F$4:$F$749,$G146,'[1]SIIF 30 de Septiembre de 2024'!$G$4:$G$749,$H146,'[1]SIIF 30 de Septiembre de 2024'!$H$4:$H$749,$I146,'[1]SIIF 30 de Septiembre de 2024'!$I$4:$I$749,$J146,'[1]SIIF 30 de Septiembre de 2024'!$J$4:$J$749,$K146,'[1]SIIF 30 de Septiembre de 2024'!$K$4:$K$749,$L146,'[1]SIIF 30 de Septiembre de 2024'!$L$4:$L$749,$M146,'[1]SIIF 30 de Septiembre de 2024'!$M$4:$M$749,$N146,'[1]SIIF 30 de Septiembre de 2024'!$N$4:$N$749,$O146)/1000000</f>
        <v>923.39657099999999</v>
      </c>
      <c r="AO146" s="247">
        <f>+AN146/AD146</f>
        <v>7.922750501930502E-2</v>
      </c>
      <c r="AP146" s="248">
        <f>+AN146/AG146</f>
        <v>8.2778715463917532E-2</v>
      </c>
      <c r="AQ146" s="246">
        <f>INDEX(CP146:DA146,MATCH($W$1,$CP$86:$DA$86,0))</f>
        <v>9288.506666733334</v>
      </c>
      <c r="AR146" s="246">
        <f>+AN146-AQ146</f>
        <v>-8365.1100957333347</v>
      </c>
      <c r="AS146" s="170">
        <f>INDEX(BP146:CA146,MATCH($W$1,$BP$86:$CA$86,0))</f>
        <v>0.79695466898318179</v>
      </c>
      <c r="AT146" s="429">
        <f>+SUMIFS('[1]SIIF 30 de Septiembre de 2024'!$Z$4:$Z$749,'[1]SIIF 30 de Septiembre de 2024'!$A$4:$A$749,$B146,'[1]SIIF 30 de Septiembre de 2024'!$B$4:$B$749,$C146,'[1]SIIF 30 de Septiembre de 2024'!$C$4:$C$749,$D146,'[1]SIIF 30 de Septiembre de 2024'!$D$4:$D$749,$E146,'[1]SIIF 30 de Septiembre de 2024'!$E$4:$E$749,$F146,'[1]SIIF 30 de Septiembre de 2024'!$F$4:$F$749,$G146,'[1]SIIF 30 de Septiembre de 2024'!$G$4:$G$749,$H146,'[1]SIIF 30 de Septiembre de 2024'!$H$4:$H$749,$I146,'[1]SIIF 30 de Septiembre de 2024'!$I$4:$I$749,$J146,'[1]SIIF 30 de Septiembre de 2024'!$J$4:$J$749,$K146,'[1]SIIF 30 de Septiembre de 2024'!$K$4:$K$749,$L146,'[1]SIIF 30 de Septiembre de 2024'!$L$4:$L$749,$M146,'[1]SIIF 30 de Septiembre de 2024'!$M$4:$M$749,$N146,'[1]SIIF 30 de Septiembre de 2024'!$N$4:$N$749,$O146)/1000000</f>
        <v>923.39657099999999</v>
      </c>
      <c r="AU146" s="247">
        <f>+AT146/AD146</f>
        <v>7.922750501930502E-2</v>
      </c>
      <c r="AV146" s="428">
        <f>+AD146-AH146</f>
        <v>10269.793537</v>
      </c>
      <c r="AW146" s="362">
        <f>+AH146-AN146</f>
        <v>461.80989199999999</v>
      </c>
      <c r="AX146" s="367">
        <f>+AD146-AN146</f>
        <v>10731.603429000001</v>
      </c>
      <c r="AY146" s="372">
        <f>+AG146-AH146</f>
        <v>9769.7935369999996</v>
      </c>
      <c r="AZ146" s="190">
        <f>AD146*AS146</f>
        <v>9288.5066669989847</v>
      </c>
      <c r="BA146" s="250">
        <f>IF(AND(AZ146=0,AN146&gt;AZ146),1,IFERROR(AN146/AZ146,1))</f>
        <v>9.9412812425567154E-2</v>
      </c>
      <c r="BC146" s="581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0.94540666938366935</v>
      </c>
      <c r="BI146" s="252">
        <v>0.94540666938366935</v>
      </c>
      <c r="BJ146" s="252">
        <v>0.94540666938366935</v>
      </c>
      <c r="BK146" s="252">
        <v>0.94540666938366935</v>
      </c>
      <c r="BL146" s="252">
        <v>0.94540666938366935</v>
      </c>
      <c r="BM146" s="252">
        <v>0.94540666938366935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0.77339911342695256</v>
      </c>
      <c r="BW146" s="252">
        <v>0.78517689120506717</v>
      </c>
      <c r="BX146" s="252">
        <v>0.79695466898318179</v>
      </c>
      <c r="BY146" s="252">
        <v>0.89671500074064669</v>
      </c>
      <c r="BZ146" s="252">
        <v>0.90822393827851344</v>
      </c>
      <c r="CA146" s="252">
        <v>1</v>
      </c>
      <c r="CC146" s="496">
        <f t="shared" ref="CC146:CN146" si="405">DC146/EC146</f>
        <v>0</v>
      </c>
      <c r="CD146" s="496">
        <f t="shared" si="405"/>
        <v>1103.4666666666665</v>
      </c>
      <c r="CE146" s="496">
        <f t="shared" si="405"/>
        <v>1402.6333336666664</v>
      </c>
      <c r="CF146" s="496">
        <f t="shared" si="405"/>
        <v>1425.1333336666664</v>
      </c>
      <c r="CG146" s="496">
        <f t="shared" si="405"/>
        <v>1548.1780646666666</v>
      </c>
      <c r="CH146" s="496">
        <f t="shared" si="405"/>
        <v>11018.714731666667</v>
      </c>
      <c r="CI146" s="496">
        <f t="shared" si="405"/>
        <v>11018.714731666667</v>
      </c>
      <c r="CJ146" s="496">
        <f t="shared" si="405"/>
        <v>11018.714731666667</v>
      </c>
      <c r="CK146" s="496">
        <f t="shared" si="405"/>
        <v>11018.714731666667</v>
      </c>
      <c r="CL146" s="496">
        <f t="shared" si="405"/>
        <v>11018.714731666667</v>
      </c>
      <c r="CM146" s="496">
        <f t="shared" si="405"/>
        <v>11018.714731666667</v>
      </c>
      <c r="CN146" s="496">
        <f t="shared" si="405"/>
        <v>11655</v>
      </c>
      <c r="CP146" s="497">
        <f t="shared" ref="CP146:DA146" si="406">DP146/EP146</f>
        <v>0</v>
      </c>
      <c r="CQ146" s="497">
        <f t="shared" si="406"/>
        <v>0</v>
      </c>
      <c r="CR146" s="497">
        <f t="shared" si="406"/>
        <v>71.713333333333338</v>
      </c>
      <c r="CS146" s="497">
        <f t="shared" si="406"/>
        <v>191.78000033333333</v>
      </c>
      <c r="CT146" s="497">
        <f t="shared" si="406"/>
        <v>327.4300003333334</v>
      </c>
      <c r="CU146" s="497">
        <f t="shared" si="406"/>
        <v>464.70000033333338</v>
      </c>
      <c r="CV146" s="497">
        <f t="shared" si="406"/>
        <v>9013.9666667333331</v>
      </c>
      <c r="CW146" s="497">
        <f t="shared" si="406"/>
        <v>9151.2366667333335</v>
      </c>
      <c r="CX146" s="497">
        <f t="shared" si="406"/>
        <v>9288.506666733334</v>
      </c>
      <c r="CY146" s="497">
        <f t="shared" si="406"/>
        <v>10451.213333333333</v>
      </c>
      <c r="CZ146" s="497">
        <f t="shared" si="406"/>
        <v>10585.350000333334</v>
      </c>
      <c r="DA146" s="497">
        <f t="shared" si="406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11018714731.666666</v>
      </c>
      <c r="DI146" s="497">
        <v>11018714731.666666</v>
      </c>
      <c r="DJ146" s="497">
        <v>11018714731.666666</v>
      </c>
      <c r="DK146" s="497">
        <v>11018714731.666666</v>
      </c>
      <c r="DL146" s="497">
        <v>11018714731.666666</v>
      </c>
      <c r="DM146" s="497">
        <v>11018714731.666666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9013966666.7333336</v>
      </c>
      <c r="DW146" s="497">
        <v>9151236666.7333336</v>
      </c>
      <c r="DX146" s="497">
        <v>9288506666.7333336</v>
      </c>
      <c r="DY146" s="497">
        <v>10451213333.333334</v>
      </c>
      <c r="DZ146" s="497">
        <v>10585350000.333334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500</v>
      </c>
      <c r="AF147" s="353">
        <f>AF146</f>
        <v>4422.8066660000004</v>
      </c>
      <c r="AG147" s="353">
        <f>AG146</f>
        <v>11155</v>
      </c>
      <c r="AH147" s="423">
        <f>SUM(AH146)</f>
        <v>1385.206463</v>
      </c>
      <c r="AI147" s="167">
        <f>+AH147/AD147</f>
        <v>0.11885083337623338</v>
      </c>
      <c r="AJ147" s="260">
        <f>+AH147/AG147</f>
        <v>0.12417807826086956</v>
      </c>
      <c r="AK147" s="185">
        <f>SUM(AK146)</f>
        <v>11018.714731666667</v>
      </c>
      <c r="AL147" s="185">
        <f>SUM(AL146)</f>
        <v>-9633.5082686666665</v>
      </c>
      <c r="AM147" s="170">
        <f>INDEX(BC147:BN147,MATCH($W$1,$BC$86:$BN$86,0))</f>
        <v>0.98830671228371225</v>
      </c>
      <c r="AN147" s="423">
        <f>SUM(AN146)</f>
        <v>923.39657099999999</v>
      </c>
      <c r="AO147" s="183">
        <f>+AN147/AD147</f>
        <v>7.922750501930502E-2</v>
      </c>
      <c r="AP147" s="261">
        <f>+AN147/AG147</f>
        <v>8.2778715463917532E-2</v>
      </c>
      <c r="AQ147" s="185">
        <f>SUM(AQ146)</f>
        <v>9288.506666733334</v>
      </c>
      <c r="AR147" s="185">
        <f>SUM(AR146)</f>
        <v>-8365.1100957333347</v>
      </c>
      <c r="AS147" s="170">
        <f>INDEX(BP147:CA147,MATCH($W$1,$BP$86:$CA$86,0))</f>
        <v>0.83127470330419773</v>
      </c>
      <c r="AT147" s="423">
        <f>SUM(AT146)</f>
        <v>923.39657099999999</v>
      </c>
      <c r="AU147" s="183">
        <f>+AT147/AD147</f>
        <v>7.922750501930502E-2</v>
      </c>
      <c r="AV147" s="423">
        <f>SUM(AV146)</f>
        <v>10269.793537</v>
      </c>
      <c r="AW147" s="353">
        <f>SUM(AW146)</f>
        <v>461.80989199999999</v>
      </c>
      <c r="AX147" s="355">
        <f>SUM(AX146)</f>
        <v>10731.603429000001</v>
      </c>
      <c r="AY147" s="353">
        <f>+AG147-AH147</f>
        <v>9769.7935369999996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7">SUM(CD146)</f>
        <v>1103.4666666666665</v>
      </c>
      <c r="CE147" s="508">
        <f t="shared" si="407"/>
        <v>1402.6333336666664</v>
      </c>
      <c r="CF147" s="508">
        <f t="shared" si="407"/>
        <v>1425.1333336666664</v>
      </c>
      <c r="CG147" s="508">
        <f t="shared" si="407"/>
        <v>1548.1780646666666</v>
      </c>
      <c r="CH147" s="508">
        <f t="shared" si="407"/>
        <v>11018.714731666667</v>
      </c>
      <c r="CI147" s="508">
        <f t="shared" si="407"/>
        <v>11018.714731666667</v>
      </c>
      <c r="CJ147" s="508">
        <f t="shared" si="407"/>
        <v>11018.714731666667</v>
      </c>
      <c r="CK147" s="508">
        <f t="shared" si="407"/>
        <v>11018.714731666667</v>
      </c>
      <c r="CL147" s="508">
        <f t="shared" si="407"/>
        <v>11018.714731666667</v>
      </c>
      <c r="CM147" s="508">
        <f t="shared" si="407"/>
        <v>11018.714731666667</v>
      </c>
      <c r="CN147" s="508">
        <f t="shared" si="407"/>
        <v>11655</v>
      </c>
      <c r="CP147" s="508">
        <f>SUM(CP146)</f>
        <v>0</v>
      </c>
      <c r="CQ147" s="508">
        <f t="shared" ref="CQ147:EA147" si="408">SUM(CQ146)</f>
        <v>0</v>
      </c>
      <c r="CR147" s="508">
        <f t="shared" si="408"/>
        <v>71.713333333333338</v>
      </c>
      <c r="CS147" s="508">
        <f t="shared" si="408"/>
        <v>191.78000033333333</v>
      </c>
      <c r="CT147" s="508">
        <f t="shared" si="408"/>
        <v>327.4300003333334</v>
      </c>
      <c r="CU147" s="508">
        <f t="shared" si="408"/>
        <v>464.70000033333338</v>
      </c>
      <c r="CV147" s="508">
        <f t="shared" si="408"/>
        <v>9013.9666667333331</v>
      </c>
      <c r="CW147" s="508">
        <f t="shared" si="408"/>
        <v>9151.2366667333335</v>
      </c>
      <c r="CX147" s="508">
        <f t="shared" si="408"/>
        <v>9288.506666733334</v>
      </c>
      <c r="CY147" s="508">
        <f t="shared" si="408"/>
        <v>10451.213333333333</v>
      </c>
      <c r="CZ147" s="508">
        <f t="shared" si="408"/>
        <v>10585.350000333334</v>
      </c>
      <c r="DA147" s="508">
        <f t="shared" si="408"/>
        <v>11654.999999666668</v>
      </c>
      <c r="DC147" s="508">
        <f t="shared" si="408"/>
        <v>0</v>
      </c>
      <c r="DD147" s="508">
        <f t="shared" si="408"/>
        <v>1103466666.6666665</v>
      </c>
      <c r="DE147" s="508">
        <f t="shared" si="408"/>
        <v>1402633333.6666665</v>
      </c>
      <c r="DF147" s="508">
        <f t="shared" si="408"/>
        <v>1425133333.6666665</v>
      </c>
      <c r="DG147" s="508">
        <f t="shared" si="408"/>
        <v>1548178064.6666665</v>
      </c>
      <c r="DH147" s="508">
        <f t="shared" si="408"/>
        <v>11018714731.666666</v>
      </c>
      <c r="DI147" s="508">
        <f t="shared" si="408"/>
        <v>11018714731.666666</v>
      </c>
      <c r="DJ147" s="508">
        <f t="shared" si="408"/>
        <v>11018714731.666666</v>
      </c>
      <c r="DK147" s="508">
        <f t="shared" si="408"/>
        <v>11018714731.666666</v>
      </c>
      <c r="DL147" s="508">
        <f t="shared" si="408"/>
        <v>11018714731.666666</v>
      </c>
      <c r="DM147" s="508">
        <f t="shared" si="408"/>
        <v>11018714731.666666</v>
      </c>
      <c r="DN147" s="508">
        <f t="shared" si="408"/>
        <v>11655000000</v>
      </c>
      <c r="DP147" s="508">
        <f t="shared" si="408"/>
        <v>0</v>
      </c>
      <c r="DQ147" s="508">
        <f t="shared" si="408"/>
        <v>0</v>
      </c>
      <c r="DR147" s="508">
        <f t="shared" si="408"/>
        <v>71713333.333333343</v>
      </c>
      <c r="DS147" s="508">
        <f t="shared" si="408"/>
        <v>191780000.33333334</v>
      </c>
      <c r="DT147" s="508">
        <f t="shared" si="408"/>
        <v>327430000.33333337</v>
      </c>
      <c r="DU147" s="508">
        <f t="shared" si="408"/>
        <v>464700000.33333337</v>
      </c>
      <c r="DV147" s="508">
        <f t="shared" si="408"/>
        <v>9013966666.7333336</v>
      </c>
      <c r="DW147" s="508">
        <f t="shared" si="408"/>
        <v>9151236666.7333336</v>
      </c>
      <c r="DX147" s="508">
        <f t="shared" si="408"/>
        <v>9288506666.7333336</v>
      </c>
      <c r="DY147" s="508">
        <f t="shared" si="408"/>
        <v>10451213333.333334</v>
      </c>
      <c r="DZ147" s="508">
        <f t="shared" si="408"/>
        <v>10585350000.333334</v>
      </c>
      <c r="EA147" s="508">
        <f t="shared" si="408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1796</v>
      </c>
      <c r="AF148" s="364">
        <f>SUM(AF147+AF144+AF141)</f>
        <v>58036.810241329993</v>
      </c>
      <c r="AG148" s="364">
        <f>SUM(AG147+AG144+AG141)</f>
        <v>67712.853575999994</v>
      </c>
      <c r="AH148" s="430">
        <f>SUM(AH147+AH144+AH141)</f>
        <v>38176.459290010003</v>
      </c>
      <c r="AI148" s="167">
        <f>+AH148/AD148</f>
        <v>0.54923160613300004</v>
      </c>
      <c r="AJ148" s="260">
        <f>+AH148/AG148</f>
        <v>0.56379929767929893</v>
      </c>
      <c r="AK148" s="185">
        <f>AK147+AK144+AK141</f>
        <v>66928.355607666657</v>
      </c>
      <c r="AL148" s="185">
        <f>AL147+AL144+AL141</f>
        <v>-28751.896317656665</v>
      </c>
      <c r="AM148" s="170">
        <f>INDEX(BC148:BN148,MATCH($W$1,$BC$86:$BN$86,0))</f>
        <v>0.96287526213460195</v>
      </c>
      <c r="AN148" s="430">
        <f>SUM(AN147+AN144+AN141)</f>
        <v>24225.112249339996</v>
      </c>
      <c r="AO148" s="183">
        <f>+AN148/AD148</f>
        <v>0.348518368568007</v>
      </c>
      <c r="AP148" s="261">
        <f>+AN148/AG148</f>
        <v>0.3577623888225307</v>
      </c>
      <c r="AQ148" s="185">
        <f>SUM(AQ147+AQ144+AQ141)</f>
        <v>43449.196964733339</v>
      </c>
      <c r="AR148" s="185">
        <f>SUM(AR147+AR144+AR141)</f>
        <v>-19224.084715393336</v>
      </c>
      <c r="AS148" s="170">
        <f>INDEX(BP148:CA148,MATCH($W$1,$BP$86:$CA$86,0))</f>
        <v>0.62508867186575889</v>
      </c>
      <c r="AT148" s="430">
        <f>SUM(AT147+AT144+AT141)</f>
        <v>24224.332249339997</v>
      </c>
      <c r="AU148" s="183">
        <f>+AT148/AD148</f>
        <v>0.34850714697593821</v>
      </c>
      <c r="AV148" s="430">
        <f>SUM(AV147+AV144+AV141)</f>
        <v>31332.394285989998</v>
      </c>
      <c r="AW148" s="364">
        <f>SUM(AW147+AW108+AW144+AW141)</f>
        <v>13951.34704067</v>
      </c>
      <c r="AX148" s="364">
        <f>SUM(AX147+AX108+AX144+AX141)</f>
        <v>45283.741326660005</v>
      </c>
      <c r="AY148" s="364">
        <f>SUM(AY147+AY108+AY144+AY141)</f>
        <v>29536.394285989998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0</v>
      </c>
      <c r="BD148" s="510">
        <f t="shared" ref="BD148:BN148" si="409">CD148/$AD$148</f>
        <v>0.14478530749558377</v>
      </c>
      <c r="BE148" s="510">
        <f t="shared" si="409"/>
        <v>0.171509020683703</v>
      </c>
      <c r="BF148" s="510">
        <f t="shared" si="409"/>
        <v>0.24627259010897007</v>
      </c>
      <c r="BG148" s="510">
        <f t="shared" si="409"/>
        <v>0.27851804684851111</v>
      </c>
      <c r="BH148" s="510">
        <f t="shared" si="409"/>
        <v>0.47205351715074118</v>
      </c>
      <c r="BI148" s="510">
        <f t="shared" si="409"/>
        <v>0.80697626702095548</v>
      </c>
      <c r="BJ148" s="510">
        <f t="shared" si="409"/>
        <v>0.90349170324038364</v>
      </c>
      <c r="BK148" s="510">
        <f t="shared" si="409"/>
        <v>0.96287526213460195</v>
      </c>
      <c r="BL148" s="510">
        <f t="shared" si="409"/>
        <v>0.96321886009042046</v>
      </c>
      <c r="BM148" s="510">
        <f t="shared" si="409"/>
        <v>0.96356245804623908</v>
      </c>
      <c r="BN148" s="510">
        <f t="shared" si="409"/>
        <v>1</v>
      </c>
      <c r="BP148" s="510">
        <f>CP148/$AD$148</f>
        <v>0</v>
      </c>
      <c r="BQ148" s="510">
        <f t="shared" ref="BQ148:CA148" si="410">CQ148/$AD$148</f>
        <v>1.5825322148311304E-4</v>
      </c>
      <c r="BR148" s="510">
        <f t="shared" si="410"/>
        <v>1.4243308908135596E-2</v>
      </c>
      <c r="BS148" s="510">
        <f t="shared" si="410"/>
        <v>3.156000407825419E-2</v>
      </c>
      <c r="BT148" s="510">
        <f t="shared" si="410"/>
        <v>5.623764401551052E-2</v>
      </c>
      <c r="BU148" s="510">
        <f t="shared" si="410"/>
        <v>8.779165701044353E-2</v>
      </c>
      <c r="BV148" s="510">
        <f t="shared" si="410"/>
        <v>0.38463339070182184</v>
      </c>
      <c r="BW148" s="510">
        <f t="shared" si="410"/>
        <v>0.54983129941779518</v>
      </c>
      <c r="BX148" s="510">
        <f t="shared" si="410"/>
        <v>0.62508867186575889</v>
      </c>
      <c r="BY148" s="510">
        <f t="shared" si="410"/>
        <v>0.73452585083293553</v>
      </c>
      <c r="BZ148" s="510">
        <f t="shared" si="410"/>
        <v>0.84243342437389501</v>
      </c>
      <c r="CA148" s="510">
        <f t="shared" si="410"/>
        <v>0.9999999999952045</v>
      </c>
      <c r="CC148" s="508">
        <f>SUM(CC147+CC144+CC141)</f>
        <v>0</v>
      </c>
      <c r="CD148" s="508">
        <f t="shared" ref="CD148:CN148" si="411">SUM(CD147+CD144+CD141)</f>
        <v>10063.860738666666</v>
      </c>
      <c r="CE148" s="508">
        <f t="shared" si="411"/>
        <v>11921.395405666666</v>
      </c>
      <c r="CF148" s="508">
        <f t="shared" si="411"/>
        <v>17118.125405666666</v>
      </c>
      <c r="CG148" s="508">
        <f t="shared" si="411"/>
        <v>19359.470136666667</v>
      </c>
      <c r="CH148" s="508">
        <f t="shared" si="411"/>
        <v>32811.898803666671</v>
      </c>
      <c r="CI148" s="508">
        <f t="shared" si="411"/>
        <v>56091.995183666666</v>
      </c>
      <c r="CJ148" s="508">
        <f t="shared" si="411"/>
        <v>62800.672507666663</v>
      </c>
      <c r="CK148" s="508">
        <f t="shared" si="411"/>
        <v>66928.355607666657</v>
      </c>
      <c r="CL148" s="508">
        <f t="shared" si="411"/>
        <v>66952.238707666664</v>
      </c>
      <c r="CM148" s="508">
        <f t="shared" si="411"/>
        <v>66976.12180766667</v>
      </c>
      <c r="CN148" s="508">
        <f t="shared" si="411"/>
        <v>69508.853575999994</v>
      </c>
      <c r="CP148" s="508">
        <f>SUM(CP147+CP144+CP141)</f>
        <v>0</v>
      </c>
      <c r="CQ148" s="508">
        <f t="shared" ref="CQ148:EA148" si="412">SUM(CQ147+CQ144+CQ141)</f>
        <v>11</v>
      </c>
      <c r="CR148" s="508">
        <f t="shared" si="412"/>
        <v>990.03607333333343</v>
      </c>
      <c r="CS148" s="508">
        <f t="shared" si="412"/>
        <v>2193.6997023333333</v>
      </c>
      <c r="CT148" s="508">
        <f t="shared" si="412"/>
        <v>3909.0141633333333</v>
      </c>
      <c r="CU148" s="508">
        <f t="shared" si="412"/>
        <v>6102.2974323333328</v>
      </c>
      <c r="CV148" s="508">
        <f t="shared" si="412"/>
        <v>26735.426034733333</v>
      </c>
      <c r="CW148" s="508">
        <f t="shared" si="412"/>
        <v>38218.143282733334</v>
      </c>
      <c r="CX148" s="508">
        <f t="shared" si="412"/>
        <v>43449.196964733339</v>
      </c>
      <c r="CY148" s="508">
        <f t="shared" si="412"/>
        <v>51056.049813333331</v>
      </c>
      <c r="CZ148" s="508">
        <f t="shared" si="412"/>
        <v>58556.581542333333</v>
      </c>
      <c r="DA148" s="508">
        <f t="shared" si="412"/>
        <v>69508.853575666668</v>
      </c>
      <c r="DC148" s="508">
        <f t="shared" si="412"/>
        <v>0</v>
      </c>
      <c r="DD148" s="508">
        <f t="shared" si="412"/>
        <v>10063860738.666666</v>
      </c>
      <c r="DE148" s="508">
        <f t="shared" si="412"/>
        <v>11921395405.666666</v>
      </c>
      <c r="DF148" s="508">
        <f t="shared" si="412"/>
        <v>17118125405.666666</v>
      </c>
      <c r="DG148" s="508">
        <f t="shared" si="412"/>
        <v>19359470136.666664</v>
      </c>
      <c r="DH148" s="508">
        <f t="shared" si="412"/>
        <v>32811898803.666664</v>
      </c>
      <c r="DI148" s="508">
        <f t="shared" si="412"/>
        <v>56091995183.666664</v>
      </c>
      <c r="DJ148" s="508">
        <f t="shared" si="412"/>
        <v>62800672507.666664</v>
      </c>
      <c r="DK148" s="508">
        <f t="shared" si="412"/>
        <v>66928355607.666664</v>
      </c>
      <c r="DL148" s="508">
        <f t="shared" si="412"/>
        <v>66952238707.666664</v>
      </c>
      <c r="DM148" s="508">
        <f t="shared" si="412"/>
        <v>66976121807.666664</v>
      </c>
      <c r="DN148" s="508">
        <f t="shared" si="412"/>
        <v>69508853576</v>
      </c>
      <c r="DP148" s="508">
        <f t="shared" si="412"/>
        <v>0</v>
      </c>
      <c r="DQ148" s="508">
        <f t="shared" si="412"/>
        <v>11000000</v>
      </c>
      <c r="DR148" s="508">
        <f t="shared" si="412"/>
        <v>990036073.33333337</v>
      </c>
      <c r="DS148" s="508">
        <f t="shared" si="412"/>
        <v>2193699702.3333335</v>
      </c>
      <c r="DT148" s="508">
        <f t="shared" si="412"/>
        <v>3909014163.3333335</v>
      </c>
      <c r="DU148" s="508">
        <f t="shared" si="412"/>
        <v>6102297432.333334</v>
      </c>
      <c r="DV148" s="508">
        <f t="shared" si="412"/>
        <v>26735426034.733334</v>
      </c>
      <c r="DW148" s="508">
        <f t="shared" si="412"/>
        <v>38218143282.733337</v>
      </c>
      <c r="DX148" s="508">
        <f t="shared" si="412"/>
        <v>43449196964.733337</v>
      </c>
      <c r="DY148" s="508">
        <f t="shared" si="412"/>
        <v>51056049813.333336</v>
      </c>
      <c r="DZ148" s="508">
        <f t="shared" si="412"/>
        <v>58556581542.333336</v>
      </c>
      <c r="EA148" s="508">
        <f t="shared" si="412"/>
        <v>69508853575.666672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439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30 de Septiembre de 2024'!$P$4:$P$749,'[1]SIIF 30 de Septiembre de 2024'!$A$4:$A$749,$B150,'[1]SIIF 30 de Septiembre de 2024'!$B$4:$B$749,$C150,'[1]SIIF 30 de Septiembre de 2024'!$C$4:$C$749,$D150)/1000000</f>
        <v>9294.7643750000007</v>
      </c>
      <c r="X150" s="360">
        <v>0</v>
      </c>
      <c r="Y150" s="360">
        <f>+SUMIFS('[1]SIIF 30 de Septiembre de 2024'!$R$4:$R$749,'[1]SIIF 30 de Septiembre de 2024'!$A$4:$A$749,$B150,'[1]SIIF 30 de Septiembre de 2024'!$B$4:$B$749,$C150,'[1]SIIF 30 de Septiembre de 2024'!$C$4:$C$749,$D150)/1000000</f>
        <v>0</v>
      </c>
      <c r="Z150" s="360"/>
      <c r="AA150" s="360">
        <f>+SUMIFS('[1]SIIF 30 de Septiembre de 2024'!$Q$4:$Q$749,'[1]SIIF 30 de Septiembre de 2024'!$A$4:$A$749,$B150,'[1]SIIF 30 de Septiembre de 2024'!$B$4:$B$749,$C150,'[1]SIIF 30 de Septiembre de 2024'!$C$4:$C$749,$D150)/1000000</f>
        <v>0</v>
      </c>
      <c r="AB150" s="360"/>
      <c r="AC150" s="360">
        <f t="shared" ref="AC150:AC154" si="413">+AA150+AB150</f>
        <v>0</v>
      </c>
      <c r="AD150" s="428">
        <f t="shared" ref="AD150:AD154" si="414">W150-Y150+AA150</f>
        <v>9294.7643750000007</v>
      </c>
      <c r="AE150" s="360">
        <f>+SUMIFS('[1]SIIF 30 de Septiembre de 2024'!$T$4:$T$749,'[1]SIIF 30 de Septiembre de 2024'!$A$4:$A$749,$B150,'[1]SIIF 30 de Septiembre de 2024'!$B$4:$B$749,$C150,'[1]SIIF 30 de Septiembre de 2024'!$C$4:$C$749,$D150)/1000000</f>
        <v>0</v>
      </c>
      <c r="AF150" s="360">
        <f>+SUMIFS('[1]SIIF 30 de Septiembre de 2024'!$U$4:$U$749,'[1]SIIF 30 de Septiembre de 2024'!$A$4:$A$749,$B150,'[1]SIIF 30 de Septiembre de 2024'!$B$4:$B$749,$C150,'[1]SIIF 30 de Septiembre de 2024'!$C$4:$C$749,$D150)/1000000</f>
        <v>9294.7641750000003</v>
      </c>
      <c r="AG150" s="360">
        <f>AD150-AE150</f>
        <v>9294.7643750000007</v>
      </c>
      <c r="AH150" s="428">
        <f>+SUMIFS('[1]SIIF 30 de Septiembre de 2024'!$W$4:$W$749,'[1]SIIF 30 de Septiembre de 2024'!$A$4:$A$749,$B150,'[1]SIIF 30 de Septiembre de 2024'!$B$4:$B$749,$C150,'[1]SIIF 30 de Septiembre de 2024'!$C$4:$C$749,$D150,'[1]SIIF 30 de Septiembre de 2024'!$D$4:$D$749,$E150,'[1]SIIF 30 de Septiembre de 2024'!$E$4:$E$749,$F150,'[1]SIIF 30 de Septiembre de 2024'!$F$4:$F$749,$G150,'[1]SIIF 30 de Septiembre de 2024'!$G$4:$G$749,$H150,'[1]SIIF 30 de Septiembre de 2024'!$H$4:$H$749,$I150,'[1]SIIF 30 de Septiembre de 2024'!$I$4:$I$749,$J150,'[1]SIIF 30 de Septiembre de 2024'!$J$4:$J$749,$K150,'[1]SIIF 30 de Septiembre de 2024'!$K$4:$K$749,$L150,'[1]SIIF 30 de Septiembre de 2024'!$L$4:$L$749,$M150,'[1]SIIF 30 de Septiembre de 2024'!$M$4:$M$749,$N150,'[1]SIIF 30 de Septiembre de 2024'!$N$4:$N$749,$O150)/1000000</f>
        <v>4358.6721821800002</v>
      </c>
      <c r="AI150" s="247">
        <f t="shared" ref="AI150:AI157" si="415">+AH150/AD150</f>
        <v>0.46893842665914809</v>
      </c>
      <c r="AJ150" s="248"/>
      <c r="AK150" s="246">
        <f>INDEX(CC150:CN150,MATCH($W$1,$CC$86:$CN$86,0))</f>
        <v>9197.6043750000008</v>
      </c>
      <c r="AL150" s="246">
        <f t="shared" ref="AL150:AL154" si="416">+AH150-AK150</f>
        <v>-4838.9321928200006</v>
      </c>
      <c r="AM150" s="170">
        <f t="shared" ref="AM150:AM157" si="417">INDEX(BC150:BN150,MATCH($W$1,$BC$86:$BN$86,0))</f>
        <v>0.98954680333141853</v>
      </c>
      <c r="AN150" s="428">
        <f>+SUMIFS('[1]SIIF 30 de Septiembre de 2024'!$X$4:$X$749,'[1]SIIF 30 de Septiembre de 2024'!$A$4:$A$749,$B150,'[1]SIIF 30 de Septiembre de 2024'!$B$4:$B$749,$C150,'[1]SIIF 30 de Septiembre de 2024'!$C$4:$C$749,$D150,'[1]SIIF 30 de Septiembre de 2024'!$D$4:$D$749,$E150,'[1]SIIF 30 de Septiembre de 2024'!$E$4:$E$749,$F150,'[1]SIIF 30 de Septiembre de 2024'!$F$4:$F$749,$G150,'[1]SIIF 30 de Septiembre de 2024'!$G$4:$G$749,$H150,'[1]SIIF 30 de Septiembre de 2024'!$H$4:$H$749,$I150,'[1]SIIF 30 de Septiembre de 2024'!$I$4:$I$749,$J150,'[1]SIIF 30 de Septiembre de 2024'!$J$4:$J$749,$K150,'[1]SIIF 30 de Septiembre de 2024'!$K$4:$K$749,$L150,'[1]SIIF 30 de Septiembre de 2024'!$L$4:$L$749,$M150,'[1]SIIF 30 de Septiembre de 2024'!$M$4:$M$749,$N150,'[1]SIIF 30 de Septiembre de 2024'!$N$4:$N$749,$O150)/1000000</f>
        <v>2543.3187456400001</v>
      </c>
      <c r="AO150" s="247">
        <f t="shared" ref="AO150:AO157" si="418">+AN150/AD150</f>
        <v>0.27362917907641954</v>
      </c>
      <c r="AP150" s="287"/>
      <c r="AQ150" s="246">
        <f>INDEX(CP150:DA150,MATCH($W$1,$CP$86:$DA$86,0))</f>
        <v>6591.3484239999998</v>
      </c>
      <c r="AR150" s="246">
        <f>+AN150-AQ150</f>
        <v>-4048.0296783599997</v>
      </c>
      <c r="AS150" s="170">
        <f t="shared" ref="AS150:AS157" si="419">INDEX(BP150:CA150,MATCH($W$1,$BP$86:$CA$86,0))</f>
        <v>0.70914637082840337</v>
      </c>
      <c r="AT150" s="428">
        <f>+SUMIFS('[1]SIIF 30 de Septiembre de 2024'!$Z$4:$Z$749,'[1]SIIF 30 de Septiembre de 2024'!$A$4:$A$749,$B150,'[1]SIIF 30 de Septiembre de 2024'!$B$4:$B$749,$C150,'[1]SIIF 30 de Septiembre de 2024'!$C$4:$C$749,$D150,'[1]SIIF 30 de Septiembre de 2024'!$D$4:$D$749,$E150,'[1]SIIF 30 de Septiembre de 2024'!$E$4:$E$749,$F150,'[1]SIIF 30 de Septiembre de 2024'!$F$4:$F$749,$G150,'[1]SIIF 30 de Septiembre de 2024'!$G$4:$G$749,$H150,'[1]SIIF 30 de Septiembre de 2024'!$H$4:$H$749,$I150,'[1]SIIF 30 de Septiembre de 2024'!$I$4:$I$749,$J150,'[1]SIIF 30 de Septiembre de 2024'!$J$4:$J$749,$K150,'[1]SIIF 30 de Septiembre de 2024'!$K$4:$K$749,$L150,'[1]SIIF 30 de Septiembre de 2024'!$L$4:$L$749,$M150,'[1]SIIF 30 de Septiembre de 2024'!$M$4:$M$749,$N150,'[1]SIIF 30 de Septiembre de 2024'!$N$4:$N$749,$O150)/1000000</f>
        <v>2543.3187456400001</v>
      </c>
      <c r="AU150" s="247">
        <f t="shared" ref="AU150:AU157" si="420">+AT150/AD150</f>
        <v>0.27362917907641954</v>
      </c>
      <c r="AV150" s="433">
        <f>+AD150-AH150</f>
        <v>4936.0921928200005</v>
      </c>
      <c r="AW150" s="361">
        <f t="shared" ref="AW150:AW154" si="421">+AH150-AN150</f>
        <v>1815.3534365400001</v>
      </c>
      <c r="AX150" s="382">
        <f>+AD150-AN150</f>
        <v>6751.4456293600006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2">DC150/EC150</f>
        <v>1970.153333</v>
      </c>
      <c r="CD150" s="496">
        <f t="shared" si="422"/>
        <v>2421.8062</v>
      </c>
      <c r="CE150" s="496">
        <f t="shared" si="422"/>
        <v>4871.8062</v>
      </c>
      <c r="CF150" s="496">
        <f t="shared" si="422"/>
        <v>5630.6691540000002</v>
      </c>
      <c r="CG150" s="496">
        <f t="shared" si="422"/>
        <v>7390.064625</v>
      </c>
      <c r="CH150" s="496">
        <f t="shared" si="422"/>
        <v>7834.2646249999998</v>
      </c>
      <c r="CI150" s="496">
        <f t="shared" si="422"/>
        <v>7934.2646249999998</v>
      </c>
      <c r="CJ150" s="496">
        <f t="shared" si="422"/>
        <v>8840.2652249999992</v>
      </c>
      <c r="CK150" s="496">
        <f t="shared" si="422"/>
        <v>9197.6043750000008</v>
      </c>
      <c r="CL150" s="496">
        <f t="shared" si="422"/>
        <v>9197.6043750000008</v>
      </c>
      <c r="CM150" s="496">
        <f t="shared" si="422"/>
        <v>9197.6043750000008</v>
      </c>
      <c r="CN150" s="496">
        <f t="shared" si="422"/>
        <v>9294.7643750000007</v>
      </c>
      <c r="CP150" s="497">
        <f t="shared" ref="CP150:DA154" si="423">DP150/EP150</f>
        <v>0</v>
      </c>
      <c r="CQ150" s="497">
        <f t="shared" si="423"/>
        <v>130.31666666666666</v>
      </c>
      <c r="CR150" s="497">
        <f t="shared" si="423"/>
        <v>319.69</v>
      </c>
      <c r="CS150" s="497">
        <f t="shared" si="423"/>
        <v>598.95666666666659</v>
      </c>
      <c r="CT150" s="497">
        <f t="shared" si="423"/>
        <v>2628.2233333333329</v>
      </c>
      <c r="CU150" s="497">
        <f t="shared" si="423"/>
        <v>3666.3529529999996</v>
      </c>
      <c r="CV150" s="497">
        <f t="shared" si="423"/>
        <v>5813.9150906666664</v>
      </c>
      <c r="CW150" s="497">
        <f t="shared" si="423"/>
        <v>6193.1817573333328</v>
      </c>
      <c r="CX150" s="497">
        <f t="shared" si="423"/>
        <v>6591.3484239999998</v>
      </c>
      <c r="CY150" s="497">
        <f t="shared" si="423"/>
        <v>7776.6156906666656</v>
      </c>
      <c r="CZ150" s="497">
        <f t="shared" si="423"/>
        <v>8532.1215073333333</v>
      </c>
      <c r="DA150" s="497">
        <f t="shared" si="423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30 de Septiembre de 2024'!$P$4:$P$749,'[1]SIIF 30 de Septiembre de 2024'!$A$4:$A$749,$B151,'[1]SIIF 30 de Septiembre de 2024'!$B$4:$B$749,$C151,'[1]SIIF 30 de Septiembre de 2024'!$C$4:$C$749,$D151)/1000000</f>
        <v>1609.2269100000001</v>
      </c>
      <c r="X151" s="360">
        <v>0</v>
      </c>
      <c r="Y151" s="360">
        <f>+SUMIFS('[1]SIIF 30 de Septiembre de 2024'!$R$4:$R$749,'[1]SIIF 30 de Septiembre de 2024'!$A$4:$A$749,$B151,'[1]SIIF 30 de Septiembre de 2024'!$B$4:$B$749,$C151,'[1]SIIF 30 de Septiembre de 2024'!$C$4:$C$749,$D151)/1000000</f>
        <v>0</v>
      </c>
      <c r="Z151" s="360"/>
      <c r="AA151" s="360">
        <f>+SUMIFS('[1]SIIF 30 de Septiembre de 2024'!$Q$4:$Q$749,'[1]SIIF 30 de Septiembre de 2024'!$A$4:$A$749,$B151,'[1]SIIF 30 de Septiembre de 2024'!$B$4:$B$749,$C151,'[1]SIIF 30 de Septiembre de 2024'!$C$4:$C$749,$D151)/1000000</f>
        <v>0</v>
      </c>
      <c r="AB151" s="360"/>
      <c r="AC151" s="360">
        <f t="shared" si="413"/>
        <v>0</v>
      </c>
      <c r="AD151" s="428">
        <f t="shared" si="414"/>
        <v>1609.2269100000001</v>
      </c>
      <c r="AE151" s="360">
        <f>+SUMIFS('[1]SIIF 30 de Septiembre de 2024'!$T$4:$T$749,'[1]SIIF 30 de Septiembre de 2024'!$A$4:$A$749,$B151,'[1]SIIF 30 de Septiembre de 2024'!$B$4:$B$749,$C151,'[1]SIIF 30 de Septiembre de 2024'!$C$4:$C$749,$D151)/1000000</f>
        <v>0</v>
      </c>
      <c r="AF151" s="360">
        <f>+SUMIFS('[1]SIIF 30 de Septiembre de 2024'!$U$4:$U$749,'[1]SIIF 30 de Septiembre de 2024'!$A$4:$A$749,$B151,'[1]SIIF 30 de Septiembre de 2024'!$B$4:$B$749,$C151,'[1]SIIF 30 de Septiembre de 2024'!$C$4:$C$749,$D151)/1000000</f>
        <v>1529.301909</v>
      </c>
      <c r="AG151" s="360">
        <f>AD151-AE151</f>
        <v>1609.2269100000001</v>
      </c>
      <c r="AH151" s="428">
        <f>+SUMIFS('[1]SIIF 30 de Septiembre de 2024'!$W$4:$W$749,'[1]SIIF 30 de Septiembre de 2024'!$A$4:$A$749,$B151,'[1]SIIF 30 de Septiembre de 2024'!$B$4:$B$749,$C151,'[1]SIIF 30 de Septiembre de 2024'!$C$4:$C$749,$D151,'[1]SIIF 30 de Septiembre de 2024'!$D$4:$D$749,$E151,'[1]SIIF 30 de Septiembre de 2024'!$E$4:$E$749,$F151,'[1]SIIF 30 de Septiembre de 2024'!$F$4:$F$749,$G151,'[1]SIIF 30 de Septiembre de 2024'!$G$4:$G$749,$H151,'[1]SIIF 30 de Septiembre de 2024'!$H$4:$H$749,$I151,'[1]SIIF 30 de Septiembre de 2024'!$I$4:$I$749,$J151,'[1]SIIF 30 de Septiembre de 2024'!$J$4:$J$749,$K151,'[1]SIIF 30 de Septiembre de 2024'!$K$4:$K$749,$L151,'[1]SIIF 30 de Septiembre de 2024'!$L$4:$L$749,$M151,'[1]SIIF 30 de Septiembre de 2024'!$M$4:$M$749,$N151,'[1]SIIF 30 de Septiembre de 2024'!$N$4:$N$749,$O151)/1000000</f>
        <v>1515.0019090000001</v>
      </c>
      <c r="AI151" s="247">
        <f t="shared" si="415"/>
        <v>0.94144703869014967</v>
      </c>
      <c r="AJ151" s="248"/>
      <c r="AK151" s="246">
        <f>INDEX(CC151:CN151,MATCH($W$1,$CC$86:$CN$86,0))</f>
        <v>1609.2269100000001</v>
      </c>
      <c r="AL151" s="246">
        <f t="shared" si="416"/>
        <v>-94.22500100000002</v>
      </c>
      <c r="AM151" s="170">
        <f t="shared" si="417"/>
        <v>1</v>
      </c>
      <c r="AN151" s="428">
        <f>+SUMIFS('[1]SIIF 30 de Septiembre de 2024'!$X$4:$X$749,'[1]SIIF 30 de Septiembre de 2024'!$A$4:$A$749,$B151,'[1]SIIF 30 de Septiembre de 2024'!$B$4:$B$749,$C151,'[1]SIIF 30 de Septiembre de 2024'!$C$4:$C$749,$D151,'[1]SIIF 30 de Septiembre de 2024'!$D$4:$D$749,$E151,'[1]SIIF 30 de Septiembre de 2024'!$E$4:$E$749,$F151,'[1]SIIF 30 de Septiembre de 2024'!$F$4:$F$749,$G151,'[1]SIIF 30 de Septiembre de 2024'!$G$4:$G$749,$H151,'[1]SIIF 30 de Septiembre de 2024'!$H$4:$H$749,$I151,'[1]SIIF 30 de Septiembre de 2024'!$I$4:$I$749,$J151,'[1]SIIF 30 de Septiembre de 2024'!$J$4:$J$749,$K151,'[1]SIIF 30 de Septiembre de 2024'!$K$4:$K$749,$L151,'[1]SIIF 30 de Septiembre de 2024'!$L$4:$L$749,$M151,'[1]SIIF 30 de Septiembre de 2024'!$M$4:$M$749,$N151,'[1]SIIF 30 de Septiembre de 2024'!$N$4:$N$749,$O151)/1000000</f>
        <v>448.91333200000003</v>
      </c>
      <c r="AO151" s="247">
        <f t="shared" si="418"/>
        <v>0.27896210858169157</v>
      </c>
      <c r="AP151" s="248"/>
      <c r="AQ151" s="246">
        <f>INDEX(CP151:DA151,MATCH($W$1,$CP$86:$DA$86,0))</f>
        <v>890.65409699999998</v>
      </c>
      <c r="AR151" s="246">
        <f>+AN151-AQ151</f>
        <v>-441.74076499999995</v>
      </c>
      <c r="AS151" s="170">
        <f t="shared" si="419"/>
        <v>0.55346706636915488</v>
      </c>
      <c r="AT151" s="428">
        <f>+SUMIFS('[1]SIIF 30 de Septiembre de 2024'!$Z$4:$Z$749,'[1]SIIF 30 de Septiembre de 2024'!$A$4:$A$749,$B151,'[1]SIIF 30 de Septiembre de 2024'!$B$4:$B$749,$C151,'[1]SIIF 30 de Septiembre de 2024'!$C$4:$C$749,$D151,'[1]SIIF 30 de Septiembre de 2024'!$D$4:$D$749,$E151,'[1]SIIF 30 de Septiembre de 2024'!$E$4:$E$749,$F151,'[1]SIIF 30 de Septiembre de 2024'!$F$4:$F$749,$G151,'[1]SIIF 30 de Septiembre de 2024'!$G$4:$G$749,$H151,'[1]SIIF 30 de Septiembre de 2024'!$H$4:$H$749,$I151,'[1]SIIF 30 de Septiembre de 2024'!$I$4:$I$749,$J151,'[1]SIIF 30 de Septiembre de 2024'!$J$4:$J$749,$K151,'[1]SIIF 30 de Septiembre de 2024'!$K$4:$K$749,$L151,'[1]SIIF 30 de Septiembre de 2024'!$L$4:$L$749,$M151,'[1]SIIF 30 de Septiembre de 2024'!$M$4:$M$749,$N151,'[1]SIIF 30 de Septiembre de 2024'!$N$4:$N$749,$O151)/1000000</f>
        <v>448.91333200000003</v>
      </c>
      <c r="AU151" s="247">
        <f t="shared" si="420"/>
        <v>0.27896210858169157</v>
      </c>
      <c r="AV151" s="433">
        <f>+AD151-AH151</f>
        <v>94.22500100000002</v>
      </c>
      <c r="AW151" s="361">
        <f t="shared" si="421"/>
        <v>1066.088577</v>
      </c>
      <c r="AX151" s="382">
        <f>+AD151-AN151</f>
        <v>1160.313578</v>
      </c>
      <c r="AY151" s="386"/>
      <c r="AZ151" s="190">
        <f>AD151*AS151</f>
        <v>890.65409700000009</v>
      </c>
      <c r="BA151" s="250">
        <f>IF(AND(AZ151=0,AN151&gt;AZ151),1,IFERROR(AN151/AZ151,1))</f>
        <v>0.50402657273129903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2"/>
        <v>455.82499999999999</v>
      </c>
      <c r="CD151" s="496">
        <f t="shared" si="422"/>
        <v>705.52499999999998</v>
      </c>
      <c r="CE151" s="496">
        <f t="shared" si="422"/>
        <v>705.52499999999998</v>
      </c>
      <c r="CF151" s="496">
        <f t="shared" si="422"/>
        <v>736.17499999999995</v>
      </c>
      <c r="CG151" s="496">
        <f t="shared" si="422"/>
        <v>736.17499999999995</v>
      </c>
      <c r="CH151" s="496">
        <f t="shared" si="422"/>
        <v>736.17499999999995</v>
      </c>
      <c r="CI151" s="496">
        <f t="shared" si="422"/>
        <v>736.17499999999995</v>
      </c>
      <c r="CJ151" s="496">
        <f t="shared" si="422"/>
        <v>1609.2269100000001</v>
      </c>
      <c r="CK151" s="496">
        <f t="shared" si="422"/>
        <v>1609.2269100000001</v>
      </c>
      <c r="CL151" s="496">
        <f t="shared" si="422"/>
        <v>1609.2269100000001</v>
      </c>
      <c r="CM151" s="496">
        <f t="shared" si="422"/>
        <v>1609.2269100000001</v>
      </c>
      <c r="CN151" s="496">
        <f t="shared" si="422"/>
        <v>1609.2269100000001</v>
      </c>
      <c r="CP151" s="497">
        <f t="shared" si="423"/>
        <v>28.933333000000001</v>
      </c>
      <c r="CQ151" s="497">
        <f t="shared" si="423"/>
        <v>90.441665999999998</v>
      </c>
      <c r="CR151" s="497">
        <f t="shared" si="423"/>
        <v>151.94999899999999</v>
      </c>
      <c r="CS151" s="497">
        <f t="shared" si="423"/>
        <v>216.863888</v>
      </c>
      <c r="CT151" s="497">
        <f t="shared" si="423"/>
        <v>281.77777600000002</v>
      </c>
      <c r="CU151" s="497">
        <f t="shared" si="423"/>
        <v>346.691665</v>
      </c>
      <c r="CV151" s="497">
        <f t="shared" si="423"/>
        <v>411.60555399999998</v>
      </c>
      <c r="CW151" s="497">
        <f t="shared" si="423"/>
        <v>651.12982499999998</v>
      </c>
      <c r="CX151" s="497">
        <f t="shared" si="423"/>
        <v>890.65409699999998</v>
      </c>
      <c r="CY151" s="497">
        <f t="shared" si="423"/>
        <v>1130.1783680000001</v>
      </c>
      <c r="CZ151" s="497">
        <f t="shared" si="423"/>
        <v>1369.7026390000001</v>
      </c>
      <c r="DA151" s="497">
        <f t="shared" si="423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30 de Septiembre de 2024'!$P$4:$P$749,'[1]SIIF 30 de Septiembre de 2024'!$A$4:$A$749,$B152,'[1]SIIF 30 de Septiembre de 2024'!$B$4:$B$749,$C152,'[1]SIIF 30 de Septiembre de 2024'!$C$4:$C$749,$D152)/1000000</f>
        <v>21118.587173</v>
      </c>
      <c r="X152" s="360">
        <v>0</v>
      </c>
      <c r="Y152" s="360">
        <f>+SUMIFS('[1]SIIF 30 de Septiembre de 2024'!$R$4:$R$749,'[1]SIIF 30 de Septiembre de 2024'!$A$4:$A$749,$B152,'[1]SIIF 30 de Septiembre de 2024'!$B$4:$B$749,$C152,'[1]SIIF 30 de Septiembre de 2024'!$C$4:$C$749,$D152)/1000000</f>
        <v>0</v>
      </c>
      <c r="Z152" s="360"/>
      <c r="AA152" s="360">
        <f>+SUMIFS('[1]SIIF 30 de Septiembre de 2024'!$Q$4:$Q$749,'[1]SIIF 30 de Septiembre de 2024'!$A$4:$A$749,$B152,'[1]SIIF 30 de Septiembre de 2024'!$B$4:$B$749,$C152,'[1]SIIF 30 de Septiembre de 2024'!$C$4:$C$749,$D152)/1000000</f>
        <v>0</v>
      </c>
      <c r="AB152" s="360"/>
      <c r="AC152" s="360">
        <f t="shared" si="413"/>
        <v>0</v>
      </c>
      <c r="AD152" s="428">
        <f t="shared" si="414"/>
        <v>21118.587173</v>
      </c>
      <c r="AE152" s="368">
        <f>+SUMIFS('[1]SIIF 30 de Septiembre de 2024'!$T$4:$T$749,'[1]SIIF 30 de Septiembre de 2024'!$A$4:$A$749,$B152,'[1]SIIF 30 de Septiembre de 2024'!$B$4:$B$749,$C152,'[1]SIIF 30 de Septiembre de 2024'!$C$4:$C$749,$D152)/1000000</f>
        <v>0</v>
      </c>
      <c r="AF152" s="368">
        <f>+SUMIFS('[1]SIIF 30 de Septiembre de 2024'!$U$4:$U$749,'[1]SIIF 30 de Septiembre de 2024'!$A$4:$A$749,$B152,'[1]SIIF 30 de Septiembre de 2024'!$B$4:$B$749,$C152,'[1]SIIF 30 de Septiembre de 2024'!$C$4:$C$749,$D152)/1000000</f>
        <v>18026.291083</v>
      </c>
      <c r="AG152" s="368">
        <f>AD152-AE152</f>
        <v>21118.587173</v>
      </c>
      <c r="AH152" s="433">
        <f>+SUMIFS('[1]SIIF 30 de Septiembre de 2024'!$W$4:$W$749,'[1]SIIF 30 de Septiembre de 2024'!$A$4:$A$749,$B152,'[1]SIIF 30 de Septiembre de 2024'!$B$4:$B$749,$C152,'[1]SIIF 30 de Septiembre de 2024'!$C$4:$C$749,$D152,'[1]SIIF 30 de Septiembre de 2024'!$D$4:$D$749,$E152,'[1]SIIF 30 de Septiembre de 2024'!$E$4:$E$749,$F152,'[1]SIIF 30 de Septiembre de 2024'!$F$4:$F$749,$G152,'[1]SIIF 30 de Septiembre de 2024'!$G$4:$G$749,$H152,'[1]SIIF 30 de Septiembre de 2024'!$H$4:$H$749,$I152,'[1]SIIF 30 de Septiembre de 2024'!$I$4:$I$749,$J152,'[1]SIIF 30 de Septiembre de 2024'!$J$4:$J$749,$K152,'[1]SIIF 30 de Septiembre de 2024'!$K$4:$K$749,$L152,'[1]SIIF 30 de Septiembre de 2024'!$L$4:$L$749,$M152,'[1]SIIF 30 de Septiembre de 2024'!$M$4:$M$749,$N152,'[1]SIIF 30 de Septiembre de 2024'!$N$4:$N$749,$O152)/1000000</f>
        <v>15524.405321</v>
      </c>
      <c r="AI152" s="277">
        <f t="shared" si="415"/>
        <v>0.73510624521548817</v>
      </c>
      <c r="AJ152" s="278"/>
      <c r="AK152" s="246">
        <f>INDEX(CC152:CN152,MATCH($W$1,$CC$86:$CN$86,0))</f>
        <v>21112.987173000001</v>
      </c>
      <c r="AL152" s="246">
        <f t="shared" si="416"/>
        <v>-5588.5818520000012</v>
      </c>
      <c r="AM152" s="170">
        <f t="shared" si="417"/>
        <v>0.99973483074629355</v>
      </c>
      <c r="AN152" s="433">
        <f>+SUMIFS('[1]SIIF 30 de Septiembre de 2024'!$X$4:$X$749,'[1]SIIF 30 de Septiembre de 2024'!$A$4:$A$749,$B152,'[1]SIIF 30 de Septiembre de 2024'!$B$4:$B$749,$C152,'[1]SIIF 30 de Septiembre de 2024'!$C$4:$C$749,$D152,'[1]SIIF 30 de Septiembre de 2024'!$D$4:$D$749,$E152,'[1]SIIF 30 de Septiembre de 2024'!$E$4:$E$749,$F152,'[1]SIIF 30 de Septiembre de 2024'!$F$4:$F$749,$G152,'[1]SIIF 30 de Septiembre de 2024'!$G$4:$G$749,$H152,'[1]SIIF 30 de Septiembre de 2024'!$H$4:$H$749,$I152,'[1]SIIF 30 de Septiembre de 2024'!$I$4:$I$749,$J152,'[1]SIIF 30 de Septiembre de 2024'!$J$4:$J$749,$K152,'[1]SIIF 30 de Septiembre de 2024'!$K$4:$K$749,$L152,'[1]SIIF 30 de Septiembre de 2024'!$L$4:$L$749,$M152,'[1]SIIF 30 de Septiembre de 2024'!$M$4:$M$749,$N152,'[1]SIIF 30 de Septiembre de 2024'!$N$4:$N$749,$O152)/1000000</f>
        <v>5782.6940703299997</v>
      </c>
      <c r="AO152" s="277">
        <f t="shared" si="418"/>
        <v>0.27382011982899795</v>
      </c>
      <c r="AP152" s="278"/>
      <c r="AQ152" s="246">
        <f>INDEX(CP152:DA152,MATCH($W$1,$CP$86:$DA$86,0))</f>
        <v>9965.4451349200008</v>
      </c>
      <c r="AR152" s="246">
        <f t="shared" ref="AR152:AR153" si="424">+AN152-AQ152</f>
        <v>-4182.7510645900011</v>
      </c>
      <c r="AS152" s="170">
        <f t="shared" si="419"/>
        <v>0.47188029451424507</v>
      </c>
      <c r="AT152" s="433">
        <f>+SUMIFS('[1]SIIF 30 de Septiembre de 2024'!$Z$4:$Z$749,'[1]SIIF 30 de Septiembre de 2024'!$A$4:$A$749,$B152,'[1]SIIF 30 de Septiembre de 2024'!$B$4:$B$749,$C152,'[1]SIIF 30 de Septiembre de 2024'!$C$4:$C$749,$D152,'[1]SIIF 30 de Septiembre de 2024'!$D$4:$D$749,$E152,'[1]SIIF 30 de Septiembre de 2024'!$E$4:$E$749,$F152,'[1]SIIF 30 de Septiembre de 2024'!$F$4:$F$749,$G152,'[1]SIIF 30 de Septiembre de 2024'!$G$4:$G$749,$H152,'[1]SIIF 30 de Septiembre de 2024'!$H$4:$H$749,$I152,'[1]SIIF 30 de Septiembre de 2024'!$I$4:$I$749,$J152,'[1]SIIF 30 de Septiembre de 2024'!$J$4:$J$749,$K152,'[1]SIIF 30 de Septiembre de 2024'!$K$4:$K$749,$L152,'[1]SIIF 30 de Septiembre de 2024'!$L$4:$L$749,$M152,'[1]SIIF 30 de Septiembre de 2024'!$M$4:$M$749,$N152,'[1]SIIF 30 de Septiembre de 2024'!$N$4:$N$749,$O152)/1000000</f>
        <v>5731.7940703300001</v>
      </c>
      <c r="AU152" s="277">
        <f t="shared" si="420"/>
        <v>0.27140992071941572</v>
      </c>
      <c r="AV152" s="433">
        <f>+AD152-AH152</f>
        <v>5594.1818519999997</v>
      </c>
      <c r="AW152" s="368">
        <f t="shared" si="421"/>
        <v>9741.7112506699996</v>
      </c>
      <c r="AX152" s="380">
        <f>+AD152-AN152</f>
        <v>15335.893102670001</v>
      </c>
      <c r="AY152" s="387"/>
      <c r="AZ152" s="190">
        <f>AD152*AS152</f>
        <v>9965.445134919999</v>
      </c>
      <c r="BA152" s="250">
        <f t="shared" ref="BA152:BA157" si="425">IF(AND(AZ152=0,AN152&gt;AZ152),1,IFERROR(AN152/AZ152,1))</f>
        <v>0.58027453786954419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2"/>
        <v>2434.0236799999998</v>
      </c>
      <c r="CD152" s="496">
        <f t="shared" si="422"/>
        <v>6379.3362420000003</v>
      </c>
      <c r="CE152" s="496">
        <f t="shared" si="422"/>
        <v>11240.889911</v>
      </c>
      <c r="CF152" s="496">
        <f t="shared" si="422"/>
        <v>13137.473303000001</v>
      </c>
      <c r="CG152" s="496">
        <f t="shared" si="422"/>
        <v>14922.153467</v>
      </c>
      <c r="CH152" s="496">
        <f t="shared" si="422"/>
        <v>14922.153467</v>
      </c>
      <c r="CI152" s="496">
        <f t="shared" si="422"/>
        <v>18170.532368</v>
      </c>
      <c r="CJ152" s="496">
        <f t="shared" si="422"/>
        <v>20862.682518000001</v>
      </c>
      <c r="CK152" s="496">
        <f t="shared" si="422"/>
        <v>21112.987173000001</v>
      </c>
      <c r="CL152" s="496">
        <f t="shared" si="422"/>
        <v>21112.987173000001</v>
      </c>
      <c r="CM152" s="496">
        <f t="shared" si="422"/>
        <v>21118.587173</v>
      </c>
      <c r="CN152" s="496">
        <f t="shared" si="422"/>
        <v>21118.587173</v>
      </c>
      <c r="CP152" s="497">
        <f t="shared" si="423"/>
        <v>2.1840000000000002</v>
      </c>
      <c r="CQ152" s="497">
        <f t="shared" si="423"/>
        <v>174.59721300000001</v>
      </c>
      <c r="CR152" s="497">
        <f t="shared" si="423"/>
        <v>745.192589</v>
      </c>
      <c r="CS152" s="497">
        <f t="shared" si="423"/>
        <v>1753.6605481533331</v>
      </c>
      <c r="CT152" s="497">
        <f t="shared" si="423"/>
        <v>3020.4435073066666</v>
      </c>
      <c r="CU152" s="497">
        <f t="shared" si="423"/>
        <v>4283.3332854599994</v>
      </c>
      <c r="CV152" s="497">
        <f t="shared" si="423"/>
        <v>5866.455956613333</v>
      </c>
      <c r="CW152" s="497">
        <f t="shared" si="423"/>
        <v>7782.1171707666663</v>
      </c>
      <c r="CX152" s="497">
        <f t="shared" si="423"/>
        <v>9965.4451349200008</v>
      </c>
      <c r="CY152" s="497">
        <f t="shared" si="423"/>
        <v>12445.454893073334</v>
      </c>
      <c r="CZ152" s="497">
        <f t="shared" si="423"/>
        <v>17491.791502226668</v>
      </c>
      <c r="DA152" s="497">
        <f t="shared" si="423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30 de Septiembre de 2024'!$P$4:$P$749,'[1]SIIF 30 de Septiembre de 2024'!$A$4:$A$749,$B153,'[1]SIIF 30 de Septiembre de 2024'!$B$4:$B$749,$C153,'[1]SIIF 30 de Septiembre de 2024'!$C$4:$C$749,$D153)/1000000</f>
        <v>1009.538716</v>
      </c>
      <c r="X153" s="360">
        <v>0</v>
      </c>
      <c r="Y153" s="360">
        <f>+SUMIFS('[1]SIIF 30 de Septiembre de 2024'!$R$4:$R$749,'[1]SIIF 30 de Septiembre de 2024'!$A$4:$A$749,$B153,'[1]SIIF 30 de Septiembre de 2024'!$B$4:$B$749,$C153,'[1]SIIF 30 de Septiembre de 2024'!$C$4:$C$749,$D153)/1000000</f>
        <v>0</v>
      </c>
      <c r="Z153" s="360"/>
      <c r="AA153" s="360">
        <f>+SUMIFS('[1]SIIF 30 de Septiembre de 2024'!$Q$4:$Q$749,'[1]SIIF 30 de Septiembre de 2024'!$A$4:$A$749,$B153,'[1]SIIF 30 de Septiembre de 2024'!$B$4:$B$749,$C153,'[1]SIIF 30 de Septiembre de 2024'!$C$4:$C$749,$D153)/1000000</f>
        <v>0</v>
      </c>
      <c r="AB153" s="360"/>
      <c r="AC153" s="360">
        <f t="shared" si="413"/>
        <v>0</v>
      </c>
      <c r="AD153" s="428">
        <f t="shared" si="414"/>
        <v>1009.538716</v>
      </c>
      <c r="AE153" s="360">
        <f>+SUMIFS('[1]SIIF 30 de Septiembre de 2024'!$T$4:$T$749,'[1]SIIF 30 de Septiembre de 2024'!$A$4:$A$749,$B153,'[1]SIIF 30 de Septiembre de 2024'!$B$4:$B$749,$C153,'[1]SIIF 30 de Septiembre de 2024'!$C$4:$C$749,$D153)/1000000</f>
        <v>0</v>
      </c>
      <c r="AF153" s="360">
        <f>+SUMIFS('[1]SIIF 30 de Septiembre de 2024'!$U$4:$U$749,'[1]SIIF 30 de Septiembre de 2024'!$A$4:$A$749,$B153,'[1]SIIF 30 de Septiembre de 2024'!$B$4:$B$749,$C153,'[1]SIIF 30 de Septiembre de 2024'!$C$4:$C$749,$D153)/1000000</f>
        <v>673.72999900000002</v>
      </c>
      <c r="AG153" s="360">
        <f>AD153-AE153</f>
        <v>1009.538716</v>
      </c>
      <c r="AH153" s="428">
        <f>+SUMIFS('[1]SIIF 30 de Septiembre de 2024'!$W$4:$W$749,'[1]SIIF 30 de Septiembre de 2024'!$A$4:$A$749,$B153,'[1]SIIF 30 de Septiembre de 2024'!$B$4:$B$749,$C153,'[1]SIIF 30 de Septiembre de 2024'!$C$4:$C$749,$D153,'[1]SIIF 30 de Septiembre de 2024'!$D$4:$D$749,$E153,'[1]SIIF 30 de Septiembre de 2024'!$E$4:$E$749,$F153,'[1]SIIF 30 de Septiembre de 2024'!$F$4:$F$749,$G153,'[1]SIIF 30 de Septiembre de 2024'!$G$4:$G$749,$H153,'[1]SIIF 30 de Septiembre de 2024'!$H$4:$H$749,$I153,'[1]SIIF 30 de Septiembre de 2024'!$I$4:$I$749,$J153,'[1]SIIF 30 de Septiembre de 2024'!$J$4:$J$749,$K153,'[1]SIIF 30 de Septiembre de 2024'!$K$4:$K$749,$L153,'[1]SIIF 30 de Septiembre de 2024'!$L$4:$L$749,$M153,'[1]SIIF 30 de Septiembre de 2024'!$M$4:$M$749,$N153,'[1]SIIF 30 de Septiembre de 2024'!$N$4:$N$749,$O153)/1000000</f>
        <v>497.32999899999999</v>
      </c>
      <c r="AI153" s="247">
        <f t="shared" si="415"/>
        <v>0.49263093244261469</v>
      </c>
      <c r="AJ153" s="248"/>
      <c r="AK153" s="246">
        <f>INDEX(CC153:CN153,MATCH($W$1,$CC$86:$CN$86,0))</f>
        <v>1009.538716</v>
      </c>
      <c r="AL153" s="246">
        <f t="shared" si="416"/>
        <v>-512.20871699999998</v>
      </c>
      <c r="AM153" s="170">
        <f t="shared" si="417"/>
        <v>1</v>
      </c>
      <c r="AN153" s="428">
        <f>+SUMIFS('[1]SIIF 30 de Septiembre de 2024'!$X$4:$X$749,'[1]SIIF 30 de Septiembre de 2024'!$A$4:$A$749,$B153,'[1]SIIF 30 de Septiembre de 2024'!$B$4:$B$749,$C153,'[1]SIIF 30 de Septiembre de 2024'!$C$4:$C$749,$D153,'[1]SIIF 30 de Septiembre de 2024'!$D$4:$D$749,$E153,'[1]SIIF 30 de Septiembre de 2024'!$E$4:$E$749,$F153,'[1]SIIF 30 de Septiembre de 2024'!$F$4:$F$749,$G153,'[1]SIIF 30 de Septiembre de 2024'!$G$4:$G$749,$H153,'[1]SIIF 30 de Septiembre de 2024'!$H$4:$H$749,$I153,'[1]SIIF 30 de Septiembre de 2024'!$I$4:$I$749,$J153,'[1]SIIF 30 de Septiembre de 2024'!$J$4:$J$749,$K153,'[1]SIIF 30 de Septiembre de 2024'!$K$4:$K$749,$L153,'[1]SIIF 30 de Septiembre de 2024'!$L$4:$L$749,$M153,'[1]SIIF 30 de Septiembre de 2024'!$M$4:$M$749,$N153,'[1]SIIF 30 de Septiembre de 2024'!$N$4:$N$749,$O153)/1000000</f>
        <v>281.29333200000002</v>
      </c>
      <c r="AO153" s="247">
        <f t="shared" si="418"/>
        <v>0.27863550703091611</v>
      </c>
      <c r="AP153" s="248"/>
      <c r="AQ153" s="246">
        <f>INDEX(CP153:DA153,MATCH($W$1,$CP$86:$DA$86,0))</f>
        <v>642.06936099999996</v>
      </c>
      <c r="AR153" s="246">
        <f t="shared" si="424"/>
        <v>-360.77602899999994</v>
      </c>
      <c r="AS153" s="170">
        <f t="shared" si="419"/>
        <v>0.63600271175731704</v>
      </c>
      <c r="AT153" s="428">
        <f>+SUMIFS('[1]SIIF 30 de Septiembre de 2024'!$Z$4:$Z$749,'[1]SIIF 30 de Septiembre de 2024'!$A$4:$A$749,$B153,'[1]SIIF 30 de Septiembre de 2024'!$B$4:$B$749,$C153,'[1]SIIF 30 de Septiembre de 2024'!$C$4:$C$749,$D153,'[1]SIIF 30 de Septiembre de 2024'!$D$4:$D$749,$E153,'[1]SIIF 30 de Septiembre de 2024'!$E$4:$E$749,$F153,'[1]SIIF 30 de Septiembre de 2024'!$F$4:$F$749,$G153,'[1]SIIF 30 de Septiembre de 2024'!$G$4:$G$749,$H153,'[1]SIIF 30 de Septiembre de 2024'!$H$4:$H$749,$I153,'[1]SIIF 30 de Septiembre de 2024'!$I$4:$I$749,$J153,'[1]SIIF 30 de Septiembre de 2024'!$J$4:$J$749,$K153,'[1]SIIF 30 de Septiembre de 2024'!$K$4:$K$749,$L153,'[1]SIIF 30 de Septiembre de 2024'!$L$4:$L$749,$M153,'[1]SIIF 30 de Septiembre de 2024'!$M$4:$M$749,$N153,'[1]SIIF 30 de Septiembre de 2024'!$N$4:$N$749,$O153)/1000000</f>
        <v>281.29333200000002</v>
      </c>
      <c r="AU153" s="247">
        <f t="shared" si="420"/>
        <v>0.27863550703091611</v>
      </c>
      <c r="AV153" s="433">
        <f>+AD153-AH153</f>
        <v>512.20871699999998</v>
      </c>
      <c r="AW153" s="361">
        <f t="shared" si="421"/>
        <v>216.03666699999997</v>
      </c>
      <c r="AX153" s="382">
        <f>+AD153-AN153</f>
        <v>728.24538400000006</v>
      </c>
      <c r="AY153" s="386"/>
      <c r="AZ153" s="190">
        <f>AD153*AS153</f>
        <v>642.06936099999996</v>
      </c>
      <c r="BA153" s="250">
        <f t="shared" si="425"/>
        <v>0.43810427515478351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2"/>
        <v>384.2</v>
      </c>
      <c r="CD153" s="496">
        <f t="shared" si="422"/>
        <v>450.2</v>
      </c>
      <c r="CE153" s="496">
        <f t="shared" si="422"/>
        <v>593.20000000000005</v>
      </c>
      <c r="CF153" s="496">
        <f t="shared" si="422"/>
        <v>593.20000000000005</v>
      </c>
      <c r="CG153" s="496">
        <f t="shared" si="422"/>
        <v>593.20000000000005</v>
      </c>
      <c r="CH153" s="496">
        <f t="shared" si="422"/>
        <v>593.20000000000005</v>
      </c>
      <c r="CI153" s="496">
        <f t="shared" si="422"/>
        <v>1009.538716</v>
      </c>
      <c r="CJ153" s="496">
        <f t="shared" si="422"/>
        <v>1009.538716</v>
      </c>
      <c r="CK153" s="496">
        <f t="shared" si="422"/>
        <v>1009.538716</v>
      </c>
      <c r="CL153" s="496">
        <f t="shared" si="422"/>
        <v>1009.538716</v>
      </c>
      <c r="CM153" s="496">
        <f t="shared" si="422"/>
        <v>1009.538716</v>
      </c>
      <c r="CN153" s="496">
        <f t="shared" si="422"/>
        <v>1009.538716</v>
      </c>
      <c r="CP153" s="497">
        <f t="shared" si="423"/>
        <v>23.4</v>
      </c>
      <c r="CQ153" s="497">
        <f t="shared" si="423"/>
        <v>62.2</v>
      </c>
      <c r="CR153" s="497">
        <f t="shared" si="423"/>
        <v>115.3</v>
      </c>
      <c r="CS153" s="497">
        <f t="shared" si="423"/>
        <v>168.4</v>
      </c>
      <c r="CT153" s="497">
        <f t="shared" si="423"/>
        <v>221.5</v>
      </c>
      <c r="CU153" s="497">
        <f t="shared" si="423"/>
        <v>274.60000000000002</v>
      </c>
      <c r="CV153" s="497">
        <f t="shared" si="423"/>
        <v>397.089787</v>
      </c>
      <c r="CW153" s="497">
        <f t="shared" si="423"/>
        <v>519.57957399999998</v>
      </c>
      <c r="CX153" s="497">
        <f t="shared" si="423"/>
        <v>642.06936099999996</v>
      </c>
      <c r="CY153" s="497">
        <f t="shared" si="423"/>
        <v>764.55914800000005</v>
      </c>
      <c r="CZ153" s="497">
        <f t="shared" si="423"/>
        <v>887.04893500000003</v>
      </c>
      <c r="DA153" s="497">
        <f t="shared" si="423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30 de Septiembre de 2024'!$P$4:$P$749,'[1]SIIF 30 de Septiembre de 2024'!$A$4:$A$749,$B154,'[1]SIIF 30 de Septiembre de 2024'!$B$4:$B$749,$C154,'[1]SIIF 30 de Septiembre de 2024'!$C$4:$C$749,$D154)/1000000</f>
        <v>3874.6750000000002</v>
      </c>
      <c r="X154" s="360">
        <v>0</v>
      </c>
      <c r="Y154" s="360">
        <f>+SUMIFS('[1]SIIF 30 de Septiembre de 2024'!$R$4:$R$749,'[1]SIIF 30 de Septiembre de 2024'!$A$4:$A$749,$B154,'[1]SIIF 30 de Septiembre de 2024'!$B$4:$B$749,$C154,'[1]SIIF 30 de Septiembre de 2024'!$C$4:$C$749,$D154)/1000000</f>
        <v>0</v>
      </c>
      <c r="Z154" s="360"/>
      <c r="AA154" s="360">
        <f>+SUMIFS('[1]SIIF 30 de Septiembre de 2024'!$Q$4:$Q$749,'[1]SIIF 30 de Septiembre de 2024'!$A$4:$A$749,$B154,'[1]SIIF 30 de Septiembre de 2024'!$B$4:$B$749,$C154,'[1]SIIF 30 de Septiembre de 2024'!$C$4:$C$749,$D154)/1000000</f>
        <v>0</v>
      </c>
      <c r="AB154" s="360"/>
      <c r="AC154" s="360">
        <f t="shared" si="413"/>
        <v>0</v>
      </c>
      <c r="AD154" s="428">
        <f t="shared" si="414"/>
        <v>3874.6750000000002</v>
      </c>
      <c r="AE154" s="360">
        <f>+SUMIFS('[1]SIIF 30 de Septiembre de 2024'!$T$4:$T$749,'[1]SIIF 30 de Septiembre de 2024'!$A$4:$A$749,$B154,'[1]SIIF 30 de Septiembre de 2024'!$B$4:$B$749,$C154,'[1]SIIF 30 de Septiembre de 2024'!$C$4:$C$749,$D154)/1000000</f>
        <v>1963</v>
      </c>
      <c r="AF154" s="360">
        <f>+SUMIFS('[1]SIIF 30 de Septiembre de 2024'!$U$4:$U$749,'[1]SIIF 30 de Septiembre de 2024'!$A$4:$A$749,$B154,'[1]SIIF 30 de Septiembre de 2024'!$B$4:$B$749,$C154,'[1]SIIF 30 de Septiembre de 2024'!$C$4:$C$749,$D154)/1000000</f>
        <v>1818.2846999999999</v>
      </c>
      <c r="AG154" s="360">
        <f>AD154-AE154</f>
        <v>1911.6750000000002</v>
      </c>
      <c r="AH154" s="428">
        <f>+SUMIFS('[1]SIIF 30 de Septiembre de 2024'!$W$4:$W$749,'[1]SIIF 30 de Septiembre de 2024'!$A$4:$A$749,$B154,'[1]SIIF 30 de Septiembre de 2024'!$B$4:$B$749,$C154,'[1]SIIF 30 de Septiembre de 2024'!$C$4:$C$749,$D154,'[1]SIIF 30 de Septiembre de 2024'!$D$4:$D$749,$E154,'[1]SIIF 30 de Septiembre de 2024'!$E$4:$E$749,$F154,'[1]SIIF 30 de Septiembre de 2024'!$F$4:$F$749,$G154,'[1]SIIF 30 de Septiembre de 2024'!$G$4:$G$749,$H154,'[1]SIIF 30 de Septiembre de 2024'!$H$4:$H$749,$I154,'[1]SIIF 30 de Septiembre de 2024'!$I$4:$I$749,$J154,'[1]SIIF 30 de Septiembre de 2024'!$J$4:$J$749,$K154,'[1]SIIF 30 de Septiembre de 2024'!$K$4:$K$749,$L154,'[1]SIIF 30 de Septiembre de 2024'!$L$4:$L$749,$M154,'[1]SIIF 30 de Septiembre de 2024'!$M$4:$M$749,$N154,'[1]SIIF 30 de Septiembre de 2024'!$N$4:$N$749,$O154)/1000000</f>
        <v>445.020625</v>
      </c>
      <c r="AI154" s="247">
        <f t="shared" si="415"/>
        <v>0.11485366514610902</v>
      </c>
      <c r="AJ154" s="248"/>
      <c r="AK154" s="246">
        <f>INDEX(CC154:CN154,MATCH($W$1,$CC$86:$CN$86,0))</f>
        <v>1881.8236999999999</v>
      </c>
      <c r="AL154" s="246">
        <f t="shared" si="416"/>
        <v>-1436.8030749999998</v>
      </c>
      <c r="AM154" s="170">
        <f t="shared" si="417"/>
        <v>0.48567265641634461</v>
      </c>
      <c r="AN154" s="428">
        <f>+SUMIFS('[1]SIIF 30 de Septiembre de 2024'!$X$4:$X$749,'[1]SIIF 30 de Septiembre de 2024'!$A$4:$A$749,$B154,'[1]SIIF 30 de Septiembre de 2024'!$B$4:$B$749,$C154,'[1]SIIF 30 de Septiembre de 2024'!$C$4:$C$749,$D154,'[1]SIIF 30 de Septiembre de 2024'!$D$4:$D$749,$E154,'[1]SIIF 30 de Septiembre de 2024'!$E$4:$E$749,$F154,'[1]SIIF 30 de Septiembre de 2024'!$F$4:$F$749,$G154,'[1]SIIF 30 de Septiembre de 2024'!$G$4:$G$749,$H154,'[1]SIIF 30 de Septiembre de 2024'!$H$4:$H$749,$I154,'[1]SIIF 30 de Septiembre de 2024'!$I$4:$I$749,$J154,'[1]SIIF 30 de Septiembre de 2024'!$J$4:$J$749,$K154,'[1]SIIF 30 de Septiembre de 2024'!$K$4:$K$749,$L154,'[1]SIIF 30 de Septiembre de 2024'!$L$4:$L$749,$M154,'[1]SIIF 30 de Septiembre de 2024'!$M$4:$M$749,$N154,'[1]SIIF 30 de Septiembre de 2024'!$N$4:$N$749,$O154)/1000000</f>
        <v>154.716182</v>
      </c>
      <c r="AO154" s="247">
        <f t="shared" si="418"/>
        <v>3.9930105621761823E-2</v>
      </c>
      <c r="AP154" s="248"/>
      <c r="AQ154" s="246">
        <f>INDEX(CP154:DA154,MATCH($W$1,$CP$86:$DA$86,0))</f>
        <v>542.95352620975086</v>
      </c>
      <c r="AR154" s="246">
        <f>+AN154-AQ154</f>
        <v>-388.23734420975086</v>
      </c>
      <c r="AS154" s="170">
        <f t="shared" si="419"/>
        <v>0.1401287917592694</v>
      </c>
      <c r="AT154" s="428">
        <f>+SUMIFS('[1]SIIF 30 de Septiembre de 2024'!$Z$4:$Z$749,'[1]SIIF 30 de Septiembre de 2024'!$A$4:$A$749,$B154,'[1]SIIF 30 de Septiembre de 2024'!$B$4:$B$749,$C154,'[1]SIIF 30 de Septiembre de 2024'!$C$4:$C$749,$D154,'[1]SIIF 30 de Septiembre de 2024'!$D$4:$D$749,$E154,'[1]SIIF 30 de Septiembre de 2024'!$E$4:$E$749,$F154,'[1]SIIF 30 de Septiembre de 2024'!$F$4:$F$749,$G154,'[1]SIIF 30 de Septiembre de 2024'!$G$4:$G$749,$H154,'[1]SIIF 30 de Septiembre de 2024'!$H$4:$H$749,$I154,'[1]SIIF 30 de Septiembre de 2024'!$I$4:$I$749,$J154,'[1]SIIF 30 de Septiembre de 2024'!$J$4:$J$749,$K154,'[1]SIIF 30 de Septiembre de 2024'!$K$4:$K$749,$L154,'[1]SIIF 30 de Septiembre de 2024'!$L$4:$L$749,$M154,'[1]SIIF 30 de Septiembre de 2024'!$M$4:$M$749,$N154,'[1]SIIF 30 de Septiembre de 2024'!$N$4:$N$749,$O154)/1000000</f>
        <v>154.716182</v>
      </c>
      <c r="AU154" s="247">
        <f t="shared" si="420"/>
        <v>3.9930105621761823E-2</v>
      </c>
      <c r="AV154" s="433">
        <f>+AD154-AH154</f>
        <v>3429.6543750000001</v>
      </c>
      <c r="AW154" s="361">
        <f t="shared" si="421"/>
        <v>290.30444299999999</v>
      </c>
      <c r="AX154" s="382">
        <f>+AD154-AN154</f>
        <v>3719.9588180000001</v>
      </c>
      <c r="AY154" s="386"/>
      <c r="AZ154" s="190">
        <f>AD154*AS154</f>
        <v>542.95352620984715</v>
      </c>
      <c r="BA154" s="250">
        <f>IF(AND(AZ154=0,AN154&gt;AZ154),1,IFERROR(AN154/AZ154,1))</f>
        <v>0.28495290026020281</v>
      </c>
      <c r="BC154" s="581">
        <v>2.8569105795969985E-2</v>
      </c>
      <c r="BD154" s="252">
        <v>2.8569105795969985E-2</v>
      </c>
      <c r="BE154" s="252">
        <v>4.3007994218869972E-2</v>
      </c>
      <c r="BF154" s="252">
        <v>4.3007994218869972E-2</v>
      </c>
      <c r="BG154" s="252">
        <v>4.3007994218869972E-2</v>
      </c>
      <c r="BH154" s="252">
        <v>6.1220360417325322E-2</v>
      </c>
      <c r="BI154" s="252">
        <v>9.6445818036351438E-2</v>
      </c>
      <c r="BJ154" s="252">
        <v>0.36643684954221967</v>
      </c>
      <c r="BK154" s="252">
        <v>0.48567265641634461</v>
      </c>
      <c r="BL154" s="252">
        <v>0.49335071973778444</v>
      </c>
      <c r="BM154" s="252">
        <v>0.49335071973778444</v>
      </c>
      <c r="BN154" s="252">
        <v>1</v>
      </c>
      <c r="BP154" s="252">
        <v>0</v>
      </c>
      <c r="BQ154" s="252">
        <v>5.7138211591950105E-3</v>
      </c>
      <c r="BR154" s="252">
        <v>1.1427642318390021E-2</v>
      </c>
      <c r="BS154" s="252">
        <v>1.8630008675822405E-2</v>
      </c>
      <c r="BT154" s="252">
        <v>2.5832375033254789E-2</v>
      </c>
      <c r="BU154" s="252">
        <v>3.303474139068717E-2</v>
      </c>
      <c r="BV154" s="252">
        <v>3.4523286588924548E-2</v>
      </c>
      <c r="BW154" s="252">
        <v>5.0960879126618855E-2</v>
      </c>
      <c r="BX154" s="252">
        <v>0.1401287917592694</v>
      </c>
      <c r="BY154" s="252">
        <v>0.28081889766937512</v>
      </c>
      <c r="BZ154" s="252">
        <v>0.39351813764244215</v>
      </c>
      <c r="CA154" s="252">
        <v>1</v>
      </c>
      <c r="CB154" s="137"/>
      <c r="CC154" s="496">
        <f t="shared" si="422"/>
        <v>110.696</v>
      </c>
      <c r="CD154" s="496">
        <f t="shared" si="422"/>
        <v>110.696</v>
      </c>
      <c r="CE154" s="496">
        <f t="shared" si="422"/>
        <v>166.642</v>
      </c>
      <c r="CF154" s="496">
        <f t="shared" si="422"/>
        <v>166.642</v>
      </c>
      <c r="CG154" s="496">
        <f t="shared" si="422"/>
        <v>166.642</v>
      </c>
      <c r="CH154" s="496">
        <f t="shared" si="422"/>
        <v>237.209</v>
      </c>
      <c r="CI154" s="496">
        <f t="shared" si="422"/>
        <v>373.69619999999998</v>
      </c>
      <c r="CJ154" s="496">
        <f t="shared" si="422"/>
        <v>1419.8236999999999</v>
      </c>
      <c r="CK154" s="496">
        <f t="shared" si="422"/>
        <v>1881.8236999999999</v>
      </c>
      <c r="CL154" s="496">
        <f t="shared" si="422"/>
        <v>1911.5736999999999</v>
      </c>
      <c r="CM154" s="496">
        <f t="shared" si="422"/>
        <v>1911.5736999999999</v>
      </c>
      <c r="CN154" s="496">
        <f t="shared" si="422"/>
        <v>3874.6750000000002</v>
      </c>
      <c r="CP154" s="497">
        <f t="shared" si="423"/>
        <v>0</v>
      </c>
      <c r="CQ154" s="497">
        <f t="shared" si="423"/>
        <v>22.139199999999999</v>
      </c>
      <c r="CR154" s="497">
        <f t="shared" si="423"/>
        <v>44.278399999999998</v>
      </c>
      <c r="CS154" s="497">
        <f t="shared" si="423"/>
        <v>72.185228865979369</v>
      </c>
      <c r="CT154" s="497">
        <f t="shared" si="423"/>
        <v>100.09205773195875</v>
      </c>
      <c r="CU154" s="497">
        <f t="shared" si="423"/>
        <v>127.99888659793812</v>
      </c>
      <c r="CV154" s="497">
        <f t="shared" si="423"/>
        <v>133.7665154639175</v>
      </c>
      <c r="CW154" s="497">
        <f t="shared" si="423"/>
        <v>197.45684432989691</v>
      </c>
      <c r="CX154" s="497">
        <f t="shared" si="423"/>
        <v>542.95352620975086</v>
      </c>
      <c r="CY154" s="497">
        <f t="shared" si="423"/>
        <v>1088.0819623268931</v>
      </c>
      <c r="CZ154" s="497">
        <f t="shared" si="423"/>
        <v>1524.7548899694591</v>
      </c>
      <c r="DA154" s="497">
        <f t="shared" si="423"/>
        <v>3874.6749999993131</v>
      </c>
      <c r="DC154" s="500">
        <v>110696000</v>
      </c>
      <c r="DD154" s="497">
        <v>110696000</v>
      </c>
      <c r="DE154" s="497">
        <v>166642000</v>
      </c>
      <c r="DF154" s="497">
        <v>166642000</v>
      </c>
      <c r="DG154" s="497">
        <v>166642000</v>
      </c>
      <c r="DH154" s="497">
        <v>237209000</v>
      </c>
      <c r="DI154" s="497">
        <v>373696200</v>
      </c>
      <c r="DJ154" s="497">
        <v>1419823700</v>
      </c>
      <c r="DK154" s="497">
        <v>1881823700</v>
      </c>
      <c r="DL154" s="497">
        <v>1911573700</v>
      </c>
      <c r="DM154" s="497">
        <v>1911573700</v>
      </c>
      <c r="DN154" s="497">
        <v>3874675000</v>
      </c>
      <c r="DP154" s="497">
        <v>0</v>
      </c>
      <c r="DQ154" s="497">
        <v>22139200</v>
      </c>
      <c r="DR154" s="497">
        <v>44278400</v>
      </c>
      <c r="DS154" s="497">
        <v>72185228.865979373</v>
      </c>
      <c r="DT154" s="497">
        <v>100092057.73195875</v>
      </c>
      <c r="DU154" s="497">
        <v>127998886.59793812</v>
      </c>
      <c r="DV154" s="497">
        <v>133766515.46391751</v>
      </c>
      <c r="DW154" s="497">
        <v>197456844.3298969</v>
      </c>
      <c r="DX154" s="497">
        <v>542953526.20975089</v>
      </c>
      <c r="DY154" s="497">
        <v>1088081962.3268931</v>
      </c>
      <c r="DZ154" s="497">
        <v>1524754889.9694591</v>
      </c>
      <c r="EA154" s="497">
        <v>3874674999.9993129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6">+SUM(W150:W154)</f>
        <v>36906.792174000002</v>
      </c>
      <c r="X155" s="353">
        <f t="shared" si="426"/>
        <v>0</v>
      </c>
      <c r="Y155" s="353">
        <f t="shared" si="426"/>
        <v>0</v>
      </c>
      <c r="Z155" s="353">
        <f t="shared" si="426"/>
        <v>0</v>
      </c>
      <c r="AA155" s="353">
        <f t="shared" si="426"/>
        <v>0</v>
      </c>
      <c r="AB155" s="353">
        <f t="shared" si="426"/>
        <v>0</v>
      </c>
      <c r="AC155" s="353">
        <f t="shared" si="426"/>
        <v>0</v>
      </c>
      <c r="AD155" s="423">
        <f t="shared" si="426"/>
        <v>36906.792174000002</v>
      </c>
      <c r="AE155" s="353">
        <f t="shared" si="426"/>
        <v>1963</v>
      </c>
      <c r="AF155" s="353">
        <f t="shared" si="426"/>
        <v>31342.371866000001</v>
      </c>
      <c r="AG155" s="353">
        <f t="shared" si="426"/>
        <v>34943.792174000002</v>
      </c>
      <c r="AH155" s="423">
        <f t="shared" si="426"/>
        <v>22340.430036180001</v>
      </c>
      <c r="AI155" s="167">
        <f t="shared" si="415"/>
        <v>0.60532028713994623</v>
      </c>
      <c r="AJ155" s="270"/>
      <c r="AK155" s="271">
        <f>+SUM(AK150:AK154)</f>
        <v>34811.180874000005</v>
      </c>
      <c r="AL155" s="271">
        <f>+SUM(AL150:AL154)</f>
        <v>-12470.750837820002</v>
      </c>
      <c r="AM155" s="170">
        <f t="shared" si="417"/>
        <v>0.94321881755206272</v>
      </c>
      <c r="AN155" s="423">
        <f>+SUM(AN150:AN154)</f>
        <v>9210.9356619699993</v>
      </c>
      <c r="AO155" s="183">
        <f t="shared" si="418"/>
        <v>0.24957291380254104</v>
      </c>
      <c r="AP155" s="272"/>
      <c r="AQ155" s="271">
        <f>+SUM(AQ150:AQ154)</f>
        <v>18632.470543129755</v>
      </c>
      <c r="AR155" s="185">
        <f>+SUM(AR150:AR154)</f>
        <v>-9421.5348811597523</v>
      </c>
      <c r="AS155" s="170">
        <f t="shared" si="419"/>
        <v>0.50485207317085412</v>
      </c>
      <c r="AT155" s="423">
        <f>+SUM(AT150:AT154)</f>
        <v>9160.0356619699996</v>
      </c>
      <c r="AU155" s="183">
        <f t="shared" si="420"/>
        <v>0.24819376386829514</v>
      </c>
      <c r="AV155" s="423">
        <f>+SUM(AV150:AV154)</f>
        <v>14566.36213782</v>
      </c>
      <c r="AW155" s="353">
        <f>+SUM(AW150:AW154)</f>
        <v>13129.49437421</v>
      </c>
      <c r="AX155" s="353">
        <f>+SUM(AX150:AX154)</f>
        <v>27695.856512030005</v>
      </c>
      <c r="AY155" s="353">
        <f>+SUM(AY150:AY154)</f>
        <v>0</v>
      </c>
      <c r="AZ155" s="353">
        <f>+SUM(AZ150:AZ154)</f>
        <v>12041.122119129846</v>
      </c>
      <c r="BA155" s="250">
        <f t="shared" si="425"/>
        <v>0.7649565855109548</v>
      </c>
      <c r="BC155" s="296">
        <f>CC155/$AD$155</f>
        <v>0.14509248020673016</v>
      </c>
      <c r="BD155" s="296">
        <f t="shared" ref="BD155:BN155" si="427">CD155/$AD$155</f>
        <v>0.27278348642536238</v>
      </c>
      <c r="BE155" s="296">
        <f t="shared" si="427"/>
        <v>0.47628260478794326</v>
      </c>
      <c r="BF155" s="296">
        <f t="shared" si="427"/>
        <v>0.54906314700727754</v>
      </c>
      <c r="BG155" s="296">
        <f t="shared" si="427"/>
        <v>0.64509088136823667</v>
      </c>
      <c r="BH155" s="296">
        <f t="shared" si="427"/>
        <v>0.65903863921110439</v>
      </c>
      <c r="BI155" s="296">
        <f t="shared" si="427"/>
        <v>0.76474289003321483</v>
      </c>
      <c r="BJ155" s="296">
        <f t="shared" si="427"/>
        <v>0.91423651532549466</v>
      </c>
      <c r="BK155" s="296">
        <f t="shared" si="427"/>
        <v>0.94321881755206272</v>
      </c>
      <c r="BL155" s="296">
        <f t="shared" si="427"/>
        <v>0.94402490223858171</v>
      </c>
      <c r="BM155" s="296">
        <f t="shared" si="427"/>
        <v>0.94417663582663236</v>
      </c>
      <c r="BN155" s="296">
        <f t="shared" si="427"/>
        <v>1</v>
      </c>
      <c r="BP155" s="296">
        <f>CP155/$AD$155</f>
        <v>1.477162597685914E-3</v>
      </c>
      <c r="BQ155" s="296">
        <f t="shared" ref="BQ155:CA155" si="428">CQ155/$AD$155</f>
        <v>1.2997465165899754E-2</v>
      </c>
      <c r="BR155" s="296">
        <f t="shared" si="428"/>
        <v>3.7294246043134853E-2</v>
      </c>
      <c r="BS155" s="296">
        <f t="shared" si="428"/>
        <v>7.6139544136962597E-2</v>
      </c>
      <c r="BT155" s="296">
        <f t="shared" si="428"/>
        <v>0.16940070664760662</v>
      </c>
      <c r="BU155" s="296">
        <f t="shared" si="428"/>
        <v>0.23570124298654624</v>
      </c>
      <c r="BV155" s="296">
        <f t="shared" si="428"/>
        <v>0.34201923711582871</v>
      </c>
      <c r="BW155" s="296">
        <f t="shared" si="428"/>
        <v>0.41573553992695739</v>
      </c>
      <c r="BX155" s="296">
        <f t="shared" si="428"/>
        <v>0.50485207317085412</v>
      </c>
      <c r="BY155" s="296">
        <f t="shared" si="428"/>
        <v>0.62874307668533214</v>
      </c>
      <c r="BZ155" s="296">
        <f t="shared" si="428"/>
        <v>0.80758629287014272</v>
      </c>
      <c r="CA155" s="296">
        <f t="shared" si="428"/>
        <v>0.99999999999094968</v>
      </c>
      <c r="CB155" s="137"/>
      <c r="CC155" s="508">
        <f>+SUM(CC150:CC154)</f>
        <v>5354.8980129999991</v>
      </c>
      <c r="CD155" s="508">
        <f t="shared" ref="CD155:CN155" si="429">+SUM(CD150:CD154)</f>
        <v>10067.563442000001</v>
      </c>
      <c r="CE155" s="508">
        <f t="shared" si="429"/>
        <v>17578.063110999999</v>
      </c>
      <c r="CF155" s="508">
        <f t="shared" si="429"/>
        <v>20264.159457000002</v>
      </c>
      <c r="CG155" s="508">
        <f t="shared" si="429"/>
        <v>23808.235091999999</v>
      </c>
      <c r="CH155" s="508">
        <f t="shared" si="429"/>
        <v>24323.002091999999</v>
      </c>
      <c r="CI155" s="508">
        <f t="shared" si="429"/>
        <v>28224.206908999997</v>
      </c>
      <c r="CJ155" s="508">
        <f t="shared" si="429"/>
        <v>33741.537068999998</v>
      </c>
      <c r="CK155" s="508">
        <f t="shared" si="429"/>
        <v>34811.180874000005</v>
      </c>
      <c r="CL155" s="508">
        <f t="shared" si="429"/>
        <v>34840.930874000005</v>
      </c>
      <c r="CM155" s="508">
        <f t="shared" si="429"/>
        <v>34846.530874000004</v>
      </c>
      <c r="CN155" s="508">
        <f t="shared" si="429"/>
        <v>36906.792174000002</v>
      </c>
      <c r="CP155" s="508">
        <f>+SUM(CP150:CP154)</f>
        <v>54.517333000000001</v>
      </c>
      <c r="CQ155" s="508">
        <f t="shared" ref="CQ155:EA155" si="430">+SUM(CQ150:CQ154)</f>
        <v>479.69474566666668</v>
      </c>
      <c r="CR155" s="508">
        <f t="shared" si="430"/>
        <v>1376.4109879999999</v>
      </c>
      <c r="CS155" s="508">
        <f t="shared" si="430"/>
        <v>2810.0663316859791</v>
      </c>
      <c r="CT155" s="508">
        <f t="shared" si="430"/>
        <v>6252.0366743719578</v>
      </c>
      <c r="CU155" s="508">
        <f t="shared" si="430"/>
        <v>8698.9767900579373</v>
      </c>
      <c r="CV155" s="508">
        <f t="shared" si="430"/>
        <v>12622.832903743918</v>
      </c>
      <c r="CW155" s="508">
        <f t="shared" si="430"/>
        <v>15343.465171429896</v>
      </c>
      <c r="CX155" s="508">
        <f t="shared" si="430"/>
        <v>18632.470543129755</v>
      </c>
      <c r="CY155" s="508">
        <f t="shared" si="430"/>
        <v>23204.890062066897</v>
      </c>
      <c r="CZ155" s="508">
        <f t="shared" si="430"/>
        <v>29805.419473529459</v>
      </c>
      <c r="DA155" s="508">
        <f t="shared" si="430"/>
        <v>36906.792173665985</v>
      </c>
      <c r="DC155" s="508">
        <f t="shared" si="430"/>
        <v>5354898013</v>
      </c>
      <c r="DD155" s="508">
        <f t="shared" si="430"/>
        <v>10067563442</v>
      </c>
      <c r="DE155" s="508">
        <f t="shared" si="430"/>
        <v>17578063111</v>
      </c>
      <c r="DF155" s="508">
        <f t="shared" si="430"/>
        <v>20264159457</v>
      </c>
      <c r="DG155" s="508">
        <f t="shared" si="430"/>
        <v>23808235092</v>
      </c>
      <c r="DH155" s="508">
        <f t="shared" si="430"/>
        <v>24323002092</v>
      </c>
      <c r="DI155" s="508">
        <f t="shared" si="430"/>
        <v>28224206909</v>
      </c>
      <c r="DJ155" s="508">
        <f t="shared" si="430"/>
        <v>33741537069</v>
      </c>
      <c r="DK155" s="508">
        <f t="shared" si="430"/>
        <v>34811180874</v>
      </c>
      <c r="DL155" s="508">
        <f t="shared" si="430"/>
        <v>34840930874</v>
      </c>
      <c r="DM155" s="508">
        <f t="shared" si="430"/>
        <v>34846530874</v>
      </c>
      <c r="DN155" s="508">
        <f t="shared" si="430"/>
        <v>36906792174</v>
      </c>
      <c r="DP155" s="508">
        <f t="shared" si="430"/>
        <v>54517333</v>
      </c>
      <c r="DQ155" s="508">
        <f t="shared" si="430"/>
        <v>479694745.66666663</v>
      </c>
      <c r="DR155" s="508">
        <f t="shared" si="430"/>
        <v>1376410988</v>
      </c>
      <c r="DS155" s="508">
        <f t="shared" si="430"/>
        <v>2810066331.6859789</v>
      </c>
      <c r="DT155" s="508">
        <f t="shared" si="430"/>
        <v>6252036674.3719578</v>
      </c>
      <c r="DU155" s="508">
        <f t="shared" si="430"/>
        <v>8698976790.0579376</v>
      </c>
      <c r="DV155" s="508">
        <f t="shared" si="430"/>
        <v>12622832903.743916</v>
      </c>
      <c r="DW155" s="508">
        <f t="shared" si="430"/>
        <v>15343465171.429895</v>
      </c>
      <c r="DX155" s="508">
        <f t="shared" si="430"/>
        <v>18632470543.129749</v>
      </c>
      <c r="DY155" s="508">
        <f t="shared" si="430"/>
        <v>23204890062.066891</v>
      </c>
      <c r="DZ155" s="508">
        <f t="shared" si="430"/>
        <v>29805419473.529461</v>
      </c>
      <c r="EA155" s="508">
        <f t="shared" si="430"/>
        <v>36906792173.665985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1963</v>
      </c>
      <c r="AF156" s="423">
        <f>SUM(AF155)</f>
        <v>31342.371866000001</v>
      </c>
      <c r="AG156" s="423">
        <f t="shared" ref="AG156:AH156" si="431">SUM(AG155)</f>
        <v>34943.792174000002</v>
      </c>
      <c r="AH156" s="423">
        <f t="shared" si="431"/>
        <v>22340.430036180001</v>
      </c>
      <c r="AI156" s="167">
        <f t="shared" si="415"/>
        <v>0.60532028713994623</v>
      </c>
      <c r="AJ156" s="270"/>
      <c r="AK156" s="423">
        <f>SUM(AK155)</f>
        <v>34811.180874000005</v>
      </c>
      <c r="AL156" s="271">
        <f t="shared" ref="AL156" si="432">SUM(AL155)</f>
        <v>-12470.750837820002</v>
      </c>
      <c r="AM156" s="170">
        <f t="shared" si="417"/>
        <v>0.94321881755206272</v>
      </c>
      <c r="AN156" s="423">
        <f t="shared" ref="AN156" si="433">SUM(AN155)</f>
        <v>9210.9356619699993</v>
      </c>
      <c r="AO156" s="183">
        <f t="shared" si="418"/>
        <v>0.24957291380254104</v>
      </c>
      <c r="AP156" s="272"/>
      <c r="AQ156" s="271">
        <f t="shared" ref="AQ156:AR156" si="434">SUM(AQ155)</f>
        <v>18632.470543129755</v>
      </c>
      <c r="AR156" s="185">
        <f t="shared" si="434"/>
        <v>-9421.5348811597523</v>
      </c>
      <c r="AS156" s="170">
        <f t="shared" si="419"/>
        <v>0.50485207317085412</v>
      </c>
      <c r="AT156" s="423">
        <f t="shared" ref="AT156" si="435">SUM(AT155)</f>
        <v>9160.0356619699996</v>
      </c>
      <c r="AU156" s="183">
        <f t="shared" si="420"/>
        <v>0.24819376386829514</v>
      </c>
      <c r="AV156" s="423">
        <f t="shared" ref="AV156" si="436">SUM(AV155)</f>
        <v>14566.36213782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890.65409700000009</v>
      </c>
      <c r="BA156" s="250">
        <f t="shared" si="425"/>
        <v>10.341765330665737</v>
      </c>
      <c r="BC156" s="296">
        <f>CC156/$AD$156</f>
        <v>0.14509248020673016</v>
      </c>
      <c r="BD156" s="296">
        <f t="shared" ref="BD156:BN156" si="437">CD156/$AD$156</f>
        <v>0.27278348642536238</v>
      </c>
      <c r="BE156" s="296">
        <f t="shared" si="437"/>
        <v>0.47628260478794326</v>
      </c>
      <c r="BF156" s="296">
        <f t="shared" si="437"/>
        <v>0.54906314700727754</v>
      </c>
      <c r="BG156" s="296">
        <f t="shared" si="437"/>
        <v>0.64509088136823667</v>
      </c>
      <c r="BH156" s="296">
        <f t="shared" si="437"/>
        <v>0.65903863921110439</v>
      </c>
      <c r="BI156" s="296">
        <f t="shared" si="437"/>
        <v>0.76474289003321483</v>
      </c>
      <c r="BJ156" s="296">
        <f t="shared" si="437"/>
        <v>0.91423651532549466</v>
      </c>
      <c r="BK156" s="296">
        <f t="shared" si="437"/>
        <v>0.94321881755206272</v>
      </c>
      <c r="BL156" s="296">
        <f t="shared" si="437"/>
        <v>0.94402490223858171</v>
      </c>
      <c r="BM156" s="296">
        <f t="shared" si="437"/>
        <v>0.94417663582663236</v>
      </c>
      <c r="BN156" s="296">
        <f t="shared" si="437"/>
        <v>1</v>
      </c>
      <c r="BP156" s="296">
        <f>CP156/$AD$156</f>
        <v>1.477162597685914E-3</v>
      </c>
      <c r="BQ156" s="296">
        <f t="shared" ref="BQ156:CA156" si="438">CQ156/$AD$156</f>
        <v>1.2997465165899754E-2</v>
      </c>
      <c r="BR156" s="296">
        <f t="shared" si="438"/>
        <v>3.7294246043134853E-2</v>
      </c>
      <c r="BS156" s="296">
        <f t="shared" si="438"/>
        <v>7.6139544136962597E-2</v>
      </c>
      <c r="BT156" s="296">
        <f t="shared" si="438"/>
        <v>0.16940070664760662</v>
      </c>
      <c r="BU156" s="296">
        <f t="shared" si="438"/>
        <v>0.23570124298654624</v>
      </c>
      <c r="BV156" s="296">
        <f t="shared" si="438"/>
        <v>0.34201923711582871</v>
      </c>
      <c r="BW156" s="296">
        <f t="shared" si="438"/>
        <v>0.41573553992695739</v>
      </c>
      <c r="BX156" s="296">
        <f t="shared" si="438"/>
        <v>0.50485207317085412</v>
      </c>
      <c r="BY156" s="296">
        <f t="shared" si="438"/>
        <v>0.62874307668533214</v>
      </c>
      <c r="BZ156" s="296">
        <f t="shared" si="438"/>
        <v>0.80758629287014272</v>
      </c>
      <c r="CA156" s="296">
        <f t="shared" si="438"/>
        <v>0.99999999999094968</v>
      </c>
      <c r="CC156" s="508">
        <f>SUM(CC155)</f>
        <v>5354.8980129999991</v>
      </c>
      <c r="CD156" s="508">
        <f t="shared" ref="CD156:CN156" si="439">SUM(CD155)</f>
        <v>10067.563442000001</v>
      </c>
      <c r="CE156" s="508">
        <f t="shared" si="439"/>
        <v>17578.063110999999</v>
      </c>
      <c r="CF156" s="508">
        <f t="shared" si="439"/>
        <v>20264.159457000002</v>
      </c>
      <c r="CG156" s="508">
        <f t="shared" si="439"/>
        <v>23808.235091999999</v>
      </c>
      <c r="CH156" s="508">
        <f t="shared" si="439"/>
        <v>24323.002091999999</v>
      </c>
      <c r="CI156" s="508">
        <f t="shared" si="439"/>
        <v>28224.206908999997</v>
      </c>
      <c r="CJ156" s="508">
        <f t="shared" si="439"/>
        <v>33741.537068999998</v>
      </c>
      <c r="CK156" s="508">
        <f t="shared" si="439"/>
        <v>34811.180874000005</v>
      </c>
      <c r="CL156" s="508">
        <f t="shared" si="439"/>
        <v>34840.930874000005</v>
      </c>
      <c r="CM156" s="508">
        <f t="shared" si="439"/>
        <v>34846.530874000004</v>
      </c>
      <c r="CN156" s="508">
        <f t="shared" si="439"/>
        <v>36906.792174000002</v>
      </c>
      <c r="CP156" s="508">
        <f t="shared" ref="CP156:DA156" si="440">SUM(CP155)</f>
        <v>54.517333000000001</v>
      </c>
      <c r="CQ156" s="508">
        <f t="shared" si="440"/>
        <v>479.69474566666668</v>
      </c>
      <c r="CR156" s="508">
        <f t="shared" si="440"/>
        <v>1376.4109879999999</v>
      </c>
      <c r="CS156" s="508">
        <f t="shared" si="440"/>
        <v>2810.0663316859791</v>
      </c>
      <c r="CT156" s="508">
        <f t="shared" si="440"/>
        <v>6252.0366743719578</v>
      </c>
      <c r="CU156" s="508">
        <f t="shared" si="440"/>
        <v>8698.9767900579373</v>
      </c>
      <c r="CV156" s="508">
        <f t="shared" si="440"/>
        <v>12622.832903743918</v>
      </c>
      <c r="CW156" s="508">
        <f t="shared" si="440"/>
        <v>15343.465171429896</v>
      </c>
      <c r="CX156" s="508">
        <f t="shared" si="440"/>
        <v>18632.470543129755</v>
      </c>
      <c r="CY156" s="508">
        <f t="shared" si="440"/>
        <v>23204.890062066897</v>
      </c>
      <c r="CZ156" s="508">
        <f t="shared" si="440"/>
        <v>29805.419473529459</v>
      </c>
      <c r="DA156" s="508">
        <f t="shared" si="440"/>
        <v>36906.792173665985</v>
      </c>
      <c r="DC156" s="508">
        <f>SUM(DC155)</f>
        <v>5354898013</v>
      </c>
      <c r="DD156" s="508">
        <f t="shared" ref="DD156:DN156" si="441">SUM(DD155)</f>
        <v>10067563442</v>
      </c>
      <c r="DE156" s="508">
        <f t="shared" si="441"/>
        <v>17578063111</v>
      </c>
      <c r="DF156" s="508">
        <f t="shared" si="441"/>
        <v>20264159457</v>
      </c>
      <c r="DG156" s="508">
        <f t="shared" si="441"/>
        <v>23808235092</v>
      </c>
      <c r="DH156" s="508">
        <f t="shared" si="441"/>
        <v>24323002092</v>
      </c>
      <c r="DI156" s="508">
        <f t="shared" si="441"/>
        <v>28224206909</v>
      </c>
      <c r="DJ156" s="508">
        <f t="shared" si="441"/>
        <v>33741537069</v>
      </c>
      <c r="DK156" s="508">
        <f t="shared" si="441"/>
        <v>34811180874</v>
      </c>
      <c r="DL156" s="508">
        <f t="shared" si="441"/>
        <v>34840930874</v>
      </c>
      <c r="DM156" s="508">
        <f t="shared" si="441"/>
        <v>34846530874</v>
      </c>
      <c r="DN156" s="508">
        <f t="shared" si="441"/>
        <v>36906792174</v>
      </c>
      <c r="DP156" s="508">
        <f t="shared" ref="DP156:EA156" si="442">SUM(DP155)</f>
        <v>54517333</v>
      </c>
      <c r="DQ156" s="508">
        <f t="shared" si="442"/>
        <v>479694745.66666663</v>
      </c>
      <c r="DR156" s="508">
        <f t="shared" si="442"/>
        <v>1376410988</v>
      </c>
      <c r="DS156" s="508">
        <f t="shared" si="442"/>
        <v>2810066331.6859789</v>
      </c>
      <c r="DT156" s="508">
        <f t="shared" si="442"/>
        <v>6252036674.3719578</v>
      </c>
      <c r="DU156" s="508">
        <f t="shared" si="442"/>
        <v>8698976790.0579376</v>
      </c>
      <c r="DV156" s="508">
        <f t="shared" si="442"/>
        <v>12622832903.743916</v>
      </c>
      <c r="DW156" s="508">
        <f t="shared" si="442"/>
        <v>15343465171.429895</v>
      </c>
      <c r="DX156" s="508">
        <f t="shared" si="442"/>
        <v>18632470543.129749</v>
      </c>
      <c r="DY156" s="508">
        <f t="shared" si="442"/>
        <v>23204890062.066891</v>
      </c>
      <c r="DZ156" s="508">
        <f t="shared" si="442"/>
        <v>29805419473.529461</v>
      </c>
      <c r="EA156" s="508">
        <f t="shared" si="442"/>
        <v>36906792173.665985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3">X91+X96+X100++X105+X108+X120+X130+X133+X141+X147+X144+X155+X88</f>
        <v>0</v>
      </c>
      <c r="Y157" s="353">
        <f t="shared" si="443"/>
        <v>98973.477182999995</v>
      </c>
      <c r="Z157" s="353">
        <f t="shared" si="443"/>
        <v>0</v>
      </c>
      <c r="AA157" s="353">
        <f t="shared" si="443"/>
        <v>113973.477183</v>
      </c>
      <c r="AB157" s="353">
        <f t="shared" si="443"/>
        <v>0</v>
      </c>
      <c r="AC157" s="353">
        <f t="shared" si="443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463486</v>
      </c>
      <c r="AF157" s="353">
        <f>AF91+AF96+AF100++AF105+AF108+AF120+AF130+AF133+AF141+AF147+AF144+AF155+AF88</f>
        <v>5881093.9973288896</v>
      </c>
      <c r="AG157" s="353">
        <f t="shared" si="443"/>
        <v>6705480.5075630005</v>
      </c>
      <c r="AH157" s="353">
        <f t="shared" si="443"/>
        <v>5174010.8408593293</v>
      </c>
      <c r="AI157" s="167">
        <f t="shared" si="415"/>
        <v>0.72172339421601917</v>
      </c>
      <c r="AJ157" s="353" t="e">
        <f t="shared" si="443"/>
        <v>#DIV/0!</v>
      </c>
      <c r="AK157" s="353">
        <f>AK91+AK96+AK100++AK105+AK108+AK120+AK130+AK133+AK141+AK147+AK144+AK155+AK88</f>
        <v>5733349.3629146665</v>
      </c>
      <c r="AL157" s="353">
        <f>AL91+AL96+AL100++AL105+AL108+AL120+AL130+AL133+AL141+AL147+AL144+AL155+AL88</f>
        <v>-554696.38505232648</v>
      </c>
      <c r="AM157" s="170">
        <f t="shared" si="417"/>
        <v>0.7986037984101092</v>
      </c>
      <c r="AN157" s="353">
        <f t="shared" si="443"/>
        <v>3699949.9666123907</v>
      </c>
      <c r="AO157" s="183">
        <f t="shared" si="418"/>
        <v>0.51610646565429996</v>
      </c>
      <c r="AP157" s="353" t="e">
        <f t="shared" si="443"/>
        <v>#DIV/0!</v>
      </c>
      <c r="AQ157" s="353">
        <f>AQ91+AQ96+AQ100++AQ105+AQ108+AQ120+AQ130+AQ133+AQ141+AQ147+AQ144+AQ155+AQ88</f>
        <v>5257926.3799936585</v>
      </c>
      <c r="AR157" s="353">
        <f>AR91+AR96+AR100++AR105+AR108+AR120+AR130+AR133+AR141+AR147+AR144+AR155+AR88</f>
        <v>-1555351.2815682588</v>
      </c>
      <c r="AS157" s="170">
        <f t="shared" si="419"/>
        <v>0.73293091472118077</v>
      </c>
      <c r="AT157" s="353">
        <f t="shared" si="443"/>
        <v>3699088.0126703898</v>
      </c>
      <c r="AU157" s="183">
        <f t="shared" si="420"/>
        <v>0.51598623159530532</v>
      </c>
      <c r="AV157" s="353">
        <f t="shared" si="443"/>
        <v>1994955.6667036703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5"/>
        <v>#REF!</v>
      </c>
      <c r="BC157" s="554">
        <f>CC157/$AD$157</f>
        <v>7.4818253431585935E-2</v>
      </c>
      <c r="BD157" s="554">
        <f t="shared" ref="BD157:BN157" si="444">CD157/$AD$157</f>
        <v>0.21874638283128922</v>
      </c>
      <c r="BE157" s="554">
        <f t="shared" si="444"/>
        <v>0.32058894211856792</v>
      </c>
      <c r="BF157" s="554">
        <f t="shared" si="444"/>
        <v>0.35822219511457237</v>
      </c>
      <c r="BG157" s="554">
        <f t="shared" si="444"/>
        <v>0.43121511203208823</v>
      </c>
      <c r="BH157" s="554">
        <f t="shared" si="444"/>
        <v>0.60047360738975197</v>
      </c>
      <c r="BI157" s="554">
        <f t="shared" si="444"/>
        <v>0.63681124707001047</v>
      </c>
      <c r="BJ157" s="554">
        <f t="shared" si="444"/>
        <v>0.70915925496145482</v>
      </c>
      <c r="BK157" s="554">
        <f t="shared" si="444"/>
        <v>0.7986037984101092</v>
      </c>
      <c r="BL157" s="554">
        <f t="shared" si="444"/>
        <v>0.87164545208156263</v>
      </c>
      <c r="BM157" s="554">
        <f t="shared" si="444"/>
        <v>0.88568019958631405</v>
      </c>
      <c r="BN157" s="554">
        <f t="shared" si="444"/>
        <v>1</v>
      </c>
      <c r="BP157" s="554">
        <f>CP157/$AD$157</f>
        <v>3.4535986845356904E-5</v>
      </c>
      <c r="BQ157" s="554">
        <f t="shared" ref="BQ157:CA157" si="445">CQ157/$AD$157</f>
        <v>4.6495751920988093E-2</v>
      </c>
      <c r="BR157" s="554">
        <f t="shared" si="445"/>
        <v>0.22475911436657164</v>
      </c>
      <c r="BS157" s="554">
        <f t="shared" si="445"/>
        <v>0.28460966947514899</v>
      </c>
      <c r="BT157" s="554">
        <f t="shared" si="445"/>
        <v>0.32191260750758283</v>
      </c>
      <c r="BU157" s="554">
        <f t="shared" si="445"/>
        <v>0.50409958731096527</v>
      </c>
      <c r="BV157" s="554">
        <f t="shared" si="445"/>
        <v>0.56422939948852424</v>
      </c>
      <c r="BW157" s="554">
        <f t="shared" si="445"/>
        <v>0.60053635838547614</v>
      </c>
      <c r="BX157" s="554">
        <f t="shared" si="445"/>
        <v>0.73293091472118077</v>
      </c>
      <c r="BY157" s="554">
        <f t="shared" si="445"/>
        <v>0.79152000117981558</v>
      </c>
      <c r="BZ157" s="554">
        <f t="shared" si="445"/>
        <v>0.8283721037807249</v>
      </c>
      <c r="CA157" s="554">
        <f t="shared" si="445"/>
        <v>0.99999999999991496</v>
      </c>
      <c r="CC157" s="555">
        <f>CC91+CC96+CC100++CC105+CC108+CC120+CC130+CC133+CC141+CC147+CC144+CC155+CC88</f>
        <v>536369.55300540011</v>
      </c>
      <c r="CD157" s="555">
        <f t="shared" ref="CD157:CN157" si="446">CD91+CD96+CD100++CD105+CD108+CD120+CD130+CD133+CD141+CD147+CD144+CD155+CD88</f>
        <v>1568185.4921680666</v>
      </c>
      <c r="CE157" s="555">
        <f t="shared" si="446"/>
        <v>2298291.3887430667</v>
      </c>
      <c r="CF157" s="555">
        <f t="shared" si="446"/>
        <v>2568082.9190420676</v>
      </c>
      <c r="CG157" s="555">
        <f t="shared" si="446"/>
        <v>3091366.6957130674</v>
      </c>
      <c r="CH157" s="555">
        <f t="shared" si="446"/>
        <v>4304775.1800526669</v>
      </c>
      <c r="CI157" s="555">
        <f t="shared" si="446"/>
        <v>4565278.5018843319</v>
      </c>
      <c r="CJ157" s="555">
        <f t="shared" si="446"/>
        <v>5083938.9473470002</v>
      </c>
      <c r="CK157" s="555">
        <f t="shared" si="446"/>
        <v>5725163.8836146668</v>
      </c>
      <c r="CL157" s="555">
        <f t="shared" si="446"/>
        <v>6248797.0524423327</v>
      </c>
      <c r="CM157" s="555">
        <f t="shared" si="446"/>
        <v>6349411.6872459995</v>
      </c>
      <c r="CN157" s="555">
        <f t="shared" si="446"/>
        <v>7168966.5075630005</v>
      </c>
      <c r="CP157" s="555">
        <f t="shared" ref="CP157:DA157" si="447">CP91+CP96+CP100++CP105+CP108+CP120+CP130+CP133+CP141+CP147+CP144+CP155+CP88</f>
        <v>247.587333</v>
      </c>
      <c r="CQ157" s="555">
        <f t="shared" si="447"/>
        <v>333326.48826552171</v>
      </c>
      <c r="CR157" s="555">
        <f t="shared" si="447"/>
        <v>1611290.5631634742</v>
      </c>
      <c r="CS157" s="555">
        <f t="shared" si="447"/>
        <v>2040357.1881959189</v>
      </c>
      <c r="CT157" s="555">
        <f t="shared" si="447"/>
        <v>2307780.7015841352</v>
      </c>
      <c r="CU157" s="555">
        <f t="shared" si="447"/>
        <v>3613873.0579086407</v>
      </c>
      <c r="CV157" s="555">
        <f t="shared" si="447"/>
        <v>4044941.6675156145</v>
      </c>
      <c r="CW157" s="555">
        <f t="shared" si="447"/>
        <v>4305225.0398393292</v>
      </c>
      <c r="CX157" s="555">
        <f t="shared" si="447"/>
        <v>5254357.1799936583</v>
      </c>
      <c r="CY157" s="555">
        <f t="shared" si="447"/>
        <v>5674380.3785243249</v>
      </c>
      <c r="CZ157" s="555">
        <f t="shared" si="447"/>
        <v>5938571.8678035187</v>
      </c>
      <c r="DA157" s="555">
        <f t="shared" si="447"/>
        <v>7168966.5075623905</v>
      </c>
      <c r="DC157" s="555">
        <f t="shared" ref="DC157:DM157" si="448">DC91+DC96+DC100++DC105+DC108+DC120+DC130+DC133+DC141+DC147+DC144+DC155+DC88</f>
        <v>536369553005.40002</v>
      </c>
      <c r="DD157" s="555">
        <f t="shared" si="448"/>
        <v>1568185492168.0667</v>
      </c>
      <c r="DE157" s="555">
        <f t="shared" si="448"/>
        <v>2298291388743.0664</v>
      </c>
      <c r="DF157" s="555">
        <f>DF91+DF96+DF100++DF105+DF108+DF120+DF130+DF133+DF141+DF147+DF144+DF155+DF88</f>
        <v>2568082919042.0664</v>
      </c>
      <c r="DG157" s="555">
        <f t="shared" si="448"/>
        <v>3091366695713.0664</v>
      </c>
      <c r="DH157" s="555">
        <f t="shared" si="448"/>
        <v>4304775180052.6665</v>
      </c>
      <c r="DI157" s="555">
        <f t="shared" si="448"/>
        <v>4565278501884.334</v>
      </c>
      <c r="DJ157" s="555">
        <f t="shared" si="448"/>
        <v>5083938947347</v>
      </c>
      <c r="DK157" s="555">
        <f t="shared" si="448"/>
        <v>5725163883614.667</v>
      </c>
      <c r="DL157" s="555">
        <f t="shared" si="448"/>
        <v>6248797052442.334</v>
      </c>
      <c r="DM157" s="555">
        <f t="shared" si="448"/>
        <v>6349411687246</v>
      </c>
      <c r="DN157" s="555">
        <f>DN91+DN96+DN100++DN105+DN108+DN120+DN130+DN133+DN141+DN147+DN144+DN155+DN88</f>
        <v>7168966507563</v>
      </c>
      <c r="DP157" s="555">
        <f t="shared" ref="DP157:EA157" si="449">DP91+DP96+DP100++DP105+DP108+DP120+DP130+DP133+DP141+DP147+DP144+DP155+DP88</f>
        <v>247587333</v>
      </c>
      <c r="DQ157" s="555">
        <f t="shared" si="449"/>
        <v>333326488265.52179</v>
      </c>
      <c r="DR157" s="555">
        <f t="shared" si="449"/>
        <v>1611290563163.4744</v>
      </c>
      <c r="DS157" s="555">
        <f t="shared" si="449"/>
        <v>2040357188195.9189</v>
      </c>
      <c r="DT157" s="555">
        <f t="shared" si="449"/>
        <v>2307780701584.1362</v>
      </c>
      <c r="DU157" s="555">
        <f t="shared" si="449"/>
        <v>3613873057908.6421</v>
      </c>
      <c r="DV157" s="555">
        <f t="shared" si="449"/>
        <v>4044941667515.6147</v>
      </c>
      <c r="DW157" s="555">
        <f t="shared" si="449"/>
        <v>4305225039839.3291</v>
      </c>
      <c r="DX157" s="555">
        <f t="shared" si="449"/>
        <v>5254357179993.6592</v>
      </c>
      <c r="DY157" s="555">
        <f t="shared" si="449"/>
        <v>5674380378524.3252</v>
      </c>
      <c r="DZ157" s="555">
        <f t="shared" si="449"/>
        <v>5938571867803.5166</v>
      </c>
      <c r="EA157" s="555">
        <f t="shared" si="449"/>
        <v>7168966507562.3906</v>
      </c>
      <c r="EC157" s="556">
        <v>1000000</v>
      </c>
      <c r="ED157" s="557">
        <v>1000000</v>
      </c>
      <c r="EE157" s="557">
        <v>1000000</v>
      </c>
      <c r="EF157" s="557">
        <v>1000000</v>
      </c>
      <c r="EG157" s="557">
        <v>1000000</v>
      </c>
      <c r="EH157" s="557">
        <v>1000000</v>
      </c>
      <c r="EI157" s="557">
        <v>1000000</v>
      </c>
      <c r="EJ157" s="557">
        <v>1000000</v>
      </c>
      <c r="EK157" s="557">
        <v>1000000</v>
      </c>
      <c r="EL157" s="557">
        <v>1000000</v>
      </c>
      <c r="EM157" s="557">
        <v>1000000</v>
      </c>
      <c r="EN157" s="557">
        <v>1000000</v>
      </c>
      <c r="EP157" s="557">
        <v>1000000</v>
      </c>
      <c r="EQ157" s="557">
        <v>1000000</v>
      </c>
      <c r="ER157" s="557">
        <v>1000000</v>
      </c>
      <c r="ES157" s="557">
        <v>1000000</v>
      </c>
      <c r="ET157" s="557">
        <v>1000000</v>
      </c>
      <c r="EU157" s="557">
        <v>1000000</v>
      </c>
      <c r="EV157" s="557">
        <v>1000000</v>
      </c>
      <c r="EW157" s="557">
        <v>1000000</v>
      </c>
      <c r="EX157" s="557">
        <v>1000000</v>
      </c>
      <c r="EY157" s="557">
        <v>1000000</v>
      </c>
      <c r="EZ157" s="557">
        <v>1000000</v>
      </c>
      <c r="FA157" s="557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5174010840859.3291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8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9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9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9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8" t="s">
        <v>256</v>
      </c>
      <c r="U159" s="608"/>
      <c r="V159" s="608"/>
      <c r="W159" s="608"/>
      <c r="X159" s="608"/>
      <c r="Y159" s="608"/>
      <c r="Z159" s="608"/>
      <c r="AA159" s="608"/>
      <c r="AB159" s="608"/>
      <c r="AC159" s="608"/>
      <c r="AD159" s="608"/>
      <c r="AE159" s="608"/>
      <c r="AF159" s="608"/>
      <c r="AG159" s="608"/>
      <c r="AH159" s="608"/>
      <c r="AI159" s="608"/>
      <c r="AJ159" s="608"/>
      <c r="AK159" s="608"/>
      <c r="AL159" s="608"/>
      <c r="AM159" s="608"/>
      <c r="AN159" s="608"/>
      <c r="AO159" s="608"/>
      <c r="AP159" s="608"/>
      <c r="AQ159" s="608"/>
      <c r="AR159" s="608"/>
      <c r="AS159" s="608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8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9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9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9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8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9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9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9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439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60" t="s">
        <v>151</v>
      </c>
      <c r="CD161" s="560" t="s">
        <v>152</v>
      </c>
      <c r="CE161" s="560" t="s">
        <v>107</v>
      </c>
      <c r="CF161" s="560" t="s">
        <v>153</v>
      </c>
      <c r="CG161" s="560" t="s">
        <v>154</v>
      </c>
      <c r="CH161" s="560" t="s">
        <v>155</v>
      </c>
      <c r="CI161" s="560" t="s">
        <v>156</v>
      </c>
      <c r="CJ161" s="560" t="s">
        <v>157</v>
      </c>
      <c r="CK161" s="560" t="s">
        <v>158</v>
      </c>
      <c r="CL161" s="560" t="s">
        <v>159</v>
      </c>
      <c r="CM161" s="560" t="s">
        <v>160</v>
      </c>
      <c r="CN161" s="560" t="s">
        <v>161</v>
      </c>
      <c r="CP161" s="560" t="s">
        <v>151</v>
      </c>
      <c r="CQ161" s="560" t="s">
        <v>152</v>
      </c>
      <c r="CR161" s="560" t="s">
        <v>107</v>
      </c>
      <c r="CS161" s="560" t="s">
        <v>153</v>
      </c>
      <c r="CT161" s="560" t="s">
        <v>154</v>
      </c>
      <c r="CU161" s="560" t="s">
        <v>155</v>
      </c>
      <c r="CV161" s="560" t="s">
        <v>156</v>
      </c>
      <c r="CW161" s="560" t="s">
        <v>157</v>
      </c>
      <c r="CX161" s="560" t="s">
        <v>158</v>
      </c>
      <c r="CY161" s="560" t="s">
        <v>159</v>
      </c>
      <c r="CZ161" s="560" t="s">
        <v>160</v>
      </c>
      <c r="DA161" s="560" t="s">
        <v>161</v>
      </c>
      <c r="DC161" s="560" t="s">
        <v>151</v>
      </c>
      <c r="DD161" s="560" t="s">
        <v>152</v>
      </c>
      <c r="DE161" s="560" t="s">
        <v>107</v>
      </c>
      <c r="DF161" s="560" t="s">
        <v>153</v>
      </c>
      <c r="DG161" s="560" t="s">
        <v>154</v>
      </c>
      <c r="DH161" s="560" t="s">
        <v>155</v>
      </c>
      <c r="DI161" s="560" t="s">
        <v>156</v>
      </c>
      <c r="DJ161" s="560" t="s">
        <v>157</v>
      </c>
      <c r="DK161" s="560" t="s">
        <v>158</v>
      </c>
      <c r="DL161" s="560" t="s">
        <v>159</v>
      </c>
      <c r="DM161" s="560" t="s">
        <v>160</v>
      </c>
      <c r="DN161" s="560" t="s">
        <v>161</v>
      </c>
      <c r="DP161" s="560" t="s">
        <v>151</v>
      </c>
      <c r="DQ161" s="560" t="s">
        <v>152</v>
      </c>
      <c r="DR161" s="560" t="s">
        <v>107</v>
      </c>
      <c r="DS161" s="560" t="s">
        <v>153</v>
      </c>
      <c r="DT161" s="560" t="s">
        <v>154</v>
      </c>
      <c r="DU161" s="560" t="s">
        <v>155</v>
      </c>
      <c r="DV161" s="560" t="s">
        <v>156</v>
      </c>
      <c r="DW161" s="560" t="s">
        <v>157</v>
      </c>
      <c r="DX161" s="560" t="s">
        <v>158</v>
      </c>
      <c r="DY161" s="560" t="s">
        <v>159</v>
      </c>
      <c r="DZ161" s="560" t="s">
        <v>160</v>
      </c>
      <c r="EA161" s="560" t="s">
        <v>161</v>
      </c>
      <c r="EC161" s="560" t="s">
        <v>151</v>
      </c>
      <c r="ED161" s="560" t="s">
        <v>152</v>
      </c>
      <c r="EE161" s="560" t="s">
        <v>107</v>
      </c>
      <c r="EF161" s="560" t="s">
        <v>153</v>
      </c>
      <c r="EG161" s="560" t="s">
        <v>154</v>
      </c>
      <c r="EH161" s="560" t="s">
        <v>155</v>
      </c>
      <c r="EI161" s="560" t="s">
        <v>156</v>
      </c>
      <c r="EJ161" s="560" t="s">
        <v>157</v>
      </c>
      <c r="EK161" s="560" t="s">
        <v>158</v>
      </c>
      <c r="EL161" s="560" t="s">
        <v>159</v>
      </c>
      <c r="EM161" s="560" t="s">
        <v>160</v>
      </c>
      <c r="EN161" s="560" t="s">
        <v>161</v>
      </c>
      <c r="EP161" s="560" t="s">
        <v>151</v>
      </c>
      <c r="EQ161" s="560" t="s">
        <v>152</v>
      </c>
      <c r="ER161" s="560" t="s">
        <v>107</v>
      </c>
      <c r="ES161" s="560" t="s">
        <v>153</v>
      </c>
      <c r="ET161" s="560" t="s">
        <v>154</v>
      </c>
      <c r="EU161" s="560" t="s">
        <v>155</v>
      </c>
      <c r="EV161" s="560" t="s">
        <v>156</v>
      </c>
      <c r="EW161" s="560" t="s">
        <v>157</v>
      </c>
      <c r="EX161" s="560" t="s">
        <v>158</v>
      </c>
      <c r="EY161" s="560" t="s">
        <v>159</v>
      </c>
      <c r="EZ161" s="560" t="s">
        <v>160</v>
      </c>
      <c r="FA161" s="560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0</v>
      </c>
      <c r="AF162" s="353">
        <f>SUM(AF163:AF167)</f>
        <v>4033230.5624596598</v>
      </c>
      <c r="AG162" s="353">
        <f>SUM(AG163:AG167)</f>
        <v>4062376.5453690002</v>
      </c>
      <c r="AH162" s="423">
        <f>SUM(AH163:AH167)</f>
        <v>4020491.9557975493</v>
      </c>
      <c r="AI162" s="167">
        <f t="shared" ref="AI162:AI167" si="450">+AH162/AD162</f>
        <v>0.98968963386242514</v>
      </c>
      <c r="AJ162" s="226"/>
      <c r="AK162" s="353">
        <f>SUM(AK163:AK167)</f>
        <v>3528753.5152977998</v>
      </c>
      <c r="AL162" s="353">
        <f>SUM(AL163:AL167)</f>
        <v>491738.44049975002</v>
      </c>
      <c r="AM162" s="170">
        <f t="shared" ref="AM162:AM172" si="451">INDEX(BC162:BN162,MATCH($W$1,$BC$86:$BN$86,0))</f>
        <v>0.8686426469551386</v>
      </c>
      <c r="AN162" s="423">
        <f>SUM(AN163:AN167)</f>
        <v>4003619.6775460294</v>
      </c>
      <c r="AO162" s="183">
        <f t="shared" ref="AO162:AO167" si="452">+AN162/AD162</f>
        <v>0.98553633146342579</v>
      </c>
      <c r="AP162" s="217"/>
      <c r="AQ162" s="353">
        <f>SUM(AQ163:AQ167)</f>
        <v>3510742.0414600004</v>
      </c>
      <c r="AR162" s="353">
        <f>SUM(AR163:AR167)</f>
        <v>492877.6360860297</v>
      </c>
      <c r="AS162" s="170">
        <f t="shared" ref="AS162:AS172" si="453">INDEX(BP162:CA162,MATCH($W$1,$BP$86:$CA$86,0))</f>
        <v>0.86420891865923943</v>
      </c>
      <c r="AT162" s="423">
        <f>SUM(AT163:AT167)</f>
        <v>4002668.7485893397</v>
      </c>
      <c r="AU162" s="183">
        <f t="shared" ref="AU162:AU167" si="454">+AT162/AD162</f>
        <v>0.98530224952984091</v>
      </c>
      <c r="AV162" s="423">
        <f>SUM(AV163:AV167)</f>
        <v>41884.589571450371</v>
      </c>
      <c r="AW162" s="353">
        <f>SUM(AW163:AW167)</f>
        <v>16872.278251520002</v>
      </c>
      <c r="AX162" s="355">
        <f>SUM(AX163:AX167)</f>
        <v>58756.867822970366</v>
      </c>
      <c r="AY162" s="384"/>
      <c r="AZ162" s="187">
        <f>SUM(AZ163:AZ166)</f>
        <v>3510455.1315760002</v>
      </c>
      <c r="BA162" s="172">
        <f>IF(AND(AZ162=0,AN162&gt;AZ162),1,IFERROR(AN162/AZ162,1))</f>
        <v>1.140484503429225</v>
      </c>
      <c r="BC162" s="527">
        <f>CC162/$AD$162</f>
        <v>3.1972113789048642E-3</v>
      </c>
      <c r="BD162" s="510">
        <f t="shared" ref="BD162:BN162" si="455">CD162/$AD$162</f>
        <v>0.85542860197973025</v>
      </c>
      <c r="BE162" s="510">
        <f t="shared" si="455"/>
        <v>0.85720153655252618</v>
      </c>
      <c r="BF162" s="510">
        <f t="shared" si="455"/>
        <v>0.85868872121830686</v>
      </c>
      <c r="BG162" s="510">
        <f t="shared" si="455"/>
        <v>0.86106450644606924</v>
      </c>
      <c r="BH162" s="510">
        <f t="shared" si="455"/>
        <v>0.86324936036557165</v>
      </c>
      <c r="BI162" s="510">
        <f t="shared" si="455"/>
        <v>0.86508205337953781</v>
      </c>
      <c r="BJ162" s="510">
        <f t="shared" si="455"/>
        <v>0.86695058399363101</v>
      </c>
      <c r="BK162" s="510">
        <f t="shared" si="455"/>
        <v>0.8686426469551386</v>
      </c>
      <c r="BL162" s="510">
        <f t="shared" si="455"/>
        <v>0.87036366471584992</v>
      </c>
      <c r="BM162" s="510">
        <f t="shared" si="455"/>
        <v>0.99560129804991915</v>
      </c>
      <c r="BN162" s="510">
        <f t="shared" si="455"/>
        <v>1</v>
      </c>
      <c r="BP162" s="510">
        <f>CP162/$AD$162</f>
        <v>6.2376687997784557E-4</v>
      </c>
      <c r="BQ162" s="510">
        <f t="shared" ref="BQ162:CA162" si="456">CQ162/$AD$162</f>
        <v>0.8510508473194629</v>
      </c>
      <c r="BR162" s="510">
        <f t="shared" si="456"/>
        <v>0.85242000656181349</v>
      </c>
      <c r="BS162" s="510">
        <f t="shared" si="456"/>
        <v>0.85433243390901659</v>
      </c>
      <c r="BT162" s="510">
        <f t="shared" si="456"/>
        <v>0.85624486125621968</v>
      </c>
      <c r="BU162" s="510">
        <f t="shared" si="456"/>
        <v>0.85815728860342266</v>
      </c>
      <c r="BV162" s="510">
        <f t="shared" si="456"/>
        <v>0.86038406396483336</v>
      </c>
      <c r="BW162" s="510">
        <f t="shared" si="456"/>
        <v>0.86229649131203634</v>
      </c>
      <c r="BX162" s="510">
        <f t="shared" si="456"/>
        <v>0.86420891865923943</v>
      </c>
      <c r="BY162" s="510">
        <f t="shared" si="456"/>
        <v>0.86612134600644253</v>
      </c>
      <c r="BZ162" s="510">
        <f t="shared" si="456"/>
        <v>0.99362408013025605</v>
      </c>
      <c r="CA162" s="510">
        <f t="shared" si="456"/>
        <v>1</v>
      </c>
      <c r="CC162" s="423">
        <f>SUM(CC163:CC167)</f>
        <v>12988.27651625</v>
      </c>
      <c r="CD162" s="423">
        <f t="shared" ref="CD162:CN162" si="457">SUM(CD163:CD167)</f>
        <v>3475073.0889202501</v>
      </c>
      <c r="CE162" s="423">
        <f t="shared" si="457"/>
        <v>3482275.4167452501</v>
      </c>
      <c r="CF162" s="423">
        <f t="shared" si="457"/>
        <v>3488316.9208501498</v>
      </c>
      <c r="CG162" s="423">
        <f t="shared" si="457"/>
        <v>3497968.255036246</v>
      </c>
      <c r="CH162" s="423">
        <f t="shared" si="457"/>
        <v>3506843.9543538899</v>
      </c>
      <c r="CI162" s="423">
        <f t="shared" si="457"/>
        <v>3514289.0434686877</v>
      </c>
      <c r="CJ162" s="423">
        <f t="shared" si="457"/>
        <v>3521879.718409684</v>
      </c>
      <c r="CK162" s="423">
        <f t="shared" si="457"/>
        <v>3528753.5152977998</v>
      </c>
      <c r="CL162" s="423">
        <f t="shared" si="457"/>
        <v>3535744.9374830769</v>
      </c>
      <c r="CM162" s="423">
        <f t="shared" si="457"/>
        <v>4044507.361736923</v>
      </c>
      <c r="CN162" s="423">
        <f t="shared" si="457"/>
        <v>4062376.5453690002</v>
      </c>
      <c r="CP162" s="423">
        <f t="shared" ref="CP162:DA162" si="458">SUM(CP163:CP167)</f>
        <v>2533.9759429999999</v>
      </c>
      <c r="CQ162" s="423">
        <f t="shared" si="458"/>
        <v>3457289.001067</v>
      </c>
      <c r="CR162" s="423">
        <f t="shared" si="458"/>
        <v>3462851.0414600004</v>
      </c>
      <c r="CS162" s="423">
        <f t="shared" si="458"/>
        <v>3470620.0414600004</v>
      </c>
      <c r="CT162" s="423">
        <f t="shared" si="458"/>
        <v>3478389.0414600004</v>
      </c>
      <c r="CU162" s="423">
        <f t="shared" si="458"/>
        <v>3486158.0414600004</v>
      </c>
      <c r="CV162" s="423">
        <f t="shared" si="458"/>
        <v>3495204.0414600004</v>
      </c>
      <c r="CW162" s="423">
        <f t="shared" si="458"/>
        <v>3502973.0414600004</v>
      </c>
      <c r="CX162" s="423">
        <f t="shared" si="458"/>
        <v>3510742.0414600004</v>
      </c>
      <c r="CY162" s="423">
        <f t="shared" si="458"/>
        <v>3518511.0414600004</v>
      </c>
      <c r="CZ162" s="423">
        <f t="shared" si="458"/>
        <v>4036475.1580350003</v>
      </c>
      <c r="DA162" s="423">
        <f t="shared" si="458"/>
        <v>4062376.5453690002</v>
      </c>
      <c r="DC162" s="423">
        <f t="shared" ref="DC162:DN162" si="459">SUM(DC163:DC167)</f>
        <v>12988276516.25</v>
      </c>
      <c r="DD162" s="423">
        <f t="shared" si="459"/>
        <v>3475073088920.25</v>
      </c>
      <c r="DE162" s="423">
        <f t="shared" si="459"/>
        <v>3482275416745.25</v>
      </c>
      <c r="DF162" s="423">
        <f t="shared" si="459"/>
        <v>3488316920850.1499</v>
      </c>
      <c r="DG162" s="423">
        <f t="shared" si="459"/>
        <v>3497968255036.2461</v>
      </c>
      <c r="DH162" s="423">
        <f t="shared" si="459"/>
        <v>3506843954353.8901</v>
      </c>
      <c r="DI162" s="423">
        <f t="shared" si="459"/>
        <v>3514289043468.688</v>
      </c>
      <c r="DJ162" s="423">
        <f t="shared" si="459"/>
        <v>3521879718409.6836</v>
      </c>
      <c r="DK162" s="423">
        <f t="shared" si="459"/>
        <v>3528753515297.7998</v>
      </c>
      <c r="DL162" s="423">
        <f t="shared" si="459"/>
        <v>3535744937483.0767</v>
      </c>
      <c r="DM162" s="423">
        <f t="shared" si="459"/>
        <v>4044507361736.9229</v>
      </c>
      <c r="DN162" s="423">
        <f t="shared" si="459"/>
        <v>4062376545369</v>
      </c>
      <c r="DP162" s="423">
        <f t="shared" ref="DP162:EA162" si="460">SUM(DP163:DP167)</f>
        <v>2533975943</v>
      </c>
      <c r="DQ162" s="423">
        <f t="shared" si="460"/>
        <v>3457289001067</v>
      </c>
      <c r="DR162" s="423">
        <f t="shared" si="460"/>
        <v>3462851041460</v>
      </c>
      <c r="DS162" s="423">
        <f t="shared" si="460"/>
        <v>3470620041460</v>
      </c>
      <c r="DT162" s="423">
        <f t="shared" si="460"/>
        <v>3478389041460</v>
      </c>
      <c r="DU162" s="423">
        <f t="shared" si="460"/>
        <v>3486158041460</v>
      </c>
      <c r="DV162" s="423">
        <f t="shared" si="460"/>
        <v>3495204041460</v>
      </c>
      <c r="DW162" s="423">
        <f t="shared" si="460"/>
        <v>3502973041460</v>
      </c>
      <c r="DX162" s="423">
        <f t="shared" si="460"/>
        <v>3510742041460</v>
      </c>
      <c r="DY162" s="423">
        <f t="shared" si="460"/>
        <v>3518511041460</v>
      </c>
      <c r="DZ162" s="423">
        <f t="shared" si="460"/>
        <v>4036475158035</v>
      </c>
      <c r="EA162" s="423">
        <f t="shared" si="460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30 de Septiembre de 2024'!$P$4:$P$749,'[1]SIIF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2024'!$N$4:$N$749,$O163)/1000000)</f>
        <v>41341.1</v>
      </c>
      <c r="X163" s="301">
        <v>0</v>
      </c>
      <c r="Y163" s="352">
        <f>(+SUMIFS('[1]SIIF 30 de Septiembre de 2024'!$R$4:$R$749,'[1]SIIF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2024'!$N$4:$N$749,$O163)/1000000)</f>
        <v>0</v>
      </c>
      <c r="Z163" s="301"/>
      <c r="AA163" s="352">
        <f>(+SUMIFS('[1]SIIF 30 de Septiembre de 2024'!$Q$4:$Q$749,'[1]SIIF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2024'!$N$4:$N$749,$O163)/1000000)</f>
        <v>0</v>
      </c>
      <c r="AB163" s="301"/>
      <c r="AC163" s="301"/>
      <c r="AD163" s="422">
        <f>W163-Y163+AA163</f>
        <v>41341.1</v>
      </c>
      <c r="AE163" s="352">
        <f>(+SUMIFS('[1]SIIF 30 de Septiembre de 2024'!$T$4:$T$749,'[1]SIIF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2024'!$N$4:$N$749,$O163)/1000000)</f>
        <v>0</v>
      </c>
      <c r="AF163" s="352">
        <f>(+SUMIFS('[1]SIIF 30 de Septiembre de 2024'!$U$4:$U$749,'[1]SIIF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2024'!$N$4:$N$749,$O163)/1000000)</f>
        <v>33899.558299999997</v>
      </c>
      <c r="AG163" s="352">
        <f>AD163-AE163</f>
        <v>41341.1</v>
      </c>
      <c r="AH163" s="422">
        <f>+SUMIFS('[1]SIIF 30 de Septiembre de 2024'!$W$4:$W$749,'[1]SIIF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</f>
        <v>25304.871601870003</v>
      </c>
      <c r="AI163" s="177">
        <f t="shared" si="450"/>
        <v>0.61209962003599339</v>
      </c>
      <c r="AJ163" s="217"/>
      <c r="AK163" s="246">
        <f>INDEX(CC163:CN163,MATCH($W$1,$CC$86:$CN$86,0))</f>
        <v>27302.792215549678</v>
      </c>
      <c r="AL163" s="246">
        <f t="shared" ref="AL163:AL167" si="461">+AH163-AK163</f>
        <v>-1997.9206136796747</v>
      </c>
      <c r="AM163" s="170">
        <f t="shared" si="451"/>
        <v>0.66042732814438121</v>
      </c>
      <c r="AN163" s="422">
        <f>+SUMIFS('[1]SIIF 30 de Septiembre de 2024'!$X$4:$X$749,'[1]SIIF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</f>
        <v>25302.169601870002</v>
      </c>
      <c r="AO163" s="177">
        <f t="shared" si="452"/>
        <v>0.61203426134935945</v>
      </c>
      <c r="AP163" s="217"/>
      <c r="AQ163" s="246">
        <f>INDEX(CP163:DA163,MATCH($W$1,$CP$86:$DA$86,0))</f>
        <v>26304.140691000001</v>
      </c>
      <c r="AR163" s="246">
        <f>+AN163-AQ163</f>
        <v>-1001.9710891299983</v>
      </c>
      <c r="AS163" s="170">
        <f t="shared" si="453"/>
        <v>0.63627094322599065</v>
      </c>
      <c r="AT163" s="422">
        <f>+SUMIFS('[1]SIIF 30 de Septiembre de 2024'!$Z$4:$Z$749,'[1]SIIF 30 de Septiembre de 2024'!$A$4:$A$749,$B163,'[1]SIIF 30 de Septiembre de 2024'!$B$4:$B$749,$C163,'[1]SIIF 30 de Septiembre de 2024'!$C$4:$C$749,$D163,'[1]SIIF 30 de Septiembre de 2024'!$D$4:$D$749,$E163,'[1]SIIF 30 de Septiembre de 2024'!$E$4:$E$749,$F163,'[1]SIIF 30 de Septiembre de 2024'!$F$4:$F$749,$G163,'[1]SIIF 30 de Septiembre de 2024'!$G$4:$G$749,$H163,'[1]SIIF 30 de Septiembre de 2024'!$H$4:$H$749,$I163,'[1]SIIF 30 de Septiembre de 2024'!$I$4:$I$749,$J163,'[1]SIIF 30 de Septiembre de 2024'!$J$4:$J$749,$K163,'[1]SIIF 30 de Septiembre de 2024'!$K$4:$K$749,$L163,'[1]SIIF 30 de Septiembre de 2024'!$L$4:$L$749,$M163,'[1]SIIF 30 de Septiembre de 2024'!$M$4:$M$749,$N163,'[1]SIIF 30 de Septiembre de 2024'!$N$4:$N$749,$O163)/1000000</f>
        <v>24580.183848870001</v>
      </c>
      <c r="AU163" s="177">
        <f t="shared" si="454"/>
        <v>0.59457014566303268</v>
      </c>
      <c r="AV163" s="422">
        <f>+AD163-AH163</f>
        <v>16036.228398129995</v>
      </c>
      <c r="AW163" s="350">
        <f>+AH163-AN163</f>
        <v>2.702000000001135</v>
      </c>
      <c r="AX163" s="351">
        <f t="shared" ref="AX163:AX170" si="462">+AD163-AN163</f>
        <v>16038.930398129996</v>
      </c>
      <c r="AY163" s="389"/>
      <c r="AZ163" s="190">
        <f>AD163*AS163</f>
        <v>26304.140691000001</v>
      </c>
      <c r="BA163" s="172">
        <f>IF(AND(AZ163=0,AN163&gt;AZ163),1,IFERROR(AN163/AZ163,1))</f>
        <v>0.96190823715169593</v>
      </c>
      <c r="BC163" s="561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3">DC163/EC163</f>
        <v>2446.8446589999999</v>
      </c>
      <c r="CD163" s="496">
        <f t="shared" si="463"/>
        <v>4979.1406909999996</v>
      </c>
      <c r="CE163" s="496">
        <f t="shared" si="463"/>
        <v>7606.7623999999996</v>
      </c>
      <c r="CF163" s="496">
        <f t="shared" si="463"/>
        <v>10497.1462799</v>
      </c>
      <c r="CG163" s="496">
        <f t="shared" si="463"/>
        <v>13503.145514996</v>
      </c>
      <c r="CH163" s="496">
        <f t="shared" si="463"/>
        <v>18012.144367639998</v>
      </c>
      <c r="CI163" s="496">
        <f t="shared" si="463"/>
        <v>21078.263587437919</v>
      </c>
      <c r="CJ163" s="496">
        <f t="shared" si="463"/>
        <v>24175.043999433819</v>
      </c>
      <c r="CK163" s="496">
        <f t="shared" si="463"/>
        <v>27302.792215549678</v>
      </c>
      <c r="CL163" s="496">
        <f t="shared" si="463"/>
        <v>30461.817913826693</v>
      </c>
      <c r="CM163" s="496">
        <f t="shared" si="463"/>
        <v>34410.600036672964</v>
      </c>
      <c r="CN163" s="496">
        <f t="shared" si="463"/>
        <v>41341.1</v>
      </c>
      <c r="CP163" s="497">
        <f t="shared" ref="CP163:DA167" si="464">DP163/EP163</f>
        <v>2446.8446589999999</v>
      </c>
      <c r="CQ163" s="497">
        <f t="shared" si="464"/>
        <v>4979.1406909999996</v>
      </c>
      <c r="CR163" s="497">
        <f t="shared" si="464"/>
        <v>7843.1406909999996</v>
      </c>
      <c r="CS163" s="497">
        <f t="shared" si="464"/>
        <v>10707.140691000001</v>
      </c>
      <c r="CT163" s="497">
        <f t="shared" si="464"/>
        <v>13571.140691000001</v>
      </c>
      <c r="CU163" s="497">
        <f t="shared" si="464"/>
        <v>16435.140691000001</v>
      </c>
      <c r="CV163" s="497">
        <f t="shared" si="464"/>
        <v>20576.140691000001</v>
      </c>
      <c r="CW163" s="497">
        <f t="shared" si="464"/>
        <v>23440.140691000001</v>
      </c>
      <c r="CX163" s="497">
        <f t="shared" si="464"/>
        <v>26304.140691000001</v>
      </c>
      <c r="CY163" s="497">
        <f t="shared" si="464"/>
        <v>29168.140691000001</v>
      </c>
      <c r="CZ163" s="497">
        <f t="shared" si="464"/>
        <v>32032.140691000001</v>
      </c>
      <c r="DA163" s="497">
        <f t="shared" si="464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30 de Septiembre de 2024'!$P$4:$P$749,'[1]SIIF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2024'!$N$4:$N$749,$O164)/1000000)</f>
        <v>11758.9</v>
      </c>
      <c r="X164" s="301">
        <v>0</v>
      </c>
      <c r="Y164" s="352">
        <f>(+SUMIFS('[1]SIIF 30 de Septiembre de 2024'!$R$4:$R$749,'[1]SIIF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2024'!$N$4:$N$749,$O164)/1000000)</f>
        <v>0</v>
      </c>
      <c r="Z164" s="301"/>
      <c r="AA164" s="352">
        <f>(+SUMIFS('[1]SIIF 30 de Septiembre de 2024'!$Q$4:$Q$749,'[1]SIIF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2024'!$N$4:$N$749,$O164)/1000000)</f>
        <v>0</v>
      </c>
      <c r="AB164" s="301"/>
      <c r="AC164" s="301"/>
      <c r="AD164" s="422">
        <f>W164-Y164+AA164</f>
        <v>11758.9</v>
      </c>
      <c r="AE164" s="352">
        <f>(+SUMIFS('[1]SIIF 30 de Septiembre de 2024'!$T$4:$T$749,'[1]SIIF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2024'!$N$4:$N$749,$O164)/1000000)</f>
        <v>0</v>
      </c>
      <c r="AF164" s="352">
        <f>(+SUMIFS('[1]SIIF 30 de Septiembre de 2024'!$U$4:$U$749,'[1]SIIF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2024'!$N$4:$N$749,$O164)/1000000)</f>
        <v>11338.48862389</v>
      </c>
      <c r="AG164" s="352">
        <f>AD164-AE164</f>
        <v>11758.9</v>
      </c>
      <c r="AH164" s="422">
        <f>+SUMIFS('[1]SIIF 30 de Septiembre de 2024'!$W$4:$W$749,'[1]SIIF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</f>
        <v>10741.024779709998</v>
      </c>
      <c r="AI164" s="177">
        <f t="shared" si="450"/>
        <v>0.91343788787301516</v>
      </c>
      <c r="AJ164" s="217"/>
      <c r="AK164" s="246">
        <f>INDEX(CC164:CN164,MATCH($W$1,$CC$86:$CN$86,0))</f>
        <v>10179.526723000001</v>
      </c>
      <c r="AL164" s="246">
        <f t="shared" si="461"/>
        <v>561.4980567099974</v>
      </c>
      <c r="AM164" s="170">
        <f t="shared" si="451"/>
        <v>0.86568698798356991</v>
      </c>
      <c r="AN164" s="422">
        <f>+SUMIFS('[1]SIIF 30 de Septiembre de 2024'!$X$4:$X$749,'[1]SIIF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</f>
        <v>6840.8824787100002</v>
      </c>
      <c r="AO164" s="177">
        <f t="shared" si="452"/>
        <v>0.58176211029177904</v>
      </c>
      <c r="AP164" s="217"/>
      <c r="AQ164" s="246">
        <f>INDEX(CP164:DA164,MATCH($W$1,$CP$86:$DA$86,0))</f>
        <v>8188.6645950000002</v>
      </c>
      <c r="AR164" s="246">
        <f t="shared" ref="AR164:AR167" si="465">+AN164-AQ164</f>
        <v>-1347.78211629</v>
      </c>
      <c r="AS164" s="170">
        <f t="shared" si="453"/>
        <v>0.69638015418108834</v>
      </c>
      <c r="AT164" s="422">
        <f>+SUMIFS('[1]SIIF 30 de Septiembre de 2024'!$Z$4:$Z$749,'[1]SIIF 30 de Septiembre de 2024'!$A$4:$A$749,$B164,'[1]SIIF 30 de Septiembre de 2024'!$B$4:$B$749,$C164,'[1]SIIF 30 de Septiembre de 2024'!$C$4:$C$749,$D164,'[1]SIIF 30 de Septiembre de 2024'!$D$4:$D$749,$E164,'[1]SIIF 30 de Septiembre de 2024'!$E$4:$E$749,$F164,'[1]SIIF 30 de Septiembre de 2024'!$F$4:$F$749,$G164,'[1]SIIF 30 de Septiembre de 2024'!$G$4:$G$749,$H164,'[1]SIIF 30 de Septiembre de 2024'!$H$4:$H$749,$I164,'[1]SIIF 30 de Septiembre de 2024'!$I$4:$I$749,$J164,'[1]SIIF 30 de Septiembre de 2024'!$J$4:$J$749,$K164,'[1]SIIF 30 de Septiembre de 2024'!$K$4:$K$749,$L164,'[1]SIIF 30 de Septiembre de 2024'!$L$4:$L$749,$M164,'[1]SIIF 30 de Septiembre de 2024'!$M$4:$M$749,$N164,'[1]SIIF 30 de Septiembre de 2024'!$N$4:$N$749,$O164)/1000000</f>
        <v>6747.0919420200007</v>
      </c>
      <c r="AU164" s="177">
        <f t="shared" si="454"/>
        <v>0.57378597845206614</v>
      </c>
      <c r="AV164" s="422">
        <f>+AD164-AH164</f>
        <v>1017.8752202900014</v>
      </c>
      <c r="AW164" s="350">
        <f>+AH164-AN164</f>
        <v>3900.142300999998</v>
      </c>
      <c r="AX164" s="351">
        <f t="shared" si="462"/>
        <v>4918.0175212899994</v>
      </c>
      <c r="AY164" s="389"/>
      <c r="AZ164" s="190">
        <f>AD164*AS164</f>
        <v>8188.6645949999993</v>
      </c>
      <c r="BA164" s="172">
        <f>IF(AND(AZ164=0,AN164&gt;AZ164),1,IFERROR(AN164/AZ164,1))</f>
        <v>0.83540880192932132</v>
      </c>
      <c r="BC164" s="561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3"/>
        <v>4879.720765</v>
      </c>
      <c r="CD164" s="496">
        <f t="shared" si="463"/>
        <v>6593.7767729999996</v>
      </c>
      <c r="CE164" s="496">
        <f t="shared" si="463"/>
        <v>7114.4348920000002</v>
      </c>
      <c r="CF164" s="496">
        <f t="shared" si="463"/>
        <v>7646.6743919999999</v>
      </c>
      <c r="CG164" s="496">
        <f t="shared" si="463"/>
        <v>8109.7227569999995</v>
      </c>
      <c r="CH164" s="496">
        <f t="shared" si="463"/>
        <v>8683.9027299999998</v>
      </c>
      <c r="CI164" s="496">
        <f t="shared" si="463"/>
        <v>9108.7959100000007</v>
      </c>
      <c r="CJ164" s="496">
        <f t="shared" si="463"/>
        <v>9618.6677259999997</v>
      </c>
      <c r="CK164" s="496">
        <f t="shared" si="463"/>
        <v>10179.526723000001</v>
      </c>
      <c r="CL164" s="496">
        <f t="shared" si="463"/>
        <v>10667.474050999999</v>
      </c>
      <c r="CM164" s="496">
        <f t="shared" si="463"/>
        <v>11179.818745</v>
      </c>
      <c r="CN164" s="496">
        <f t="shared" si="463"/>
        <v>11758.9</v>
      </c>
      <c r="CP164" s="497">
        <f t="shared" si="464"/>
        <v>76.496708999999996</v>
      </c>
      <c r="CQ164" s="497">
        <f t="shared" si="464"/>
        <v>318.53144099999997</v>
      </c>
      <c r="CR164" s="497">
        <f t="shared" si="464"/>
        <v>2314.6645950000002</v>
      </c>
      <c r="CS164" s="497">
        <f t="shared" si="464"/>
        <v>3293.6645950000002</v>
      </c>
      <c r="CT164" s="497">
        <f t="shared" si="464"/>
        <v>4272.6645950000002</v>
      </c>
      <c r="CU164" s="497">
        <f t="shared" si="464"/>
        <v>5251.6645950000002</v>
      </c>
      <c r="CV164" s="497">
        <f t="shared" si="464"/>
        <v>6230.6645950000002</v>
      </c>
      <c r="CW164" s="497">
        <f t="shared" si="464"/>
        <v>7209.6645950000002</v>
      </c>
      <c r="CX164" s="497">
        <f t="shared" si="464"/>
        <v>8188.6645950000002</v>
      </c>
      <c r="CY164" s="497">
        <f t="shared" si="464"/>
        <v>9167.6645950000002</v>
      </c>
      <c r="CZ164" s="497">
        <f t="shared" si="464"/>
        <v>10146.664595</v>
      </c>
      <c r="DA164" s="497">
        <f t="shared" si="464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30 de Septiembre de 2024'!$P$4:$P$749,'[1]SIIF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2024'!$N$4:$N$749,$O165)/1000000)</f>
        <v>3953770.5453690002</v>
      </c>
      <c r="X165" s="301">
        <v>0</v>
      </c>
      <c r="Y165" s="352">
        <f>(+SUMIFS('[1]SIIF 30 de Septiembre de 2024'!$R$4:$R$749,'[1]SIIF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2024'!$N$4:$N$749,$O165)/1000000)</f>
        <v>0</v>
      </c>
      <c r="Z165" s="301"/>
      <c r="AA165" s="352">
        <f>(+SUMIFS('[1]SIIF 30 de Septiembre de 2024'!$Q$4:$Q$749,'[1]SIIF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30 de Septiembre de 2024'!$T$4:$T$749,'[1]SIIF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2024'!$N$4:$N$749,$O165)/1000000)</f>
        <v>0</v>
      </c>
      <c r="AF165" s="352">
        <f>(+SUMIFS('[1]SIIF 30 de Septiembre de 2024'!$U$4:$U$749,'[1]SIIF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2024'!$N$4:$N$749,$O165)/1000000)</f>
        <v>3951767.0663689999</v>
      </c>
      <c r="AG165" s="352">
        <f>AD165-AE165</f>
        <v>3953770.5453690002</v>
      </c>
      <c r="AH165" s="422">
        <f>+SUMIFS('[1]SIIF 30 de Septiembre de 2024'!$W$4:$W$749,'[1]SIIF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</f>
        <v>3951755.6318031298</v>
      </c>
      <c r="AI165" s="177">
        <f t="shared" si="450"/>
        <v>0.99949038176526694</v>
      </c>
      <c r="AJ165" s="217"/>
      <c r="AK165" s="246">
        <f>INDEX(CC165:CN165,MATCH($W$1,$CC$86:$CN$86,0))</f>
        <v>3453222.7510790001</v>
      </c>
      <c r="AL165" s="246">
        <f t="shared" si="461"/>
        <v>498532.88072412973</v>
      </c>
      <c r="AM165" s="170">
        <f t="shared" si="451"/>
        <v>0.87339988789276479</v>
      </c>
      <c r="AN165" s="422">
        <f>+SUMIFS('[1]SIIF 30 de Septiembre de 2024'!$X$4:$X$749,'[1]SIIF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</f>
        <v>3951755.6318031298</v>
      </c>
      <c r="AO165" s="177">
        <f t="shared" si="452"/>
        <v>0.99949038176526694</v>
      </c>
      <c r="AP165" s="217"/>
      <c r="AQ165" s="246">
        <f>INDEX(CP165:DA165,MATCH($W$1,$CP$86:$DA$86,0))</f>
        <v>3451688.5189100001</v>
      </c>
      <c r="AR165" s="246">
        <f t="shared" si="465"/>
        <v>500067.1128931297</v>
      </c>
      <c r="AS165" s="170">
        <f t="shared" si="453"/>
        <v>0.87301184509883045</v>
      </c>
      <c r="AT165" s="422">
        <f>+SUMIFS('[1]SIIF 30 de Septiembre de 2024'!$Z$4:$Z$749,'[1]SIIF 30 de Septiembre de 2024'!$A$4:$A$749,$B165,'[1]SIIF 30 de Septiembre de 2024'!$B$4:$B$749,$C165,'[1]SIIF 30 de Septiembre de 2024'!$C$4:$C$749,$D165,'[1]SIIF 30 de Septiembre de 2024'!$D$4:$D$749,$E165,'[1]SIIF 30 de Septiembre de 2024'!$E$4:$E$749,$F165,'[1]SIIF 30 de Septiembre de 2024'!$F$4:$F$749,$G165,'[1]SIIF 30 de Septiembre de 2024'!$G$4:$G$749,$H165,'[1]SIIF 30 de Septiembre de 2024'!$H$4:$H$749,$I165,'[1]SIIF 30 de Septiembre de 2024'!$I$4:$I$749,$J165,'[1]SIIF 30 de Septiembre de 2024'!$J$4:$J$749,$K165,'[1]SIIF 30 de Septiembre de 2024'!$K$4:$K$749,$L165,'[1]SIIF 30 de Septiembre de 2024'!$L$4:$L$749,$M165,'[1]SIIF 30 de Septiembre de 2024'!$M$4:$M$749,$N165,'[1]SIIF 30 de Septiembre de 2024'!$N$4:$N$749,$O165)/1000000</f>
        <v>3951755.6318031298</v>
      </c>
      <c r="AU165" s="177">
        <f t="shared" si="454"/>
        <v>0.99949038176526694</v>
      </c>
      <c r="AV165" s="422">
        <f>+AD165-AH165</f>
        <v>2014.9135658703744</v>
      </c>
      <c r="AW165" s="350">
        <f>+AH165-AN165</f>
        <v>0</v>
      </c>
      <c r="AX165" s="351">
        <f t="shared" si="462"/>
        <v>2014.9135658703744</v>
      </c>
      <c r="AY165" s="389"/>
      <c r="AZ165" s="190">
        <f>AD165*AS165</f>
        <v>3451688.5189100001</v>
      </c>
      <c r="BA165" s="172">
        <f>IF(AND(AZ165=0,AN165&gt;AZ165),1,IFERROR(AN165/AZ165,1))</f>
        <v>1.1448760831556855</v>
      </c>
      <c r="BC165" s="561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3"/>
        <v>10.634575</v>
      </c>
      <c r="CD165" s="496">
        <f t="shared" si="463"/>
        <v>3451685.0136489999</v>
      </c>
      <c r="CE165" s="496">
        <f t="shared" si="463"/>
        <v>3451688.5189100001</v>
      </c>
      <c r="CF165" s="496">
        <f t="shared" si="463"/>
        <v>3451949.1726429998</v>
      </c>
      <c r="CG165" s="496">
        <f t="shared" si="463"/>
        <v>3452235.8917490002</v>
      </c>
      <c r="CH165" s="496">
        <f t="shared" si="463"/>
        <v>3452491.0717529999</v>
      </c>
      <c r="CI165" s="496">
        <f t="shared" si="463"/>
        <v>3452730.9409559998</v>
      </c>
      <c r="CJ165" s="496">
        <f t="shared" si="463"/>
        <v>3452963.6140820002</v>
      </c>
      <c r="CK165" s="496">
        <f t="shared" si="463"/>
        <v>3453222.7510790001</v>
      </c>
      <c r="CL165" s="496">
        <f t="shared" si="463"/>
        <v>3453494.8449260001</v>
      </c>
      <c r="CM165" s="496">
        <f t="shared" si="463"/>
        <v>3953494.8449260001</v>
      </c>
      <c r="CN165" s="496">
        <f t="shared" si="463"/>
        <v>3953770.5453690002</v>
      </c>
      <c r="CP165" s="497">
        <f t="shared" si="464"/>
        <v>10.634575</v>
      </c>
      <c r="CQ165" s="497">
        <f t="shared" si="464"/>
        <v>3451685.0136489999</v>
      </c>
      <c r="CR165" s="497">
        <f t="shared" si="464"/>
        <v>3451688.5189100001</v>
      </c>
      <c r="CS165" s="497">
        <f t="shared" si="464"/>
        <v>3451688.5189100001</v>
      </c>
      <c r="CT165" s="497">
        <f t="shared" si="464"/>
        <v>3451688.5189100001</v>
      </c>
      <c r="CU165" s="497">
        <f t="shared" si="464"/>
        <v>3451688.5189100001</v>
      </c>
      <c r="CV165" s="497">
        <f t="shared" si="464"/>
        <v>3451688.5189100001</v>
      </c>
      <c r="CW165" s="497">
        <f t="shared" si="464"/>
        <v>3451688.5189100001</v>
      </c>
      <c r="CX165" s="497">
        <f t="shared" si="464"/>
        <v>3451688.5189100001</v>
      </c>
      <c r="CY165" s="497">
        <f t="shared" si="464"/>
        <v>3451688.5189100001</v>
      </c>
      <c r="CZ165" s="497">
        <f t="shared" si="464"/>
        <v>3953770.5453690002</v>
      </c>
      <c r="DA165" s="497">
        <f t="shared" si="464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30 de Septiembre de 2024'!$P$4:$P$749,'[1]SIIF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2024'!$N$4:$N$749,$O166)/1000000)</f>
        <v>47106</v>
      </c>
      <c r="X166" s="301">
        <v>0</v>
      </c>
      <c r="Y166" s="352">
        <f>(+SUMIFS('[1]SIIF 30 de Septiembre de 2024'!$R$4:$R$749,'[1]SIIF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2024'!$N$4:$N$749,$O166)/1000000)</f>
        <v>0</v>
      </c>
      <c r="Z166" s="301"/>
      <c r="AA166" s="352">
        <f>(+SUMIFS('[1]SIIF 30 de Septiembre de 2024'!$Q$4:$Q$749,'[1]SIIF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2024'!$N$4:$N$749,$O166)/1000000)</f>
        <v>0</v>
      </c>
      <c r="AB166" s="301"/>
      <c r="AC166" s="301"/>
      <c r="AD166" s="422">
        <f>W166-Y166+AA166</f>
        <v>47106</v>
      </c>
      <c r="AE166" s="352">
        <f>(+SUMIFS('[1]SIIF 30 de Septiembre de 2024'!$T$4:$T$749,'[1]SIIF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2024'!$N$4:$N$749,$O166)/1000000)</f>
        <v>0</v>
      </c>
      <c r="AF166" s="352">
        <f>(+SUMIFS('[1]SIIF 30 de Septiembre de 2024'!$U$4:$U$749,'[1]SIIF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2024'!$N$4:$N$749,$O166)/1000000)</f>
        <v>35885.877230769998</v>
      </c>
      <c r="AG166" s="352">
        <f>AD166-AE166</f>
        <v>47106</v>
      </c>
      <c r="AH166" s="422">
        <f>+SUMIFS('[1]SIIF 30 de Septiembre de 2024'!$W$4:$W$749,'[1]SIIF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</f>
        <v>32382.565292840001</v>
      </c>
      <c r="AI166" s="177">
        <f t="shared" si="450"/>
        <v>0.68744035351844779</v>
      </c>
      <c r="AJ166" s="217"/>
      <c r="AK166" s="246">
        <f>INDEX(CC166:CN166,MATCH($W$1,$CC$86:$CN$86,0))</f>
        <v>37760.769396249998</v>
      </c>
      <c r="AL166" s="246">
        <f t="shared" si="461"/>
        <v>-5378.2041034099966</v>
      </c>
      <c r="AM166" s="170">
        <f t="shared" si="451"/>
        <v>0.80161273290557467</v>
      </c>
      <c r="AN166" s="422">
        <f>+SUMIFS('[1]SIIF 30 de Septiembre de 2024'!$X$4:$X$749,'[1]SIIF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</f>
        <v>19413.131342320001</v>
      </c>
      <c r="AO166" s="177">
        <f t="shared" si="452"/>
        <v>0.41211589483972322</v>
      </c>
      <c r="AP166" s="217"/>
      <c r="AQ166" s="246">
        <f>INDEX(CP166:DA166,MATCH($W$1,$CP$86:$DA$86,0))</f>
        <v>24273.807379999998</v>
      </c>
      <c r="AR166" s="246">
        <f t="shared" si="465"/>
        <v>-4860.6760376799975</v>
      </c>
      <c r="AS166" s="170">
        <f t="shared" si="453"/>
        <v>0.51530181675370446</v>
      </c>
      <c r="AT166" s="422">
        <f>+SUMIFS('[1]SIIF 30 de Septiembre de 2024'!$Z$4:$Z$749,'[1]SIIF 30 de Septiembre de 2024'!$A$4:$A$749,$B166,'[1]SIIF 30 de Septiembre de 2024'!$B$4:$B$749,$C166,'[1]SIIF 30 de Septiembre de 2024'!$C$4:$C$749,$D166,'[1]SIIF 30 de Septiembre de 2024'!$D$4:$D$749,$E166,'[1]SIIF 30 de Septiembre de 2024'!$E$4:$E$749,$F166,'[1]SIIF 30 de Septiembre de 2024'!$F$4:$F$749,$G166,'[1]SIIF 30 de Septiembre de 2024'!$G$4:$G$749,$H166,'[1]SIIF 30 de Septiembre de 2024'!$H$4:$H$749,$I166,'[1]SIIF 30 de Septiembre de 2024'!$I$4:$I$749,$J166,'[1]SIIF 30 de Septiembre de 2024'!$J$4:$J$749,$K166,'[1]SIIF 30 de Septiembre de 2024'!$K$4:$K$749,$L166,'[1]SIIF 30 de Septiembre de 2024'!$L$4:$L$749,$M166,'[1]SIIF 30 de Septiembre de 2024'!$M$4:$M$749,$N166,'[1]SIIF 30 de Septiembre de 2024'!$N$4:$N$749,$O166)/1000000</f>
        <v>19282.174675319999</v>
      </c>
      <c r="AU166" s="177">
        <f t="shared" si="454"/>
        <v>0.40933585265826006</v>
      </c>
      <c r="AV166" s="422">
        <f>+AD166-AH166</f>
        <v>14723.434707159999</v>
      </c>
      <c r="AW166" s="350">
        <f>+AH166-AN166</f>
        <v>12969.433950520001</v>
      </c>
      <c r="AX166" s="351">
        <f t="shared" si="462"/>
        <v>27692.868657679999</v>
      </c>
      <c r="AY166" s="389"/>
      <c r="AZ166" s="178">
        <f>AD166*AS166</f>
        <v>24273.807380000002</v>
      </c>
      <c r="BA166" s="172">
        <f>+AN166/AZ166</f>
        <v>0.79975633976213911</v>
      </c>
      <c r="BC166" s="561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3"/>
        <v>5651.0765172499996</v>
      </c>
      <c r="CD166" s="496">
        <f t="shared" si="463"/>
        <v>11528.18680725</v>
      </c>
      <c r="CE166" s="496">
        <f t="shared" si="463"/>
        <v>15578.024659250001</v>
      </c>
      <c r="CF166" s="496">
        <f t="shared" si="463"/>
        <v>17936.251651250001</v>
      </c>
      <c r="CG166" s="496">
        <f t="shared" si="463"/>
        <v>23831.819131249998</v>
      </c>
      <c r="CH166" s="496">
        <f t="shared" si="463"/>
        <v>27369.15961925</v>
      </c>
      <c r="CI166" s="496">
        <f t="shared" si="463"/>
        <v>31083.367131250001</v>
      </c>
      <c r="CJ166" s="496">
        <f t="shared" si="463"/>
        <v>34834.716718249998</v>
      </c>
      <c r="CK166" s="496">
        <f>DK166/EK166</f>
        <v>37760.769396249998</v>
      </c>
      <c r="CL166" s="496">
        <f t="shared" si="463"/>
        <v>40833.124708249998</v>
      </c>
      <c r="CM166" s="496">
        <f t="shared" si="463"/>
        <v>45134.422145249999</v>
      </c>
      <c r="CN166" s="496">
        <f t="shared" si="463"/>
        <v>47106</v>
      </c>
      <c r="CP166" s="497">
        <f t="shared" si="464"/>
        <v>0</v>
      </c>
      <c r="CQ166" s="497">
        <f t="shared" si="464"/>
        <v>20.110285999999999</v>
      </c>
      <c r="CR166" s="497">
        <f t="shared" si="464"/>
        <v>717.80737999999997</v>
      </c>
      <c r="CS166" s="497">
        <f t="shared" si="464"/>
        <v>4643.8073800000002</v>
      </c>
      <c r="CT166" s="497">
        <f t="shared" si="464"/>
        <v>8569.8073800000002</v>
      </c>
      <c r="CU166" s="497">
        <f t="shared" si="464"/>
        <v>12495.80738</v>
      </c>
      <c r="CV166" s="497">
        <f t="shared" si="464"/>
        <v>16421.807379999998</v>
      </c>
      <c r="CW166" s="497">
        <f t="shared" si="464"/>
        <v>20347.807379999998</v>
      </c>
      <c r="CX166" s="497">
        <f t="shared" si="464"/>
        <v>24273.807379999998</v>
      </c>
      <c r="CY166" s="497">
        <f t="shared" si="464"/>
        <v>28199.807379999998</v>
      </c>
      <c r="CZ166" s="497">
        <f t="shared" si="464"/>
        <v>32125.807379999998</v>
      </c>
      <c r="DA166" s="497">
        <f t="shared" si="464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30 de Septiembre de 2024'!$P$4:$P$749,'[1]SIIF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2024'!$N$4:$N$749,$O167)/1000000)</f>
        <v>8400</v>
      </c>
      <c r="X167" s="301">
        <v>0</v>
      </c>
      <c r="Y167" s="352">
        <f>(+SUMIFS('[1]SIIF 30 de Septiembre de 2024'!$R$4:$R$749,'[1]SIIF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2024'!$N$4:$N$749,$O167)/1000000)</f>
        <v>0</v>
      </c>
      <c r="Z167" s="301"/>
      <c r="AA167" s="352">
        <f>(+SUMIFS('[1]SIIF 30 de Septiembre de 2024'!$Q$4:$Q$749,'[1]SIIF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2024'!$N$4:$N$749,$O167)/1000000)</f>
        <v>0</v>
      </c>
      <c r="AB167" s="301"/>
      <c r="AC167" s="301"/>
      <c r="AD167" s="422">
        <f>W167-Y167+AA167</f>
        <v>8400</v>
      </c>
      <c r="AE167" s="352">
        <f>(+SUMIFS('[1]SIIF 30 de Septiembre de 2024'!$T$4:$T$749,'[1]SIIF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2024'!$N$4:$N$749,$O167)/1000000)</f>
        <v>0</v>
      </c>
      <c r="AF167" s="352">
        <f>(+SUMIFS('[1]SIIF 30 de Septiembre de 2024'!$U$4:$U$749,'[1]SIIF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2024'!$N$4:$N$749,$O167)/1000000)</f>
        <v>339.57193599999999</v>
      </c>
      <c r="AG167" s="352">
        <f>AD167-AE167</f>
        <v>8400</v>
      </c>
      <c r="AH167" s="422">
        <f>+SUMIFS('[1]SIIF 30 de Septiembre de 2024'!$W$4:$W$749,'[1]SIIF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</f>
        <v>307.86232000000001</v>
      </c>
      <c r="AI167" s="177">
        <f t="shared" si="450"/>
        <v>3.6650276190476193E-2</v>
      </c>
      <c r="AJ167" s="217"/>
      <c r="AK167" s="246">
        <f>INDEX(CC167:CN167,MATCH($W$1,$CC$86:$CN$86,0))</f>
        <v>287.675884</v>
      </c>
      <c r="AL167" s="246">
        <f t="shared" si="461"/>
        <v>20.186436000000015</v>
      </c>
      <c r="AM167" s="170">
        <f t="shared" si="451"/>
        <v>3.4247129047619049E-2</v>
      </c>
      <c r="AN167" s="422">
        <f>+SUMIFS('[1]SIIF 30 de Septiembre de 2024'!$X$4:$X$749,'[1]SIIF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</f>
        <v>307.86232000000001</v>
      </c>
      <c r="AO167" s="177">
        <f t="shared" si="452"/>
        <v>3.6650276190476193E-2</v>
      </c>
      <c r="AP167" s="217"/>
      <c r="AQ167" s="246">
        <f>INDEX(CP167:DA167,MATCH($W$1,$CP$86:$DA$86,0))</f>
        <v>286.90988399999998</v>
      </c>
      <c r="AR167" s="246">
        <f t="shared" si="465"/>
        <v>20.952436000000034</v>
      </c>
      <c r="AS167" s="170">
        <f t="shared" si="453"/>
        <v>3.4155938571428575E-2</v>
      </c>
      <c r="AT167" s="422">
        <f>+SUMIFS('[1]SIIF 30 de Septiembre de 2024'!$Z$4:$Z$749,'[1]SIIF 30 de Septiembre de 2024'!$A$4:$A$749,$B167,'[1]SIIF 30 de Septiembre de 2024'!$B$4:$B$749,$C167,'[1]SIIF 30 de Septiembre de 2024'!$C$4:$C$749,$D167,'[1]SIIF 30 de Septiembre de 2024'!$D$4:$D$749,$E167,'[1]SIIF 30 de Septiembre de 2024'!$E$4:$E$749,$F167,'[1]SIIF 30 de Septiembre de 2024'!$F$4:$F$749,$G167,'[1]SIIF 30 de Septiembre de 2024'!$G$4:$G$749,$H167,'[1]SIIF 30 de Septiembre de 2024'!$H$4:$H$749,$I167,'[1]SIIF 30 de Septiembre de 2024'!$I$4:$I$749,$J167,'[1]SIIF 30 de Septiembre de 2024'!$J$4:$J$749,$K167,'[1]SIIF 30 de Septiembre de 2024'!$K$4:$K$749,$L167,'[1]SIIF 30 de Septiembre de 2024'!$L$4:$L$749,$M167,'[1]SIIF 30 de Septiembre de 2024'!$M$4:$M$749,$N167,'[1]SIIF 30 de Septiembre de 2024'!$N$4:$N$749,$O167)/1000000</f>
        <v>303.66631999999998</v>
      </c>
      <c r="AU167" s="177">
        <f t="shared" si="454"/>
        <v>3.6150752380952382E-2</v>
      </c>
      <c r="AV167" s="422">
        <f>+AD167-AH167</f>
        <v>8092.1376799999998</v>
      </c>
      <c r="AW167" s="350">
        <f>+AH167-AN167</f>
        <v>0</v>
      </c>
      <c r="AX167" s="351">
        <f t="shared" si="462"/>
        <v>8092.1376799999998</v>
      </c>
      <c r="AY167" s="389"/>
      <c r="AZ167" s="178">
        <f>AD167*AS167</f>
        <v>286.90988400000003</v>
      </c>
      <c r="BA167" s="172">
        <f>+AN167/AZ167</f>
        <v>1.0730279337466115</v>
      </c>
      <c r="BC167" s="561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3"/>
        <v>0</v>
      </c>
      <c r="CD167" s="496">
        <f t="shared" si="463"/>
        <v>286.971</v>
      </c>
      <c r="CE167" s="496">
        <f t="shared" si="463"/>
        <v>287.675884</v>
      </c>
      <c r="CF167" s="496">
        <f t="shared" si="463"/>
        <v>287.675884</v>
      </c>
      <c r="CG167" s="496">
        <f t="shared" si="463"/>
        <v>287.675884</v>
      </c>
      <c r="CH167" s="496">
        <f t="shared" si="463"/>
        <v>287.675884</v>
      </c>
      <c r="CI167" s="496">
        <f t="shared" si="463"/>
        <v>287.675884</v>
      </c>
      <c r="CJ167" s="496">
        <f t="shared" si="463"/>
        <v>287.675884</v>
      </c>
      <c r="CK167" s="496">
        <f t="shared" si="463"/>
        <v>287.675884</v>
      </c>
      <c r="CL167" s="496">
        <f t="shared" si="463"/>
        <v>287.675884</v>
      </c>
      <c r="CM167" s="496">
        <f t="shared" si="463"/>
        <v>287.675884</v>
      </c>
      <c r="CN167" s="496">
        <f t="shared" si="463"/>
        <v>8400</v>
      </c>
      <c r="CP167" s="497">
        <f t="shared" si="464"/>
        <v>0</v>
      </c>
      <c r="CQ167" s="497">
        <f t="shared" si="464"/>
        <v>286.20499999999998</v>
      </c>
      <c r="CR167" s="497">
        <f t="shared" si="464"/>
        <v>286.90988399999998</v>
      </c>
      <c r="CS167" s="497">
        <f t="shared" si="464"/>
        <v>286.90988399999998</v>
      </c>
      <c r="CT167" s="497">
        <f t="shared" si="464"/>
        <v>286.90988399999998</v>
      </c>
      <c r="CU167" s="497">
        <f t="shared" si="464"/>
        <v>286.90988399999998</v>
      </c>
      <c r="CV167" s="497">
        <f t="shared" si="464"/>
        <v>286.90988399999998</v>
      </c>
      <c r="CW167" s="497">
        <f t="shared" si="464"/>
        <v>286.90988399999998</v>
      </c>
      <c r="CX167" s="497">
        <f t="shared" si="464"/>
        <v>286.90988399999998</v>
      </c>
      <c r="CY167" s="497">
        <f t="shared" si="464"/>
        <v>286.90988399999998</v>
      </c>
      <c r="CZ167" s="497">
        <f t="shared" si="464"/>
        <v>8400</v>
      </c>
      <c r="DA167" s="497">
        <f t="shared" si="464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1"/>
        <v>0</v>
      </c>
      <c r="AN168" s="423">
        <f>SUM(AN169:AN170)</f>
        <v>0</v>
      </c>
      <c r="AO168" s="562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3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2"/>
        <v>0</v>
      </c>
      <c r="AY168" s="353">
        <f>+AG168-AH168</f>
        <v>0</v>
      </c>
      <c r="AZ168" s="187">
        <f>AZ249</f>
        <v>977.19465171412332</v>
      </c>
      <c r="BA168" s="172">
        <f>IF(AND(AZ168=0,AN168&gt;AZ168),1,IFERROR(AN168/AZ168,1))</f>
        <v>0</v>
      </c>
      <c r="BC168" s="563">
        <v>0</v>
      </c>
      <c r="BD168" s="563">
        <v>0</v>
      </c>
      <c r="BE168" s="563">
        <v>0</v>
      </c>
      <c r="BF168" s="563">
        <v>0</v>
      </c>
      <c r="BG168" s="563">
        <v>0</v>
      </c>
      <c r="BH168" s="563">
        <v>0</v>
      </c>
      <c r="BI168" s="563">
        <v>0</v>
      </c>
      <c r="BJ168" s="563">
        <v>0</v>
      </c>
      <c r="BK168" s="563">
        <v>0</v>
      </c>
      <c r="BL168" s="563">
        <v>0</v>
      </c>
      <c r="BM168" s="563">
        <v>0</v>
      </c>
      <c r="BN168" s="563">
        <v>0</v>
      </c>
      <c r="BP168" s="563">
        <v>0</v>
      </c>
      <c r="BQ168" s="563">
        <v>0</v>
      </c>
      <c r="BR168" s="563">
        <v>0</v>
      </c>
      <c r="BS168" s="563">
        <v>0</v>
      </c>
      <c r="BT168" s="563">
        <v>0</v>
      </c>
      <c r="BU168" s="563">
        <v>0</v>
      </c>
      <c r="BV168" s="563">
        <v>0</v>
      </c>
      <c r="BW168" s="563">
        <v>0</v>
      </c>
      <c r="BX168" s="563">
        <v>0</v>
      </c>
      <c r="BY168" s="563">
        <v>0</v>
      </c>
      <c r="BZ168" s="563">
        <v>0</v>
      </c>
      <c r="CA168" s="563">
        <v>0</v>
      </c>
      <c r="CC168" s="423">
        <f>SUM(CC169:CC170)</f>
        <v>0</v>
      </c>
      <c r="CD168" s="423">
        <f t="shared" ref="CD168:CN168" si="466">SUM(CD169:CD170)</f>
        <v>0</v>
      </c>
      <c r="CE168" s="423">
        <f t="shared" si="466"/>
        <v>0</v>
      </c>
      <c r="CF168" s="423">
        <f t="shared" si="466"/>
        <v>0</v>
      </c>
      <c r="CG168" s="423">
        <f t="shared" si="466"/>
        <v>0</v>
      </c>
      <c r="CH168" s="423">
        <f t="shared" si="466"/>
        <v>0</v>
      </c>
      <c r="CI168" s="423">
        <f t="shared" si="466"/>
        <v>0</v>
      </c>
      <c r="CJ168" s="423">
        <f t="shared" si="466"/>
        <v>0</v>
      </c>
      <c r="CK168" s="423">
        <f t="shared" si="466"/>
        <v>0</v>
      </c>
      <c r="CL168" s="423">
        <f t="shared" si="466"/>
        <v>0</v>
      </c>
      <c r="CM168" s="423">
        <f t="shared" si="466"/>
        <v>0</v>
      </c>
      <c r="CN168" s="423">
        <f t="shared" si="466"/>
        <v>0</v>
      </c>
      <c r="CP168" s="423">
        <f t="shared" ref="CP168:DA168" si="467">SUM(CP169:CP170)</f>
        <v>0</v>
      </c>
      <c r="CQ168" s="423">
        <f t="shared" si="467"/>
        <v>0</v>
      </c>
      <c r="CR168" s="423">
        <f t="shared" si="467"/>
        <v>0</v>
      </c>
      <c r="CS168" s="423">
        <f t="shared" si="467"/>
        <v>0</v>
      </c>
      <c r="CT168" s="423">
        <f t="shared" si="467"/>
        <v>0</v>
      </c>
      <c r="CU168" s="423">
        <f t="shared" si="467"/>
        <v>0</v>
      </c>
      <c r="CV168" s="423">
        <f t="shared" si="467"/>
        <v>0</v>
      </c>
      <c r="CW168" s="423">
        <f t="shared" si="467"/>
        <v>0</v>
      </c>
      <c r="CX168" s="423">
        <f t="shared" si="467"/>
        <v>0</v>
      </c>
      <c r="CY168" s="423">
        <f t="shared" si="467"/>
        <v>0</v>
      </c>
      <c r="CZ168" s="423">
        <f t="shared" si="467"/>
        <v>0</v>
      </c>
      <c r="DA168" s="423">
        <f t="shared" si="467"/>
        <v>0</v>
      </c>
      <c r="DC168" s="423">
        <f t="shared" ref="DC168:DN168" si="468">SUM(DC169:DC170)</f>
        <v>0</v>
      </c>
      <c r="DD168" s="423">
        <f t="shared" si="468"/>
        <v>0</v>
      </c>
      <c r="DE168" s="423">
        <f t="shared" si="468"/>
        <v>0</v>
      </c>
      <c r="DF168" s="423">
        <f t="shared" si="468"/>
        <v>0</v>
      </c>
      <c r="DG168" s="423">
        <f t="shared" si="468"/>
        <v>0</v>
      </c>
      <c r="DH168" s="423">
        <f t="shared" si="468"/>
        <v>0</v>
      </c>
      <c r="DI168" s="423">
        <f t="shared" si="468"/>
        <v>0</v>
      </c>
      <c r="DJ168" s="423">
        <f t="shared" si="468"/>
        <v>0</v>
      </c>
      <c r="DK168" s="423">
        <f t="shared" si="468"/>
        <v>0</v>
      </c>
      <c r="DL168" s="423">
        <f t="shared" si="468"/>
        <v>0</v>
      </c>
      <c r="DM168" s="423">
        <f t="shared" si="468"/>
        <v>0</v>
      </c>
      <c r="DN168" s="423">
        <f t="shared" si="468"/>
        <v>0</v>
      </c>
      <c r="DP168" s="423">
        <f t="shared" ref="DP168:EA168" si="469">SUM(DP169:DP170)</f>
        <v>0</v>
      </c>
      <c r="DQ168" s="423">
        <f t="shared" si="469"/>
        <v>0</v>
      </c>
      <c r="DR168" s="423">
        <f t="shared" si="469"/>
        <v>0</v>
      </c>
      <c r="DS168" s="423">
        <f t="shared" si="469"/>
        <v>0</v>
      </c>
      <c r="DT168" s="423">
        <f t="shared" si="469"/>
        <v>0</v>
      </c>
      <c r="DU168" s="423">
        <f t="shared" si="469"/>
        <v>0</v>
      </c>
      <c r="DV168" s="423">
        <f t="shared" si="469"/>
        <v>0</v>
      </c>
      <c r="DW168" s="423">
        <f t="shared" si="469"/>
        <v>0</v>
      </c>
      <c r="DX168" s="423">
        <f t="shared" si="469"/>
        <v>0</v>
      </c>
      <c r="DY168" s="423">
        <f t="shared" si="469"/>
        <v>0</v>
      </c>
      <c r="DZ168" s="423">
        <f t="shared" si="469"/>
        <v>0</v>
      </c>
      <c r="EA168" s="423">
        <f t="shared" si="469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30 de Septiembre de 2024'!$P$4:$P$749,'[1]SIIF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2024'!$N$4:$N$749,$O169)/1000000)</f>
        <v>0</v>
      </c>
      <c r="X169" s="354">
        <v>0</v>
      </c>
      <c r="Y169" s="352">
        <f>(+SUMIFS('[1]SIIF 30 de Septiembre de 2024'!$R$4:$R$749,'[1]SIIF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2024'!$N$4:$N$749,$O169)/1000000)</f>
        <v>0</v>
      </c>
      <c r="Z169" s="350"/>
      <c r="AA169" s="352">
        <f>(+SUMIFS('[1]SIIF 30 de Septiembre de 2024'!$Q$4:$Q$749,'[1]SIIF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2024'!$N$4:$N$749,$O169)/1000000)</f>
        <v>0</v>
      </c>
      <c r="AB169" s="352"/>
      <c r="AC169" s="350"/>
      <c r="AD169" s="422">
        <f>W169-Y169+AA169</f>
        <v>0</v>
      </c>
      <c r="AE169" s="354">
        <f>(+SUMIFS('[1]SIIF 30 de Septiembre de 2024'!$T$4:$T$749,'[1]SIIF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2024'!$N$4:$N$749,$O169)/1000000)</f>
        <v>0</v>
      </c>
      <c r="AF169" s="354">
        <f>(+SUMIFS('[1]SIIF 30 de Septiembre de 2024'!$U$4:$U$749,'[1]SIIF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2024'!$N$4:$N$749,$O169)/1000000)</f>
        <v>0</v>
      </c>
      <c r="AG169" s="352">
        <f>AD169-AE169</f>
        <v>0</v>
      </c>
      <c r="AH169" s="424">
        <f>+SUMIFS('[1]SIIF 30 de Septiembre de 2024'!$W$4:$W$749,'[1]SIIF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1"/>
        <v>0</v>
      </c>
      <c r="AN169" s="422">
        <f>+SUMIFS('[1]SIIF 30 de Septiembre de 2024'!$X$4:$X$749,'[1]SIIF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3"/>
        <v>0</v>
      </c>
      <c r="AT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2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4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D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E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F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G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H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I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J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K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L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M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N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P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Q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R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S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T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U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V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W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X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Y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CZ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A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C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D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E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F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G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H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I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J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K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L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M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N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P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Q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R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S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T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U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V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W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X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Y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DZ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  <c r="EA169" s="422">
        <f>+SUMIFS('[1]SIIF 30 de Septiembre de 2024'!$Z$4:$Z$749,'[1]SIIF 30 de Septiembre de 2024'!$A$4:$A$749,$B169,'[1]SIIF 30 de Septiembre de 2024'!$B$4:$B$749,$C169,'[1]SIIF 30 de Septiembre de 2024'!$C$4:$C$749,$D169,'[1]SIIF 30 de Septiembre de 2024'!$D$4:$D$749,$E169,'[1]SIIF 30 de Septiembre de 2024'!$E$4:$E$749,$F169,'[1]SIIF 30 de Septiembre de 2024'!$F$4:$F$749,$G169,'[1]SIIF 30 de Septiembre de 2024'!$G$4:$G$749,$H169,'[1]SIIF 30 de Septiembre de 2024'!$H$4:$H$749,$I169,'[1]SIIF 30 de Septiembre de 2024'!$I$4:$I$749,$J169,'[1]SIIF 30 de Septiembre de 2024'!$J$4:$J$749,$K169,'[1]SIIF 30 de Septiembre de 2024'!$K$4:$K$749,$L169,'[1]SIIF 30 de Septiembre de 2024'!$L$4:$L$749,$M169,'[1]SIIF 30 de Septiembre de 2024'!$M$4:$M$749,$N169,'[1]SIIF 30 de Septiembre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30 de Septiembre de 2024'!$P$4:$P$749,'[1]SIIF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2024'!$N$4:$N$749,$O170)/1000000)</f>
        <v>0</v>
      </c>
      <c r="X170" s="354">
        <v>0</v>
      </c>
      <c r="Y170" s="352">
        <f>(+SUMIFS('[1]SIIF 30 de Septiembre de 2024'!$R$4:$R$749,'[1]SIIF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2024'!$N$4:$N$749,$O170)/1000000)</f>
        <v>0</v>
      </c>
      <c r="Z170" s="350"/>
      <c r="AA170" s="352">
        <f>(+SUMIFS('[1]SIIF 30 de Septiembre de 2024'!$Q$4:$Q$749,'[1]SIIF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2024'!$N$4:$N$749,$O170)/1000000)</f>
        <v>0</v>
      </c>
      <c r="AB170" s="354"/>
      <c r="AC170" s="350"/>
      <c r="AD170" s="422">
        <f>W170-Y170+AA170</f>
        <v>0</v>
      </c>
      <c r="AE170" s="354">
        <f>(+SUMIFS('[1]SIIF 30 de Septiembre de 2024'!$T$4:$T$749,'[1]SIIF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2024'!$N$4:$N$749,$O170)/1000000)</f>
        <v>0</v>
      </c>
      <c r="AF170" s="354">
        <f>(+SUMIFS('[1]SIIF 30 de Septiembre de 2024'!$U$4:$U$749,'[1]SIIF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2024'!$N$4:$N$749,$O170)/1000000)</f>
        <v>0</v>
      </c>
      <c r="AG170" s="352">
        <f>AD170-AE170</f>
        <v>0</v>
      </c>
      <c r="AH170" s="424">
        <f>+SUMIFS('[1]SIIF 30 de Septiembre de 2024'!$W$4:$W$749,'[1]SIIF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70">+AH170-AK170</f>
        <v>0</v>
      </c>
      <c r="AM170" s="170">
        <f t="shared" si="451"/>
        <v>0</v>
      </c>
      <c r="AN170" s="422">
        <f>+SUMIFS('[1]SIIF 30 de Septiembre de 2024'!$X$4:$X$749,'[1]SIIF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1">+AN170-AQ170</f>
        <v>0</v>
      </c>
      <c r="AS170" s="170">
        <f t="shared" si="453"/>
        <v>0</v>
      </c>
      <c r="AT170" s="422">
        <f>+SUMIFS('[1]SIIF 30 de Septiembre de 2024'!$Z$4:$Z$749,'[1]SIIF 30 de Septiembre de 2024'!$A$4:$A$749,$B170,'[1]SIIF 30 de Septiembre de 2024'!$B$4:$B$749,$C170,'[1]SIIF 30 de Septiembre de 2024'!$C$4:$C$749,$D170,'[1]SIIF 30 de Septiembre de 2024'!$D$4:$D$749,$E170,'[1]SIIF 30 de Septiembre de 2024'!$E$4:$E$749,$F170,'[1]SIIF 30 de Septiembre de 2024'!$F$4:$F$749,$G170,'[1]SIIF 30 de Septiembre de 2024'!$G$4:$G$749,$H170,'[1]SIIF 30 de Septiembre de 2024'!$H$4:$H$749,$I170,'[1]SIIF 30 de Septiembre de 2024'!$I$4:$I$749,$J170,'[1]SIIF 30 de Septiembre de 2024'!$J$4:$J$749,$K170,'[1]SIIF 30 de Septiembre de 2024'!$K$4:$K$749,$L170,'[1]SIIF 30 de Septiembre de 2024'!$L$4:$L$749,$M170,'[1]SIIF 30 de Septiembre de 2024'!$M$4:$M$749,$N170,'[1]SIIF 30 de Septiembre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2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4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2">DD170</f>
        <v>0</v>
      </c>
      <c r="CE170" s="496">
        <f t="shared" si="472"/>
        <v>0</v>
      </c>
      <c r="CF170" s="496">
        <f t="shared" si="472"/>
        <v>0</v>
      </c>
      <c r="CG170" s="496">
        <f t="shared" si="472"/>
        <v>0</v>
      </c>
      <c r="CH170" s="496">
        <f t="shared" si="472"/>
        <v>0</v>
      </c>
      <c r="CI170" s="496">
        <f t="shared" si="472"/>
        <v>0</v>
      </c>
      <c r="CJ170" s="496">
        <f t="shared" si="472"/>
        <v>0</v>
      </c>
      <c r="CK170" s="496">
        <f t="shared" si="472"/>
        <v>0</v>
      </c>
      <c r="CL170" s="496">
        <f t="shared" si="472"/>
        <v>0</v>
      </c>
      <c r="CM170" s="496">
        <f t="shared" si="472"/>
        <v>0</v>
      </c>
      <c r="CN170" s="496">
        <f t="shared" si="472"/>
        <v>0</v>
      </c>
      <c r="CP170" s="497">
        <f>DP170</f>
        <v>0</v>
      </c>
      <c r="CQ170" s="497">
        <f t="shared" ref="CQ170:DA170" si="473">DQ170</f>
        <v>0</v>
      </c>
      <c r="CR170" s="497">
        <f t="shared" si="473"/>
        <v>0</v>
      </c>
      <c r="CS170" s="497">
        <f t="shared" si="473"/>
        <v>0</v>
      </c>
      <c r="CT170" s="497">
        <f t="shared" si="473"/>
        <v>0</v>
      </c>
      <c r="CU170" s="497">
        <f t="shared" si="473"/>
        <v>0</v>
      </c>
      <c r="CV170" s="497">
        <f t="shared" si="473"/>
        <v>0</v>
      </c>
      <c r="CW170" s="497">
        <f t="shared" si="473"/>
        <v>0</v>
      </c>
      <c r="CX170" s="497">
        <f t="shared" si="473"/>
        <v>0</v>
      </c>
      <c r="CY170" s="497">
        <f t="shared" si="473"/>
        <v>0</v>
      </c>
      <c r="CZ170" s="497">
        <f t="shared" si="473"/>
        <v>0</v>
      </c>
      <c r="DA170" s="497">
        <f t="shared" si="473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4">X181</f>
        <v>0</v>
      </c>
      <c r="Y171" s="353">
        <f t="shared" si="474"/>
        <v>0</v>
      </c>
      <c r="Z171" s="353"/>
      <c r="AA171" s="353">
        <f t="shared" si="474"/>
        <v>0</v>
      </c>
      <c r="AB171" s="353">
        <f t="shared" si="474"/>
        <v>0</v>
      </c>
      <c r="AC171" s="353">
        <f t="shared" si="474"/>
        <v>0</v>
      </c>
      <c r="AD171" s="423">
        <f>AD181</f>
        <v>382524.99755700002</v>
      </c>
      <c r="AE171" s="353">
        <f>AE181</f>
        <v>0</v>
      </c>
      <c r="AF171" s="353">
        <f>AF181</f>
        <v>309354.85365343001</v>
      </c>
      <c r="AG171" s="353">
        <f>AG181</f>
        <v>382524.99755700002</v>
      </c>
      <c r="AH171" s="423">
        <f t="shared" si="474"/>
        <v>211392.90964299999</v>
      </c>
      <c r="AI171" s="167">
        <f>+AH171/AD171</f>
        <v>0.55262508592396065</v>
      </c>
      <c r="AJ171" s="226"/>
      <c r="AK171" s="185">
        <f>AK181</f>
        <v>381824.99755700002</v>
      </c>
      <c r="AL171" s="185">
        <f>AL181</f>
        <v>-170432.08791399997</v>
      </c>
      <c r="AM171" s="170">
        <f t="shared" si="451"/>
        <v>0.99817005423313365</v>
      </c>
      <c r="AN171" s="423">
        <f>AN181</f>
        <v>10864.950328010002</v>
      </c>
      <c r="AO171" s="183">
        <f>+AN171/AD171</f>
        <v>2.8403242657078942E-2</v>
      </c>
      <c r="AP171" s="217"/>
      <c r="AQ171" s="185">
        <f>AQ181</f>
        <v>193693.48080509278</v>
      </c>
      <c r="AR171" s="185">
        <f>AR181</f>
        <v>-182828.53047708276</v>
      </c>
      <c r="AS171" s="170">
        <f t="shared" si="453"/>
        <v>0.50635509324127381</v>
      </c>
      <c r="AT171" s="423">
        <f>AT181</f>
        <v>10855.950328010002</v>
      </c>
      <c r="AU171" s="183">
        <f>+AT171/AD171</f>
        <v>2.8379714782933517E-2</v>
      </c>
      <c r="AV171" s="423">
        <f>AV181</f>
        <v>171132.08791399997</v>
      </c>
      <c r="AW171" s="353">
        <f>AW181</f>
        <v>134223.63181499002</v>
      </c>
      <c r="AX171" s="355">
        <f>AX181</f>
        <v>241847.06522499002</v>
      </c>
      <c r="AY171" s="384"/>
      <c r="AZ171" s="187">
        <f>AZ181</f>
        <v>109774.09134765943</v>
      </c>
      <c r="BA171" s="172">
        <f>IF(AND(AZ171=0,AN171&gt;AZ171),1,IFERROR(AN171/AZ171,1))</f>
        <v>9.8975543269132799E-2</v>
      </c>
      <c r="BC171" s="527">
        <f>CC171/$AD$171</f>
        <v>5.3199137651043697E-4</v>
      </c>
      <c r="BD171" s="510">
        <f t="shared" ref="BD171:BN171" si="475">CD171/$AD$171</f>
        <v>4.453303734081226E-3</v>
      </c>
      <c r="BE171" s="510">
        <f t="shared" si="475"/>
        <v>2.3138059336059811E-2</v>
      </c>
      <c r="BF171" s="510">
        <f t="shared" si="475"/>
        <v>0.1312141504999573</v>
      </c>
      <c r="BG171" s="510">
        <f t="shared" si="475"/>
        <v>0.55350176825547304</v>
      </c>
      <c r="BH171" s="510">
        <f t="shared" si="475"/>
        <v>0.99233028706323201</v>
      </c>
      <c r="BI171" s="510">
        <f t="shared" si="475"/>
        <v>0.99504607538826895</v>
      </c>
      <c r="BJ171" s="510">
        <f t="shared" si="475"/>
        <v>0.99607868764242924</v>
      </c>
      <c r="BK171" s="510">
        <f t="shared" si="475"/>
        <v>0.99817005423313365</v>
      </c>
      <c r="BL171" s="510">
        <f t="shared" si="475"/>
        <v>0.99934644794040484</v>
      </c>
      <c r="BM171" s="510">
        <f t="shared" si="475"/>
        <v>1</v>
      </c>
      <c r="BN171" s="510">
        <f t="shared" si="475"/>
        <v>1</v>
      </c>
      <c r="BP171" s="510">
        <f>CP171/$AD$171</f>
        <v>0</v>
      </c>
      <c r="BQ171" s="510">
        <f t="shared" ref="BQ171:CA171" si="476">CQ171/$AD$171</f>
        <v>0</v>
      </c>
      <c r="BR171" s="510">
        <f t="shared" si="476"/>
        <v>6.9330537270438533E-4</v>
      </c>
      <c r="BS171" s="510">
        <f t="shared" si="476"/>
        <v>2.767620784655085E-3</v>
      </c>
      <c r="BT171" s="510">
        <f t="shared" si="476"/>
        <v>2.1383042381349436E-2</v>
      </c>
      <c r="BU171" s="510">
        <f t="shared" si="476"/>
        <v>5.6433884746934594E-2</v>
      </c>
      <c r="BV171" s="510">
        <f t="shared" si="476"/>
        <v>0.15489360235856348</v>
      </c>
      <c r="BW171" s="510">
        <f t="shared" si="476"/>
        <v>0.42923445663785331</v>
      </c>
      <c r="BX171" s="510">
        <f t="shared" si="476"/>
        <v>0.50635509324127381</v>
      </c>
      <c r="BY171" s="510">
        <f t="shared" si="476"/>
        <v>0.69201564388249426</v>
      </c>
      <c r="BZ171" s="510">
        <f t="shared" si="476"/>
        <v>0.80296441399360541</v>
      </c>
      <c r="CA171" s="510">
        <f t="shared" si="476"/>
        <v>1</v>
      </c>
      <c r="CC171" s="423">
        <f>CC181</f>
        <v>203.5</v>
      </c>
      <c r="CD171" s="423">
        <f t="shared" ref="CD171:CN171" si="477">CD181</f>
        <v>1703.5</v>
      </c>
      <c r="CE171" s="423">
        <f t="shared" si="477"/>
        <v>8850.8860910000003</v>
      </c>
      <c r="CF171" s="423">
        <f t="shared" si="477"/>
        <v>50192.692599440001</v>
      </c>
      <c r="CG171" s="423">
        <f t="shared" si="477"/>
        <v>211728.26254972001</v>
      </c>
      <c r="CH171" s="423">
        <f t="shared" si="477"/>
        <v>379591.14063459996</v>
      </c>
      <c r="CI171" s="423">
        <f t="shared" si="477"/>
        <v>380629.99755700002</v>
      </c>
      <c r="CJ171" s="423">
        <f t="shared" si="477"/>
        <v>381024.99755700002</v>
      </c>
      <c r="CK171" s="423">
        <f t="shared" si="477"/>
        <v>381824.99755700002</v>
      </c>
      <c r="CL171" s="423">
        <f t="shared" si="477"/>
        <v>382274.99755700002</v>
      </c>
      <c r="CM171" s="423">
        <f t="shared" si="477"/>
        <v>382524.99755700002</v>
      </c>
      <c r="CN171" s="423">
        <f t="shared" si="477"/>
        <v>382524.99755700002</v>
      </c>
      <c r="CP171" s="423">
        <f>CP181</f>
        <v>0</v>
      </c>
      <c r="CQ171" s="423">
        <f t="shared" ref="CQ171:DA171" si="478">CQ181</f>
        <v>0</v>
      </c>
      <c r="CR171" s="423">
        <f t="shared" si="478"/>
        <v>265.206636</v>
      </c>
      <c r="CS171" s="423">
        <f t="shared" si="478"/>
        <v>1058.6841338888889</v>
      </c>
      <c r="CT171" s="423">
        <f t="shared" si="478"/>
        <v>8179.5482346869212</v>
      </c>
      <c r="CU171" s="423">
        <f t="shared" si="478"/>
        <v>21587.371624953175</v>
      </c>
      <c r="CV171" s="423">
        <f t="shared" si="478"/>
        <v>59250.674863804423</v>
      </c>
      <c r="CW171" s="423">
        <f t="shared" si="478"/>
        <v>164192.90947677506</v>
      </c>
      <c r="CX171" s="423">
        <f t="shared" si="478"/>
        <v>193693.48080509278</v>
      </c>
      <c r="CY171" s="423">
        <f t="shared" si="478"/>
        <v>264713.28248555691</v>
      </c>
      <c r="CZ171" s="423">
        <f t="shared" si="478"/>
        <v>307153.96050126187</v>
      </c>
      <c r="DA171" s="423">
        <f t="shared" si="478"/>
        <v>382524.99755700002</v>
      </c>
      <c r="DC171" s="423">
        <f t="shared" ref="DC171:DN171" si="479">DC181</f>
        <v>203500000</v>
      </c>
      <c r="DD171" s="423">
        <f t="shared" si="479"/>
        <v>1703500000</v>
      </c>
      <c r="DE171" s="423">
        <f>DE181</f>
        <v>8850886091</v>
      </c>
      <c r="DF171" s="423">
        <f>DF181</f>
        <v>50192692599.439995</v>
      </c>
      <c r="DG171" s="423">
        <f t="shared" si="479"/>
        <v>211728262549.72</v>
      </c>
      <c r="DH171" s="423">
        <f t="shared" si="479"/>
        <v>379591140634.59998</v>
      </c>
      <c r="DI171" s="423">
        <f t="shared" si="479"/>
        <v>380629997557</v>
      </c>
      <c r="DJ171" s="423">
        <f t="shared" si="479"/>
        <v>381024997557</v>
      </c>
      <c r="DK171" s="423">
        <f t="shared" si="479"/>
        <v>381824997557</v>
      </c>
      <c r="DL171" s="423">
        <f t="shared" si="479"/>
        <v>382274997557</v>
      </c>
      <c r="DM171" s="423">
        <f t="shared" si="479"/>
        <v>382524997557</v>
      </c>
      <c r="DN171" s="423">
        <f t="shared" si="479"/>
        <v>382524997557</v>
      </c>
      <c r="DP171" s="423">
        <f t="shared" ref="DP171:EA171" si="480">DP181</f>
        <v>0</v>
      </c>
      <c r="DQ171" s="423">
        <f t="shared" si="480"/>
        <v>0</v>
      </c>
      <c r="DR171" s="423">
        <f t="shared" si="480"/>
        <v>265206636</v>
      </c>
      <c r="DS171" s="423">
        <f t="shared" si="480"/>
        <v>1058684133.8888888</v>
      </c>
      <c r="DT171" s="423">
        <f t="shared" si="480"/>
        <v>8179548234.6869221</v>
      </c>
      <c r="DU171" s="423">
        <f t="shared" si="480"/>
        <v>21587371624.953178</v>
      </c>
      <c r="DV171" s="423">
        <f t="shared" si="480"/>
        <v>59250674863.804428</v>
      </c>
      <c r="DW171" s="423">
        <f t="shared" si="480"/>
        <v>164192909476.77505</v>
      </c>
      <c r="DX171" s="423">
        <f t="shared" si="480"/>
        <v>193693480805.09277</v>
      </c>
      <c r="DY171" s="423">
        <f t="shared" si="480"/>
        <v>264713282485.55695</v>
      </c>
      <c r="DZ171" s="423">
        <f t="shared" si="480"/>
        <v>307153960501.2619</v>
      </c>
      <c r="EA171" s="423">
        <f t="shared" si="480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1">+X171+X162+X168</f>
        <v>0</v>
      </c>
      <c r="Y172" s="353">
        <f t="shared" si="481"/>
        <v>0</v>
      </c>
      <c r="Z172" s="353">
        <f t="shared" si="481"/>
        <v>0</v>
      </c>
      <c r="AA172" s="353">
        <f t="shared" si="481"/>
        <v>0</v>
      </c>
      <c r="AB172" s="353">
        <f t="shared" si="481"/>
        <v>0</v>
      </c>
      <c r="AC172" s="353">
        <f t="shared" si="481"/>
        <v>0</v>
      </c>
      <c r="AD172" s="423">
        <f>+AD171+AD162+AD168</f>
        <v>4444901.5429260004</v>
      </c>
      <c r="AE172" s="353">
        <f>+AE171+AE162+AE168</f>
        <v>0</v>
      </c>
      <c r="AF172" s="353">
        <f>+AF171+AF162+AF168</f>
        <v>4342585.4161130898</v>
      </c>
      <c r="AG172" s="353">
        <f>+AG171+AG162+AG168</f>
        <v>4444901.5429260004</v>
      </c>
      <c r="AH172" s="423">
        <f>+AH171+AH162+AH168</f>
        <v>4231884.8654405493</v>
      </c>
      <c r="AI172" s="167">
        <f>+AH172/AD172</f>
        <v>0.95207617639484854</v>
      </c>
      <c r="AJ172" s="260"/>
      <c r="AK172" s="565">
        <f>+AK171+AK162+AK168</f>
        <v>3910578.5128547996</v>
      </c>
      <c r="AL172" s="565">
        <f>+AL171+AL162+AL168</f>
        <v>321306.35258575005</v>
      </c>
      <c r="AM172" s="170">
        <f t="shared" si="451"/>
        <v>0.87978968152363946</v>
      </c>
      <c r="AN172" s="423">
        <f>+AN171+AN162+AN168</f>
        <v>4014484.6278740396</v>
      </c>
      <c r="AO172" s="183">
        <f>+AN172/AD172</f>
        <v>0.90316615319928439</v>
      </c>
      <c r="AP172" s="261"/>
      <c r="AQ172" s="565">
        <f>+AQ171+AQ162+AQ168</f>
        <v>3704435.5222650934</v>
      </c>
      <c r="AR172" s="565">
        <f>+AR171+AR162+AR168</f>
        <v>310049.10560894693</v>
      </c>
      <c r="AS172" s="170">
        <f t="shared" si="453"/>
        <v>0.83341227842507593</v>
      </c>
      <c r="AT172" s="423">
        <f>+AT171+AT162+AT168</f>
        <v>4013524.6989173498</v>
      </c>
      <c r="AU172" s="183">
        <f>+AT172/AD172</f>
        <v>0.90295019139508703</v>
      </c>
      <c r="AV172" s="423">
        <f>+AV171+AV162</f>
        <v>213016.67748545035</v>
      </c>
      <c r="AW172" s="353">
        <f>+AW171+AW162</f>
        <v>151095.91006651003</v>
      </c>
      <c r="AX172" s="355">
        <f>+AX171+AX162</f>
        <v>300603.9330479604</v>
      </c>
      <c r="AY172" s="384"/>
      <c r="AZ172" s="187">
        <f>+AZ171+AZ162</f>
        <v>3620229.2229236597</v>
      </c>
      <c r="BA172" s="172">
        <f>IF(AND(AZ172=0,AN172&gt;AZ172),1,IFERROR(AN172/AZ172,1))</f>
        <v>1.1089034369575039</v>
      </c>
      <c r="BC172" s="527">
        <f>CC172/$AD$172</f>
        <v>2.9678444817848736E-3</v>
      </c>
      <c r="BD172" s="510">
        <f t="shared" ref="BD172:BN172" si="482">CD172/$AD$172</f>
        <v>0.78219428604745855</v>
      </c>
      <c r="BE172" s="510">
        <f t="shared" si="482"/>
        <v>0.78542263965156423</v>
      </c>
      <c r="BF172" s="510">
        <f>CF172/$AD$172</f>
        <v>0.79608278817358258</v>
      </c>
      <c r="BG172" s="510">
        <f t="shared" si="482"/>
        <v>0.83459588064214751</v>
      </c>
      <c r="BH172" s="510">
        <f t="shared" si="482"/>
        <v>0.87435797113969782</v>
      </c>
      <c r="BI172" s="510">
        <f t="shared" si="482"/>
        <v>0.87626666269456477</v>
      </c>
      <c r="BJ172" s="510">
        <f t="shared" si="482"/>
        <v>0.87806325478189795</v>
      </c>
      <c r="BK172" s="510">
        <f t="shared" si="482"/>
        <v>0.87978968152363946</v>
      </c>
      <c r="BL172" s="510">
        <f t="shared" si="482"/>
        <v>0.88146382933398193</v>
      </c>
      <c r="BM172" s="510">
        <f t="shared" si="482"/>
        <v>0.99597984714407994</v>
      </c>
      <c r="BN172" s="510">
        <f t="shared" si="482"/>
        <v>1</v>
      </c>
      <c r="BP172" s="510">
        <f>CP172/$AD$172</f>
        <v>5.7008595545446621E-4</v>
      </c>
      <c r="BQ172" s="510">
        <f t="shared" ref="BQ172:CA172" si="483">CQ172/$AD$172</f>
        <v>0.77781002968878532</v>
      </c>
      <c r="BR172" s="510">
        <f t="shared" si="483"/>
        <v>0.779121025438123</v>
      </c>
      <c r="BS172" s="510">
        <f t="shared" si="483"/>
        <v>0.78104738475456625</v>
      </c>
      <c r="BT172" s="510">
        <f t="shared" si="483"/>
        <v>0.78439725965213181</v>
      </c>
      <c r="BU172" s="510">
        <f t="shared" si="483"/>
        <v>0.78916155492071183</v>
      </c>
      <c r="BV172" s="510">
        <f t="shared" si="483"/>
        <v>0.79967006737880864</v>
      </c>
      <c r="BW172" s="510">
        <f t="shared" si="483"/>
        <v>0.82502748722815233</v>
      </c>
      <c r="BX172" s="510">
        <f t="shared" si="483"/>
        <v>0.83341227842507593</v>
      </c>
      <c r="BY172" s="510">
        <f t="shared" si="483"/>
        <v>0.85113793576969254</v>
      </c>
      <c r="BZ172" s="510">
        <f t="shared" si="483"/>
        <v>0.97721604777705096</v>
      </c>
      <c r="CA172" s="510">
        <f t="shared" si="483"/>
        <v>1</v>
      </c>
      <c r="CC172" s="423">
        <f>+CC171+CC162+CC168</f>
        <v>13191.77651625</v>
      </c>
      <c r="CD172" s="423">
        <f t="shared" ref="CD172:CN172" si="484">+CD171+CD162+CD168</f>
        <v>3476776.5889202501</v>
      </c>
      <c r="CE172" s="423">
        <f t="shared" si="484"/>
        <v>3491126.30283625</v>
      </c>
      <c r="CF172" s="423">
        <f t="shared" si="484"/>
        <v>3538509.6134495898</v>
      </c>
      <c r="CG172" s="423">
        <f t="shared" si="484"/>
        <v>3709696.5175859658</v>
      </c>
      <c r="CH172" s="423">
        <f t="shared" si="484"/>
        <v>3886435.09498849</v>
      </c>
      <c r="CI172" s="423">
        <f t="shared" si="484"/>
        <v>3894919.0410256879</v>
      </c>
      <c r="CJ172" s="423">
        <f t="shared" si="484"/>
        <v>3902904.7159666838</v>
      </c>
      <c r="CK172" s="423">
        <f t="shared" si="484"/>
        <v>3910578.5128547996</v>
      </c>
      <c r="CL172" s="423">
        <f t="shared" si="484"/>
        <v>3918019.9350400772</v>
      </c>
      <c r="CM172" s="423">
        <f t="shared" si="484"/>
        <v>4427032.3592939228</v>
      </c>
      <c r="CN172" s="423">
        <f t="shared" si="484"/>
        <v>4444901.5429260004</v>
      </c>
      <c r="CP172" s="423">
        <f t="shared" ref="CP172:DA172" si="485">+CP171+CP162+CP168</f>
        <v>2533.9759429999999</v>
      </c>
      <c r="CQ172" s="423">
        <f t="shared" si="485"/>
        <v>3457289.001067</v>
      </c>
      <c r="CR172" s="423">
        <f t="shared" si="485"/>
        <v>3463116.2480960004</v>
      </c>
      <c r="CS172" s="423">
        <f t="shared" si="485"/>
        <v>3471678.7255938891</v>
      </c>
      <c r="CT172" s="423">
        <f t="shared" si="485"/>
        <v>3486568.5896946872</v>
      </c>
      <c r="CU172" s="423">
        <f t="shared" si="485"/>
        <v>3507745.4130849536</v>
      </c>
      <c r="CV172" s="423">
        <f t="shared" si="485"/>
        <v>3554454.716323805</v>
      </c>
      <c r="CW172" s="423">
        <f t="shared" si="485"/>
        <v>3667165.9509367757</v>
      </c>
      <c r="CX172" s="423">
        <f t="shared" si="485"/>
        <v>3704435.5222650934</v>
      </c>
      <c r="CY172" s="423">
        <f t="shared" si="485"/>
        <v>3783224.3239455572</v>
      </c>
      <c r="CZ172" s="423">
        <f t="shared" si="485"/>
        <v>4343629.1185362618</v>
      </c>
      <c r="DA172" s="423">
        <f t="shared" si="485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6">+DE171+DE162+DE168</f>
        <v>3491126302836.25</v>
      </c>
      <c r="DF172" s="423">
        <f t="shared" si="486"/>
        <v>3538509613449.5898</v>
      </c>
      <c r="DG172" s="423">
        <f t="shared" si="486"/>
        <v>3709696517585.9663</v>
      </c>
      <c r="DH172" s="423">
        <f t="shared" si="486"/>
        <v>3886435094988.4902</v>
      </c>
      <c r="DI172" s="423">
        <f t="shared" si="486"/>
        <v>3894919041025.688</v>
      </c>
      <c r="DJ172" s="423">
        <f t="shared" si="486"/>
        <v>3902904715966.6836</v>
      </c>
      <c r="DK172" s="423">
        <f t="shared" si="486"/>
        <v>3910578512854.7998</v>
      </c>
      <c r="DL172" s="423">
        <f t="shared" si="486"/>
        <v>3918019935040.0767</v>
      </c>
      <c r="DM172" s="423">
        <f t="shared" si="486"/>
        <v>4427032359293.9229</v>
      </c>
      <c r="DN172" s="423">
        <f t="shared" si="486"/>
        <v>4444901542926</v>
      </c>
      <c r="DP172" s="423">
        <f t="shared" ref="DP172:EA172" si="487">+DP171+DP162+DP168</f>
        <v>2533975943</v>
      </c>
      <c r="DQ172" s="423">
        <f t="shared" si="487"/>
        <v>3457289001067</v>
      </c>
      <c r="DR172" s="423">
        <f t="shared" si="487"/>
        <v>3463116248096</v>
      </c>
      <c r="DS172" s="423">
        <f t="shared" si="487"/>
        <v>3471678725593.8887</v>
      </c>
      <c r="DT172" s="423">
        <f t="shared" si="487"/>
        <v>3486568589694.687</v>
      </c>
      <c r="DU172" s="423">
        <f t="shared" si="487"/>
        <v>3507745413084.9531</v>
      </c>
      <c r="DV172" s="423">
        <f t="shared" si="487"/>
        <v>3554454716323.8042</v>
      </c>
      <c r="DW172" s="423">
        <f t="shared" si="487"/>
        <v>3667165950936.7749</v>
      </c>
      <c r="DX172" s="423">
        <f t="shared" si="487"/>
        <v>3704435522265.0928</v>
      </c>
      <c r="DY172" s="423">
        <f t="shared" si="487"/>
        <v>3783224323945.5571</v>
      </c>
      <c r="DZ172" s="423">
        <f t="shared" si="487"/>
        <v>4343629118536.2617</v>
      </c>
      <c r="EA172" s="423">
        <f t="shared" si="487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6"/>
      <c r="X174" s="141"/>
      <c r="Y174" s="141"/>
      <c r="Z174" s="141"/>
      <c r="AA174" s="141"/>
      <c r="AB174" s="141"/>
      <c r="AC174" s="141"/>
      <c r="AD174" s="567"/>
      <c r="AE174" s="566"/>
      <c r="AF174" s="566"/>
      <c r="AG174" s="566"/>
      <c r="AH174" s="567"/>
      <c r="AI174" s="568"/>
      <c r="AJ174" s="144"/>
      <c r="AK174" s="144"/>
      <c r="AL174" s="144"/>
      <c r="AM174" s="138"/>
      <c r="AN174" s="567"/>
      <c r="AO174" s="568"/>
      <c r="AP174" s="144"/>
      <c r="AQ174" s="144"/>
      <c r="AR174" s="144"/>
      <c r="AS174" s="138"/>
      <c r="AT174" s="567"/>
      <c r="AU174" s="568"/>
      <c r="AV174" s="567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439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30 de Septiembre de 2024'!$P$4:$P$749,'[1]SIIF 30 de Septiembre de 2024'!$A$4:$A$749,$B176,'[1]SIIF 30 de Septiembre de 2024'!$B$4:$B$749,$C176,'[1]SIIF 30 de Septiembre de 2024'!$C$4:$C$749,$D176)/1000000</f>
        <v>184049.047597</v>
      </c>
      <c r="X176" s="246">
        <v>0</v>
      </c>
      <c r="Y176" s="360">
        <f>+SUMIFS('[1]SIIF 30 de Septiembre de 2024'!$R$4:$R$749,'[1]SIIF 30 de Septiembre de 2024'!$A$4:$A$749,$B176,'[1]SIIF 30 de Septiembre de 2024'!$B$4:$B$749,$C176,'[1]SIIF 30 de Septiembre de 2024'!$C$4:$C$749,$D176)/1000000</f>
        <v>0</v>
      </c>
      <c r="Z176" s="246"/>
      <c r="AA176" s="360">
        <f>+SUMIFS('[1]SIIF 30 de Septiembre de 2024'!$Q$4:$Q$749,'[1]SIIF 30 de Septiembre de 2024'!$A$4:$A$749,$B176,'[1]SIIF 30 de Septiembre de 2024'!$B$4:$B$749,$C176,'[1]SIIF 30 de Septiembre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30 de Septiembre de 2024'!$T$4:$T$749,'[1]SIIF 30 de Septiembre de 2024'!$A$4:$A$749,$B176,'[1]SIIF 30 de Septiembre de 2024'!$B$4:$B$749,$C176,'[1]SIIF 30 de Septiembre de 2024'!$C$4:$C$749,$D176)/1000000</f>
        <v>0</v>
      </c>
      <c r="AF176" s="360">
        <f>+SUMIFS('[1]SIIF 30 de Septiembre de 2024'!$U$4:$U$749,'[1]SIIF 30 de Septiembre de 2024'!$A$4:$A$749,$B176,'[1]SIIF 30 de Septiembre de 2024'!$B$4:$B$749,$C176,'[1]SIIF 30 de Septiembre de 2024'!$C$4:$C$749,$D176)/1000000</f>
        <v>146718.204501</v>
      </c>
      <c r="AG176" s="360">
        <f>AD176-AE176</f>
        <v>184049.047597</v>
      </c>
      <c r="AH176" s="437">
        <f>+SUMIFS('[1]SIIF 30 de Septiembre de 2024'!$W$4:$W$749,'[1]SIIF 30 de Septiembre de 2024'!$A$4:$A$749,$B176,'[1]SIIF 30 de Septiembre de 2024'!$B$4:$B$749,$C176,'[1]SIIF 30 de Septiembre de 2024'!$C$4:$C$749,$D176,'[1]SIIF 30 de Septiembre de 2024'!$D$4:$D$749,$E176,'[1]SIIF 30 de Septiembre de 2024'!$E$4:$E$749,$F176,'[1]SIIF 30 de Septiembre de 2024'!$F$4:$F$749,$G176,'[1]SIIF 30 de Septiembre de 2024'!$G$4:$G$749,$H176,'[1]SIIF 30 de Septiembre de 2024'!$H$4:$H$749,$I176,'[1]SIIF 30 de Septiembre de 2024'!$I$4:$I$749,$J176,'[1]SIIF 30 de Septiembre de 2024'!$J$4:$J$749,$K176,'[1]SIIF 30 de Septiembre de 2024'!$K$4:$K$749,$L176,'[1]SIIF 30 de Septiembre de 2024'!$L$4:$L$749,$M176,'[1]SIIF 30 de Septiembre de 2024'!$M$4:$M$749,$N176,'[1]SIIF 30 de Septiembre de 2024'!$N$4:$N$749,$O176)/1000000</f>
        <v>100734.96532</v>
      </c>
      <c r="AI176" s="247">
        <f t="shared" ref="AI176:AI181" si="488">+AH176/AD176</f>
        <v>0.54732674053588515</v>
      </c>
      <c r="AJ176" s="248"/>
      <c r="AK176" s="246">
        <f>INDEX(CC176:CN176,MATCH($W$1,$CC$86:$CN$86,0))</f>
        <v>184049.047597</v>
      </c>
      <c r="AL176" s="246">
        <f>+AH176-AK176</f>
        <v>-83314.082276999994</v>
      </c>
      <c r="AM176" s="170">
        <f t="shared" ref="AM176:AM181" si="489">INDEX(BC176:BN176,MATCH($W$1,$BC$86:$BN$86,0))</f>
        <v>1</v>
      </c>
      <c r="AN176" s="438">
        <f>+SUMIFS('[1]SIIF 30 de Septiembre de 2024'!$X$4:$X$749,'[1]SIIF 30 de Septiembre de 2024'!$A$4:$A$749,$B176,'[1]SIIF 30 de Septiembre de 2024'!$B$4:$B$749,$C176,'[1]SIIF 30 de Septiembre de 2024'!$C$4:$C$749,$D176,'[1]SIIF 30 de Septiembre de 2024'!$D$4:$D$749,$E176,'[1]SIIF 30 de Septiembre de 2024'!$E$4:$E$749,$F176,'[1]SIIF 30 de Septiembre de 2024'!$F$4:$F$749,$G176,'[1]SIIF 30 de Septiembre de 2024'!$G$4:$G$749,$H176,'[1]SIIF 30 de Septiembre de 2024'!$H$4:$H$749,$I176,'[1]SIIF 30 de Septiembre de 2024'!$I$4:$I$749,$J176,'[1]SIIF 30 de Septiembre de 2024'!$J$4:$J$749,$K176,'[1]SIIF 30 de Septiembre de 2024'!$K$4:$K$749,$L176,'[1]SIIF 30 de Septiembre de 2024'!$L$4:$L$749,$M176,'[1]SIIF 30 de Septiembre de 2024'!$M$4:$M$749,$N176,'[1]SIIF 30 de Septiembre de 2024'!$N$4:$N$749,$O176)/1000000</f>
        <v>880.20390499999996</v>
      </c>
      <c r="AO176" s="247">
        <f t="shared" ref="AO176:AO181" si="490">+AN176/AD176</f>
        <v>4.7824420527691298E-3</v>
      </c>
      <c r="AP176" s="248"/>
      <c r="AQ176" s="246">
        <f>INDEX(CP176:DA176,MATCH($W$1,$CP$86:$DA$86,0))</f>
        <v>80172.002892000004</v>
      </c>
      <c r="AR176" s="246">
        <f>+AN176-AQ176</f>
        <v>-79291.798987000002</v>
      </c>
      <c r="AS176" s="170">
        <f t="shared" ref="AS176:AS181" si="491">INDEX(BP176:CA176,MATCH($W$1,$BP$86:$CA$86,0))</f>
        <v>0.43560129182274998</v>
      </c>
      <c r="AT176" s="438">
        <f>+SUMIFS('[1]SIIF 30 de Septiembre de 2024'!$Z$4:$Z$749,'[1]SIIF 30 de Septiembre de 2024'!$A$4:$A$749,$B176,'[1]SIIF 30 de Septiembre de 2024'!$B$4:$B$749,$C176,'[1]SIIF 30 de Septiembre de 2024'!$C$4:$C$749,$D176,'[1]SIIF 30 de Septiembre de 2024'!$D$4:$D$749,$E176,'[1]SIIF 30 de Septiembre de 2024'!$E$4:$E$749,$F176,'[1]SIIF 30 de Septiembre de 2024'!$F$4:$F$749,$G176,'[1]SIIF 30 de Septiembre de 2024'!$G$4:$G$749,$H176,'[1]SIIF 30 de Septiembre de 2024'!$H$4:$H$749,$I176,'[1]SIIF 30 de Septiembre de 2024'!$I$4:$I$749,$J176,'[1]SIIF 30 de Septiembre de 2024'!$J$4:$J$749,$K176,'[1]SIIF 30 de Septiembre de 2024'!$K$4:$K$749,$L176,'[1]SIIF 30 de Septiembre de 2024'!$L$4:$L$749,$M176,'[1]SIIF 30 de Septiembre de 2024'!$M$4:$M$749,$N176,'[1]SIIF 30 de Septiembre de 2024'!$N$4:$N$749,$O176)/1000000</f>
        <v>880.20390499999996</v>
      </c>
      <c r="AU176" s="247">
        <f t="shared" ref="AU176:AU181" si="492">+AT176/AD176</f>
        <v>4.7824420527691298E-3</v>
      </c>
      <c r="AV176" s="433">
        <f>+AD176-AH176</f>
        <v>83314.082276999994</v>
      </c>
      <c r="AW176" s="361">
        <f>+AH176-AN176</f>
        <v>99854.761415000001</v>
      </c>
      <c r="AX176" s="382">
        <f>+AD176-AN176</f>
        <v>183168.84369199999</v>
      </c>
      <c r="AY176" s="386"/>
      <c r="AZ176" s="190">
        <f>AD176*AS176</f>
        <v>80172.002892000004</v>
      </c>
      <c r="BA176" s="172">
        <f>IF(AND(AZ176=0,AN176&gt;AZ176),1,IFERROR(AN176/AZ176,1))</f>
        <v>1.0978943686684813E-2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3">DE176/EE176</f>
        <v>2545.8860909999999</v>
      </c>
      <c r="CF176" s="496">
        <f t="shared" si="493"/>
        <v>7305.8860910000003</v>
      </c>
      <c r="CG176" s="496">
        <f t="shared" si="493"/>
        <v>50829.524490999996</v>
      </c>
      <c r="CH176" s="496">
        <f t="shared" si="493"/>
        <v>184049.047597</v>
      </c>
      <c r="CI176" s="496">
        <f t="shared" si="493"/>
        <v>184049.047597</v>
      </c>
      <c r="CJ176" s="496">
        <f t="shared" si="493"/>
        <v>184049.047597</v>
      </c>
      <c r="CK176" s="496">
        <f t="shared" si="493"/>
        <v>184049.047597</v>
      </c>
      <c r="CL176" s="496">
        <f t="shared" si="493"/>
        <v>184049.047597</v>
      </c>
      <c r="CM176" s="496">
        <f t="shared" si="493"/>
        <v>184049.047597</v>
      </c>
      <c r="CN176" s="496">
        <f t="shared" si="493"/>
        <v>184049.047597</v>
      </c>
      <c r="CP176" s="497">
        <f t="shared" ref="CP176:DA180" si="494">DP176/EP176</f>
        <v>0</v>
      </c>
      <c r="CQ176" s="497">
        <f t="shared" si="494"/>
        <v>0</v>
      </c>
      <c r="CR176" s="497">
        <f t="shared" si="494"/>
        <v>115.206636</v>
      </c>
      <c r="CS176" s="497">
        <f t="shared" si="494"/>
        <v>369.79524500000002</v>
      </c>
      <c r="CT176" s="497">
        <f t="shared" si="494"/>
        <v>624.38385400000004</v>
      </c>
      <c r="CU176" s="497">
        <f t="shared" si="494"/>
        <v>878.97246299999995</v>
      </c>
      <c r="CV176" s="497">
        <f t="shared" si="494"/>
        <v>9037.5610720000004</v>
      </c>
      <c r="CW176" s="497">
        <f t="shared" si="494"/>
        <v>73989.414283000006</v>
      </c>
      <c r="CX176" s="497">
        <f t="shared" si="494"/>
        <v>80172.002892000004</v>
      </c>
      <c r="CY176" s="497">
        <f t="shared" si="494"/>
        <v>128949.53995200001</v>
      </c>
      <c r="CZ176" s="497">
        <f t="shared" si="494"/>
        <v>135132.12856099999</v>
      </c>
      <c r="DA176" s="497">
        <f t="shared" si="494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30 de Septiembre de 2024'!$P$4:$P$749,'[1]SIIF 30 de Septiembre de 2024'!$A$4:$A$749,$B177,'[1]SIIF 30 de Septiembre de 2024'!$B$4:$B$749,$C177,'[1]SIIF 30 de Septiembre de 2024'!$C$4:$C$749,$D177)/1000000</f>
        <v>41464</v>
      </c>
      <c r="X177" s="246">
        <v>0</v>
      </c>
      <c r="Y177" s="360">
        <f>+SUMIFS('[1]SIIF 30 de Septiembre de 2024'!$R$4:$R$749,'[1]SIIF 30 de Septiembre de 2024'!$A$4:$A$749,$B177,'[1]SIIF 30 de Septiembre de 2024'!$B$4:$B$749,$C177,'[1]SIIF 30 de Septiembre de 2024'!$C$4:$C$749,$D177)/1000000</f>
        <v>0</v>
      </c>
      <c r="Z177" s="246"/>
      <c r="AA177" s="360">
        <f>+SUMIFS('[1]SIIF 30 de Septiembre de 2024'!$Q$4:$Q$749,'[1]SIIF 30 de Septiembre de 2024'!$A$4:$A$749,$B177,'[1]SIIF 30 de Septiembre de 2024'!$B$4:$B$749,$C177,'[1]SIIF 30 de Septiembre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30 de Septiembre de 2024'!$T$4:$T$749,'[1]SIIF 30 de Septiembre de 2024'!$A$4:$A$749,$B177,'[1]SIIF 30 de Septiembre de 2024'!$B$4:$B$749,$C177,'[1]SIIF 30 de Septiembre de 2024'!$C$4:$C$749,$D177)/1000000</f>
        <v>0</v>
      </c>
      <c r="AF177" s="360">
        <f>+SUMIFS('[1]SIIF 30 de Septiembre de 2024'!$U$4:$U$749,'[1]SIIF 30 de Septiembre de 2024'!$A$4:$A$749,$B177,'[1]SIIF 30 de Septiembre de 2024'!$B$4:$B$749,$C177,'[1]SIIF 30 de Septiembre de 2024'!$C$4:$C$749,$D177)/1000000</f>
        <v>41464</v>
      </c>
      <c r="AG177" s="360">
        <f>AD177-AE177</f>
        <v>41464</v>
      </c>
      <c r="AH177" s="437">
        <f>+SUMIFS('[1]SIIF 30 de Septiembre de 2024'!$W$4:$W$749,'[1]SIIF 30 de Septiembre de 2024'!$A$4:$A$749,$B177,'[1]SIIF 30 de Septiembre de 2024'!$B$4:$B$749,$C177,'[1]SIIF 30 de Septiembre de 2024'!$C$4:$C$749,$D177,'[1]SIIF 30 de Septiembre de 2024'!$D$4:$D$749,$E177,'[1]SIIF 30 de Septiembre de 2024'!$E$4:$E$749,$F177,'[1]SIIF 30 de Septiembre de 2024'!$F$4:$F$749,$G177,'[1]SIIF 30 de Septiembre de 2024'!$G$4:$G$749,$H177,'[1]SIIF 30 de Septiembre de 2024'!$H$4:$H$749,$I177,'[1]SIIF 30 de Septiembre de 2024'!$I$4:$I$749,$J177,'[1]SIIF 30 de Septiembre de 2024'!$J$4:$J$749,$K177,'[1]SIIF 30 de Septiembre de 2024'!$K$4:$K$749,$L177,'[1]SIIF 30 de Septiembre de 2024'!$L$4:$L$749,$M177,'[1]SIIF 30 de Septiembre de 2024'!$M$4:$M$749,$N177,'[1]SIIF 30 de Septiembre de 2024'!$N$4:$N$749,$O177)/1000000</f>
        <v>41460.718000000001</v>
      </c>
      <c r="AI177" s="247">
        <f t="shared" si="488"/>
        <v>0.9999208469998071</v>
      </c>
      <c r="AJ177" s="248"/>
      <c r="AK177" s="246">
        <f>INDEX(CC177:CN177,MATCH($W$1,$CC$86:$CN$86,0))</f>
        <v>41464</v>
      </c>
      <c r="AL177" s="246">
        <f>+AH177-AK177</f>
        <v>-3.2819999999992433</v>
      </c>
      <c r="AM177" s="170">
        <f t="shared" si="489"/>
        <v>1</v>
      </c>
      <c r="AN177" s="438">
        <f>+SUMIFS('[1]SIIF 30 de Septiembre de 2024'!$X$4:$X$749,'[1]SIIF 30 de Septiembre de 2024'!$A$4:$A$749,$B177,'[1]SIIF 30 de Septiembre de 2024'!$B$4:$B$749,$C177,'[1]SIIF 30 de Septiembre de 2024'!$C$4:$C$749,$D177,'[1]SIIF 30 de Septiembre de 2024'!$D$4:$D$749,$E177,'[1]SIIF 30 de Septiembre de 2024'!$E$4:$E$749,$F177,'[1]SIIF 30 de Septiembre de 2024'!$F$4:$F$749,$G177,'[1]SIIF 30 de Septiembre de 2024'!$G$4:$G$749,$H177,'[1]SIIF 30 de Septiembre de 2024'!$H$4:$H$749,$I177,'[1]SIIF 30 de Septiembre de 2024'!$I$4:$I$749,$J177,'[1]SIIF 30 de Septiembre de 2024'!$J$4:$J$749,$K177,'[1]SIIF 30 de Septiembre de 2024'!$K$4:$K$749,$L177,'[1]SIIF 30 de Septiembre de 2024'!$L$4:$L$749,$M177,'[1]SIIF 30 de Septiembre de 2024'!$M$4:$M$749,$N177,'[1]SIIF 30 de Septiembre de 2024'!$N$4:$N$749,$O177)/1000000</f>
        <v>8810.4436000000005</v>
      </c>
      <c r="AO177" s="247">
        <f t="shared" si="490"/>
        <v>0.21248416939996143</v>
      </c>
      <c r="AP177" s="248"/>
      <c r="AQ177" s="246">
        <f>INDEX(CP177:DA177,MATCH($W$1,$CP$86:$DA$86,0))</f>
        <v>13821.333333333332</v>
      </c>
      <c r="AR177" s="246">
        <f>+AN177-AQ177</f>
        <v>-5010.8897333333316</v>
      </c>
      <c r="AS177" s="170">
        <f t="shared" si="491"/>
        <v>0.33333333333333331</v>
      </c>
      <c r="AT177" s="438">
        <f>+SUMIFS('[1]SIIF 30 de Septiembre de 2024'!$Z$4:$Z$749,'[1]SIIF 30 de Septiembre de 2024'!$A$4:$A$749,$B177,'[1]SIIF 30 de Septiembre de 2024'!$B$4:$B$749,$C177,'[1]SIIF 30 de Septiembre de 2024'!$C$4:$C$749,$D177,'[1]SIIF 30 de Septiembre de 2024'!$D$4:$D$749,$E177,'[1]SIIF 30 de Septiembre de 2024'!$E$4:$E$749,$F177,'[1]SIIF 30 de Septiembre de 2024'!$F$4:$F$749,$G177,'[1]SIIF 30 de Septiembre de 2024'!$G$4:$G$749,$H177,'[1]SIIF 30 de Septiembre de 2024'!$H$4:$H$749,$I177,'[1]SIIF 30 de Septiembre de 2024'!$I$4:$I$749,$J177,'[1]SIIF 30 de Septiembre de 2024'!$J$4:$J$749,$K177,'[1]SIIF 30 de Septiembre de 2024'!$K$4:$K$749,$L177,'[1]SIIF 30 de Septiembre de 2024'!$L$4:$L$749,$M177,'[1]SIIF 30 de Septiembre de 2024'!$M$4:$M$749,$N177,'[1]SIIF 30 de Septiembre de 2024'!$N$4:$N$749,$O177)/1000000</f>
        <v>8810.4436000000005</v>
      </c>
      <c r="AU177" s="247">
        <f t="shared" si="492"/>
        <v>0.21248416939996143</v>
      </c>
      <c r="AV177" s="433">
        <f>+AD177-AH177</f>
        <v>3.2819999999992433</v>
      </c>
      <c r="AW177" s="361">
        <f>+AH177-AN177</f>
        <v>32650.274400000002</v>
      </c>
      <c r="AX177" s="382">
        <f>+AD177-AN177</f>
        <v>32653.556400000001</v>
      </c>
      <c r="AY177" s="386"/>
      <c r="AZ177" s="190">
        <f>AD177*AS177</f>
        <v>13821.333333333332</v>
      </c>
      <c r="BA177" s="172">
        <f>IF(AND(AZ177=0,AN177&gt;AZ177),1,IFERROR(AN177/AZ177,1))</f>
        <v>0.6374525081998843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5">DC177/EC177</f>
        <v>0</v>
      </c>
      <c r="CD177" s="496">
        <f t="shared" si="495"/>
        <v>0</v>
      </c>
      <c r="CE177" s="496">
        <f t="shared" si="493"/>
        <v>0</v>
      </c>
      <c r="CF177" s="496">
        <f t="shared" si="493"/>
        <v>0</v>
      </c>
      <c r="CG177" s="496">
        <f t="shared" si="493"/>
        <v>41464</v>
      </c>
      <c r="CH177" s="496">
        <f t="shared" si="493"/>
        <v>41464</v>
      </c>
      <c r="CI177" s="496">
        <f t="shared" si="493"/>
        <v>41464</v>
      </c>
      <c r="CJ177" s="496">
        <f t="shared" si="493"/>
        <v>41464</v>
      </c>
      <c r="CK177" s="496">
        <f t="shared" si="493"/>
        <v>41464</v>
      </c>
      <c r="CL177" s="496">
        <f t="shared" si="493"/>
        <v>41464</v>
      </c>
      <c r="CM177" s="496">
        <f t="shared" si="493"/>
        <v>41464</v>
      </c>
      <c r="CN177" s="496">
        <f t="shared" si="493"/>
        <v>41464</v>
      </c>
      <c r="CP177" s="497">
        <f t="shared" si="494"/>
        <v>0</v>
      </c>
      <c r="CQ177" s="497">
        <f t="shared" si="494"/>
        <v>0</v>
      </c>
      <c r="CR177" s="497">
        <f t="shared" si="494"/>
        <v>0</v>
      </c>
      <c r="CS177" s="497">
        <f t="shared" si="494"/>
        <v>0</v>
      </c>
      <c r="CT177" s="497">
        <f t="shared" si="494"/>
        <v>0</v>
      </c>
      <c r="CU177" s="497">
        <f t="shared" si="494"/>
        <v>0</v>
      </c>
      <c r="CV177" s="497">
        <f t="shared" si="494"/>
        <v>0</v>
      </c>
      <c r="CW177" s="497">
        <f t="shared" si="494"/>
        <v>13821.333333333332</v>
      </c>
      <c r="CX177" s="497">
        <f t="shared" si="494"/>
        <v>13821.333333333332</v>
      </c>
      <c r="CY177" s="497">
        <f t="shared" si="494"/>
        <v>13821.333333333332</v>
      </c>
      <c r="CZ177" s="497">
        <f t="shared" si="494"/>
        <v>27642.666666666664</v>
      </c>
      <c r="DA177" s="497">
        <f t="shared" si="494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30 de Septiembre de 2024'!$P$4:$P$749,'[1]SIIF 30 de Septiembre de 2024'!$A$4:$A$749,$B178,'[1]SIIF 30 de Septiembre de 2024'!$B$4:$B$749,$C178,'[1]SIIF 30 de Septiembre de 2024'!$C$4:$C$749,$D178)/1000000</f>
        <v>11100</v>
      </c>
      <c r="X178" s="246">
        <v>0</v>
      </c>
      <c r="Y178" s="360">
        <f>+SUMIFS('[1]SIIF 30 de Septiembre de 2024'!$R$4:$R$749,'[1]SIIF 30 de Septiembre de 2024'!$A$4:$A$749,$B178,'[1]SIIF 30 de Septiembre de 2024'!$B$4:$B$749,$C178,'[1]SIIF 30 de Septiembre de 2024'!$C$4:$C$749,$D178)/1000000</f>
        <v>0</v>
      </c>
      <c r="Z178" s="246"/>
      <c r="AA178" s="360">
        <f>+SUMIFS('[1]SIIF 30 de Septiembre de 2024'!$Q$4:$Q$749,'[1]SIIF 30 de Septiembre de 2024'!$A$4:$A$749,$B178,'[1]SIIF 30 de Septiembre de 2024'!$B$4:$B$749,$C178,'[1]SIIF 30 de Septiembre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30 de Septiembre de 2024'!$T$4:$T$749,'[1]SIIF 30 de Septiembre de 2024'!$A$4:$A$749,$B178,'[1]SIIF 30 de Septiembre de 2024'!$B$4:$B$749,$C178,'[1]SIIF 30 de Septiembre de 2024'!$C$4:$C$749,$D178)/1000000</f>
        <v>0</v>
      </c>
      <c r="AF178" s="360">
        <f>+SUMIFS('[1]SIIF 30 de Septiembre de 2024'!$U$4:$U$749,'[1]SIIF 30 de Septiembre de 2024'!$A$4:$A$749,$B178,'[1]SIIF 30 de Septiembre de 2024'!$B$4:$B$749,$C178,'[1]SIIF 30 de Septiembre de 2024'!$C$4:$C$749,$D178)/1000000</f>
        <v>3712.4747779999998</v>
      </c>
      <c r="AG178" s="360">
        <f>AD178-AE178</f>
        <v>11100</v>
      </c>
      <c r="AH178" s="428">
        <f>+SUMIFS('[1]SIIF 30 de Septiembre de 2024'!$W$4:$W$749,'[1]SIIF 30 de Septiembre de 2024'!$A$4:$A$749,$B178,'[1]SIIF 30 de Septiembre de 2024'!$B$4:$B$749,$C178,'[1]SIIF 30 de Septiembre de 2024'!$C$4:$C$749,$D178,'[1]SIIF 30 de Septiembre de 2024'!$D$4:$D$749,$E178,'[1]SIIF 30 de Septiembre de 2024'!$E$4:$E$749,$F178,'[1]SIIF 30 de Septiembre de 2024'!$F$4:$F$749,$G178,'[1]SIIF 30 de Septiembre de 2024'!$G$4:$G$749,$H178,'[1]SIIF 30 de Septiembre de 2024'!$H$4:$H$749,$I178,'[1]SIIF 30 de Septiembre de 2024'!$I$4:$I$749,$J178,'[1]SIIF 30 de Septiembre de 2024'!$J$4:$J$749,$K178,'[1]SIIF 30 de Septiembre de 2024'!$K$4:$K$749,$L178,'[1]SIIF 30 de Septiembre de 2024'!$L$4:$L$749,$M178,'[1]SIIF 30 de Septiembre de 2024'!$M$4:$M$749,$N178,'[1]SIIF 30 de Septiembre de 2024'!$N$4:$N$749,$O178)/1000000</f>
        <v>2088.7796680000001</v>
      </c>
      <c r="AI178" s="247">
        <f t="shared" si="488"/>
        <v>0.18817834846846848</v>
      </c>
      <c r="AJ178" s="248"/>
      <c r="AK178" s="246">
        <f>INDEX(CC178:CN178,MATCH($W$1,$CC$86:$CN$86,0))</f>
        <v>10400</v>
      </c>
      <c r="AL178" s="246">
        <f>+AH178-AK178</f>
        <v>-8311.2203320000008</v>
      </c>
      <c r="AM178" s="170">
        <f t="shared" si="489"/>
        <v>0.93693693693693691</v>
      </c>
      <c r="AN178" s="438">
        <f>+SUMIFS('[1]SIIF 30 de Septiembre de 2024'!$X$4:$X$749,'[1]SIIF 30 de Septiembre de 2024'!$A$4:$A$749,$B178,'[1]SIIF 30 de Septiembre de 2024'!$B$4:$B$749,$C178,'[1]SIIF 30 de Septiembre de 2024'!$C$4:$C$749,$D178,'[1]SIIF 30 de Septiembre de 2024'!$D$4:$D$749,$E178,'[1]SIIF 30 de Septiembre de 2024'!$E$4:$E$749,$F178,'[1]SIIF 30 de Septiembre de 2024'!$F$4:$F$749,$G178,'[1]SIIF 30 de Septiembre de 2024'!$G$4:$G$749,$H178,'[1]SIIF 30 de Septiembre de 2024'!$H$4:$H$749,$I178,'[1]SIIF 30 de Septiembre de 2024'!$I$4:$I$749,$J178,'[1]SIIF 30 de Septiembre de 2024'!$J$4:$J$749,$K178,'[1]SIIF 30 de Septiembre de 2024'!$K$4:$K$749,$L178,'[1]SIIF 30 de Septiembre de 2024'!$L$4:$L$749,$M178,'[1]SIIF 30 de Septiembre de 2024'!$M$4:$M$749,$N178,'[1]SIIF 30 de Septiembre de 2024'!$N$4:$N$749,$O178)/1000000</f>
        <v>860.88366799999994</v>
      </c>
      <c r="AO178" s="247">
        <f t="shared" si="490"/>
        <v>7.7557087207207207E-2</v>
      </c>
      <c r="AP178" s="248"/>
      <c r="AQ178" s="246">
        <f>INDEX(CP178:DA178,MATCH($W$1,$CP$86:$DA$86,0))</f>
        <v>6900</v>
      </c>
      <c r="AR178" s="246">
        <f>+AN178-AQ178</f>
        <v>-6039.1163319999996</v>
      </c>
      <c r="AS178" s="170">
        <f t="shared" si="491"/>
        <v>0.6216216216216216</v>
      </c>
      <c r="AT178" s="438">
        <f>+SUMIFS('[1]SIIF 30 de Septiembre de 2024'!$Z$4:$Z$749,'[1]SIIF 30 de Septiembre de 2024'!$A$4:$A$749,$B178,'[1]SIIF 30 de Septiembre de 2024'!$B$4:$B$749,$C178,'[1]SIIF 30 de Septiembre de 2024'!$C$4:$C$749,$D178,'[1]SIIF 30 de Septiembre de 2024'!$D$4:$D$749,$E178,'[1]SIIF 30 de Septiembre de 2024'!$E$4:$E$749,$F178,'[1]SIIF 30 de Septiembre de 2024'!$F$4:$F$749,$G178,'[1]SIIF 30 de Septiembre de 2024'!$G$4:$G$749,$H178,'[1]SIIF 30 de Septiembre de 2024'!$H$4:$H$749,$I178,'[1]SIIF 30 de Septiembre de 2024'!$I$4:$I$749,$J178,'[1]SIIF 30 de Septiembre de 2024'!$J$4:$J$749,$K178,'[1]SIIF 30 de Septiembre de 2024'!$K$4:$K$749,$L178,'[1]SIIF 30 de Septiembre de 2024'!$L$4:$L$749,$M178,'[1]SIIF 30 de Septiembre de 2024'!$M$4:$M$749,$N178,'[1]SIIF 30 de Septiembre de 2024'!$N$4:$N$749,$O178)/1000000</f>
        <v>860.88366799999994</v>
      </c>
      <c r="AU178" s="247">
        <f t="shared" si="492"/>
        <v>7.7557087207207207E-2</v>
      </c>
      <c r="AV178" s="433">
        <f>+AD178-AH178</f>
        <v>9011.2203320000008</v>
      </c>
      <c r="AW178" s="361">
        <f>+AH178-AN178</f>
        <v>1227.8960000000002</v>
      </c>
      <c r="AX178" s="382">
        <f>+AD178-AN178</f>
        <v>10239.116332</v>
      </c>
      <c r="AY178" s="386"/>
      <c r="AZ178" s="190">
        <f>AD178*AS178</f>
        <v>6900</v>
      </c>
      <c r="BA178" s="172">
        <f>IF(AND(AZ178=0,AN178&gt;AZ178),1,IFERROR(AN178/AZ178,1))</f>
        <v>0.12476574898550724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5"/>
        <v>0</v>
      </c>
      <c r="CD178" s="496">
        <f t="shared" si="495"/>
        <v>0</v>
      </c>
      <c r="CE178" s="496">
        <f t="shared" si="493"/>
        <v>1305</v>
      </c>
      <c r="CF178" s="496">
        <f t="shared" si="493"/>
        <v>2405</v>
      </c>
      <c r="CG178" s="496">
        <f t="shared" si="493"/>
        <v>5105</v>
      </c>
      <c r="CH178" s="496">
        <f t="shared" si="493"/>
        <v>8205</v>
      </c>
      <c r="CI178" s="496">
        <f t="shared" si="493"/>
        <v>9205</v>
      </c>
      <c r="CJ178" s="496">
        <f t="shared" si="493"/>
        <v>9600</v>
      </c>
      <c r="CK178" s="496">
        <f t="shared" si="493"/>
        <v>10400</v>
      </c>
      <c r="CL178" s="496">
        <f t="shared" si="493"/>
        <v>10850</v>
      </c>
      <c r="CM178" s="496">
        <f t="shared" si="493"/>
        <v>11100</v>
      </c>
      <c r="CN178" s="496">
        <f t="shared" si="493"/>
        <v>11100</v>
      </c>
      <c r="CP178" s="497">
        <f t="shared" si="494"/>
        <v>0</v>
      </c>
      <c r="CQ178" s="497">
        <f t="shared" si="494"/>
        <v>0</v>
      </c>
      <c r="CR178" s="497">
        <f t="shared" si="494"/>
        <v>0</v>
      </c>
      <c r="CS178" s="497">
        <f t="shared" si="494"/>
        <v>0</v>
      </c>
      <c r="CT178" s="497">
        <f t="shared" si="494"/>
        <v>1555</v>
      </c>
      <c r="CU178" s="497">
        <f t="shared" si="494"/>
        <v>2405</v>
      </c>
      <c r="CV178" s="497">
        <f t="shared" si="494"/>
        <v>4055</v>
      </c>
      <c r="CW178" s="497">
        <f t="shared" si="494"/>
        <v>5605</v>
      </c>
      <c r="CX178" s="497">
        <f t="shared" si="494"/>
        <v>6900</v>
      </c>
      <c r="CY178" s="497">
        <f t="shared" si="494"/>
        <v>8400</v>
      </c>
      <c r="CZ178" s="497">
        <f t="shared" si="494"/>
        <v>9775</v>
      </c>
      <c r="DA178" s="497">
        <f t="shared" si="494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30 de Septiembre de 2024'!$P$4:$P$749,'[1]SIIF 30 de Septiembre de 2024'!$A$4:$A$749,$B179,'[1]SIIF 30 de Septiembre de 2024'!$B$4:$B$749,$C179,'[1]SIIF 30 de Septiembre de 2024'!$C$4:$C$749,$D179)/1000000</f>
        <v>16012.117956</v>
      </c>
      <c r="X179" s="246">
        <v>0</v>
      </c>
      <c r="Y179" s="360">
        <f>+SUMIFS('[1]SIIF 30 de Septiembre de 2024'!$R$4:$R$749,'[1]SIIF 30 de Septiembre de 2024'!$A$4:$A$749,$B179,'[1]SIIF 30 de Septiembre de 2024'!$B$4:$B$749,$C179,'[1]SIIF 30 de Septiembre de 2024'!$C$4:$C$749,$D179)/1000000</f>
        <v>0</v>
      </c>
      <c r="Z179" s="246"/>
      <c r="AA179" s="360">
        <f>+SUMIFS('[1]SIIF 30 de Septiembre de 2024'!$Q$4:$Q$749,'[1]SIIF 30 de Septiembre de 2024'!$A$4:$A$749,$B179,'[1]SIIF 30 de Septiembre de 2024'!$B$4:$B$749,$C179,'[1]SIIF 30 de Septiembre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30 de Septiembre de 2024'!$T$4:$T$749,'[1]SIIF 30 de Septiembre de 2024'!$A$4:$A$749,$B179,'[1]SIIF 30 de Septiembre de 2024'!$B$4:$B$749,$C179,'[1]SIIF 30 de Septiembre de 2024'!$C$4:$C$749,$D179)/1000000</f>
        <v>0</v>
      </c>
      <c r="AF179" s="368">
        <f>+SUMIFS('[1]SIIF 30 de Septiembre de 2024'!$U$4:$U$749,'[1]SIIF 30 de Septiembre de 2024'!$A$4:$A$749,$B179,'[1]SIIF 30 de Septiembre de 2024'!$B$4:$B$749,$C179,'[1]SIIF 30 de Septiembre de 2024'!$C$4:$C$749,$D179)/1000000</f>
        <v>723.52701195000009</v>
      </c>
      <c r="AG179" s="368">
        <f>AD179-AE179</f>
        <v>16012.117956</v>
      </c>
      <c r="AH179" s="439">
        <f>+SUMIFS('[1]SIIF 30 de Septiembre de 2024'!$W$4:$W$749,'[1]SIIF 30 de Septiembre de 2024'!$A$4:$A$749,$B179,'[1]SIIF 30 de Septiembre de 2024'!$B$4:$B$749,$C179,'[1]SIIF 30 de Septiembre de 2024'!$C$4:$C$749,$D179,'[1]SIIF 30 de Septiembre de 2024'!$D$4:$D$749,$E179,'[1]SIIF 30 de Septiembre de 2024'!$E$4:$E$749,$F179,'[1]SIIF 30 de Septiembre de 2024'!$F$4:$F$749,$G179,'[1]SIIF 30 de Septiembre de 2024'!$G$4:$G$749,$H179,'[1]SIIF 30 de Septiembre de 2024'!$H$4:$H$749,$I179,'[1]SIIF 30 de Septiembre de 2024'!$I$4:$I$749,$J179,'[1]SIIF 30 de Septiembre de 2024'!$J$4:$J$749,$K179,'[1]SIIF 30 de Septiembre de 2024'!$K$4:$K$749,$L179,'[1]SIIF 30 de Septiembre de 2024'!$L$4:$L$749,$M179,'[1]SIIF 30 de Septiembre de 2024'!$M$4:$M$749,$N179,'[1]SIIF 30 de Septiembre de 2024'!$N$4:$N$749,$O179)/1000000</f>
        <v>717.26915499999996</v>
      </c>
      <c r="AI179" s="277">
        <f t="shared" si="488"/>
        <v>4.4795395398097702E-2</v>
      </c>
      <c r="AJ179" s="278"/>
      <c r="AK179" s="246">
        <f>INDEX(CC179:CN179,MATCH($W$1,$CC$86:$CN$86,0))</f>
        <v>16012.117955999998</v>
      </c>
      <c r="AL179" s="246">
        <f>+AH179-AK179</f>
        <v>-15294.848800999998</v>
      </c>
      <c r="AM179" s="170">
        <f t="shared" si="489"/>
        <v>1</v>
      </c>
      <c r="AN179" s="440">
        <f>+SUMIFS('[1]SIIF 30 de Septiembre de 2024'!$X$4:$X$749,'[1]SIIF 30 de Septiembre de 2024'!$A$4:$A$749,$B179,'[1]SIIF 30 de Septiembre de 2024'!$B$4:$B$749,$C179,'[1]SIIF 30 de Septiembre de 2024'!$C$4:$C$749,$D179,'[1]SIIF 30 de Septiembre de 2024'!$D$4:$D$749,$E179,'[1]SIIF 30 de Septiembre de 2024'!$E$4:$E$749,$F179,'[1]SIIF 30 de Septiembre de 2024'!$F$4:$F$749,$G179,'[1]SIIF 30 de Septiembre de 2024'!$G$4:$G$749,$H179,'[1]SIIF 30 de Septiembre de 2024'!$H$4:$H$749,$I179,'[1]SIIF 30 de Septiembre de 2024'!$I$4:$I$749,$J179,'[1]SIIF 30 de Septiembre de 2024'!$J$4:$J$749,$K179,'[1]SIIF 30 de Septiembre de 2024'!$K$4:$K$749,$L179,'[1]SIIF 30 de Septiembre de 2024'!$L$4:$L$749,$M179,'[1]SIIF 30 de Septiembre de 2024'!$M$4:$M$749,$N179,'[1]SIIF 30 de Septiembre de 2024'!$N$4:$N$749,$O179)/1000000</f>
        <v>226.56915501</v>
      </c>
      <c r="AO179" s="277">
        <f t="shared" si="490"/>
        <v>1.4149855480242755E-2</v>
      </c>
      <c r="AP179" s="278"/>
      <c r="AQ179" s="246">
        <f>INDEX(CP179:DA179,MATCH($W$1,$CP$86:$DA$86,0))</f>
        <v>8880.7551223260944</v>
      </c>
      <c r="AR179" s="246">
        <f>+AN179-AQ179</f>
        <v>-8654.1859673160943</v>
      </c>
      <c r="AS179" s="170">
        <f t="shared" si="491"/>
        <v>0.5546271359435202</v>
      </c>
      <c r="AT179" s="440">
        <f>+SUMIFS('[1]SIIF 30 de Septiembre de 2024'!$Z$4:$Z$749,'[1]SIIF 30 de Septiembre de 2024'!$A$4:$A$749,$B179,'[1]SIIF 30 de Septiembre de 2024'!$B$4:$B$749,$C179,'[1]SIIF 30 de Septiembre de 2024'!$C$4:$C$749,$D179,'[1]SIIF 30 de Septiembre de 2024'!$D$4:$D$749,$E179,'[1]SIIF 30 de Septiembre de 2024'!$E$4:$E$749,$F179,'[1]SIIF 30 de Septiembre de 2024'!$F$4:$F$749,$G179,'[1]SIIF 30 de Septiembre de 2024'!$G$4:$G$749,$H179,'[1]SIIF 30 de Septiembre de 2024'!$H$4:$H$749,$I179,'[1]SIIF 30 de Septiembre de 2024'!$I$4:$I$749,$J179,'[1]SIIF 30 de Septiembre de 2024'!$J$4:$J$749,$K179,'[1]SIIF 30 de Septiembre de 2024'!$K$4:$K$749,$L179,'[1]SIIF 30 de Septiembre de 2024'!$L$4:$L$749,$M179,'[1]SIIF 30 de Septiembre de 2024'!$M$4:$M$749,$N179,'[1]SIIF 30 de Septiembre de 2024'!$N$4:$N$749,$O179)/1000000</f>
        <v>217.56915501</v>
      </c>
      <c r="AU179" s="277">
        <f t="shared" si="492"/>
        <v>1.3587781179720407E-2</v>
      </c>
      <c r="AV179" s="433">
        <f>+AD179-AH179</f>
        <v>15294.848801</v>
      </c>
      <c r="AW179" s="369">
        <f>+AH179-AN179</f>
        <v>490.69999998999992</v>
      </c>
      <c r="AX179" s="380">
        <f>+AD179-AN179</f>
        <v>15785.54880099</v>
      </c>
      <c r="AY179" s="387"/>
      <c r="AZ179" s="190">
        <f>AD179*AS179</f>
        <v>8880.7551223260925</v>
      </c>
      <c r="BA179" s="172">
        <f>IF(AND(AZ179=0,AN179&gt;AZ179),1,IFERROR(AN179/AZ179,1))</f>
        <v>2.5512375005184905E-2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5"/>
        <v>0</v>
      </c>
      <c r="CD179" s="496">
        <f t="shared" si="495"/>
        <v>0</v>
      </c>
      <c r="CE179" s="496">
        <f t="shared" si="493"/>
        <v>0</v>
      </c>
      <c r="CF179" s="496">
        <f t="shared" si="493"/>
        <v>4774.5733442399996</v>
      </c>
      <c r="CG179" s="496">
        <f t="shared" si="493"/>
        <v>14409.326983719999</v>
      </c>
      <c r="CH179" s="496">
        <f t="shared" si="493"/>
        <v>15973.261033599998</v>
      </c>
      <c r="CI179" s="496">
        <f t="shared" si="493"/>
        <v>16012.117955999998</v>
      </c>
      <c r="CJ179" s="496">
        <f t="shared" si="493"/>
        <v>16012.117955999998</v>
      </c>
      <c r="CK179" s="496">
        <f t="shared" si="493"/>
        <v>16012.117955999998</v>
      </c>
      <c r="CL179" s="496">
        <f t="shared" si="493"/>
        <v>16012.117955999998</v>
      </c>
      <c r="CM179" s="496">
        <f t="shared" si="493"/>
        <v>16012.117955999998</v>
      </c>
      <c r="CN179" s="496">
        <f t="shared" si="493"/>
        <v>16012.117955999998</v>
      </c>
      <c r="CP179" s="497">
        <f t="shared" si="494"/>
        <v>0</v>
      </c>
      <c r="CQ179" s="497">
        <f t="shared" si="494"/>
        <v>0</v>
      </c>
      <c r="CR179" s="497">
        <f t="shared" si="494"/>
        <v>0</v>
      </c>
      <c r="CS179" s="497">
        <f t="shared" si="494"/>
        <v>0</v>
      </c>
      <c r="CT179" s="497">
        <f t="shared" si="494"/>
        <v>272.38660290914322</v>
      </c>
      <c r="CU179" s="497">
        <f t="shared" si="494"/>
        <v>1453.8392296065088</v>
      </c>
      <c r="CV179" s="497">
        <f t="shared" si="494"/>
        <v>3184.393806248866</v>
      </c>
      <c r="CW179" s="497">
        <f t="shared" si="494"/>
        <v>6960.6146651372837</v>
      </c>
      <c r="CX179" s="497">
        <f t="shared" si="494"/>
        <v>8880.7551223260944</v>
      </c>
      <c r="CY179" s="497">
        <f t="shared" si="494"/>
        <v>11778.134625941373</v>
      </c>
      <c r="CZ179" s="497">
        <f t="shared" si="494"/>
        <v>14237.048437184107</v>
      </c>
      <c r="DA179" s="497">
        <f t="shared" si="494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30 de Septiembre de 2024'!$P$4:$P$749,'[1]SIIF 30 de Septiembre de 2024'!$A$4:$A$749,$B180,'[1]SIIF 30 de Septiembre de 2024'!$B$4:$B$749,$C180,'[1]SIIF 30 de Septiembre de 2024'!$C$4:$C$749,$D180)/1000000</f>
        <v>129899.832004</v>
      </c>
      <c r="X180" s="246">
        <v>0</v>
      </c>
      <c r="Y180" s="360">
        <f>+SUMIFS('[1]SIIF 30 de Septiembre de 2024'!$R$4:$R$749,'[1]SIIF 30 de Septiembre de 2024'!$A$4:$A$749,$B180,'[1]SIIF 30 de Septiembre de 2024'!$B$4:$B$749,$C180,'[1]SIIF 30 de Septiembre de 2024'!$C$4:$C$749,$D180)/1000000</f>
        <v>0</v>
      </c>
      <c r="Z180" s="246"/>
      <c r="AA180" s="360">
        <f>+SUMIFS('[1]SIIF 30 de Septiembre de 2024'!$Q$4:$Q$749,'[1]SIIF 30 de Septiembre de 2024'!$A$4:$A$749,$B180,'[1]SIIF 30 de Septiembre de 2024'!$B$4:$B$749,$C180,'[1]SIIF 30 de Septiembre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30 de Septiembre de 2024'!$T$4:$T$749,'[1]SIIF 30 de Septiembre de 2024'!$A$4:$A$749,$B180,'[1]SIIF 30 de Septiembre de 2024'!$B$4:$B$749,$C180,'[1]SIIF 30 de Septiembre de 2024'!$C$4:$C$749,$D180)/1000000</f>
        <v>0</v>
      </c>
      <c r="AF180" s="368">
        <f>+SUMIFS('[1]SIIF 30 de Septiembre de 2024'!$U$4:$U$749,'[1]SIIF 30 de Septiembre de 2024'!$A$4:$A$749,$B180,'[1]SIIF 30 de Septiembre de 2024'!$B$4:$B$749,$C180,'[1]SIIF 30 de Septiembre de 2024'!$C$4:$C$749,$D180)/1000000</f>
        <v>116736.64736248</v>
      </c>
      <c r="AG180" s="368">
        <f>AD180-AE180</f>
        <v>129899.832004</v>
      </c>
      <c r="AH180" s="439">
        <f>+SUMIFS('[1]SIIF 30 de Septiembre de 2024'!$W$4:$W$749,'[1]SIIF 30 de Septiembre de 2024'!$A$4:$A$749,$B180,'[1]SIIF 30 de Septiembre de 2024'!$B$4:$B$749,$C180,'[1]SIIF 30 de Septiembre de 2024'!$C$4:$C$749,$D180,'[1]SIIF 30 de Septiembre de 2024'!$D$4:$D$749,$E180,'[1]SIIF 30 de Septiembre de 2024'!$E$4:$E$749,$F180,'[1]SIIF 30 de Septiembre de 2024'!$F$4:$F$749,$G180,'[1]SIIF 30 de Septiembre de 2024'!$G$4:$G$749,$H180,'[1]SIIF 30 de Septiembre de 2024'!$H$4:$H$749,$I180,'[1]SIIF 30 de Septiembre de 2024'!$I$4:$I$749,$J180,'[1]SIIF 30 de Septiembre de 2024'!$J$4:$J$749,$K180,'[1]SIIF 30 de Septiembre de 2024'!$K$4:$K$749,$L180,'[1]SIIF 30 de Septiembre de 2024'!$L$4:$L$749,$M180,'[1]SIIF 30 de Septiembre de 2024'!$M$4:$M$749,$N180,'[1]SIIF 30 de Septiembre de 2024'!$N$4:$N$749,$O180)/1000000</f>
        <v>66391.177500000005</v>
      </c>
      <c r="AI180" s="277">
        <f t="shared" si="488"/>
        <v>0.51109517599649879</v>
      </c>
      <c r="AJ180" s="278"/>
      <c r="AK180" s="246">
        <f>INDEX(CC180:CN180,MATCH($W$1,$CC$86:$CN$86,0))</f>
        <v>129899.832004</v>
      </c>
      <c r="AL180" s="246">
        <f>+AH180-AK180</f>
        <v>-63508.654503999991</v>
      </c>
      <c r="AM180" s="170">
        <f t="shared" si="489"/>
        <v>1</v>
      </c>
      <c r="AN180" s="440">
        <f>+SUMIFS('[1]SIIF 30 de Septiembre de 2024'!$X$4:$X$749,'[1]SIIF 30 de Septiembre de 2024'!$A$4:$A$749,$B180,'[1]SIIF 30 de Septiembre de 2024'!$B$4:$B$749,$C180,'[1]SIIF 30 de Septiembre de 2024'!$C$4:$C$749,$D180,'[1]SIIF 30 de Septiembre de 2024'!$D$4:$D$749,$E180,'[1]SIIF 30 de Septiembre de 2024'!$E$4:$E$749,$F180,'[1]SIIF 30 de Septiembre de 2024'!$F$4:$F$749,$G180,'[1]SIIF 30 de Septiembre de 2024'!$G$4:$G$749,$H180,'[1]SIIF 30 de Septiembre de 2024'!$H$4:$H$749,$I180,'[1]SIIF 30 de Septiembre de 2024'!$I$4:$I$749,$J180,'[1]SIIF 30 de Septiembre de 2024'!$J$4:$J$749,$K180,'[1]SIIF 30 de Septiembre de 2024'!$K$4:$K$749,$L180,'[1]SIIF 30 de Septiembre de 2024'!$L$4:$L$749,$M180,'[1]SIIF 30 de Septiembre de 2024'!$M$4:$M$749,$N180,'[1]SIIF 30 de Septiembre de 2024'!$N$4:$N$749,$O180)/1000000</f>
        <v>86.85</v>
      </c>
      <c r="AO180" s="277">
        <f t="shared" si="490"/>
        <v>6.6859208868973467E-4</v>
      </c>
      <c r="AP180" s="278"/>
      <c r="AQ180" s="246">
        <f>INDEX(CP180:DA180,MATCH($W$1,$CP$86:$DA$86,0))</f>
        <v>83919.389457433339</v>
      </c>
      <c r="AR180" s="246">
        <f>+AN180-AQ180</f>
        <v>-83832.539457433333</v>
      </c>
      <c r="AS180" s="170">
        <f t="shared" si="491"/>
        <v>0.64603154725288026</v>
      </c>
      <c r="AT180" s="440">
        <f>+SUMIFS('[1]SIIF 30 de Septiembre de 2024'!$Z$4:$Z$749,'[1]SIIF 30 de Septiembre de 2024'!$A$4:$A$749,$B180,'[1]SIIF 30 de Septiembre de 2024'!$B$4:$B$749,$C180,'[1]SIIF 30 de Septiembre de 2024'!$C$4:$C$749,$D180,'[1]SIIF 30 de Septiembre de 2024'!$D$4:$D$749,$E180,'[1]SIIF 30 de Septiembre de 2024'!$E$4:$E$749,$F180,'[1]SIIF 30 de Septiembre de 2024'!$F$4:$F$749,$G180,'[1]SIIF 30 de Septiembre de 2024'!$G$4:$G$749,$H180,'[1]SIIF 30 de Septiembre de 2024'!$H$4:$H$749,$I180,'[1]SIIF 30 de Septiembre de 2024'!$I$4:$I$749,$J180,'[1]SIIF 30 de Septiembre de 2024'!$J$4:$J$749,$K180,'[1]SIIF 30 de Septiembre de 2024'!$K$4:$K$749,$L180,'[1]SIIF 30 de Septiembre de 2024'!$L$4:$L$749,$M180,'[1]SIIF 30 de Septiembre de 2024'!$M$4:$M$749,$N180,'[1]SIIF 30 de Septiembre de 2024'!$N$4:$N$749,$O180)/1000000</f>
        <v>86.85</v>
      </c>
      <c r="AU180" s="277">
        <f t="shared" si="492"/>
        <v>6.6859208868973467E-4</v>
      </c>
      <c r="AV180" s="433">
        <f>+AD180-AH180</f>
        <v>63508.654503999991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5"/>
        <v>0</v>
      </c>
      <c r="CD180" s="496">
        <f t="shared" si="495"/>
        <v>1500</v>
      </c>
      <c r="CE180" s="496">
        <f t="shared" si="493"/>
        <v>5000</v>
      </c>
      <c r="CF180" s="496">
        <f t="shared" si="493"/>
        <v>35707.233164199999</v>
      </c>
      <c r="CG180" s="496">
        <f t="shared" si="493"/>
        <v>99920.411074999996</v>
      </c>
      <c r="CH180" s="496">
        <f t="shared" si="493"/>
        <v>129899.832004</v>
      </c>
      <c r="CI180" s="496">
        <f t="shared" si="493"/>
        <v>129899.832004</v>
      </c>
      <c r="CJ180" s="496">
        <f t="shared" si="493"/>
        <v>129899.832004</v>
      </c>
      <c r="CK180" s="496">
        <f t="shared" si="493"/>
        <v>129899.832004</v>
      </c>
      <c r="CL180" s="496">
        <f t="shared" si="493"/>
        <v>129899.832004</v>
      </c>
      <c r="CM180" s="496">
        <f t="shared" si="493"/>
        <v>129899.832004</v>
      </c>
      <c r="CN180" s="496">
        <f t="shared" si="493"/>
        <v>129899.832004</v>
      </c>
      <c r="CP180" s="497">
        <f t="shared" si="494"/>
        <v>0</v>
      </c>
      <c r="CQ180" s="497">
        <f t="shared" si="494"/>
        <v>0</v>
      </c>
      <c r="CR180" s="497">
        <f t="shared" si="494"/>
        <v>150</v>
      </c>
      <c r="CS180" s="497">
        <f t="shared" si="494"/>
        <v>688.8888888888888</v>
      </c>
      <c r="CT180" s="497">
        <f t="shared" si="494"/>
        <v>5727.7777777777783</v>
      </c>
      <c r="CU180" s="497">
        <f t="shared" si="494"/>
        <v>16849.559932346667</v>
      </c>
      <c r="CV180" s="497">
        <f t="shared" si="494"/>
        <v>42973.719985555559</v>
      </c>
      <c r="CW180" s="497">
        <f t="shared" si="494"/>
        <v>63816.54719530444</v>
      </c>
      <c r="CX180" s="497">
        <f t="shared" si="494"/>
        <v>83919.389457433339</v>
      </c>
      <c r="CY180" s="497">
        <f t="shared" si="494"/>
        <v>101764.27457428223</v>
      </c>
      <c r="CZ180" s="497">
        <f t="shared" si="494"/>
        <v>120367.11683641112</v>
      </c>
      <c r="DA180" s="497">
        <f t="shared" si="494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6">+SUM(W176:W180)</f>
        <v>382524.99755700002</v>
      </c>
      <c r="X181" s="353">
        <f t="shared" si="496"/>
        <v>0</v>
      </c>
      <c r="Y181" s="353">
        <f t="shared" si="496"/>
        <v>0</v>
      </c>
      <c r="Z181" s="353">
        <f t="shared" si="496"/>
        <v>0</v>
      </c>
      <c r="AA181" s="353">
        <f t="shared" si="496"/>
        <v>0</v>
      </c>
      <c r="AB181" s="353">
        <f t="shared" si="496"/>
        <v>0</v>
      </c>
      <c r="AC181" s="353">
        <f t="shared" si="496"/>
        <v>0</v>
      </c>
      <c r="AD181" s="423">
        <f t="shared" si="496"/>
        <v>382524.99755700002</v>
      </c>
      <c r="AE181" s="353">
        <f t="shared" si="496"/>
        <v>0</v>
      </c>
      <c r="AF181" s="353">
        <f t="shared" si="496"/>
        <v>309354.85365343001</v>
      </c>
      <c r="AG181" s="353">
        <f t="shared" si="496"/>
        <v>382524.99755700002</v>
      </c>
      <c r="AH181" s="423">
        <f t="shared" si="496"/>
        <v>211392.90964299999</v>
      </c>
      <c r="AI181" s="167">
        <f t="shared" si="488"/>
        <v>0.55262508592396065</v>
      </c>
      <c r="AJ181" s="270"/>
      <c r="AK181" s="271">
        <f>+SUM(AK176:AK180)</f>
        <v>381824.99755700002</v>
      </c>
      <c r="AL181" s="271">
        <f>+SUM(AL176:AL180)</f>
        <v>-170432.08791399997</v>
      </c>
      <c r="AM181" s="170">
        <f t="shared" si="489"/>
        <v>0.99817005423313365</v>
      </c>
      <c r="AN181" s="423">
        <f>+SUM(AN176:AN180)</f>
        <v>10864.950328010002</v>
      </c>
      <c r="AO181" s="183">
        <f t="shared" si="490"/>
        <v>2.8403242657078942E-2</v>
      </c>
      <c r="AP181" s="272"/>
      <c r="AQ181" s="271">
        <f>+SUM(AQ176:AQ180)</f>
        <v>193693.48080509278</v>
      </c>
      <c r="AR181" s="271">
        <f>+SUM(AR176:AR180)</f>
        <v>-182828.53047708276</v>
      </c>
      <c r="AS181" s="170">
        <f t="shared" si="491"/>
        <v>0.50635509324127381</v>
      </c>
      <c r="AT181" s="423">
        <f>+SUM(AT176:AT180)</f>
        <v>10855.950328010002</v>
      </c>
      <c r="AU181" s="183">
        <f t="shared" si="492"/>
        <v>2.8379714782933517E-2</v>
      </c>
      <c r="AV181" s="423">
        <f>+SUM(AV176:AV180)</f>
        <v>171132.08791399997</v>
      </c>
      <c r="AW181" s="353">
        <f>+SUM(AW176:AW179)</f>
        <v>134223.63181499002</v>
      </c>
      <c r="AX181" s="353">
        <f>+SUM(AX176:AX179)</f>
        <v>241847.06522499002</v>
      </c>
      <c r="AY181" s="353">
        <f>+SUM(AY176:AY179)</f>
        <v>0</v>
      </c>
      <c r="AZ181" s="353">
        <f>+SUM(AZ176:AZ179)</f>
        <v>109774.09134765943</v>
      </c>
      <c r="BA181" s="172">
        <f>IF(AND(AZ181=0,AN181&gt;AZ181),1,IFERROR(AN181/AZ181,1))</f>
        <v>9.8975543269132799E-2</v>
      </c>
      <c r="BC181" s="554">
        <f>CC181/$AD$181</f>
        <v>5.3199137651043697E-4</v>
      </c>
      <c r="BD181" s="554">
        <f t="shared" ref="BD181:BN181" si="497">CD181/$AD$181</f>
        <v>4.453303734081226E-3</v>
      </c>
      <c r="BE181" s="554">
        <f t="shared" si="497"/>
        <v>2.3138059336059811E-2</v>
      </c>
      <c r="BF181" s="554">
        <f>CF181/$AD$181</f>
        <v>0.1312141504999573</v>
      </c>
      <c r="BG181" s="554">
        <f t="shared" si="497"/>
        <v>0.55350176825547304</v>
      </c>
      <c r="BH181" s="554">
        <f t="shared" si="497"/>
        <v>0.99233028706323201</v>
      </c>
      <c r="BI181" s="554">
        <f t="shared" si="497"/>
        <v>0.99504607538826895</v>
      </c>
      <c r="BJ181" s="554">
        <f t="shared" si="497"/>
        <v>0.99607868764242924</v>
      </c>
      <c r="BK181" s="554">
        <f t="shared" si="497"/>
        <v>0.99817005423313365</v>
      </c>
      <c r="BL181" s="554">
        <f t="shared" si="497"/>
        <v>0.99934644794040484</v>
      </c>
      <c r="BM181" s="554">
        <f t="shared" si="497"/>
        <v>1</v>
      </c>
      <c r="BN181" s="554">
        <f t="shared" si="497"/>
        <v>1</v>
      </c>
      <c r="BP181" s="554">
        <f>CP181/$AD$181</f>
        <v>0</v>
      </c>
      <c r="BQ181" s="554">
        <f t="shared" ref="BQ181:CA181" si="498">CQ181/$AD$181</f>
        <v>0</v>
      </c>
      <c r="BR181" s="554">
        <f t="shared" si="498"/>
        <v>6.9330537270438533E-4</v>
      </c>
      <c r="BS181" s="554">
        <f t="shared" si="498"/>
        <v>2.767620784655085E-3</v>
      </c>
      <c r="BT181" s="554">
        <f t="shared" si="498"/>
        <v>2.1383042381349436E-2</v>
      </c>
      <c r="BU181" s="554">
        <f t="shared" si="498"/>
        <v>5.6433884746934594E-2</v>
      </c>
      <c r="BV181" s="554">
        <f t="shared" si="498"/>
        <v>0.15489360235856348</v>
      </c>
      <c r="BW181" s="554">
        <f t="shared" si="498"/>
        <v>0.42923445663785331</v>
      </c>
      <c r="BX181" s="554">
        <f t="shared" si="498"/>
        <v>0.50635509324127381</v>
      </c>
      <c r="BY181" s="554">
        <f t="shared" si="498"/>
        <v>0.69201564388249426</v>
      </c>
      <c r="BZ181" s="554">
        <f t="shared" si="498"/>
        <v>0.80296441399360541</v>
      </c>
      <c r="CA181" s="554">
        <f t="shared" si="498"/>
        <v>1</v>
      </c>
      <c r="CC181" s="569">
        <f t="shared" ref="CC181:CN181" si="499">+SUM(CC176:CC180)</f>
        <v>203.5</v>
      </c>
      <c r="CD181" s="569">
        <f t="shared" si="499"/>
        <v>1703.5</v>
      </c>
      <c r="CE181" s="569">
        <f t="shared" si="499"/>
        <v>8850.8860910000003</v>
      </c>
      <c r="CF181" s="569">
        <f t="shared" si="499"/>
        <v>50192.692599440001</v>
      </c>
      <c r="CG181" s="569">
        <f t="shared" si="499"/>
        <v>211728.26254972001</v>
      </c>
      <c r="CH181" s="569">
        <f t="shared" si="499"/>
        <v>379591.14063459996</v>
      </c>
      <c r="CI181" s="569">
        <f t="shared" si="499"/>
        <v>380629.99755700002</v>
      </c>
      <c r="CJ181" s="569">
        <f t="shared" si="499"/>
        <v>381024.99755700002</v>
      </c>
      <c r="CK181" s="569">
        <f t="shared" si="499"/>
        <v>381824.99755700002</v>
      </c>
      <c r="CL181" s="569">
        <f t="shared" si="499"/>
        <v>382274.99755700002</v>
      </c>
      <c r="CM181" s="569">
        <f t="shared" si="499"/>
        <v>382524.99755700002</v>
      </c>
      <c r="CN181" s="569">
        <f t="shared" si="499"/>
        <v>382524.99755700002</v>
      </c>
      <c r="CP181" s="569">
        <f t="shared" ref="CP181:DA181" si="500">+SUM(CP176:CP180)</f>
        <v>0</v>
      </c>
      <c r="CQ181" s="569">
        <f t="shared" si="500"/>
        <v>0</v>
      </c>
      <c r="CR181" s="569">
        <f t="shared" si="500"/>
        <v>265.206636</v>
      </c>
      <c r="CS181" s="569">
        <f t="shared" si="500"/>
        <v>1058.6841338888889</v>
      </c>
      <c r="CT181" s="569">
        <f t="shared" si="500"/>
        <v>8179.5482346869212</v>
      </c>
      <c r="CU181" s="569">
        <f t="shared" si="500"/>
        <v>21587.371624953175</v>
      </c>
      <c r="CV181" s="569">
        <f t="shared" si="500"/>
        <v>59250.674863804423</v>
      </c>
      <c r="CW181" s="569">
        <f t="shared" si="500"/>
        <v>164192.90947677506</v>
      </c>
      <c r="CX181" s="569">
        <f t="shared" si="500"/>
        <v>193693.48080509278</v>
      </c>
      <c r="CY181" s="569">
        <f t="shared" si="500"/>
        <v>264713.28248555691</v>
      </c>
      <c r="CZ181" s="569">
        <f t="shared" si="500"/>
        <v>307153.96050126187</v>
      </c>
      <c r="DA181" s="569">
        <f t="shared" si="500"/>
        <v>382524.99755700002</v>
      </c>
      <c r="DC181" s="569">
        <f t="shared" ref="DC181:DN181" si="501">+SUM(DC176:DC180)</f>
        <v>203500000</v>
      </c>
      <c r="DD181" s="569">
        <f t="shared" si="501"/>
        <v>1703500000</v>
      </c>
      <c r="DE181" s="569">
        <f t="shared" si="501"/>
        <v>8850886091</v>
      </c>
      <c r="DF181" s="569">
        <f t="shared" si="501"/>
        <v>50192692599.439995</v>
      </c>
      <c r="DG181" s="569">
        <f t="shared" si="501"/>
        <v>211728262549.72</v>
      </c>
      <c r="DH181" s="569">
        <f t="shared" si="501"/>
        <v>379591140634.59998</v>
      </c>
      <c r="DI181" s="569">
        <f t="shared" si="501"/>
        <v>380629997557</v>
      </c>
      <c r="DJ181" s="569">
        <f t="shared" si="501"/>
        <v>381024997557</v>
      </c>
      <c r="DK181" s="569">
        <f t="shared" si="501"/>
        <v>381824997557</v>
      </c>
      <c r="DL181" s="569">
        <f t="shared" si="501"/>
        <v>382274997557</v>
      </c>
      <c r="DM181" s="569">
        <f t="shared" si="501"/>
        <v>382524997557</v>
      </c>
      <c r="DN181" s="569">
        <f t="shared" si="501"/>
        <v>382524997557</v>
      </c>
      <c r="DP181" s="569">
        <f t="shared" ref="DP181:EA181" si="502">+SUM(DP176:DP180)</f>
        <v>0</v>
      </c>
      <c r="DQ181" s="569">
        <f t="shared" si="502"/>
        <v>0</v>
      </c>
      <c r="DR181" s="569">
        <f t="shared" si="502"/>
        <v>265206636</v>
      </c>
      <c r="DS181" s="569">
        <f t="shared" si="502"/>
        <v>1058684133.8888888</v>
      </c>
      <c r="DT181" s="569">
        <f t="shared" si="502"/>
        <v>8179548234.6869221</v>
      </c>
      <c r="DU181" s="569">
        <f t="shared" si="502"/>
        <v>21587371624.953178</v>
      </c>
      <c r="DV181" s="569">
        <f t="shared" si="502"/>
        <v>59250674863.804428</v>
      </c>
      <c r="DW181" s="569">
        <f t="shared" si="502"/>
        <v>164192909476.77505</v>
      </c>
      <c r="DX181" s="569">
        <f t="shared" si="502"/>
        <v>193693480805.09277</v>
      </c>
      <c r="DY181" s="569">
        <f t="shared" si="502"/>
        <v>264713282485.55695</v>
      </c>
      <c r="DZ181" s="569">
        <f t="shared" si="502"/>
        <v>307153960501.2619</v>
      </c>
      <c r="EA181" s="569">
        <f t="shared" si="502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8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9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9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9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8" t="s">
        <v>261</v>
      </c>
      <c r="U183" s="608"/>
      <c r="V183" s="608"/>
      <c r="W183" s="608"/>
      <c r="X183" s="608"/>
      <c r="Y183" s="608"/>
      <c r="Z183" s="608"/>
      <c r="AA183" s="608"/>
      <c r="AB183" s="608"/>
      <c r="AC183" s="608"/>
      <c r="AD183" s="608"/>
      <c r="AE183" s="608"/>
      <c r="AF183" s="608"/>
      <c r="AG183" s="608"/>
      <c r="AH183" s="608"/>
      <c r="AI183" s="608"/>
      <c r="AJ183" s="608"/>
      <c r="AK183" s="608"/>
      <c r="AL183" s="608"/>
      <c r="AM183" s="608"/>
      <c r="AN183" s="608"/>
      <c r="AO183" s="608"/>
      <c r="AP183" s="608"/>
      <c r="AQ183" s="608"/>
      <c r="AR183" s="608"/>
      <c r="AS183" s="608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8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9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9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9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8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9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9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9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439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60" t="s">
        <v>151</v>
      </c>
      <c r="CD185" s="560" t="s">
        <v>152</v>
      </c>
      <c r="CE185" s="560" t="s">
        <v>107</v>
      </c>
      <c r="CF185" s="560" t="s">
        <v>153</v>
      </c>
      <c r="CG185" s="560" t="s">
        <v>154</v>
      </c>
      <c r="CH185" s="560" t="s">
        <v>155</v>
      </c>
      <c r="CI185" s="560" t="s">
        <v>156</v>
      </c>
      <c r="CJ185" s="560" t="s">
        <v>157</v>
      </c>
      <c r="CK185" s="560" t="s">
        <v>158</v>
      </c>
      <c r="CL185" s="560" t="s">
        <v>159</v>
      </c>
      <c r="CM185" s="560" t="s">
        <v>160</v>
      </c>
      <c r="CN185" s="560" t="s">
        <v>161</v>
      </c>
      <c r="CP185" s="560" t="s">
        <v>151</v>
      </c>
      <c r="CQ185" s="560" t="s">
        <v>152</v>
      </c>
      <c r="CR185" s="560" t="s">
        <v>107</v>
      </c>
      <c r="CS185" s="560" t="s">
        <v>153</v>
      </c>
      <c r="CT185" s="560" t="s">
        <v>154</v>
      </c>
      <c r="CU185" s="560" t="s">
        <v>155</v>
      </c>
      <c r="CV185" s="560" t="s">
        <v>156</v>
      </c>
      <c r="CW185" s="560" t="s">
        <v>157</v>
      </c>
      <c r="CX185" s="560" t="s">
        <v>158</v>
      </c>
      <c r="CY185" s="560" t="s">
        <v>159</v>
      </c>
      <c r="CZ185" s="560" t="s">
        <v>160</v>
      </c>
      <c r="DA185" s="560" t="s">
        <v>161</v>
      </c>
      <c r="DC185" s="560" t="s">
        <v>151</v>
      </c>
      <c r="DD185" s="560" t="s">
        <v>152</v>
      </c>
      <c r="DE185" s="560" t="s">
        <v>107</v>
      </c>
      <c r="DF185" s="560" t="s">
        <v>153</v>
      </c>
      <c r="DG185" s="560" t="s">
        <v>154</v>
      </c>
      <c r="DH185" s="560" t="s">
        <v>155</v>
      </c>
      <c r="DI185" s="560" t="s">
        <v>156</v>
      </c>
      <c r="DJ185" s="560" t="s">
        <v>157</v>
      </c>
      <c r="DK185" s="560" t="s">
        <v>158</v>
      </c>
      <c r="DL185" s="560" t="s">
        <v>159</v>
      </c>
      <c r="DM185" s="560" t="s">
        <v>160</v>
      </c>
      <c r="DN185" s="560" t="s">
        <v>161</v>
      </c>
      <c r="DP185" s="560" t="s">
        <v>151</v>
      </c>
      <c r="DQ185" s="560" t="s">
        <v>152</v>
      </c>
      <c r="DR185" s="560" t="s">
        <v>107</v>
      </c>
      <c r="DS185" s="560" t="s">
        <v>153</v>
      </c>
      <c r="DT185" s="560" t="s">
        <v>154</v>
      </c>
      <c r="DU185" s="560" t="s">
        <v>155</v>
      </c>
      <c r="DV185" s="560" t="s">
        <v>156</v>
      </c>
      <c r="DW185" s="560" t="s">
        <v>157</v>
      </c>
      <c r="DX185" s="560" t="s">
        <v>158</v>
      </c>
      <c r="DY185" s="560" t="s">
        <v>159</v>
      </c>
      <c r="DZ185" s="560" t="s">
        <v>160</v>
      </c>
      <c r="EA185" s="560" t="s">
        <v>161</v>
      </c>
      <c r="EC185" s="560" t="s">
        <v>151</v>
      </c>
      <c r="ED185" s="560" t="s">
        <v>152</v>
      </c>
      <c r="EE185" s="560" t="s">
        <v>107</v>
      </c>
      <c r="EF185" s="560" t="s">
        <v>153</v>
      </c>
      <c r="EG185" s="560" t="s">
        <v>154</v>
      </c>
      <c r="EH185" s="560" t="s">
        <v>155</v>
      </c>
      <c r="EI185" s="560" t="s">
        <v>156</v>
      </c>
      <c r="EJ185" s="560" t="s">
        <v>157</v>
      </c>
      <c r="EK185" s="560" t="s">
        <v>158</v>
      </c>
      <c r="EL185" s="560" t="s">
        <v>159</v>
      </c>
      <c r="EM185" s="560" t="s">
        <v>160</v>
      </c>
      <c r="EN185" s="560" t="s">
        <v>161</v>
      </c>
      <c r="EP185" s="560" t="s">
        <v>151</v>
      </c>
      <c r="EQ185" s="560" t="s">
        <v>152</v>
      </c>
      <c r="ER185" s="560" t="s">
        <v>107</v>
      </c>
      <c r="ES185" s="560" t="s">
        <v>153</v>
      </c>
      <c r="ET185" s="560" t="s">
        <v>154</v>
      </c>
      <c r="EU185" s="560" t="s">
        <v>155</v>
      </c>
      <c r="EV185" s="560" t="s">
        <v>156</v>
      </c>
      <c r="EW185" s="560" t="s">
        <v>157</v>
      </c>
      <c r="EX185" s="560" t="s">
        <v>158</v>
      </c>
      <c r="EY185" s="560" t="s">
        <v>159</v>
      </c>
      <c r="EZ185" s="560" t="s">
        <v>160</v>
      </c>
      <c r="FA185" s="560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3">SUM(X187:X190)</f>
        <v>0</v>
      </c>
      <c r="Y186" s="185">
        <f t="shared" si="503"/>
        <v>0</v>
      </c>
      <c r="Z186" s="185"/>
      <c r="AA186" s="185">
        <f t="shared" si="503"/>
        <v>0</v>
      </c>
      <c r="AB186" s="185">
        <f t="shared" si="503"/>
        <v>0</v>
      </c>
      <c r="AC186" s="185">
        <f t="shared" si="503"/>
        <v>0</v>
      </c>
      <c r="AD186" s="423">
        <f>SUM(AD187:AD191)</f>
        <v>103279.1</v>
      </c>
      <c r="AE186" s="353">
        <f>SUM(AE187:AE191)</f>
        <v>2971.5628259999999</v>
      </c>
      <c r="AF186" s="353">
        <f>SUM(AF187:AF191)</f>
        <v>95563.958317239987</v>
      </c>
      <c r="AG186" s="353">
        <f>SUM(AG187:AG191)</f>
        <v>100307.53717400001</v>
      </c>
      <c r="AH186" s="353">
        <f>SUM(AH187:AH191)</f>
        <v>74967.047321370002</v>
      </c>
      <c r="AI186" s="167">
        <f>+AH186/AD186</f>
        <v>0.7258685186196433</v>
      </c>
      <c r="AJ186" s="226"/>
      <c r="AK186" s="353">
        <f>SUM(AK187:AK191)</f>
        <v>74965.13960647503</v>
      </c>
      <c r="AL186" s="353">
        <f>SUM(AL187:AL191)</f>
        <v>1.9077148949676896</v>
      </c>
      <c r="AM186" s="170">
        <f t="shared" ref="AM186:AM193" si="504">INDEX(BC186:BN186,MATCH($W$1,$BC$86:$BN$86,0))</f>
        <v>0.72585004716806234</v>
      </c>
      <c r="AN186" s="441">
        <f>SUM(AN187:AN191)</f>
        <v>65125.427273889996</v>
      </c>
      <c r="AO186" s="310">
        <f>+AN186/AD186</f>
        <v>0.63057702162286455</v>
      </c>
      <c r="AP186" s="217"/>
      <c r="AQ186" s="353">
        <f>SUM(AQ187:AQ191)</f>
        <v>74965.13960647503</v>
      </c>
      <c r="AR186" s="353">
        <f>SUM(AR187:AR191)</f>
        <v>-9839.7123325850353</v>
      </c>
      <c r="AS186" s="170">
        <f t="shared" ref="AS186:AS193" si="505">INDEX(BP186:CA186,MATCH($W$1,$BP$86:$CA$86,0))</f>
        <v>0.72585004716806234</v>
      </c>
      <c r="AT186" s="441">
        <f>SUM(AT187:AT191)</f>
        <v>64305.651381229996</v>
      </c>
      <c r="AU186" s="310">
        <f>+AT186/AD186</f>
        <v>0.62263954063532689</v>
      </c>
      <c r="AV186" s="423">
        <f>SUM(AV187:AV191)</f>
        <v>28312.05267863</v>
      </c>
      <c r="AW186" s="353">
        <f>SUM(AW187:AW191)</f>
        <v>9841.6200474800025</v>
      </c>
      <c r="AX186" s="355">
        <f>SUM(AX187:AX191)</f>
        <v>38153.672726110002</v>
      </c>
      <c r="AY186" s="384"/>
      <c r="AZ186" s="187">
        <f>SUM(AZ187:AZ190)</f>
        <v>74857.339606474998</v>
      </c>
      <c r="BA186" s="172">
        <f>IF(AND(AZ186=0,AN186&gt;AZ186),1,IFERROR(AN186/AZ186,1))</f>
        <v>0.86999387924089122</v>
      </c>
      <c r="BC186" s="510">
        <f>CC186/$AD$186</f>
        <v>0.15459927826096145</v>
      </c>
      <c r="BD186" s="510">
        <f t="shared" ref="BD186:BN186" si="506">CD186/$AD$186</f>
        <v>0.21078739258846499</v>
      </c>
      <c r="BE186" s="510">
        <f t="shared" si="506"/>
        <v>0.2739276131117041</v>
      </c>
      <c r="BF186" s="510">
        <f t="shared" si="506"/>
        <v>0.33544656265175316</v>
      </c>
      <c r="BG186" s="510">
        <f t="shared" si="506"/>
        <v>0.39842928902564362</v>
      </c>
      <c r="BH186" s="510">
        <f t="shared" si="506"/>
        <v>0.48356348948286743</v>
      </c>
      <c r="BI186" s="510">
        <f t="shared" si="506"/>
        <v>0.58688083343669428</v>
      </c>
      <c r="BJ186" s="510">
        <f t="shared" si="506"/>
        <v>0.65800061876055616</v>
      </c>
      <c r="BK186" s="510">
        <f t="shared" si="506"/>
        <v>0.72585004716806234</v>
      </c>
      <c r="BL186" s="510">
        <f t="shared" si="506"/>
        <v>0.79934100164425037</v>
      </c>
      <c r="BM186" s="510">
        <f t="shared" si="506"/>
        <v>0.875138524674967</v>
      </c>
      <c r="BN186" s="510">
        <f t="shared" si="506"/>
        <v>1.0000000000000007</v>
      </c>
      <c r="BP186" s="510">
        <f>CP186/$AD$186</f>
        <v>0.15459927826096145</v>
      </c>
      <c r="BQ186" s="510">
        <f t="shared" ref="BQ186:CA186" si="507">CQ186/$AD$186</f>
        <v>0.21078739258846499</v>
      </c>
      <c r="BR186" s="510">
        <f t="shared" si="507"/>
        <v>0.2739276131117041</v>
      </c>
      <c r="BS186" s="510">
        <f t="shared" si="507"/>
        <v>0.33544656265175316</v>
      </c>
      <c r="BT186" s="510">
        <f t="shared" si="507"/>
        <v>0.39842928902564362</v>
      </c>
      <c r="BU186" s="510">
        <f t="shared" si="507"/>
        <v>0.48356348948286743</v>
      </c>
      <c r="BV186" s="510">
        <f t="shared" si="507"/>
        <v>0.58688083343669428</v>
      </c>
      <c r="BW186" s="510">
        <f t="shared" si="507"/>
        <v>0.65800061876055616</v>
      </c>
      <c r="BX186" s="510">
        <f t="shared" si="507"/>
        <v>0.72585004716806234</v>
      </c>
      <c r="BY186" s="510">
        <f t="shared" si="507"/>
        <v>0.79934100164425037</v>
      </c>
      <c r="BZ186" s="510">
        <f t="shared" si="507"/>
        <v>0.875138524674967</v>
      </c>
      <c r="CA186" s="510">
        <f t="shared" si="507"/>
        <v>1.0000000000000007</v>
      </c>
      <c r="CC186" s="353">
        <f t="shared" ref="CC186:CN186" si="508">SUM(CC187:CC191)</f>
        <v>15966.874319441666</v>
      </c>
      <c r="CD186" s="353">
        <f t="shared" si="508"/>
        <v>21769.932197883336</v>
      </c>
      <c r="CE186" s="353">
        <f t="shared" si="508"/>
        <v>28290.997347325003</v>
      </c>
      <c r="CF186" s="353">
        <f t="shared" si="508"/>
        <v>34644.619088766682</v>
      </c>
      <c r="CG186" s="353">
        <f t="shared" si="508"/>
        <v>41149.418384208351</v>
      </c>
      <c r="CH186" s="353">
        <f t="shared" si="508"/>
        <v>49942.001986650015</v>
      </c>
      <c r="CI186" s="353">
        <f t="shared" si="508"/>
        <v>60612.524284591695</v>
      </c>
      <c r="CJ186" s="353">
        <f t="shared" si="508"/>
        <v>67957.711705033362</v>
      </c>
      <c r="CK186" s="353">
        <f t="shared" si="508"/>
        <v>74965.13960647503</v>
      </c>
      <c r="CL186" s="353">
        <f t="shared" si="508"/>
        <v>82555.219242916704</v>
      </c>
      <c r="CM186" s="353">
        <f t="shared" si="508"/>
        <v>90383.519203758391</v>
      </c>
      <c r="CN186" s="353">
        <f t="shared" si="508"/>
        <v>103279.10000000006</v>
      </c>
      <c r="CP186" s="353">
        <f t="shared" ref="CP186:DA186" si="509">SUM(CP187:CP191)</f>
        <v>15966.874319441666</v>
      </c>
      <c r="CQ186" s="353">
        <f t="shared" si="509"/>
        <v>21769.932197883336</v>
      </c>
      <c r="CR186" s="353">
        <f t="shared" si="509"/>
        <v>28290.997347325003</v>
      </c>
      <c r="CS186" s="353">
        <f t="shared" si="509"/>
        <v>34644.619088766682</v>
      </c>
      <c r="CT186" s="353">
        <f t="shared" si="509"/>
        <v>41149.418384208351</v>
      </c>
      <c r="CU186" s="353">
        <f t="shared" si="509"/>
        <v>49942.001986650015</v>
      </c>
      <c r="CV186" s="353">
        <f t="shared" si="509"/>
        <v>60612.524284591695</v>
      </c>
      <c r="CW186" s="353">
        <f t="shared" si="509"/>
        <v>67957.711705033362</v>
      </c>
      <c r="CX186" s="353">
        <f t="shared" si="509"/>
        <v>74965.13960647503</v>
      </c>
      <c r="CY186" s="353">
        <f t="shared" si="509"/>
        <v>82555.219242916704</v>
      </c>
      <c r="CZ186" s="353">
        <f t="shared" si="509"/>
        <v>90383.519203758391</v>
      </c>
      <c r="DA186" s="353">
        <f t="shared" si="509"/>
        <v>103279.10000000006</v>
      </c>
      <c r="DC186" s="353">
        <f t="shared" ref="DC186:DN186" si="510">SUM(DC187:DC191)</f>
        <v>15966874319.441666</v>
      </c>
      <c r="DD186" s="353">
        <f t="shared" si="510"/>
        <v>21769932197.883335</v>
      </c>
      <c r="DE186" s="353">
        <f t="shared" si="510"/>
        <v>28290997347.325005</v>
      </c>
      <c r="DF186" s="353">
        <f t="shared" si="510"/>
        <v>34644619088.766678</v>
      </c>
      <c r="DG186" s="353">
        <f t="shared" si="510"/>
        <v>41149418384.208344</v>
      </c>
      <c r="DH186" s="353">
        <f t="shared" si="510"/>
        <v>49942001986.650017</v>
      </c>
      <c r="DI186" s="353">
        <f t="shared" si="510"/>
        <v>60612524284.59169</v>
      </c>
      <c r="DJ186" s="353">
        <f t="shared" si="510"/>
        <v>67957711705.033356</v>
      </c>
      <c r="DK186" s="353">
        <f t="shared" si="510"/>
        <v>74965139606.475037</v>
      </c>
      <c r="DL186" s="353">
        <f t="shared" si="510"/>
        <v>82555219242.916702</v>
      </c>
      <c r="DM186" s="353">
        <f t="shared" si="510"/>
        <v>90383519203.758377</v>
      </c>
      <c r="DN186" s="353">
        <f t="shared" si="510"/>
        <v>103279100000.00006</v>
      </c>
      <c r="DP186" s="353">
        <f t="shared" ref="DP186:EA186" si="511">SUM(DP187:DP191)</f>
        <v>15966874319.441666</v>
      </c>
      <c r="DQ186" s="353">
        <f t="shared" si="511"/>
        <v>21769932197.883335</v>
      </c>
      <c r="DR186" s="353">
        <f t="shared" si="511"/>
        <v>28290997347.325005</v>
      </c>
      <c r="DS186" s="353">
        <f t="shared" si="511"/>
        <v>34644619088.766678</v>
      </c>
      <c r="DT186" s="353">
        <f t="shared" si="511"/>
        <v>41149418384.208344</v>
      </c>
      <c r="DU186" s="353">
        <f t="shared" si="511"/>
        <v>49942001986.650017</v>
      </c>
      <c r="DV186" s="353">
        <f t="shared" si="511"/>
        <v>60612524284.59169</v>
      </c>
      <c r="DW186" s="353">
        <f t="shared" si="511"/>
        <v>67957711705.033356</v>
      </c>
      <c r="DX186" s="353">
        <f t="shared" si="511"/>
        <v>74965139606.475037</v>
      </c>
      <c r="DY186" s="353">
        <f t="shared" si="511"/>
        <v>82555219242.916702</v>
      </c>
      <c r="DZ186" s="353">
        <f t="shared" si="511"/>
        <v>90383519203.758377</v>
      </c>
      <c r="EA186" s="353">
        <f t="shared" si="511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30 de Septiembre de 2024'!$P$4:$P$749,'[1]SIIF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2024'!$N$4:$N$749,$O187)/1000000)</f>
        <v>57985</v>
      </c>
      <c r="X187" s="301">
        <v>0</v>
      </c>
      <c r="Y187" s="352">
        <f>(+SUMIFS('[1]SIIF 30 de Septiembre de 2024'!$R$4:$R$749,'[1]SIIF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2024'!$N$4:$N$749,$O187)/1000000)</f>
        <v>0</v>
      </c>
      <c r="Z187" s="301"/>
      <c r="AA187" s="352">
        <f>(+SUMIFS('[1]SIIF 30 de Septiembre de 2024'!$Q$4:$Q$749,'[1]SIIF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2024'!$N$4:$N$749,$O187)/1000000)</f>
        <v>0</v>
      </c>
      <c r="AB187" s="301"/>
      <c r="AC187" s="301"/>
      <c r="AD187" s="422">
        <f>W187-Y187+AA187</f>
        <v>57985</v>
      </c>
      <c r="AE187" s="352">
        <f>(+SUMIFS('[1]SIIF 30 de Septiembre de 2024'!$T$4:$T$749,'[1]SIIF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2024'!$N$4:$N$749,$O187)/1000000)</f>
        <v>2101.6999999999998</v>
      </c>
      <c r="AF187" s="352">
        <f>(+SUMIFS('[1]SIIF 30 de Septiembre de 2024'!$U$4:$U$749,'[1]SIIF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2024'!$N$4:$N$749,$O187)/1000000)</f>
        <v>54309.1</v>
      </c>
      <c r="AG187" s="352">
        <f>AD187-AE187</f>
        <v>55883.3</v>
      </c>
      <c r="AH187" s="422">
        <f>+SUMIFS('[1]SIIF 30 de Septiembre de 2024'!$W$4:$W$749,'[1]SIIF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</f>
        <v>37047.424574999997</v>
      </c>
      <c r="AI187" s="177">
        <f>+AH187/AD187</f>
        <v>0.63891393593170642</v>
      </c>
      <c r="AJ187" s="217"/>
      <c r="AK187" s="246">
        <f>INDEX(CC187:CN187,MATCH($W$1,$CC$86:$CN$86,0))</f>
        <v>40292.115664475008</v>
      </c>
      <c r="AL187" s="246">
        <f t="shared" ref="AL187:AL191" si="512">+AH187-AK187</f>
        <v>-3244.6910894750108</v>
      </c>
      <c r="AM187" s="170">
        <f t="shared" si="504"/>
        <v>0.69487135749719753</v>
      </c>
      <c r="AN187" s="422">
        <f>+SUMIFS('[1]SIIF 30 de Septiembre de 2024'!$X$4:$X$749,'[1]SIIF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</f>
        <v>37047.424574999997</v>
      </c>
      <c r="AO187" s="177">
        <f>+AN187/AD187</f>
        <v>0.63891393593170642</v>
      </c>
      <c r="AP187" s="217"/>
      <c r="AQ187" s="246">
        <f>INDEX(CP187:DA187,MATCH($W$1,$CP$86:$DA$86,0))</f>
        <v>40292.115664475008</v>
      </c>
      <c r="AR187" s="246">
        <f>+AN187-AQ187</f>
        <v>-3244.6910894750108</v>
      </c>
      <c r="AS187" s="170">
        <f t="shared" si="505"/>
        <v>0.69487135749719753</v>
      </c>
      <c r="AT187" s="422">
        <f>+SUMIFS('[1]SIIF 30 de Septiembre de 2024'!$Z$4:$Z$749,'[1]SIIF 30 de Septiembre de 2024'!$A$4:$A$749,$B187,'[1]SIIF 30 de Septiembre de 2024'!$B$4:$B$749,$C187,'[1]SIIF 30 de Septiembre de 2024'!$C$4:$C$749,$D187,'[1]SIIF 30 de Septiembre de 2024'!$D$4:$D$749,$E187,'[1]SIIF 30 de Septiembre de 2024'!$E$4:$E$749,$F187,'[1]SIIF 30 de Septiembre de 2024'!$F$4:$F$749,$G187,'[1]SIIF 30 de Septiembre de 2024'!$G$4:$G$749,$H187,'[1]SIIF 30 de Septiembre de 2024'!$H$4:$H$749,$I187,'[1]SIIF 30 de Septiembre de 2024'!$I$4:$I$749,$J187,'[1]SIIF 30 de Septiembre de 2024'!$J$4:$J$749,$K187,'[1]SIIF 30 de Septiembre de 2024'!$K$4:$K$749,$L187,'[1]SIIF 30 de Septiembre de 2024'!$L$4:$L$749,$M187,'[1]SIIF 30 de Septiembre de 2024'!$M$4:$M$749,$N187,'[1]SIIF 30 de Septiembre de 2024'!$N$4:$N$749,$O187)/1000000</f>
        <v>37047.424574999997</v>
      </c>
      <c r="AU187" s="177">
        <f>+AT187/AD187</f>
        <v>0.63891393593170642</v>
      </c>
      <c r="AV187" s="422">
        <f>+AD187-AH187</f>
        <v>20937.575425000003</v>
      </c>
      <c r="AW187" s="350">
        <f>+AH187-AN187</f>
        <v>0</v>
      </c>
      <c r="AX187" s="351">
        <f>+AD187-AN187</f>
        <v>20937.575425000003</v>
      </c>
      <c r="AY187" s="389"/>
      <c r="AZ187" s="190">
        <f>AD187*AS187</f>
        <v>40292.115664475001</v>
      </c>
      <c r="BA187" s="172">
        <f>IF(AND(AZ187=0,AN187&gt;AZ187),1,IFERROR(AN187/AZ187,1))</f>
        <v>0.9194708186461451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3">DC187/EC187</f>
        <v>3569.9933027749994</v>
      </c>
      <c r="CD187" s="496">
        <f t="shared" si="513"/>
        <v>7139.9866055499988</v>
      </c>
      <c r="CE187" s="496">
        <f t="shared" si="513"/>
        <v>11346.544596324999</v>
      </c>
      <c r="CF187" s="496">
        <f t="shared" si="513"/>
        <v>15242.839452099999</v>
      </c>
      <c r="CG187" s="496">
        <f t="shared" si="513"/>
        <v>19279.812244875</v>
      </c>
      <c r="CH187" s="496">
        <f t="shared" si="513"/>
        <v>24171.513630650003</v>
      </c>
      <c r="CI187" s="496">
        <f t="shared" si="513"/>
        <v>31057.960434925004</v>
      </c>
      <c r="CJ187" s="496">
        <f t="shared" si="513"/>
        <v>35777.981592700002</v>
      </c>
      <c r="CK187" s="496">
        <f t="shared" si="513"/>
        <v>40292.115664475008</v>
      </c>
      <c r="CL187" s="496">
        <f t="shared" si="513"/>
        <v>44777.651471250007</v>
      </c>
      <c r="CM187" s="496">
        <f t="shared" si="513"/>
        <v>49309.15760242501</v>
      </c>
      <c r="CN187" s="496">
        <f t="shared" si="513"/>
        <v>57985.000000000015</v>
      </c>
      <c r="CP187" s="497">
        <f>DP187/EP187</f>
        <v>3569.9933027749994</v>
      </c>
      <c r="CQ187" s="497">
        <f t="shared" ref="CQ187:DA191" si="514">DQ187/EQ187</f>
        <v>7139.9866055499988</v>
      </c>
      <c r="CR187" s="497">
        <f t="shared" si="514"/>
        <v>11346.544596324999</v>
      </c>
      <c r="CS187" s="497">
        <f t="shared" si="514"/>
        <v>15242.839452099999</v>
      </c>
      <c r="CT187" s="497">
        <f t="shared" si="514"/>
        <v>19279.812244875</v>
      </c>
      <c r="CU187" s="497">
        <f t="shared" si="514"/>
        <v>24171.513630650003</v>
      </c>
      <c r="CV187" s="497">
        <f t="shared" si="514"/>
        <v>31057.960434925004</v>
      </c>
      <c r="CW187" s="497">
        <f t="shared" si="514"/>
        <v>35777.981592700002</v>
      </c>
      <c r="CX187" s="497">
        <f t="shared" si="514"/>
        <v>40292.115664475008</v>
      </c>
      <c r="CY187" s="497">
        <f t="shared" si="514"/>
        <v>44777.651471250007</v>
      </c>
      <c r="CZ187" s="497">
        <f t="shared" si="514"/>
        <v>49309.15760242501</v>
      </c>
      <c r="DA187" s="497">
        <f t="shared" si="514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30 de Septiembre de 2024'!$P$4:$P$749,'[1]SIIF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2024'!$N$4:$N$749,$O188)/1000000)</f>
        <v>30615</v>
      </c>
      <c r="X188" s="301">
        <v>0</v>
      </c>
      <c r="Y188" s="352">
        <f>(+SUMIFS('[1]SIIF 30 de Septiembre de 2024'!$R$4:$R$749,'[1]SIIF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2024'!$N$4:$N$749,$O188)/1000000)</f>
        <v>0</v>
      </c>
      <c r="Z188" s="301"/>
      <c r="AA188" s="352">
        <f>(+SUMIFS('[1]SIIF 30 de Septiembre de 2024'!$Q$4:$Q$749,'[1]SIIF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2024'!$N$4:$N$749,$O188)/1000000)</f>
        <v>0</v>
      </c>
      <c r="AB188" s="301"/>
      <c r="AC188" s="301"/>
      <c r="AD188" s="422">
        <f>W188-Y188+AA188</f>
        <v>30615</v>
      </c>
      <c r="AE188" s="352">
        <f>(+SUMIFS('[1]SIIF 30 de Septiembre de 2024'!$T$4:$T$749,'[1]SIIF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2024'!$N$4:$N$749,$O188)/1000000)</f>
        <v>869.86282600000004</v>
      </c>
      <c r="AF188" s="352">
        <f>(+SUMIFS('[1]SIIF 30 de Septiembre de 2024'!$U$4:$U$749,'[1]SIIF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2024'!$N$4:$N$749,$O188)/1000000)</f>
        <v>28338.867678239996</v>
      </c>
      <c r="AG188" s="352">
        <f>AD188-AE188</f>
        <v>29745.137174</v>
      </c>
      <c r="AH188" s="422">
        <f>+SUMIFS('[1]SIIF 30 de Septiembre de 2024'!$W$4:$W$749,'[1]SIIF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</f>
        <v>25067.084183310002</v>
      </c>
      <c r="AI188" s="177">
        <f>+AH188/AD188</f>
        <v>0.8187843927261147</v>
      </c>
      <c r="AJ188" s="217"/>
      <c r="AK188" s="246">
        <f>INDEX(CC188:CN188,MATCH($W$1,$CC$86:$CN$86,0))</f>
        <v>21844.173942000023</v>
      </c>
      <c r="AL188" s="246">
        <f t="shared" si="512"/>
        <v>3222.910241309979</v>
      </c>
      <c r="AM188" s="170">
        <f t="shared" si="504"/>
        <v>0.71351213268005864</v>
      </c>
      <c r="AN188" s="422">
        <f>+SUMIFS('[1]SIIF 30 de Septiembre de 2024'!$X$4:$X$749,'[1]SIIF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</f>
        <v>15225.46413583</v>
      </c>
      <c r="AO188" s="177">
        <f>+AN188/AD188</f>
        <v>0.49732040293418256</v>
      </c>
      <c r="AP188" s="217"/>
      <c r="AQ188" s="246">
        <f>INDEX(CP188:DA188,MATCH($W$1,$CP$86:$DA$86,0))</f>
        <v>21844.173942000023</v>
      </c>
      <c r="AR188" s="246">
        <f t="shared" ref="AR188:AR191" si="515">+AN188-AQ188</f>
        <v>-6618.7098061700235</v>
      </c>
      <c r="AS188" s="170">
        <f t="shared" si="505"/>
        <v>0.71351213268005864</v>
      </c>
      <c r="AT188" s="422">
        <f>+SUMIFS('[1]SIIF 30 de Septiembre de 2024'!$Z$4:$Z$749,'[1]SIIF 30 de Septiembre de 2024'!$A$4:$A$749,$B188,'[1]SIIF 30 de Septiembre de 2024'!$B$4:$B$749,$C188,'[1]SIIF 30 de Septiembre de 2024'!$C$4:$C$749,$D188,'[1]SIIF 30 de Septiembre de 2024'!$D$4:$D$749,$E188,'[1]SIIF 30 de Septiembre de 2024'!$E$4:$E$749,$F188,'[1]SIIF 30 de Septiembre de 2024'!$F$4:$F$749,$G188,'[1]SIIF 30 de Septiembre de 2024'!$G$4:$G$749,$H188,'[1]SIIF 30 de Septiembre de 2024'!$H$4:$H$749,$I188,'[1]SIIF 30 de Septiembre de 2024'!$I$4:$I$749,$J188,'[1]SIIF 30 de Septiembre de 2024'!$J$4:$J$749,$K188,'[1]SIIF 30 de Septiembre de 2024'!$K$4:$K$749,$L188,'[1]SIIF 30 de Septiembre de 2024'!$L$4:$L$749,$M188,'[1]SIIF 30 de Septiembre de 2024'!$M$4:$M$749,$N188,'[1]SIIF 30 de Septiembre de 2024'!$N$4:$N$749,$O188)/1000000</f>
        <v>14405.68824317</v>
      </c>
      <c r="AU188" s="177">
        <f>+AT188/AD188</f>
        <v>0.4705434670315205</v>
      </c>
      <c r="AV188" s="422">
        <f>+AD188-AH188</f>
        <v>5547.9158166899979</v>
      </c>
      <c r="AW188" s="350">
        <f>+AH188-AN188</f>
        <v>9841.6200474800025</v>
      </c>
      <c r="AX188" s="351">
        <f>+AD188-AN188</f>
        <v>15389.53586417</v>
      </c>
      <c r="AY188" s="389"/>
      <c r="AZ188" s="190">
        <f>AD188*AS188</f>
        <v>21844.173941999994</v>
      </c>
      <c r="BA188" s="172">
        <f>IF(AND(AZ188=0,AN188&gt;AZ188),1,IFERROR(AN188/AZ188,1))</f>
        <v>0.69700342875204169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3"/>
        <v>1056.8310166666665</v>
      </c>
      <c r="CD188" s="496">
        <f t="shared" si="513"/>
        <v>3268.3355923333365</v>
      </c>
      <c r="CE188" s="496">
        <f t="shared" si="513"/>
        <v>5548.5327510000061</v>
      </c>
      <c r="CF188" s="496">
        <f t="shared" si="513"/>
        <v>8005.8596366666752</v>
      </c>
      <c r="CG188" s="496">
        <f t="shared" si="513"/>
        <v>10439.376139333346</v>
      </c>
      <c r="CH188" s="496">
        <f t="shared" si="513"/>
        <v>14318.698356000015</v>
      </c>
      <c r="CI188" s="496">
        <f t="shared" si="513"/>
        <v>16738.463849666685</v>
      </c>
      <c r="CJ188" s="496">
        <f t="shared" si="513"/>
        <v>19363.630112333354</v>
      </c>
      <c r="CK188" s="496">
        <f t="shared" si="513"/>
        <v>21844.173942000023</v>
      </c>
      <c r="CL188" s="496">
        <f t="shared" si="513"/>
        <v>24948.717771666696</v>
      </c>
      <c r="CM188" s="496">
        <f t="shared" si="513"/>
        <v>27725.261601333368</v>
      </c>
      <c r="CN188" s="496">
        <f t="shared" si="513"/>
        <v>30615.000000000036</v>
      </c>
      <c r="CP188" s="497">
        <f t="shared" ref="CP188:CP191" si="516">DP188/EP188</f>
        <v>1056.8310166666665</v>
      </c>
      <c r="CQ188" s="497">
        <f t="shared" si="514"/>
        <v>3268.3355923333365</v>
      </c>
      <c r="CR188" s="497">
        <f t="shared" si="514"/>
        <v>5548.5327510000061</v>
      </c>
      <c r="CS188" s="497">
        <f t="shared" si="514"/>
        <v>8005.8596366666752</v>
      </c>
      <c r="CT188" s="497">
        <f t="shared" si="514"/>
        <v>10439.376139333346</v>
      </c>
      <c r="CU188" s="497">
        <f t="shared" si="514"/>
        <v>14318.698356000015</v>
      </c>
      <c r="CV188" s="497">
        <f t="shared" si="514"/>
        <v>16738.463849666685</v>
      </c>
      <c r="CW188" s="497">
        <f t="shared" si="514"/>
        <v>19363.630112333354</v>
      </c>
      <c r="CX188" s="497">
        <f t="shared" si="514"/>
        <v>21844.173942000023</v>
      </c>
      <c r="CY188" s="497">
        <f t="shared" si="514"/>
        <v>24948.717771666696</v>
      </c>
      <c r="CZ188" s="497">
        <f t="shared" si="514"/>
        <v>27725.261601333368</v>
      </c>
      <c r="DA188" s="497">
        <f t="shared" si="514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30 de Septiembre de 2024'!$P$4:$P$749,'[1]SIIF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2024'!$N$4:$N$749,$O189)/1000000)</f>
        <v>14063.8</v>
      </c>
      <c r="X189" s="301">
        <v>0</v>
      </c>
      <c r="Y189" s="352">
        <f>(+SUMIFS('[1]SIIF 30 de Septiembre de 2024'!$R$4:$R$749,'[1]SIIF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2024'!$N$4:$N$749,$O189)/1000000)</f>
        <v>0</v>
      </c>
      <c r="Z189" s="301"/>
      <c r="AA189" s="352">
        <f>(+SUMIFS('[1]SIIF 30 de Septiembre de 2024'!$Q$4:$Q$749,'[1]SIIF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2024'!$N$4:$N$749,$O189)/1000000)</f>
        <v>0</v>
      </c>
      <c r="AB189" s="301"/>
      <c r="AC189" s="301"/>
      <c r="AD189" s="422">
        <f>W189-Y189+AA189</f>
        <v>14063.8</v>
      </c>
      <c r="AE189" s="352">
        <f>(+SUMIFS('[1]SIIF 30 de Septiembre de 2024'!$T$4:$T$749,'[1]SIIF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2024'!$N$4:$N$749,$O189)/1000000)</f>
        <v>0</v>
      </c>
      <c r="AF189" s="352">
        <f>(+SUMIFS('[1]SIIF 30 de Septiembre de 2024'!$U$4:$U$749,'[1]SIIF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2024'!$N$4:$N$749,$O189)/1000000)</f>
        <v>12833.490639</v>
      </c>
      <c r="AG189" s="352">
        <f>AD189-AE189</f>
        <v>14063.8</v>
      </c>
      <c r="AH189" s="422">
        <f>+SUMIFS('[1]SIIF 30 de Septiembre de 2024'!$W$4:$W$749,'[1]SIIF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</f>
        <v>12800.867997059999</v>
      </c>
      <c r="AI189" s="177">
        <f>+AH189/AD189</f>
        <v>0.91019980354242802</v>
      </c>
      <c r="AJ189" s="217"/>
      <c r="AK189" s="246">
        <f>INDEX(CC189:CN189,MATCH($W$1,$CC$86:$CN$86,0))</f>
        <v>12721.05</v>
      </c>
      <c r="AL189" s="246">
        <f t="shared" si="512"/>
        <v>79.81799705999947</v>
      </c>
      <c r="AM189" s="170">
        <f t="shared" si="504"/>
        <v>0.90452438174604299</v>
      </c>
      <c r="AN189" s="422">
        <f>+SUMIFS('[1]SIIF 30 de Septiembre de 2024'!$X$4:$X$749,'[1]SIIF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</f>
        <v>12800.867997059999</v>
      </c>
      <c r="AO189" s="177">
        <f>+AN189/AD189</f>
        <v>0.91019980354242802</v>
      </c>
      <c r="AP189" s="217"/>
      <c r="AQ189" s="246">
        <f>INDEX(CP189:DA189,MATCH($W$1,$CP$86:$DA$86,0))</f>
        <v>12721.05</v>
      </c>
      <c r="AR189" s="246">
        <f t="shared" si="515"/>
        <v>79.81799705999947</v>
      </c>
      <c r="AS189" s="170">
        <f t="shared" si="505"/>
        <v>0.90452438174604299</v>
      </c>
      <c r="AT189" s="422">
        <f>+SUMIFS('[1]SIIF 30 de Septiembre de 2024'!$Z$4:$Z$749,'[1]SIIF 30 de Septiembre de 2024'!$A$4:$A$749,$B189,'[1]SIIF 30 de Septiembre de 2024'!$B$4:$B$749,$C189,'[1]SIIF 30 de Septiembre de 2024'!$C$4:$C$749,$D189,'[1]SIIF 30 de Septiembre de 2024'!$D$4:$D$749,$E189,'[1]SIIF 30 de Septiembre de 2024'!$E$4:$E$749,$F189,'[1]SIIF 30 de Septiembre de 2024'!$F$4:$F$749,$G189,'[1]SIIF 30 de Septiembre de 2024'!$G$4:$G$749,$H189,'[1]SIIF 30 de Septiembre de 2024'!$H$4:$H$749,$I189,'[1]SIIF 30 de Septiembre de 2024'!$I$4:$I$749,$J189,'[1]SIIF 30 de Septiembre de 2024'!$J$4:$J$749,$K189,'[1]SIIF 30 de Septiembre de 2024'!$K$4:$K$749,$L189,'[1]SIIF 30 de Septiembre de 2024'!$L$4:$L$749,$M189,'[1]SIIF 30 de Septiembre de 2024'!$M$4:$M$749,$N189,'[1]SIIF 30 de Septiembre de 2024'!$N$4:$N$749,$O189)/1000000</f>
        <v>12800.867997059999</v>
      </c>
      <c r="AU189" s="177">
        <f>+AT189/AD189</f>
        <v>0.91019980354242802</v>
      </c>
      <c r="AV189" s="422">
        <f>+AD189-AH189</f>
        <v>1262.9320029400005</v>
      </c>
      <c r="AW189" s="350">
        <f>+AH189-AN189</f>
        <v>0</v>
      </c>
      <c r="AX189" s="351">
        <f>+AD189-AN189</f>
        <v>1262.9320029400005</v>
      </c>
      <c r="AY189" s="389"/>
      <c r="AZ189" s="190">
        <f>AD189*AS189</f>
        <v>12721.05</v>
      </c>
      <c r="BA189" s="172">
        <f>IF(AND(AZ189=0,AN189&gt;AZ189),1,IFERROR(AN189/AZ189,1))</f>
        <v>1.006274481828151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3"/>
        <v>11340.05</v>
      </c>
      <c r="CD189" s="496">
        <f t="shared" si="513"/>
        <v>11340.05</v>
      </c>
      <c r="CE189" s="496">
        <f t="shared" si="513"/>
        <v>11352.8</v>
      </c>
      <c r="CF189" s="496">
        <f t="shared" si="513"/>
        <v>11352.8</v>
      </c>
      <c r="CG189" s="496">
        <f t="shared" si="513"/>
        <v>11365.55</v>
      </c>
      <c r="CH189" s="496">
        <f t="shared" si="513"/>
        <v>11365.55</v>
      </c>
      <c r="CI189" s="496">
        <f t="shared" si="513"/>
        <v>12708.3</v>
      </c>
      <c r="CJ189" s="496">
        <f t="shared" si="513"/>
        <v>12708.3</v>
      </c>
      <c r="CK189" s="496">
        <f t="shared" si="513"/>
        <v>12721.05</v>
      </c>
      <c r="CL189" s="496">
        <f t="shared" si="513"/>
        <v>12721.05</v>
      </c>
      <c r="CM189" s="496">
        <f t="shared" si="513"/>
        <v>12733.8</v>
      </c>
      <c r="CN189" s="496">
        <f t="shared" si="513"/>
        <v>14063.8</v>
      </c>
      <c r="CP189" s="497">
        <f t="shared" si="516"/>
        <v>11340.05</v>
      </c>
      <c r="CQ189" s="497">
        <f t="shared" si="514"/>
        <v>11340.05</v>
      </c>
      <c r="CR189" s="497">
        <f t="shared" si="514"/>
        <v>11352.8</v>
      </c>
      <c r="CS189" s="497">
        <f t="shared" si="514"/>
        <v>11352.8</v>
      </c>
      <c r="CT189" s="497">
        <f t="shared" si="514"/>
        <v>11365.55</v>
      </c>
      <c r="CU189" s="497">
        <f t="shared" si="514"/>
        <v>11365.55</v>
      </c>
      <c r="CV189" s="497">
        <f t="shared" si="514"/>
        <v>12708.3</v>
      </c>
      <c r="CW189" s="497">
        <f t="shared" si="514"/>
        <v>12708.3</v>
      </c>
      <c r="CX189" s="497">
        <f t="shared" si="514"/>
        <v>12721.05</v>
      </c>
      <c r="CY189" s="497">
        <f t="shared" si="514"/>
        <v>12721.05</v>
      </c>
      <c r="CZ189" s="497">
        <f t="shared" si="514"/>
        <v>12733.8</v>
      </c>
      <c r="DA189" s="497">
        <f t="shared" si="514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30 de Septiembre de 2024'!$P$4:$P$749,'[1]SIIF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2024'!$N$4:$N$749,$O190)/1000000)</f>
        <v>0</v>
      </c>
      <c r="X190" s="301">
        <v>0</v>
      </c>
      <c r="Y190" s="352">
        <f>(+SUMIFS('[1]SIIF 30 de Septiembre de 2024'!$R$4:$R$749,'[1]SIIF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2024'!$N$4:$N$749,$O190)/1000000)</f>
        <v>0</v>
      </c>
      <c r="Z190" s="301"/>
      <c r="AA190" s="352">
        <f>(+SUMIFS('[1]SIIF 30 de Septiembre de 2024'!$Q$4:$Q$749,'[1]SIIF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2024'!$N$4:$N$749,$O190)/1000000)</f>
        <v>0</v>
      </c>
      <c r="AB190" s="301"/>
      <c r="AC190" s="301"/>
      <c r="AD190" s="422">
        <f>W190-Y190+AA190</f>
        <v>0</v>
      </c>
      <c r="AE190" s="352">
        <f>(+SUMIFS('[1]SIIF 30 de Septiembre de 2024'!$T$4:$T$749,'[1]SIIF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2024'!$N$4:$N$749,$O190)/1000000)</f>
        <v>0</v>
      </c>
      <c r="AF190" s="352">
        <f>(+SUMIFS('[1]SIIF 30 de Septiembre de 2024'!$U$4:$U$749,'[1]SIIF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2024'!$N$4:$N$749,$O190)/1000000)</f>
        <v>0</v>
      </c>
      <c r="AG190" s="360">
        <f>AD190-AE190</f>
        <v>0</v>
      </c>
      <c r="AH190" s="422">
        <f>+SUMIFS('[1]SIIF 30 de Septiembre de 2024'!$W$4:$W$749,'[1]SIIF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2"/>
        <v>0</v>
      </c>
      <c r="AM190" s="170">
        <f t="shared" si="504"/>
        <v>0</v>
      </c>
      <c r="AN190" s="422">
        <f>+SUMIFS('[1]SIIF 30 de Septiembre de 2024'!$X$4:$X$749,'[1]SIIF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5"/>
        <v>0</v>
      </c>
      <c r="AS190" s="170">
        <f t="shared" si="505"/>
        <v>0</v>
      </c>
      <c r="AT190" s="422">
        <f>+SUMIFS('[1]SIIF 30 de Septiembre de 2024'!$Z$4:$Z$749,'[1]SIIF 30 de Septiembre de 2024'!$A$4:$A$749,$B190,'[1]SIIF 30 de Septiembre de 2024'!$B$4:$B$749,$C190,'[1]SIIF 30 de Septiembre de 2024'!$C$4:$C$749,$D190,'[1]SIIF 30 de Septiembre de 2024'!$D$4:$D$749,$E190,'[1]SIIF 30 de Septiembre de 2024'!$E$4:$E$749,$F190,'[1]SIIF 30 de Septiembre de 2024'!$F$4:$F$749,$G190,'[1]SIIF 30 de Septiembre de 2024'!$G$4:$G$749,$H190,'[1]SIIF 30 de Septiembre de 2024'!$H$4:$H$749,$I190,'[1]SIIF 30 de Septiembre de 2024'!$I$4:$I$749,$J190,'[1]SIIF 30 de Septiembre de 2024'!$J$4:$J$749,$K190,'[1]SIIF 30 de Septiembre de 2024'!$K$4:$K$749,$L190,'[1]SIIF 30 de Septiembre de 2024'!$L$4:$L$749,$M190,'[1]SIIF 30 de Septiembre de 2024'!$M$4:$M$749,$N190,'[1]SIIF 30 de Septiembre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3"/>
        <v>0</v>
      </c>
      <c r="CD190" s="496">
        <f t="shared" si="513"/>
        <v>0</v>
      </c>
      <c r="CE190" s="496">
        <f t="shared" si="513"/>
        <v>0</v>
      </c>
      <c r="CF190" s="496">
        <f t="shared" si="513"/>
        <v>0</v>
      </c>
      <c r="CG190" s="496">
        <f t="shared" si="513"/>
        <v>0</v>
      </c>
      <c r="CH190" s="496">
        <f t="shared" si="513"/>
        <v>0</v>
      </c>
      <c r="CI190" s="496">
        <f t="shared" si="513"/>
        <v>0</v>
      </c>
      <c r="CJ190" s="496">
        <f t="shared" si="513"/>
        <v>0</v>
      </c>
      <c r="CK190" s="496">
        <f t="shared" si="513"/>
        <v>0</v>
      </c>
      <c r="CL190" s="496">
        <f t="shared" si="513"/>
        <v>0</v>
      </c>
      <c r="CM190" s="496">
        <f t="shared" si="513"/>
        <v>0</v>
      </c>
      <c r="CN190" s="496">
        <f t="shared" si="513"/>
        <v>0</v>
      </c>
      <c r="CP190" s="497">
        <f t="shared" si="516"/>
        <v>0</v>
      </c>
      <c r="CQ190" s="497">
        <f t="shared" si="514"/>
        <v>0</v>
      </c>
      <c r="CR190" s="497">
        <f t="shared" si="514"/>
        <v>0</v>
      </c>
      <c r="CS190" s="497">
        <f t="shared" si="514"/>
        <v>0</v>
      </c>
      <c r="CT190" s="497">
        <f t="shared" si="514"/>
        <v>0</v>
      </c>
      <c r="CU190" s="497">
        <f t="shared" si="514"/>
        <v>0</v>
      </c>
      <c r="CV190" s="497">
        <f t="shared" si="514"/>
        <v>0</v>
      </c>
      <c r="CW190" s="497">
        <f t="shared" si="514"/>
        <v>0</v>
      </c>
      <c r="CX190" s="497">
        <f t="shared" si="514"/>
        <v>0</v>
      </c>
      <c r="CY190" s="497">
        <f t="shared" si="514"/>
        <v>0</v>
      </c>
      <c r="CZ190" s="497">
        <f t="shared" si="514"/>
        <v>0</v>
      </c>
      <c r="DA190" s="497">
        <f t="shared" si="514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30 de Septiembre de 2024'!$P$4:$P$749,'[1]SIIF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2024'!$N$4:$N$749,$O191)/1000000)</f>
        <v>615.29999999999995</v>
      </c>
      <c r="X191" s="301">
        <v>0</v>
      </c>
      <c r="Y191" s="352">
        <f>(+SUMIFS('[1]SIIF 30 de Septiembre de 2024'!$R$4:$R$749,'[1]SIIF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2024'!$N$4:$N$749,$O191)/1000000)</f>
        <v>0</v>
      </c>
      <c r="Z191" s="301"/>
      <c r="AA191" s="352">
        <f>(+SUMIFS('[1]SIIF 30 de Septiembre de 2024'!$Q$4:$Q$749,'[1]SIIF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30 de Septiembre de 2024'!$T$4:$T$749,'[1]SIIF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2024'!$N$4:$N$749,$O191)/1000000)</f>
        <v>0</v>
      </c>
      <c r="AF191" s="352">
        <f>(+SUMIFS('[1]SIIF 30 de Septiembre de 2024'!$U$4:$U$749,'[1]SIIF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2024'!$N$4:$N$749,$O191)/1000000)</f>
        <v>82.5</v>
      </c>
      <c r="AG191" s="352">
        <f>AD191-AE191</f>
        <v>615.29999999999995</v>
      </c>
      <c r="AH191" s="422">
        <f>+SUMIFS('[1]SIIF 30 de Septiembre de 2024'!$W$4:$W$749,'[1]SIIF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</f>
        <v>51.670566000000001</v>
      </c>
      <c r="AI191" s="177">
        <f>+AH191/AD191</f>
        <v>8.3976216479765969E-2</v>
      </c>
      <c r="AJ191" s="217"/>
      <c r="AK191" s="246">
        <f>INDEX(CC191:CN191,MATCH($W$1,$CC$86:$CN$86,0))</f>
        <v>107.8</v>
      </c>
      <c r="AL191" s="246">
        <f t="shared" si="512"/>
        <v>-56.129433999999996</v>
      </c>
      <c r="AM191" s="170">
        <f t="shared" si="504"/>
        <v>0.1751990898748578</v>
      </c>
      <c r="AN191" s="422">
        <f>+SUMIFS('[1]SIIF 30 de Septiembre de 2024'!$X$4:$X$749,'[1]SIIF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</f>
        <v>51.670566000000001</v>
      </c>
      <c r="AO191" s="177">
        <f>+AN191/AD191</f>
        <v>8.3976216479765969E-2</v>
      </c>
      <c r="AP191" s="217"/>
      <c r="AQ191" s="246">
        <f>INDEX(CP191:DA191,MATCH($W$1,$CP$86:$DA$86,0))</f>
        <v>107.8</v>
      </c>
      <c r="AR191" s="246">
        <f t="shared" si="515"/>
        <v>-56.129433999999996</v>
      </c>
      <c r="AS191" s="170">
        <f t="shared" si="505"/>
        <v>0.1751990898748578</v>
      </c>
      <c r="AT191" s="422">
        <f>+SUMIFS('[1]SIIF 30 de Septiembre de 2024'!$Z$4:$Z$749,'[1]SIIF 30 de Septiembre de 2024'!$A$4:$A$749,$B191,'[1]SIIF 30 de Septiembre de 2024'!$B$4:$B$749,$C191,'[1]SIIF 30 de Septiembre de 2024'!$C$4:$C$749,$D191,'[1]SIIF 30 de Septiembre de 2024'!$D$4:$D$749,$E191,'[1]SIIF 30 de Septiembre de 2024'!$E$4:$E$749,$F191,'[1]SIIF 30 de Septiembre de 2024'!$F$4:$F$749,$G191,'[1]SIIF 30 de Septiembre de 2024'!$G$4:$G$749,$H191,'[1]SIIF 30 de Septiembre de 2024'!$H$4:$H$749,$I191,'[1]SIIF 30 de Septiembre de 2024'!$I$4:$I$749,$J191,'[1]SIIF 30 de Septiembre de 2024'!$J$4:$J$749,$K191,'[1]SIIF 30 de Septiembre de 2024'!$K$4:$K$749,$L191,'[1]SIIF 30 de Septiembre de 2024'!$L$4:$L$749,$M191,'[1]SIIF 30 de Septiembre de 2024'!$M$4:$M$749,$N191,'[1]SIIF 30 de Septiembre de 2024'!$N$4:$N$749,$O191)/1000000</f>
        <v>51.670566000000001</v>
      </c>
      <c r="AU191" s="177">
        <f>+AT191/AD191</f>
        <v>8.3976216479765969E-2</v>
      </c>
      <c r="AV191" s="422">
        <f>+AD191-AH191</f>
        <v>563.62943399999995</v>
      </c>
      <c r="AW191" s="350">
        <f>+AH191-AN191</f>
        <v>0</v>
      </c>
      <c r="AX191" s="351">
        <f>+AD191-AN191</f>
        <v>563.62943399999995</v>
      </c>
      <c r="AY191" s="389"/>
      <c r="AZ191" s="178">
        <f>AD191*AS191</f>
        <v>107.8</v>
      </c>
      <c r="BA191" s="172">
        <f>+AN191/AZ191</f>
        <v>0.47931879406307981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3"/>
        <v>0</v>
      </c>
      <c r="CD191" s="496">
        <f t="shared" si="513"/>
        <v>21.56</v>
      </c>
      <c r="CE191" s="496">
        <f t="shared" si="513"/>
        <v>43.12</v>
      </c>
      <c r="CF191" s="496">
        <f t="shared" si="513"/>
        <v>43.12</v>
      </c>
      <c r="CG191" s="496">
        <f t="shared" si="513"/>
        <v>64.680000000000007</v>
      </c>
      <c r="CH191" s="496">
        <f t="shared" si="513"/>
        <v>86.24</v>
      </c>
      <c r="CI191" s="496">
        <f t="shared" si="513"/>
        <v>107.8</v>
      </c>
      <c r="CJ191" s="496">
        <f t="shared" si="513"/>
        <v>107.8</v>
      </c>
      <c r="CK191" s="496">
        <f t="shared" si="513"/>
        <v>107.8</v>
      </c>
      <c r="CL191" s="496">
        <f t="shared" si="513"/>
        <v>107.8</v>
      </c>
      <c r="CM191" s="496">
        <f t="shared" si="513"/>
        <v>615.29999999999995</v>
      </c>
      <c r="CN191" s="496">
        <f t="shared" si="513"/>
        <v>615.29999999999995</v>
      </c>
      <c r="CP191" s="497">
        <f t="shared" si="516"/>
        <v>0</v>
      </c>
      <c r="CQ191" s="497">
        <f t="shared" si="514"/>
        <v>21.56</v>
      </c>
      <c r="CR191" s="497">
        <f t="shared" si="514"/>
        <v>43.12</v>
      </c>
      <c r="CS191" s="497">
        <f t="shared" si="514"/>
        <v>43.12</v>
      </c>
      <c r="CT191" s="497">
        <f t="shared" si="514"/>
        <v>64.680000000000007</v>
      </c>
      <c r="CU191" s="497">
        <f t="shared" si="514"/>
        <v>86.24</v>
      </c>
      <c r="CV191" s="497">
        <f t="shared" si="514"/>
        <v>107.8</v>
      </c>
      <c r="CW191" s="497">
        <f t="shared" si="514"/>
        <v>107.8</v>
      </c>
      <c r="CX191" s="497">
        <f t="shared" si="514"/>
        <v>107.8</v>
      </c>
      <c r="CY191" s="497">
        <f t="shared" si="514"/>
        <v>107.8</v>
      </c>
      <c r="CZ191" s="497">
        <f t="shared" si="514"/>
        <v>615.29999999999995</v>
      </c>
      <c r="DA191" s="497">
        <f t="shared" si="514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7">+X206</f>
        <v>0</v>
      </c>
      <c r="Y192" s="185">
        <f t="shared" si="517"/>
        <v>0</v>
      </c>
      <c r="Z192" s="185"/>
      <c r="AA192" s="185">
        <f t="shared" si="517"/>
        <v>0</v>
      </c>
      <c r="AB192" s="185">
        <f t="shared" si="517"/>
        <v>0</v>
      </c>
      <c r="AC192" s="185">
        <f t="shared" si="517"/>
        <v>0</v>
      </c>
      <c r="AD192" s="423">
        <f t="shared" si="517"/>
        <v>156949.70000000001</v>
      </c>
      <c r="AE192" s="353">
        <f>AE206</f>
        <v>3660.0509410000004</v>
      </c>
      <c r="AF192" s="353">
        <f>AF206</f>
        <v>137059.01800682</v>
      </c>
      <c r="AG192" s="353">
        <f>AG206</f>
        <v>153289.64905899999</v>
      </c>
      <c r="AH192" s="423">
        <f t="shared" si="517"/>
        <v>116633.56051569001</v>
      </c>
      <c r="AI192" s="167">
        <f>+AH192/AD192</f>
        <v>0.74312700512132235</v>
      </c>
      <c r="AJ192" s="226"/>
      <c r="AK192" s="353">
        <f>+AK206</f>
        <v>127095.2433032</v>
      </c>
      <c r="AL192" s="353">
        <f>+AL206</f>
        <v>-10461.682787510006</v>
      </c>
      <c r="AM192" s="170">
        <f t="shared" si="504"/>
        <v>0.80978328281736112</v>
      </c>
      <c r="AN192" s="441">
        <f t="shared" si="517"/>
        <v>76602.05939395001</v>
      </c>
      <c r="AO192" s="310">
        <f>+AN192/AD192</f>
        <v>0.48806757447736443</v>
      </c>
      <c r="AP192" s="217"/>
      <c r="AQ192" s="353">
        <f>+AQ206</f>
        <v>95028.736716300307</v>
      </c>
      <c r="AR192" s="353">
        <f>+AR206</f>
        <v>-18426.677322350297</v>
      </c>
      <c r="AS192" s="170">
        <f t="shared" si="505"/>
        <v>0.6054725604209521</v>
      </c>
      <c r="AT192" s="441">
        <f>+AT206</f>
        <v>73395.938308950004</v>
      </c>
      <c r="AU192" s="310">
        <f>+AT192/AD192</f>
        <v>0.46763987639957261</v>
      </c>
      <c r="AV192" s="423">
        <f>+AV206</f>
        <v>40316.139484309999</v>
      </c>
      <c r="AW192" s="353">
        <f>+AW206</f>
        <v>40031.501121739988</v>
      </c>
      <c r="AX192" s="355">
        <f>+AX206</f>
        <v>80347.640606050001</v>
      </c>
      <c r="AY192" s="384"/>
      <c r="AZ192" s="187">
        <f>+AZ206</f>
        <v>95032.559126720589</v>
      </c>
      <c r="BA192" s="172">
        <f>IF(AND(AZ192=0,AN192&gt;AZ192),1,IFERROR(AN192/AZ192,1))</f>
        <v>0.80606120784146684</v>
      </c>
      <c r="BC192" s="510">
        <f>CC192/$AD$192</f>
        <v>5.2515433834668307E-2</v>
      </c>
      <c r="BD192" s="510">
        <f t="shared" ref="BD192:BN192" si="518">CD192/$AD$192</f>
        <v>0.1278208145946825</v>
      </c>
      <c r="BE192" s="510">
        <f t="shared" si="518"/>
        <v>0.19320528557171524</v>
      </c>
      <c r="BF192" s="510">
        <f t="shared" si="518"/>
        <v>0.24302377308714213</v>
      </c>
      <c r="BG192" s="510">
        <f t="shared" si="518"/>
        <v>0.30904860844522186</v>
      </c>
      <c r="BH192" s="510">
        <f t="shared" si="518"/>
        <v>0.39320076805415999</v>
      </c>
      <c r="BI192" s="510">
        <f t="shared" si="518"/>
        <v>0.7197393163151633</v>
      </c>
      <c r="BJ192" s="510">
        <f t="shared" si="518"/>
        <v>0.76201409890049698</v>
      </c>
      <c r="BK192" s="510">
        <f t="shared" si="518"/>
        <v>0.80978328281736112</v>
      </c>
      <c r="BL192" s="510">
        <f t="shared" si="518"/>
        <v>0.85843391198708874</v>
      </c>
      <c r="BM192" s="510">
        <f t="shared" si="518"/>
        <v>0.94252373209378537</v>
      </c>
      <c r="BN192" s="510">
        <f t="shared" si="518"/>
        <v>0.99999999999787603</v>
      </c>
      <c r="BP192" s="510">
        <f>CP192/$AD$192</f>
        <v>0</v>
      </c>
      <c r="BQ192" s="510">
        <f t="shared" ref="BQ192:CA192" si="519">CQ192/$AD$192</f>
        <v>1.7894323850751629E-2</v>
      </c>
      <c r="BR192" s="510">
        <f t="shared" si="519"/>
        <v>4.3085458966494516E-2</v>
      </c>
      <c r="BS192" s="510">
        <f t="shared" si="519"/>
        <v>8.4874524758434947E-2</v>
      </c>
      <c r="BT192" s="510">
        <f t="shared" si="519"/>
        <v>0.11852164105955125</v>
      </c>
      <c r="BU192" s="510">
        <f t="shared" si="519"/>
        <v>0.15341947491640676</v>
      </c>
      <c r="BV192" s="510">
        <f t="shared" si="519"/>
        <v>0.51456138477651425</v>
      </c>
      <c r="BW192" s="510">
        <f t="shared" si="519"/>
        <v>0.56399436057717467</v>
      </c>
      <c r="BX192" s="510">
        <f t="shared" si="519"/>
        <v>0.6054725604209521</v>
      </c>
      <c r="BY192" s="510">
        <f t="shared" si="519"/>
        <v>0.67899633726933672</v>
      </c>
      <c r="BZ192" s="510">
        <f t="shared" si="519"/>
        <v>0.7937566178795421</v>
      </c>
      <c r="CA192" s="510">
        <f t="shared" si="519"/>
        <v>0.99999999998515454</v>
      </c>
      <c r="CC192" s="353">
        <f>+CC206</f>
        <v>8242.2815857210408</v>
      </c>
      <c r="CD192" s="353">
        <f t="shared" ref="CD192:CN192" si="520">+CD206</f>
        <v>20061.438504391041</v>
      </c>
      <c r="CE192" s="353">
        <f t="shared" si="520"/>
        <v>30323.511608895038</v>
      </c>
      <c r="CF192" s="353">
        <f t="shared" si="520"/>
        <v>38142.508278895031</v>
      </c>
      <c r="CG192" s="353">
        <f t="shared" si="520"/>
        <v>48505.086380895038</v>
      </c>
      <c r="CH192" s="353">
        <f t="shared" si="520"/>
        <v>61712.742585870001</v>
      </c>
      <c r="CI192" s="353">
        <f t="shared" si="520"/>
        <v>112962.86977387</v>
      </c>
      <c r="CJ192" s="353">
        <f t="shared" si="520"/>
        <v>119597.88421820334</v>
      </c>
      <c r="CK192" s="353">
        <f t="shared" si="520"/>
        <v>127095.2433032</v>
      </c>
      <c r="CL192" s="353">
        <f t="shared" si="520"/>
        <v>134730.94495619999</v>
      </c>
      <c r="CM192" s="353">
        <f t="shared" si="520"/>
        <v>147928.816995</v>
      </c>
      <c r="CN192" s="353">
        <f t="shared" si="520"/>
        <v>156949.69999966666</v>
      </c>
      <c r="CP192" s="353">
        <f t="shared" ref="CP192:DA192" si="521">+CP206</f>
        <v>0</v>
      </c>
      <c r="CQ192" s="353">
        <f t="shared" si="521"/>
        <v>2808.5087600783131</v>
      </c>
      <c r="CR192" s="353">
        <f t="shared" si="521"/>
        <v>6762.249859153625</v>
      </c>
      <c r="CS192" s="353">
        <f t="shared" si="521"/>
        <v>13321.031198478939</v>
      </c>
      <c r="CT192" s="353">
        <f t="shared" si="521"/>
        <v>18601.936007804252</v>
      </c>
      <c r="CU192" s="353">
        <f t="shared" si="521"/>
        <v>24079.140562287568</v>
      </c>
      <c r="CV192" s="353">
        <f t="shared" si="521"/>
        <v>80760.254972258481</v>
      </c>
      <c r="CW192" s="353">
        <f t="shared" si="521"/>
        <v>88518.745694279394</v>
      </c>
      <c r="CX192" s="353">
        <f t="shared" si="521"/>
        <v>95028.736716300307</v>
      </c>
      <c r="CY192" s="353">
        <f t="shared" si="521"/>
        <v>106568.27143552122</v>
      </c>
      <c r="CZ192" s="353">
        <f t="shared" si="521"/>
        <v>124579.86304920878</v>
      </c>
      <c r="DA192" s="353">
        <f t="shared" si="521"/>
        <v>156949.69999767002</v>
      </c>
      <c r="DC192" s="353">
        <f t="shared" ref="DC192:DN192" si="522">+DC206</f>
        <v>8242281585.7210398</v>
      </c>
      <c r="DD192" s="353">
        <f t="shared" si="522"/>
        <v>20061438504.391041</v>
      </c>
      <c r="DE192" s="353">
        <f t="shared" si="522"/>
        <v>30323511608.895039</v>
      </c>
      <c r="DF192" s="353">
        <f t="shared" si="522"/>
        <v>38142508278.895035</v>
      </c>
      <c r="DG192" s="353">
        <f t="shared" si="522"/>
        <v>48505086380.895035</v>
      </c>
      <c r="DH192" s="353">
        <f t="shared" si="522"/>
        <v>61712742585.869995</v>
      </c>
      <c r="DI192" s="353">
        <f t="shared" si="522"/>
        <v>112962869773.87</v>
      </c>
      <c r="DJ192" s="353">
        <f t="shared" si="522"/>
        <v>119597884218.20334</v>
      </c>
      <c r="DK192" s="353">
        <f t="shared" si="522"/>
        <v>127095243303.2</v>
      </c>
      <c r="DL192" s="353">
        <f t="shared" si="522"/>
        <v>134730944956.2</v>
      </c>
      <c r="DM192" s="353">
        <f t="shared" si="522"/>
        <v>147928816995</v>
      </c>
      <c r="DN192" s="353">
        <f t="shared" si="522"/>
        <v>156949699999.66666</v>
      </c>
      <c r="DP192" s="353">
        <f t="shared" ref="DP192:EA192" si="523">+DP206</f>
        <v>0</v>
      </c>
      <c r="DQ192" s="353">
        <f t="shared" si="523"/>
        <v>2808508760.0783129</v>
      </c>
      <c r="DR192" s="353">
        <f t="shared" si="523"/>
        <v>6762249859.1536255</v>
      </c>
      <c r="DS192" s="353">
        <f t="shared" si="523"/>
        <v>13321031198.478939</v>
      </c>
      <c r="DT192" s="353">
        <f t="shared" si="523"/>
        <v>18601936007.804253</v>
      </c>
      <c r="DU192" s="353">
        <f t="shared" si="523"/>
        <v>24079140562.287567</v>
      </c>
      <c r="DV192" s="353">
        <f t="shared" si="523"/>
        <v>80760254972.258484</v>
      </c>
      <c r="DW192" s="353">
        <f t="shared" si="523"/>
        <v>88518745694.279388</v>
      </c>
      <c r="DX192" s="353">
        <f t="shared" si="523"/>
        <v>95028736716.300293</v>
      </c>
      <c r="DY192" s="353">
        <f t="shared" si="523"/>
        <v>106568271435.52121</v>
      </c>
      <c r="DZ192" s="353">
        <f t="shared" si="523"/>
        <v>124579863049.2088</v>
      </c>
      <c r="EA192" s="353">
        <f t="shared" si="523"/>
        <v>156949699997.66998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4">+X192+X186</f>
        <v>0</v>
      </c>
      <c r="Y193" s="185">
        <f t="shared" si="524"/>
        <v>0</v>
      </c>
      <c r="Z193" s="185"/>
      <c r="AA193" s="185">
        <f t="shared" si="524"/>
        <v>0</v>
      </c>
      <c r="AB193" s="185">
        <f t="shared" si="524"/>
        <v>0</v>
      </c>
      <c r="AC193" s="185">
        <f t="shared" si="524"/>
        <v>0</v>
      </c>
      <c r="AD193" s="423">
        <f t="shared" si="524"/>
        <v>260228.80000000002</v>
      </c>
      <c r="AE193" s="353">
        <f>+AE192+AE186</f>
        <v>6631.6137670000007</v>
      </c>
      <c r="AF193" s="353">
        <f>+AF192+AF186</f>
        <v>232622.97632406</v>
      </c>
      <c r="AG193" s="353">
        <f>+AG192+AG186</f>
        <v>253597.18623300001</v>
      </c>
      <c r="AH193" s="423">
        <f t="shared" si="524"/>
        <v>191600.60783706</v>
      </c>
      <c r="AI193" s="167">
        <f>+AH193/AD193</f>
        <v>0.73627749056622471</v>
      </c>
      <c r="AJ193" s="260"/>
      <c r="AK193" s="353">
        <f>+AK192+AK186</f>
        <v>202060.38290967501</v>
      </c>
      <c r="AL193" s="353">
        <f>+AL192+AL186</f>
        <v>-10459.775072615039</v>
      </c>
      <c r="AM193" s="170">
        <f t="shared" si="504"/>
        <v>0.77647202350268307</v>
      </c>
      <c r="AN193" s="423">
        <f>+AN192+AN186</f>
        <v>141727.48666784001</v>
      </c>
      <c r="AO193" s="183">
        <f>+AN193/AD193</f>
        <v>0.54462644668015225</v>
      </c>
      <c r="AP193" s="261"/>
      <c r="AQ193" s="353">
        <f>+AQ192+AQ186</f>
        <v>169993.87632277532</v>
      </c>
      <c r="AR193" s="353">
        <f>+AR192+AR186</f>
        <v>-28266.38965493533</v>
      </c>
      <c r="AS193" s="170">
        <f t="shared" si="505"/>
        <v>0.65324774322740342</v>
      </c>
      <c r="AT193" s="423">
        <f>+AT192+AT186</f>
        <v>137701.58969018</v>
      </c>
      <c r="AU193" s="183">
        <f>+AT193/AD193</f>
        <v>0.52915584166771701</v>
      </c>
      <c r="AV193" s="423">
        <f>+AV192+AV186</f>
        <v>68628.192162940002</v>
      </c>
      <c r="AW193" s="353">
        <f>+AW192+AW186</f>
        <v>49873.121169219987</v>
      </c>
      <c r="AX193" s="355">
        <f>+AX192+AX186</f>
        <v>118501.31333216</v>
      </c>
      <c r="AY193" s="384"/>
      <c r="AZ193" s="187">
        <f>+AZ192+AZ186</f>
        <v>169889.89873319559</v>
      </c>
      <c r="BA193" s="172">
        <f>IF(AND(AZ193=0,AN193&gt;AZ193),1,IFERROR(AN193/AZ193,1))</f>
        <v>0.83423139176989347</v>
      </c>
      <c r="BC193" s="554">
        <f>CC193/$AD$193</f>
        <v>9.3030271457896677E-2</v>
      </c>
      <c r="BD193" s="554">
        <f t="shared" ref="BD193:BN193" si="525">CD193/$AD$193</f>
        <v>0.16074842869918463</v>
      </c>
      <c r="BE193" s="554">
        <f t="shared" si="525"/>
        <v>0.22524220592117414</v>
      </c>
      <c r="BF193" s="554">
        <f t="shared" si="525"/>
        <v>0.2797043500475801</v>
      </c>
      <c r="BG193" s="554">
        <f t="shared" si="525"/>
        <v>0.34452183910890488</v>
      </c>
      <c r="BH193" s="554">
        <f t="shared" si="525"/>
        <v>0.42906374917964507</v>
      </c>
      <c r="BI193" s="554">
        <f t="shared" si="525"/>
        <v>0.66701070003958707</v>
      </c>
      <c r="BJ193" s="554">
        <f t="shared" si="525"/>
        <v>0.72073343120836997</v>
      </c>
      <c r="BK193" s="554">
        <f t="shared" si="525"/>
        <v>0.77647202350268307</v>
      </c>
      <c r="BL193" s="554">
        <f t="shared" si="525"/>
        <v>0.83498123266570301</v>
      </c>
      <c r="BM193" s="554">
        <f t="shared" si="525"/>
        <v>0.91578002203737008</v>
      </c>
      <c r="BN193" s="554">
        <f t="shared" si="525"/>
        <v>0.99999999999871925</v>
      </c>
      <c r="BP193" s="554">
        <f>CP193/$AD$193</f>
        <v>6.1357060861217762E-2</v>
      </c>
      <c r="BQ193" s="554">
        <f t="shared" ref="BQ193:CA193" si="526">CQ193/$AD$193</f>
        <v>9.4449349795109716E-2</v>
      </c>
      <c r="BR193" s="554">
        <f t="shared" si="526"/>
        <v>0.13470164411655675</v>
      </c>
      <c r="BS193" s="554">
        <f t="shared" si="526"/>
        <v>0.18432106779589966</v>
      </c>
      <c r="BT193" s="554">
        <f t="shared" si="526"/>
        <v>0.22961084396505152</v>
      </c>
      <c r="BU193" s="554">
        <f t="shared" si="526"/>
        <v>0.28444638928872429</v>
      </c>
      <c r="BV193" s="554">
        <f t="shared" si="526"/>
        <v>0.5432633868997212</v>
      </c>
      <c r="BW193" s="554">
        <f t="shared" si="526"/>
        <v>0.60130338148318996</v>
      </c>
      <c r="BX193" s="554">
        <f t="shared" si="526"/>
        <v>0.65324774322740342</v>
      </c>
      <c r="BY193" s="554">
        <f t="shared" si="526"/>
        <v>0.72675849359655009</v>
      </c>
      <c r="BZ193" s="554">
        <f t="shared" si="526"/>
        <v>0.82605531076101935</v>
      </c>
      <c r="CA193" s="554">
        <f t="shared" si="526"/>
        <v>0.99999999999104661</v>
      </c>
      <c r="CC193" s="570">
        <f>+CC192+CC186</f>
        <v>24209.155905162705</v>
      </c>
      <c r="CD193" s="570">
        <f t="shared" ref="CD193:CN193" si="527">+CD192+CD186</f>
        <v>41831.370702274377</v>
      </c>
      <c r="CE193" s="570">
        <f t="shared" si="527"/>
        <v>58614.508956220045</v>
      </c>
      <c r="CF193" s="570">
        <f t="shared" si="527"/>
        <v>72787.127367661713</v>
      </c>
      <c r="CG193" s="570">
        <f t="shared" si="527"/>
        <v>89654.504765103396</v>
      </c>
      <c r="CH193" s="570">
        <f t="shared" si="527"/>
        <v>111654.74457252002</v>
      </c>
      <c r="CI193" s="570">
        <f t="shared" si="527"/>
        <v>173575.39405846171</v>
      </c>
      <c r="CJ193" s="570">
        <f t="shared" si="527"/>
        <v>187555.59592323669</v>
      </c>
      <c r="CK193" s="570">
        <f t="shared" si="527"/>
        <v>202060.38290967501</v>
      </c>
      <c r="CL193" s="570">
        <f t="shared" si="527"/>
        <v>217286.1641991167</v>
      </c>
      <c r="CM193" s="570">
        <f t="shared" si="527"/>
        <v>238312.33619875839</v>
      </c>
      <c r="CN193" s="570">
        <f t="shared" si="527"/>
        <v>260228.79999966672</v>
      </c>
      <c r="CP193" s="570">
        <f t="shared" ref="CP193:DA193" si="528">+CP192+CP186</f>
        <v>15966.874319441666</v>
      </c>
      <c r="CQ193" s="570">
        <f t="shared" si="528"/>
        <v>24578.440957961648</v>
      </c>
      <c r="CR193" s="570">
        <f t="shared" si="528"/>
        <v>35053.247206478627</v>
      </c>
      <c r="CS193" s="570">
        <f t="shared" si="528"/>
        <v>47965.650287245619</v>
      </c>
      <c r="CT193" s="570">
        <f t="shared" si="528"/>
        <v>59751.354392012603</v>
      </c>
      <c r="CU193" s="570">
        <f t="shared" si="528"/>
        <v>74021.142548937583</v>
      </c>
      <c r="CV193" s="570">
        <f t="shared" si="528"/>
        <v>141372.77925685019</v>
      </c>
      <c r="CW193" s="570">
        <f t="shared" si="528"/>
        <v>156476.45739931276</v>
      </c>
      <c r="CX193" s="570">
        <f t="shared" si="528"/>
        <v>169993.87632277532</v>
      </c>
      <c r="CY193" s="570">
        <f t="shared" si="528"/>
        <v>189123.49067843793</v>
      </c>
      <c r="CZ193" s="570">
        <f t="shared" si="528"/>
        <v>214963.38225296716</v>
      </c>
      <c r="DA193" s="570">
        <f t="shared" si="528"/>
        <v>260228.79999767008</v>
      </c>
      <c r="DC193" s="570">
        <f t="shared" ref="DC193:DN193" si="529">+DC192+DC186</f>
        <v>24209155905.162704</v>
      </c>
      <c r="DD193" s="570">
        <f t="shared" si="529"/>
        <v>41831370702.274376</v>
      </c>
      <c r="DE193" s="570">
        <f t="shared" si="529"/>
        <v>58614508956.220047</v>
      </c>
      <c r="DF193" s="570">
        <f t="shared" si="529"/>
        <v>72787127367.661713</v>
      </c>
      <c r="DG193" s="570">
        <f t="shared" si="529"/>
        <v>89654504765.103378</v>
      </c>
      <c r="DH193" s="570">
        <f t="shared" si="529"/>
        <v>111654744572.52002</v>
      </c>
      <c r="DI193" s="570">
        <f t="shared" si="529"/>
        <v>173575394058.46167</v>
      </c>
      <c r="DJ193" s="570">
        <f t="shared" si="529"/>
        <v>187555595923.23669</v>
      </c>
      <c r="DK193" s="570">
        <f t="shared" si="529"/>
        <v>202060382909.67505</v>
      </c>
      <c r="DL193" s="570">
        <f t="shared" si="529"/>
        <v>217286164199.1167</v>
      </c>
      <c r="DM193" s="570">
        <f t="shared" si="529"/>
        <v>238312336198.75836</v>
      </c>
      <c r="DN193" s="570">
        <f t="shared" si="529"/>
        <v>260228799999.66672</v>
      </c>
      <c r="DP193" s="570">
        <f t="shared" ref="DP193:EA193" si="530">+DP192+DP186</f>
        <v>15966874319.441666</v>
      </c>
      <c r="DQ193" s="570">
        <f t="shared" si="530"/>
        <v>24578440957.961647</v>
      </c>
      <c r="DR193" s="570">
        <f t="shared" si="530"/>
        <v>35053247206.47863</v>
      </c>
      <c r="DS193" s="570">
        <f t="shared" si="530"/>
        <v>47965650287.245621</v>
      </c>
      <c r="DT193" s="570">
        <f t="shared" si="530"/>
        <v>59751354392.012596</v>
      </c>
      <c r="DU193" s="570">
        <f t="shared" si="530"/>
        <v>74021142548.937592</v>
      </c>
      <c r="DV193" s="570">
        <f t="shared" si="530"/>
        <v>141372779256.85016</v>
      </c>
      <c r="DW193" s="570">
        <f t="shared" si="530"/>
        <v>156476457399.31274</v>
      </c>
      <c r="DX193" s="570">
        <f t="shared" si="530"/>
        <v>169993876322.77533</v>
      </c>
      <c r="DY193" s="570">
        <f t="shared" si="530"/>
        <v>189123490678.43793</v>
      </c>
      <c r="DZ193" s="570">
        <f t="shared" si="530"/>
        <v>214963382252.96716</v>
      </c>
      <c r="EA193" s="570">
        <f t="shared" si="530"/>
        <v>260228799997.67004</v>
      </c>
      <c r="EC193" s="556">
        <v>1000000</v>
      </c>
      <c r="ED193" s="557">
        <v>1000000</v>
      </c>
      <c r="EE193" s="557">
        <v>1000000</v>
      </c>
      <c r="EF193" s="557">
        <v>1000000</v>
      </c>
      <c r="EG193" s="557">
        <v>1000000</v>
      </c>
      <c r="EH193" s="557">
        <v>1000000</v>
      </c>
      <c r="EI193" s="557">
        <v>1000000</v>
      </c>
      <c r="EJ193" s="557">
        <v>1000000</v>
      </c>
      <c r="EK193" s="557">
        <v>1000000</v>
      </c>
      <c r="EL193" s="557">
        <v>1000000</v>
      </c>
      <c r="EM193" s="557">
        <v>1000000</v>
      </c>
      <c r="EN193" s="557">
        <v>1000000</v>
      </c>
      <c r="EP193" s="557">
        <v>1000000</v>
      </c>
      <c r="EQ193" s="557">
        <v>1000000</v>
      </c>
      <c r="ER193" s="557">
        <v>1000000</v>
      </c>
      <c r="ES193" s="557">
        <v>1000000</v>
      </c>
      <c r="ET193" s="557">
        <v>1000000</v>
      </c>
      <c r="EU193" s="557">
        <v>1000000</v>
      </c>
      <c r="EV193" s="557">
        <v>1000000</v>
      </c>
      <c r="EW193" s="557">
        <v>1000000</v>
      </c>
      <c r="EX193" s="557">
        <v>1000000</v>
      </c>
      <c r="EY193" s="557">
        <v>1000000</v>
      </c>
      <c r="EZ193" s="557">
        <v>1000000</v>
      </c>
      <c r="FA193" s="557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8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9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9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9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8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9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9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9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439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60" t="s">
        <v>151</v>
      </c>
      <c r="CD196" s="560" t="s">
        <v>152</v>
      </c>
      <c r="CE196" s="560" t="s">
        <v>107</v>
      </c>
      <c r="CF196" s="560" t="s">
        <v>153</v>
      </c>
      <c r="CG196" s="560" t="s">
        <v>154</v>
      </c>
      <c r="CH196" s="560" t="s">
        <v>155</v>
      </c>
      <c r="CI196" s="560" t="s">
        <v>156</v>
      </c>
      <c r="CJ196" s="560" t="s">
        <v>157</v>
      </c>
      <c r="CK196" s="560" t="s">
        <v>158</v>
      </c>
      <c r="CL196" s="560" t="s">
        <v>159</v>
      </c>
      <c r="CM196" s="560" t="s">
        <v>160</v>
      </c>
      <c r="CN196" s="560" t="s">
        <v>161</v>
      </c>
      <c r="CP196" s="560" t="s">
        <v>151</v>
      </c>
      <c r="CQ196" s="560" t="s">
        <v>152</v>
      </c>
      <c r="CR196" s="560" t="s">
        <v>107</v>
      </c>
      <c r="CS196" s="560" t="s">
        <v>153</v>
      </c>
      <c r="CT196" s="560" t="s">
        <v>154</v>
      </c>
      <c r="CU196" s="560" t="s">
        <v>155</v>
      </c>
      <c r="CV196" s="560" t="s">
        <v>156</v>
      </c>
      <c r="CW196" s="560" t="s">
        <v>157</v>
      </c>
      <c r="CX196" s="560" t="s">
        <v>158</v>
      </c>
      <c r="CY196" s="560" t="s">
        <v>159</v>
      </c>
      <c r="CZ196" s="560" t="s">
        <v>160</v>
      </c>
      <c r="DA196" s="560" t="s">
        <v>161</v>
      </c>
      <c r="DC196" s="560" t="s">
        <v>151</v>
      </c>
      <c r="DD196" s="560" t="s">
        <v>152</v>
      </c>
      <c r="DE196" s="560" t="s">
        <v>107</v>
      </c>
      <c r="DF196" s="560" t="s">
        <v>153</v>
      </c>
      <c r="DG196" s="560" t="s">
        <v>154</v>
      </c>
      <c r="DH196" s="560" t="s">
        <v>155</v>
      </c>
      <c r="DI196" s="560" t="s">
        <v>156</v>
      </c>
      <c r="DJ196" s="560" t="s">
        <v>157</v>
      </c>
      <c r="DK196" s="560" t="s">
        <v>158</v>
      </c>
      <c r="DL196" s="560" t="s">
        <v>159</v>
      </c>
      <c r="DM196" s="560" t="s">
        <v>160</v>
      </c>
      <c r="DN196" s="560" t="s">
        <v>161</v>
      </c>
      <c r="DP196" s="560" t="s">
        <v>151</v>
      </c>
      <c r="DQ196" s="560" t="s">
        <v>152</v>
      </c>
      <c r="DR196" s="560" t="s">
        <v>107</v>
      </c>
      <c r="DS196" s="560" t="s">
        <v>153</v>
      </c>
      <c r="DT196" s="560" t="s">
        <v>154</v>
      </c>
      <c r="DU196" s="560" t="s">
        <v>155</v>
      </c>
      <c r="DV196" s="560" t="s">
        <v>156</v>
      </c>
      <c r="DW196" s="560" t="s">
        <v>157</v>
      </c>
      <c r="DX196" s="560" t="s">
        <v>158</v>
      </c>
      <c r="DY196" s="560" t="s">
        <v>159</v>
      </c>
      <c r="DZ196" s="560" t="s">
        <v>160</v>
      </c>
      <c r="EA196" s="560" t="s">
        <v>161</v>
      </c>
      <c r="EC196" s="560" t="s">
        <v>151</v>
      </c>
      <c r="ED196" s="560" t="s">
        <v>152</v>
      </c>
      <c r="EE196" s="560" t="s">
        <v>107</v>
      </c>
      <c r="EF196" s="560" t="s">
        <v>153</v>
      </c>
      <c r="EG196" s="560" t="s">
        <v>154</v>
      </c>
      <c r="EH196" s="560" t="s">
        <v>155</v>
      </c>
      <c r="EI196" s="560" t="s">
        <v>156</v>
      </c>
      <c r="EJ196" s="560" t="s">
        <v>157</v>
      </c>
      <c r="EK196" s="560" t="s">
        <v>158</v>
      </c>
      <c r="EL196" s="560" t="s">
        <v>159</v>
      </c>
      <c r="EM196" s="560" t="s">
        <v>160</v>
      </c>
      <c r="EN196" s="560" t="s">
        <v>161</v>
      </c>
      <c r="EP196" s="560" t="s">
        <v>151</v>
      </c>
      <c r="EQ196" s="560" t="s">
        <v>152</v>
      </c>
      <c r="ER196" s="560" t="s">
        <v>107</v>
      </c>
      <c r="ES196" s="560" t="s">
        <v>153</v>
      </c>
      <c r="ET196" s="560" t="s">
        <v>154</v>
      </c>
      <c r="EU196" s="560" t="s">
        <v>155</v>
      </c>
      <c r="EV196" s="560" t="s">
        <v>156</v>
      </c>
      <c r="EW196" s="560" t="s">
        <v>157</v>
      </c>
      <c r="EX196" s="560" t="s">
        <v>158</v>
      </c>
      <c r="EY196" s="560" t="s">
        <v>159</v>
      </c>
      <c r="EZ196" s="560" t="s">
        <v>160</v>
      </c>
      <c r="FA196" s="560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30 de Septiembre de 2024'!$P$4:$P$749,'[1]SIIF 30 de Septiembre de 2024'!$A$4:$A$749,$B197,'[1]SIIF 30 de Septiembre de 2024'!$B$4:$B$749,$C197,'[1]SIIF 30 de Septiembre de 2024'!$C$4:$C$749,$D197)/1000000</f>
        <v>5976.1567249999998</v>
      </c>
      <c r="X197" s="360">
        <f>1500-1500</f>
        <v>0</v>
      </c>
      <c r="Y197" s="360">
        <f>+SUMIFS('[1]SIIF 30 de Septiembre de 2024'!$R$4:$R$749,'[1]SIIF 30 de Septiembre de 2024'!$A$4:$A$749,$B197,'[1]SIIF 30 de Septiembre de 2024'!$B$4:$B$749,$C197,'[1]SIIF 30 de Septiembre de 2024'!$C$4:$C$749,$D197)/1000000</f>
        <v>0</v>
      </c>
      <c r="Z197" s="360"/>
      <c r="AA197" s="360">
        <f>+SUMIFS('[1]SIIF 30 de Septiembre de 2024'!$Q$4:$Q$749,'[1]SIIF 30 de Septiembre de 2024'!$A$4:$A$749,$B197,'[1]SIIF 30 de Septiembre de 2024'!$B$4:$B$749,$C197,'[1]SIIF 30 de Septiembre de 2024'!$C$4:$C$749,$D197)/1000000</f>
        <v>0</v>
      </c>
      <c r="AB197" s="360"/>
      <c r="AC197" s="360"/>
      <c r="AD197" s="433">
        <f t="shared" ref="AD197:AD205" si="531">W197-Y197+AA197</f>
        <v>5976.1567249999998</v>
      </c>
      <c r="AE197" s="360">
        <f>+SUMIFS('[1]SIIF 30 de Septiembre de 2024'!$T$4:$T$749,'[1]SIIF 30 de Septiembre de 2024'!$A$4:$A$749,$B197,'[1]SIIF 30 de Septiembre de 2024'!$B$4:$B$749,$C197,'[1]SIIF 30 de Septiembre de 2024'!$C$4:$C$749,$D197)/1000000</f>
        <v>0</v>
      </c>
      <c r="AF197" s="360">
        <f>+SUMIFS('[1]SIIF 30 de Septiembre de 2024'!$U$4:$U$749,'[1]SIIF 30 de Septiembre de 2024'!$A$4:$A$749,$B197,'[1]SIIF 30 de Septiembre de 2024'!$B$4:$B$749,$C197,'[1]SIIF 30 de Septiembre de 2024'!$C$4:$C$749,$D197)/1000000</f>
        <v>5937.3581990000002</v>
      </c>
      <c r="AG197" s="360">
        <f t="shared" ref="AG197:AG205" si="532">AD197-AE197</f>
        <v>5976.1567249999998</v>
      </c>
      <c r="AH197" s="437">
        <f>+SUMIFS('[1]SIIF 30 de Septiembre de 2024'!$W$4:$W$749,'[1]SIIF 30 de Septiembre de 2024'!$A$4:$A$749,$B197,'[1]SIIF 30 de Septiembre de 2024'!$B$4:$B$749,$C197,'[1]SIIF 30 de Septiembre de 2024'!$C$4:$C$749,$D197,'[1]SIIF 30 de Septiembre de 2024'!$D$4:$D$749,$E197,'[1]SIIF 30 de Septiembre de 2024'!$E$4:$E$749,$F197,'[1]SIIF 30 de Septiembre de 2024'!$F$4:$F$749,$G197,'[1]SIIF 30 de Septiembre de 2024'!$G$4:$G$749,$H197,'[1]SIIF 30 de Septiembre de 2024'!$H$4:$H$749,$I197,'[1]SIIF 30 de Septiembre de 2024'!$I$4:$I$749,$J197,'[1]SIIF 30 de Septiembre de 2024'!$J$4:$J$749,$K197,'[1]SIIF 30 de Septiembre de 2024'!$K$4:$K$749,$L197,'[1]SIIF 30 de Septiembre de 2024'!$L$4:$L$749,$M197,'[1]SIIF 30 de Septiembre de 2024'!$M$4:$M$749,$N197,'[1]SIIF 30 de Septiembre de 2024'!$N$4:$N$749,$O197)/1000000</f>
        <v>5311.9981399999997</v>
      </c>
      <c r="AI197" s="247">
        <f t="shared" ref="AI197:AI206" si="533">+AH197/AD197</f>
        <v>0.8888652664978427</v>
      </c>
      <c r="AJ197" s="248"/>
      <c r="AK197" s="246">
        <f t="shared" ref="AK197:AK205" si="534">INDEX(CC197:CN197,MATCH($W$1,$CC$86:$CN$86,0))</f>
        <v>5976.1567249999998</v>
      </c>
      <c r="AL197" s="246">
        <f t="shared" ref="AL197:AL205" si="535">+AH197-AK197</f>
        <v>-664.15858500000013</v>
      </c>
      <c r="AM197" s="170">
        <f t="shared" ref="AM197:AM206" si="536">INDEX(BC197:BN197,MATCH($W$1,$BC$86:$BN$86,0))</f>
        <v>1</v>
      </c>
      <c r="AN197" s="438">
        <f>+SUMIFS('[1]SIIF 30 de Septiembre de 2024'!$X$4:$X$749,'[1]SIIF 30 de Septiembre de 2024'!$A$4:$A$749,$B197,'[1]SIIF 30 de Septiembre de 2024'!$B$4:$B$749,$C197,'[1]SIIF 30 de Septiembre de 2024'!$C$4:$C$749,$D197,'[1]SIIF 30 de Septiembre de 2024'!$D$4:$D$749,$E197,'[1]SIIF 30 de Septiembre de 2024'!$E$4:$E$749,$F197,'[1]SIIF 30 de Septiembre de 2024'!$F$4:$F$749,$G197,'[1]SIIF 30 de Septiembre de 2024'!$G$4:$G$749,$H197,'[1]SIIF 30 de Septiembre de 2024'!$H$4:$H$749,$I197,'[1]SIIF 30 de Septiembre de 2024'!$I$4:$I$749,$J197,'[1]SIIF 30 de Septiembre de 2024'!$J$4:$J$749,$K197,'[1]SIIF 30 de Septiembre de 2024'!$K$4:$K$749,$L197,'[1]SIIF 30 de Septiembre de 2024'!$L$4:$L$749,$M197,'[1]SIIF 30 de Septiembre de 2024'!$M$4:$M$749,$N197,'[1]SIIF 30 de Septiembre de 2024'!$N$4:$N$749,$O197)/1000000</f>
        <v>3257.8901039000002</v>
      </c>
      <c r="AO197" s="247">
        <f t="shared" ref="AO197:AO206" si="537">+AN197/AD197</f>
        <v>0.54514803640796428</v>
      </c>
      <c r="AP197" s="248"/>
      <c r="AQ197" s="246">
        <f t="shared" ref="AQ197:AQ205" si="538">INDEX(CP197:DA197,MATCH($W$1,$CP$86:$DA$86,0))</f>
        <v>3525.9954937003045</v>
      </c>
      <c r="AR197" s="246">
        <f t="shared" ref="AR197:AR205" si="539">+AN197-AQ197</f>
        <v>-268.10538980030424</v>
      </c>
      <c r="AS197" s="170">
        <f t="shared" ref="AS197:AS206" si="540">INDEX(BP197:CA197,MATCH($W$1,$BP$86:$CA$86,0))</f>
        <v>0.59001054623418325</v>
      </c>
      <c r="AT197" s="438">
        <f>+SUMIFS('[1]SIIF 30 de Septiembre de 2024'!$Z$4:$Z$749,'[1]SIIF 30 de Septiembre de 2024'!$A$4:$A$749,$B197,'[1]SIIF 30 de Septiembre de 2024'!$B$4:$B$749,$C197,'[1]SIIF 30 de Septiembre de 2024'!$C$4:$C$749,$D197,'[1]SIIF 30 de Septiembre de 2024'!$D$4:$D$749,$E197,'[1]SIIF 30 de Septiembre de 2024'!$E$4:$E$749,$F197,'[1]SIIF 30 de Septiembre de 2024'!$F$4:$F$749,$G197,'[1]SIIF 30 de Septiembre de 2024'!$G$4:$G$749,$H197,'[1]SIIF 30 de Septiembre de 2024'!$H$4:$H$749,$I197,'[1]SIIF 30 de Septiembre de 2024'!$I$4:$I$749,$J197,'[1]SIIF 30 de Septiembre de 2024'!$J$4:$J$749,$K197,'[1]SIIF 30 de Septiembre de 2024'!$K$4:$K$749,$L197,'[1]SIIF 30 de Septiembre de 2024'!$L$4:$L$749,$M197,'[1]SIIF 30 de Septiembre de 2024'!$M$4:$M$749,$N197,'[1]SIIF 30 de Septiembre de 2024'!$N$4:$N$749,$O197)/1000000</f>
        <v>3133.4305389000001</v>
      </c>
      <c r="AU197" s="247">
        <f t="shared" ref="AU197:AU206" si="541">+AT197/AD197</f>
        <v>0.52432201548395641</v>
      </c>
      <c r="AV197" s="433">
        <f t="shared" ref="AV197:AV205" si="542">+AD197-AH197</f>
        <v>664.15858500000013</v>
      </c>
      <c r="AW197" s="361">
        <f t="shared" ref="AW197:AW205" si="543">+AH197-AN197</f>
        <v>2054.1080360999995</v>
      </c>
      <c r="AX197" s="382">
        <f t="shared" ref="AX197:AX205" si="544">+AD197-AN197</f>
        <v>2718.2666210999996</v>
      </c>
      <c r="AY197" s="386"/>
      <c r="AZ197" s="190">
        <f t="shared" ref="AZ197:AZ205" si="545">AD197*AS197</f>
        <v>3525.9954936983377</v>
      </c>
      <c r="BA197" s="172">
        <f t="shared" ref="BA197:BA206" si="546">IF(AND(AZ197=0,AN197&gt;AZ197),1,IFERROR(AN197/AZ197,1))</f>
        <v>0.92396320690780931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7">DC197/EC197</f>
        <v>0</v>
      </c>
      <c r="CD197" s="496">
        <f t="shared" si="547"/>
        <v>763.35369166999999</v>
      </c>
      <c r="CE197" s="496">
        <f t="shared" si="547"/>
        <v>1368.2016916700002</v>
      </c>
      <c r="CF197" s="496">
        <f t="shared" si="547"/>
        <v>2568.2016916699999</v>
      </c>
      <c r="CG197" s="496">
        <f t="shared" si="547"/>
        <v>3328.5241916700002</v>
      </c>
      <c r="CH197" s="496">
        <f t="shared" si="547"/>
        <v>4131.97849167</v>
      </c>
      <c r="CI197" s="496">
        <f t="shared" si="547"/>
        <v>4773.3886916700003</v>
      </c>
      <c r="CJ197" s="496">
        <f t="shared" si="547"/>
        <v>5550.8622250033332</v>
      </c>
      <c r="CK197" s="496">
        <f t="shared" si="547"/>
        <v>5976.1567249999998</v>
      </c>
      <c r="CL197" s="496">
        <f t="shared" si="547"/>
        <v>5976.1567249999998</v>
      </c>
      <c r="CM197" s="496">
        <f t="shared" si="547"/>
        <v>5976.1567249999998</v>
      </c>
      <c r="CN197" s="496">
        <f t="shared" si="547"/>
        <v>5976.1567249999998</v>
      </c>
      <c r="CP197" s="497">
        <f t="shared" ref="CP197:DA205" si="548">DP197/EP197</f>
        <v>0</v>
      </c>
      <c r="CQ197" s="497">
        <f t="shared" si="548"/>
        <v>220.00749275391306</v>
      </c>
      <c r="CR197" s="497">
        <f t="shared" si="548"/>
        <v>447.01588217482606</v>
      </c>
      <c r="CS197" s="497">
        <f t="shared" si="548"/>
        <v>871.23245284573909</v>
      </c>
      <c r="CT197" s="497">
        <f t="shared" si="548"/>
        <v>1295.449023516652</v>
      </c>
      <c r="CU197" s="497">
        <f t="shared" si="548"/>
        <v>2349.6655941875647</v>
      </c>
      <c r="CV197" s="497">
        <f t="shared" si="548"/>
        <v>2683.8821648584781</v>
      </c>
      <c r="CW197" s="497">
        <f t="shared" si="548"/>
        <v>3024.7625542793912</v>
      </c>
      <c r="CX197" s="497">
        <f t="shared" si="548"/>
        <v>3525.9954937003045</v>
      </c>
      <c r="CY197" s="497">
        <f t="shared" si="548"/>
        <v>4627.2284331212177</v>
      </c>
      <c r="CZ197" s="497">
        <f t="shared" si="548"/>
        <v>5128.4613725421304</v>
      </c>
      <c r="DA197" s="497">
        <f t="shared" si="548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30 de Septiembre de 2024'!$P$4:$P$749,'[1]SIIF 30 de Septiembre de 2024'!$A$4:$A$749,$B198,'[1]SIIF 30 de Septiembre de 2024'!$B$4:$B$749,$C198,'[1]SIIF 30 de Septiembre de 2024'!$C$4:$C$749,$D198)/1000000</f>
        <v>12443.543986000001</v>
      </c>
      <c r="X198" s="360">
        <v>0</v>
      </c>
      <c r="Y198" s="360">
        <f>+SUMIFS('[1]SIIF 30 de Septiembre de 2024'!$R$4:$R$749,'[1]SIIF 30 de Septiembre de 2024'!$A$4:$A$749,$B198,'[1]SIIF 30 de Septiembre de 2024'!$B$4:$B$749,$C198,'[1]SIIF 30 de Septiembre de 2024'!$C$4:$C$749,$D198)/1000000</f>
        <v>0</v>
      </c>
      <c r="Z198" s="360"/>
      <c r="AA198" s="360">
        <f>+SUMIFS('[1]SIIF 30 de Septiembre de 2024'!$Q$4:$Q$749,'[1]SIIF 30 de Septiembre de 2024'!$A$4:$A$749,$B198,'[1]SIIF 30 de Septiembre de 2024'!$B$4:$B$749,$C198,'[1]SIIF 30 de Septiembre de 2024'!$C$4:$C$749,$D198)/1000000</f>
        <v>0</v>
      </c>
      <c r="AB198" s="360"/>
      <c r="AC198" s="360"/>
      <c r="AD198" s="433">
        <f t="shared" si="531"/>
        <v>12443.543986000001</v>
      </c>
      <c r="AE198" s="360">
        <f>+SUMIFS('[1]SIIF 30 de Septiembre de 2024'!$T$4:$T$749,'[1]SIIF 30 de Septiembre de 2024'!$A$4:$A$749,$B198,'[1]SIIF 30 de Septiembre de 2024'!$B$4:$B$749,$C198,'[1]SIIF 30 de Septiembre de 2024'!$C$4:$C$749,$D198)/1000000</f>
        <v>0.31706600000000001</v>
      </c>
      <c r="AF198" s="360">
        <f>+SUMIFS('[1]SIIF 30 de Septiembre de 2024'!$U$4:$U$749,'[1]SIIF 30 de Septiembre de 2024'!$A$4:$A$749,$B198,'[1]SIIF 30 de Septiembre de 2024'!$B$4:$B$749,$C198,'[1]SIIF 30 de Septiembre de 2024'!$C$4:$C$749,$D198)/1000000</f>
        <v>12401.236247999999</v>
      </c>
      <c r="AG198" s="360">
        <f t="shared" si="532"/>
        <v>12443.226920000001</v>
      </c>
      <c r="AH198" s="437">
        <f>+SUMIFS('[1]SIIF 30 de Septiembre de 2024'!$W$4:$W$749,'[1]SIIF 30 de Septiembre de 2024'!$A$4:$A$749,$B198,'[1]SIIF 30 de Septiembre de 2024'!$B$4:$B$749,$C198,'[1]SIIF 30 de Septiembre de 2024'!$C$4:$C$749,$D198,'[1]SIIF 30 de Septiembre de 2024'!$D$4:$D$749,$E198,'[1]SIIF 30 de Septiembre de 2024'!$E$4:$E$749,$F198,'[1]SIIF 30 de Septiembre de 2024'!$F$4:$F$749,$G198,'[1]SIIF 30 de Septiembre de 2024'!$G$4:$G$749,$H198,'[1]SIIF 30 de Septiembre de 2024'!$H$4:$H$749,$I198,'[1]SIIF 30 de Septiembre de 2024'!$I$4:$I$749,$J198,'[1]SIIF 30 de Septiembre de 2024'!$J$4:$J$749,$K198,'[1]SIIF 30 de Septiembre de 2024'!$K$4:$K$749,$L198,'[1]SIIF 30 de Septiembre de 2024'!$L$4:$L$749,$M198,'[1]SIIF 30 de Septiembre de 2024'!$M$4:$M$749,$N198,'[1]SIIF 30 de Septiembre de 2024'!$N$4:$N$749,$O198)/1000000</f>
        <v>11155.175636</v>
      </c>
      <c r="AI198" s="247">
        <f t="shared" si="533"/>
        <v>0.89646290868184175</v>
      </c>
      <c r="AJ198" s="248"/>
      <c r="AK198" s="246">
        <f t="shared" si="534"/>
        <v>12141.543986000001</v>
      </c>
      <c r="AL198" s="246">
        <f t="shared" si="535"/>
        <v>-986.36835000000065</v>
      </c>
      <c r="AM198" s="170">
        <f t="shared" si="536"/>
        <v>0.97573038674996648</v>
      </c>
      <c r="AN198" s="438">
        <f>+SUMIFS('[1]SIIF 30 de Septiembre de 2024'!$X$4:$X$749,'[1]SIIF 30 de Septiembre de 2024'!$A$4:$A$749,$B198,'[1]SIIF 30 de Septiembre de 2024'!$B$4:$B$749,$C198,'[1]SIIF 30 de Septiembre de 2024'!$C$4:$C$749,$D198,'[1]SIIF 30 de Septiembre de 2024'!$D$4:$D$749,$E198,'[1]SIIF 30 de Septiembre de 2024'!$E$4:$E$749,$F198,'[1]SIIF 30 de Septiembre de 2024'!$F$4:$F$749,$G198,'[1]SIIF 30 de Septiembre de 2024'!$G$4:$G$749,$H198,'[1]SIIF 30 de Septiembre de 2024'!$H$4:$H$749,$I198,'[1]SIIF 30 de Septiembre de 2024'!$I$4:$I$749,$J198,'[1]SIIF 30 de Septiembre de 2024'!$J$4:$J$749,$K198,'[1]SIIF 30 de Septiembre de 2024'!$K$4:$K$749,$L198,'[1]SIIF 30 de Septiembre de 2024'!$L$4:$L$749,$M198,'[1]SIIF 30 de Septiembre de 2024'!$M$4:$M$749,$N198,'[1]SIIF 30 de Septiembre de 2024'!$N$4:$N$749,$O198)/1000000</f>
        <v>7627.5708500000001</v>
      </c>
      <c r="AO198" s="247">
        <f t="shared" si="537"/>
        <v>0.61297415419446721</v>
      </c>
      <c r="AP198" s="248"/>
      <c r="AQ198" s="246">
        <f t="shared" si="538"/>
        <v>6741.5435610000004</v>
      </c>
      <c r="AR198" s="246">
        <f t="shared" si="539"/>
        <v>886.02728899999966</v>
      </c>
      <c r="AS198" s="170">
        <f t="shared" si="540"/>
        <v>0.54177038057524329</v>
      </c>
      <c r="AT198" s="438">
        <f>+SUMIFS('[1]SIIF 30 de Septiembre de 2024'!$Z$4:$Z$749,'[1]SIIF 30 de Septiembre de 2024'!$A$4:$A$749,$B198,'[1]SIIF 30 de Septiembre de 2024'!$B$4:$B$749,$C198,'[1]SIIF 30 de Septiembre de 2024'!$C$4:$C$749,$D198,'[1]SIIF 30 de Septiembre de 2024'!$D$4:$D$749,$E198,'[1]SIIF 30 de Septiembre de 2024'!$E$4:$E$749,$F198,'[1]SIIF 30 de Septiembre de 2024'!$F$4:$F$749,$G198,'[1]SIIF 30 de Septiembre de 2024'!$G$4:$G$749,$H198,'[1]SIIF 30 de Septiembre de 2024'!$H$4:$H$749,$I198,'[1]SIIF 30 de Septiembre de 2024'!$I$4:$I$749,$J198,'[1]SIIF 30 de Septiembre de 2024'!$J$4:$J$749,$K198,'[1]SIIF 30 de Septiembre de 2024'!$K$4:$K$749,$L198,'[1]SIIF 30 de Septiembre de 2024'!$L$4:$L$749,$M198,'[1]SIIF 30 de Septiembre de 2024'!$M$4:$M$749,$N198,'[1]SIIF 30 de Septiembre de 2024'!$N$4:$N$749,$O198)/1000000</f>
        <v>6843.2143779999997</v>
      </c>
      <c r="AU198" s="247">
        <f t="shared" si="541"/>
        <v>0.54994094814943173</v>
      </c>
      <c r="AV198" s="433">
        <f t="shared" si="542"/>
        <v>1288.3683500000006</v>
      </c>
      <c r="AW198" s="361">
        <f t="shared" si="543"/>
        <v>3527.6047859999999</v>
      </c>
      <c r="AX198" s="382">
        <f t="shared" si="544"/>
        <v>4815.9731360000005</v>
      </c>
      <c r="AY198" s="386"/>
      <c r="AZ198" s="190">
        <f t="shared" si="545"/>
        <v>6741.5435610000004</v>
      </c>
      <c r="BA198" s="172">
        <f t="shared" si="546"/>
        <v>1.1314279557764322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7"/>
        <v>492.04700000000003</v>
      </c>
      <c r="CD198" s="496">
        <f t="shared" si="547"/>
        <v>3919.6906130000002</v>
      </c>
      <c r="CE198" s="496">
        <f t="shared" si="547"/>
        <v>6982.6737290000001</v>
      </c>
      <c r="CF198" s="496">
        <f t="shared" si="547"/>
        <v>9342.5933710000008</v>
      </c>
      <c r="CG198" s="496">
        <f t="shared" si="547"/>
        <v>10806.942225000001</v>
      </c>
      <c r="CH198" s="496">
        <f t="shared" si="547"/>
        <v>11426.942225000001</v>
      </c>
      <c r="CI198" s="496">
        <f t="shared" si="547"/>
        <v>11869.102376999999</v>
      </c>
      <c r="CJ198" s="496">
        <f t="shared" si="547"/>
        <v>12057.543986000001</v>
      </c>
      <c r="CK198" s="496">
        <f t="shared" si="547"/>
        <v>12141.543986000001</v>
      </c>
      <c r="CL198" s="496">
        <f t="shared" si="547"/>
        <v>12275.543986000001</v>
      </c>
      <c r="CM198" s="496">
        <f t="shared" si="547"/>
        <v>12359.543986000001</v>
      </c>
      <c r="CN198" s="496">
        <f t="shared" si="547"/>
        <v>12443.543986000001</v>
      </c>
      <c r="CP198" s="497">
        <f t="shared" si="548"/>
        <v>0</v>
      </c>
      <c r="CQ198" s="497">
        <f t="shared" si="548"/>
        <v>399.13900000000001</v>
      </c>
      <c r="CR198" s="497">
        <f t="shared" si="548"/>
        <v>889.61699999999996</v>
      </c>
      <c r="CS198" s="497">
        <f t="shared" si="548"/>
        <v>1507.7950000000001</v>
      </c>
      <c r="CT198" s="497">
        <f t="shared" si="548"/>
        <v>2410.973</v>
      </c>
      <c r="CU198" s="497">
        <f t="shared" si="548"/>
        <v>3385.1509999999998</v>
      </c>
      <c r="CV198" s="497">
        <f t="shared" si="548"/>
        <v>4382.3289999999997</v>
      </c>
      <c r="CW198" s="497">
        <f t="shared" si="548"/>
        <v>5469.7473220000002</v>
      </c>
      <c r="CX198" s="497">
        <f t="shared" si="548"/>
        <v>6741.5435610000004</v>
      </c>
      <c r="CY198" s="497">
        <f t="shared" si="548"/>
        <v>8475.5473419999998</v>
      </c>
      <c r="CZ198" s="497">
        <f t="shared" si="548"/>
        <v>10394.611342</v>
      </c>
      <c r="DA198" s="497">
        <f t="shared" si="548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30 de Septiembre de 2024'!$P$4:$P$749,'[1]SIIF 30 de Septiembre de 2024'!$A$4:$A$749,$B199,'[1]SIIF 30 de Septiembre de 2024'!$B$4:$B$749,$C199,'[1]SIIF 30 de Septiembre de 2024'!$C$4:$C$749,$D199)/1000000</f>
        <v>13654.968000000001</v>
      </c>
      <c r="X199" s="360">
        <v>0</v>
      </c>
      <c r="Y199" s="360">
        <f>+SUMIFS('[1]SIIF 30 de Septiembre de 2024'!$R$4:$R$749,'[1]SIIF 30 de Septiembre de 2024'!$A$4:$A$749,$B199,'[1]SIIF 30 de Septiembre de 2024'!$B$4:$B$749,$C199,'[1]SIIF 30 de Septiembre de 2024'!$C$4:$C$749,$D199)/1000000</f>
        <v>0</v>
      </c>
      <c r="Z199" s="360"/>
      <c r="AA199" s="360">
        <f>+SUMIFS('[1]SIIF 30 de Septiembre de 2024'!$Q$4:$Q$749,'[1]SIIF 30 de Septiembre de 2024'!$A$4:$A$749,$B199,'[1]SIIF 30 de Septiembre de 2024'!$B$4:$B$749,$C199,'[1]SIIF 30 de Septiembre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30 de Septiembre de 2024'!$T$4:$T$749,'[1]SIIF 30 de Septiembre de 2024'!$A$4:$A$749,$B199,'[1]SIIF 30 de Septiembre de 2024'!$B$4:$B$749,$C199,'[1]SIIF 30 de Septiembre de 2024'!$C$4:$C$749,$D199)/1000000</f>
        <v>1952.6189400000001</v>
      </c>
      <c r="AF199" s="360">
        <f>+SUMIFS('[1]SIIF 30 de Septiembre de 2024'!$U$4:$U$749,'[1]SIIF 30 de Septiembre de 2024'!$A$4:$A$749,$B199,'[1]SIIF 30 de Septiembre de 2024'!$B$4:$B$749,$C199,'[1]SIIF 30 de Septiembre de 2024'!$C$4:$C$749,$D199)/1000000</f>
        <v>11509.123228</v>
      </c>
      <c r="AG199" s="360">
        <f t="shared" si="532"/>
        <v>11702.34906</v>
      </c>
      <c r="AH199" s="437">
        <f>+SUMIFS('[1]SIIF 30 de Septiembre de 2024'!$W$4:$W$749,'[1]SIIF 30 de Septiembre de 2024'!$A$4:$A$749,$B199,'[1]SIIF 30 de Septiembre de 2024'!$B$4:$B$749,$C199,'[1]SIIF 30 de Septiembre de 2024'!$C$4:$C$749,$D199,'[1]SIIF 30 de Septiembre de 2024'!$D$4:$D$749,$E199,'[1]SIIF 30 de Septiembre de 2024'!$E$4:$E$749,$F199,'[1]SIIF 30 de Septiembre de 2024'!$F$4:$F$749,$G199,'[1]SIIF 30 de Septiembre de 2024'!$G$4:$G$749,$H199,'[1]SIIF 30 de Septiembre de 2024'!$H$4:$H$749,$I199,'[1]SIIF 30 de Septiembre de 2024'!$I$4:$I$749,$J199,'[1]SIIF 30 de Septiembre de 2024'!$J$4:$J$749,$K199,'[1]SIIF 30 de Septiembre de 2024'!$K$4:$K$749,$L199,'[1]SIIF 30 de Septiembre de 2024'!$L$4:$L$749,$M199,'[1]SIIF 30 de Septiembre de 2024'!$M$4:$M$749,$N199,'[1]SIIF 30 de Septiembre de 2024'!$N$4:$N$749,$O199)/1000000</f>
        <v>6160.2285080000001</v>
      </c>
      <c r="AI199" s="247">
        <f t="shared" si="533"/>
        <v>0.45113459863106231</v>
      </c>
      <c r="AJ199" s="248"/>
      <c r="AK199" s="246">
        <f>INDEX(CC199:CN199,MATCH($W$1,$CC$86:$CN$86,0))</f>
        <v>6323.0797650000004</v>
      </c>
      <c r="AL199" s="246">
        <f>+AH199-AK199</f>
        <v>-162.85125700000026</v>
      </c>
      <c r="AM199" s="170">
        <f t="shared" si="536"/>
        <v>0.46300000000000002</v>
      </c>
      <c r="AN199" s="438">
        <f>+SUMIFS('[1]SIIF 30 de Septiembre de 2024'!$X$4:$X$749,'[1]SIIF 30 de Septiembre de 2024'!$A$4:$A$749,$B199,'[1]SIIF 30 de Septiembre de 2024'!$B$4:$B$749,$C199,'[1]SIIF 30 de Septiembre de 2024'!$C$4:$C$749,$D199,'[1]SIIF 30 de Septiembre de 2024'!$D$4:$D$749,$E199,'[1]SIIF 30 de Septiembre de 2024'!$E$4:$E$749,$F199,'[1]SIIF 30 de Septiembre de 2024'!$F$4:$F$749,$G199,'[1]SIIF 30 de Septiembre de 2024'!$G$4:$G$749,$H199,'[1]SIIF 30 de Septiembre de 2024'!$H$4:$H$749,$I199,'[1]SIIF 30 de Septiembre de 2024'!$I$4:$I$749,$J199,'[1]SIIF 30 de Septiembre de 2024'!$J$4:$J$749,$K199,'[1]SIIF 30 de Septiembre de 2024'!$K$4:$K$749,$L199,'[1]SIIF 30 de Septiembre de 2024'!$L$4:$L$749,$M199,'[1]SIIF 30 de Septiembre de 2024'!$M$4:$M$749,$N199,'[1]SIIF 30 de Septiembre de 2024'!$N$4:$N$749,$O199)/1000000</f>
        <v>3759.6246289999999</v>
      </c>
      <c r="AO199" s="247">
        <f t="shared" si="537"/>
        <v>0.27533016767230795</v>
      </c>
      <c r="AP199" s="248"/>
      <c r="AQ199" s="246">
        <f t="shared" si="538"/>
        <v>3907.2567439999998</v>
      </c>
      <c r="AR199" s="246">
        <f>+AN199-AQ199</f>
        <v>-147.63211499999989</v>
      </c>
      <c r="AS199" s="170">
        <f t="shared" si="540"/>
        <v>0.28599999999999998</v>
      </c>
      <c r="AT199" s="438">
        <f>+SUMIFS('[1]SIIF 30 de Septiembre de 2024'!$Z$4:$Z$749,'[1]SIIF 30 de Septiembre de 2024'!$A$4:$A$749,$B199,'[1]SIIF 30 de Septiembre de 2024'!$B$4:$B$749,$C199,'[1]SIIF 30 de Septiembre de 2024'!$C$4:$C$749,$D199,'[1]SIIF 30 de Septiembre de 2024'!$D$4:$D$749,$E199,'[1]SIIF 30 de Septiembre de 2024'!$E$4:$E$749,$F199,'[1]SIIF 30 de Septiembre de 2024'!$F$4:$F$749,$G199,'[1]SIIF 30 de Septiembre de 2024'!$G$4:$G$749,$H199,'[1]SIIF 30 de Septiembre de 2024'!$H$4:$H$749,$I199,'[1]SIIF 30 de Septiembre de 2024'!$I$4:$I$749,$J199,'[1]SIIF 30 de Septiembre de 2024'!$J$4:$J$749,$K199,'[1]SIIF 30 de Septiembre de 2024'!$K$4:$K$749,$L199,'[1]SIIF 30 de Septiembre de 2024'!$L$4:$L$749,$M199,'[1]SIIF 30 de Septiembre de 2024'!$M$4:$M$749,$N199,'[1]SIIF 30 de Septiembre de 2024'!$N$4:$N$749,$O199)/1000000</f>
        <v>3272.5983190000002</v>
      </c>
      <c r="AU199" s="247">
        <f t="shared" si="541"/>
        <v>0.23966356559751734</v>
      </c>
      <c r="AV199" s="433">
        <f t="shared" si="542"/>
        <v>7494.7394920000006</v>
      </c>
      <c r="AW199" s="361">
        <f>+AH199-AN199</f>
        <v>2400.6038790000002</v>
      </c>
      <c r="AX199" s="382">
        <f t="shared" si="544"/>
        <v>9895.3433710000008</v>
      </c>
      <c r="AY199" s="386"/>
      <c r="AZ199" s="190">
        <f t="shared" si="545"/>
        <v>3905.3208479999998</v>
      </c>
      <c r="BA199" s="172">
        <f>IF(AND(AZ199=0,AN199&gt;AZ199),1,IFERROR(AN199/AZ199,1))</f>
        <v>0.96269289395911883</v>
      </c>
      <c r="BC199" s="581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 t="s">
        <v>440</v>
      </c>
      <c r="BI199" s="252">
        <v>0.42199999999999999</v>
      </c>
      <c r="BJ199" s="252">
        <v>0.45800000000000002</v>
      </c>
      <c r="BK199" s="252">
        <v>0.46300000000000002</v>
      </c>
      <c r="BL199" s="252">
        <v>0.83</v>
      </c>
      <c r="BM199" s="252">
        <v>0.85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0.16200000000000001</v>
      </c>
      <c r="BV199" s="252">
        <v>0.20499999999999999</v>
      </c>
      <c r="BW199" s="252">
        <v>0.24199999999999999</v>
      </c>
      <c r="BX199" s="288">
        <v>0.28599999999999998</v>
      </c>
      <c r="BY199" s="252">
        <v>0.33600000000000002</v>
      </c>
      <c r="BZ199" s="288">
        <v>0.77100000000000002</v>
      </c>
      <c r="CA199" s="252">
        <v>1</v>
      </c>
      <c r="CC199" s="496">
        <f>DC199/EC199</f>
        <v>2865.6457107210399</v>
      </c>
      <c r="CD199" s="496">
        <f t="shared" si="547"/>
        <v>5756.8561107210398</v>
      </c>
      <c r="CE199" s="496">
        <f t="shared" si="547"/>
        <v>5991.4288712250391</v>
      </c>
      <c r="CF199" s="496">
        <f t="shared" si="547"/>
        <v>6416.4288712250391</v>
      </c>
      <c r="CG199" s="496">
        <f t="shared" si="547"/>
        <v>6416.4288712250391</v>
      </c>
      <c r="CH199" s="496">
        <f t="shared" si="547"/>
        <v>5648.8945299999996</v>
      </c>
      <c r="CI199" s="496">
        <f t="shared" si="547"/>
        <v>5768.9912850000001</v>
      </c>
      <c r="CJ199" s="496">
        <f t="shared" si="547"/>
        <v>6252.1589649999996</v>
      </c>
      <c r="CK199" s="496">
        <f t="shared" si="547"/>
        <v>6323.0797650000004</v>
      </c>
      <c r="CL199" s="496">
        <f t="shared" si="547"/>
        <v>11327.740245999999</v>
      </c>
      <c r="CM199" s="496">
        <f t="shared" si="547"/>
        <v>11605.746426</v>
      </c>
      <c r="CN199" s="496">
        <f t="shared" si="547"/>
        <v>13654.967999666665</v>
      </c>
      <c r="CP199" s="497">
        <f t="shared" si="548"/>
        <v>0</v>
      </c>
      <c r="CQ199" s="497">
        <f t="shared" si="548"/>
        <v>629.27803332439998</v>
      </c>
      <c r="CR199" s="497">
        <f t="shared" si="548"/>
        <v>1201.3283089787999</v>
      </c>
      <c r="CS199" s="497">
        <f t="shared" si="548"/>
        <v>1984.8785846331996</v>
      </c>
      <c r="CT199" s="497">
        <f t="shared" si="548"/>
        <v>2568.4288602875995</v>
      </c>
      <c r="CU199" s="497">
        <f t="shared" si="548"/>
        <v>2210.6446089999999</v>
      </c>
      <c r="CV199" s="497">
        <f t="shared" si="548"/>
        <v>2793.975794</v>
      </c>
      <c r="CW199" s="497">
        <f t="shared" si="548"/>
        <v>3301.9994689999999</v>
      </c>
      <c r="CX199" s="497">
        <f t="shared" si="548"/>
        <v>3907.2567439999998</v>
      </c>
      <c r="CY199" s="497">
        <f t="shared" si="548"/>
        <v>4592.5140190000002</v>
      </c>
      <c r="CZ199" s="497">
        <f t="shared" si="548"/>
        <v>10525.488135666666</v>
      </c>
      <c r="DA199" s="497">
        <f t="shared" si="548"/>
        <v>13654.967999666665</v>
      </c>
      <c r="DC199" s="500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5648894530</v>
      </c>
      <c r="DI199" s="497">
        <v>5768991285</v>
      </c>
      <c r="DJ199" s="497">
        <v>6252158965</v>
      </c>
      <c r="DK199" s="497">
        <v>6323079765</v>
      </c>
      <c r="DL199" s="497">
        <v>11327740246</v>
      </c>
      <c r="DM199" s="497">
        <v>11605746426</v>
      </c>
      <c r="DN199" s="497">
        <v>13654967999.666666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2210644609</v>
      </c>
      <c r="DV199" s="497">
        <v>2793975794</v>
      </c>
      <c r="DW199" s="497">
        <v>3301999469</v>
      </c>
      <c r="DX199" s="504">
        <v>3907256744</v>
      </c>
      <c r="DY199" s="497">
        <v>4592514019</v>
      </c>
      <c r="DZ199" s="504">
        <v>10525488135.666666</v>
      </c>
      <c r="EA199" s="497">
        <v>13654967999.666666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30 de Septiembre de 2024'!$P$4:$P$749,'[1]SIIF 30 de Septiembre de 2024'!$A$4:$A$749,$B200,'[1]SIIF 30 de Septiembre de 2024'!$B$4:$B$749,$C200,'[1]SIIF 30 de Septiembre de 2024'!$C$4:$C$749,$D200)/1000000</f>
        <v>16632.031999999999</v>
      </c>
      <c r="X200" s="360">
        <v>0</v>
      </c>
      <c r="Y200" s="360">
        <f>+SUMIFS('[1]SIIF 30 de Septiembre de 2024'!$R$4:$R$749,'[1]SIIF 30 de Septiembre de 2024'!$A$4:$A$749,$B200,'[1]SIIF 30 de Septiembre de 2024'!$B$4:$B$749,$C200,'[1]SIIF 30 de Septiembre de 2024'!$C$4:$C$749,$D200)/1000000</f>
        <v>0</v>
      </c>
      <c r="Z200" s="360"/>
      <c r="AA200" s="360">
        <f>+SUMIFS('[1]SIIF 30 de Septiembre de 2024'!$Q$4:$Q$749,'[1]SIIF 30 de Septiembre de 2024'!$A$4:$A$749,$B200,'[1]SIIF 30 de Septiembre de 2024'!$B$4:$B$749,$C200,'[1]SIIF 30 de Septiembre de 2024'!$C$4:$C$749,$D200)/1000000</f>
        <v>0</v>
      </c>
      <c r="AB200" s="360"/>
      <c r="AC200" s="360"/>
      <c r="AD200" s="433">
        <f t="shared" si="531"/>
        <v>16632.031999999999</v>
      </c>
      <c r="AE200" s="360">
        <f>+SUMIFS('[1]SIIF 30 de Septiembre de 2024'!$T$4:$T$749,'[1]SIIF 30 de Septiembre de 2024'!$A$4:$A$749,$B200,'[1]SIIF 30 de Septiembre de 2024'!$B$4:$B$749,$C200,'[1]SIIF 30 de Septiembre de 2024'!$C$4:$C$749,$D200)/1000000</f>
        <v>0</v>
      </c>
      <c r="AF200" s="360">
        <f>+SUMIFS('[1]SIIF 30 de Septiembre de 2024'!$U$4:$U$749,'[1]SIIF 30 de Septiembre de 2024'!$A$4:$A$749,$B200,'[1]SIIF 30 de Septiembre de 2024'!$B$4:$B$749,$C200,'[1]SIIF 30 de Septiembre de 2024'!$C$4:$C$749,$D200)/1000000</f>
        <v>16432.031999999999</v>
      </c>
      <c r="AG200" s="360">
        <f t="shared" si="532"/>
        <v>16632.031999999999</v>
      </c>
      <c r="AH200" s="437">
        <f>+SUMIFS('[1]SIIF 30 de Septiembre de 2024'!$W$4:$W$749,'[1]SIIF 30 de Septiembre de 2024'!$A$4:$A$749,$B200,'[1]SIIF 30 de Septiembre de 2024'!$B$4:$B$749,$C200,'[1]SIIF 30 de Septiembre de 2024'!$C$4:$C$749,$D200,'[1]SIIF 30 de Septiembre de 2024'!$D$4:$D$749,$E200,'[1]SIIF 30 de Septiembre de 2024'!$E$4:$E$749,$F200,'[1]SIIF 30 de Septiembre de 2024'!$F$4:$F$749,$G200,'[1]SIIF 30 de Septiembre de 2024'!$G$4:$G$749,$H200,'[1]SIIF 30 de Septiembre de 2024'!$H$4:$H$749,$I200,'[1]SIIF 30 de Septiembre de 2024'!$I$4:$I$749,$J200,'[1]SIIF 30 de Septiembre de 2024'!$J$4:$J$749,$K200,'[1]SIIF 30 de Septiembre de 2024'!$K$4:$K$749,$L200,'[1]SIIF 30 de Septiembre de 2024'!$L$4:$L$749,$M200,'[1]SIIF 30 de Septiembre de 2024'!$M$4:$M$749,$N200,'[1]SIIF 30 de Septiembre de 2024'!$N$4:$N$749,$O200)/1000000</f>
        <v>13298.465803999999</v>
      </c>
      <c r="AI200" s="247">
        <f t="shared" si="533"/>
        <v>0.79956951766326567</v>
      </c>
      <c r="AJ200" s="248"/>
      <c r="AK200" s="246">
        <f t="shared" si="534"/>
        <v>6948.6912300000004</v>
      </c>
      <c r="AL200" s="246">
        <f t="shared" si="535"/>
        <v>6349.7745739999991</v>
      </c>
      <c r="AM200" s="170">
        <f t="shared" si="536"/>
        <v>0.41778967416609109</v>
      </c>
      <c r="AN200" s="438">
        <f>+SUMIFS('[1]SIIF 30 de Septiembre de 2024'!$X$4:$X$749,'[1]SIIF 30 de Septiembre de 2024'!$A$4:$A$749,$B200,'[1]SIIF 30 de Septiembre de 2024'!$B$4:$B$749,$C200,'[1]SIIF 30 de Septiembre de 2024'!$C$4:$C$749,$D200,'[1]SIIF 30 de Septiembre de 2024'!$D$4:$D$749,$E200,'[1]SIIF 30 de Septiembre de 2024'!$E$4:$E$749,$F200,'[1]SIIF 30 de Septiembre de 2024'!$F$4:$F$749,$G200,'[1]SIIF 30 de Septiembre de 2024'!$G$4:$G$749,$H200,'[1]SIIF 30 de Septiembre de 2024'!$H$4:$H$749,$I200,'[1]SIIF 30 de Septiembre de 2024'!$I$4:$I$749,$J200,'[1]SIIF 30 de Septiembre de 2024'!$J$4:$J$749,$K200,'[1]SIIF 30 de Septiembre de 2024'!$K$4:$K$749,$L200,'[1]SIIF 30 de Septiembre de 2024'!$L$4:$L$749,$M200,'[1]SIIF 30 de Septiembre de 2024'!$M$4:$M$749,$N200,'[1]SIIF 30 de Septiembre de 2024'!$N$4:$N$749,$O200)/1000000</f>
        <v>1906.4604830000001</v>
      </c>
      <c r="AO200" s="247">
        <f t="shared" si="537"/>
        <v>0.11462583062610751</v>
      </c>
      <c r="AP200" s="248"/>
      <c r="AQ200" s="246">
        <f t="shared" si="538"/>
        <v>6948.6912300000004</v>
      </c>
      <c r="AR200" s="246">
        <f t="shared" si="539"/>
        <v>-5042.2307470000005</v>
      </c>
      <c r="AS200" s="170">
        <f t="shared" si="540"/>
        <v>0.41778967416609109</v>
      </c>
      <c r="AT200" s="438">
        <f>+SUMIFS('[1]SIIF 30 de Septiembre de 2024'!$Z$4:$Z$749,'[1]SIIF 30 de Septiembre de 2024'!$A$4:$A$749,$B200,'[1]SIIF 30 de Septiembre de 2024'!$B$4:$B$749,$C200,'[1]SIIF 30 de Septiembre de 2024'!$C$4:$C$749,$D200,'[1]SIIF 30 de Septiembre de 2024'!$D$4:$D$749,$E200,'[1]SIIF 30 de Septiembre de 2024'!$E$4:$E$749,$F200,'[1]SIIF 30 de Septiembre de 2024'!$F$4:$F$749,$G200,'[1]SIIF 30 de Septiembre de 2024'!$G$4:$G$749,$H200,'[1]SIIF 30 de Septiembre de 2024'!$H$4:$H$749,$I200,'[1]SIIF 30 de Septiembre de 2024'!$I$4:$I$749,$J200,'[1]SIIF 30 de Septiembre de 2024'!$J$4:$J$749,$K200,'[1]SIIF 30 de Septiembre de 2024'!$K$4:$K$749,$L200,'[1]SIIF 30 de Septiembre de 2024'!$L$4:$L$749,$M200,'[1]SIIF 30 de Septiembre de 2024'!$M$4:$M$749,$N200,'[1]SIIF 30 de Septiembre de 2024'!$N$4:$N$749,$O200)/1000000</f>
        <v>1539.1230109999999</v>
      </c>
      <c r="AU200" s="247">
        <f t="shared" si="541"/>
        <v>9.2539685529705568E-2</v>
      </c>
      <c r="AV200" s="433">
        <f t="shared" si="542"/>
        <v>3333.5661959999998</v>
      </c>
      <c r="AW200" s="361">
        <f t="shared" si="543"/>
        <v>11392.005320999999</v>
      </c>
      <c r="AX200" s="382">
        <f t="shared" si="544"/>
        <v>14725.571516999998</v>
      </c>
      <c r="AY200" s="386"/>
      <c r="AZ200" s="190">
        <f t="shared" si="545"/>
        <v>6948.6912300000004</v>
      </c>
      <c r="BA200" s="172">
        <f t="shared" si="546"/>
        <v>0.27436252668259659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7"/>
        <v>75.208882000000003</v>
      </c>
      <c r="CD200" s="496">
        <f t="shared" si="547"/>
        <v>314.34480000000002</v>
      </c>
      <c r="CE200" s="496">
        <f t="shared" si="547"/>
        <v>784.48071800000002</v>
      </c>
      <c r="CF200" s="496">
        <f t="shared" si="547"/>
        <v>1345.491636</v>
      </c>
      <c r="CG200" s="496">
        <f t="shared" si="547"/>
        <v>1911.5025539999999</v>
      </c>
      <c r="CH200" s="496">
        <f t="shared" si="547"/>
        <v>2631.7134719999999</v>
      </c>
      <c r="CI200" s="496">
        <f t="shared" si="547"/>
        <v>3803.1643920000001</v>
      </c>
      <c r="CJ200" s="496">
        <f t="shared" si="547"/>
        <v>5630.8153119999997</v>
      </c>
      <c r="CK200" s="496">
        <f t="shared" si="547"/>
        <v>6948.6912300000004</v>
      </c>
      <c r="CL200" s="496">
        <f t="shared" si="547"/>
        <v>8287.8761639999993</v>
      </c>
      <c r="CM200" s="496">
        <f t="shared" si="547"/>
        <v>12023.838481999999</v>
      </c>
      <c r="CN200" s="496">
        <f t="shared" si="547"/>
        <v>16632.031999999999</v>
      </c>
      <c r="CP200" s="497">
        <f t="shared" si="548"/>
        <v>0</v>
      </c>
      <c r="CQ200" s="497">
        <f t="shared" si="548"/>
        <v>239.135918</v>
      </c>
      <c r="CR200" s="497">
        <f t="shared" si="548"/>
        <v>709.27183600000001</v>
      </c>
      <c r="CS200" s="497">
        <f t="shared" si="548"/>
        <v>1270.2827540000001</v>
      </c>
      <c r="CT200" s="497">
        <f t="shared" si="548"/>
        <v>1836.293672</v>
      </c>
      <c r="CU200" s="497">
        <f t="shared" si="548"/>
        <v>2631.7134719999999</v>
      </c>
      <c r="CV200" s="497">
        <f t="shared" si="548"/>
        <v>3803.1643920000001</v>
      </c>
      <c r="CW200" s="497">
        <f t="shared" si="548"/>
        <v>5630.8153119999997</v>
      </c>
      <c r="CX200" s="497">
        <f t="shared" si="548"/>
        <v>6948.6912300000004</v>
      </c>
      <c r="CY200" s="497">
        <f t="shared" si="548"/>
        <v>8287.8761639999993</v>
      </c>
      <c r="CZ200" s="497">
        <f t="shared" si="548"/>
        <v>12022.838481999999</v>
      </c>
      <c r="DA200" s="497">
        <f t="shared" si="548"/>
        <v>16632.031999999999</v>
      </c>
      <c r="DC200" s="500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30 de Septiembre de 2024'!$P$4:$P$749,'[1]SIIF 30 de Septiembre de 2024'!$A$4:$A$749,$B201,'[1]SIIF 30 de Septiembre de 2024'!$B$4:$B$749,$C201,'[1]SIIF 30 de Septiembre de 2024'!$C$4:$C$749,$D201)/1000000</f>
        <v>13247.880693999999</v>
      </c>
      <c r="X201" s="360"/>
      <c r="Y201" s="360">
        <f>+SUMIFS('[1]SIIF 30 de Septiembre de 2024'!$R$4:$R$749,'[1]SIIF 30 de Septiembre de 2024'!$A$4:$A$749,$B201,'[1]SIIF 30 de Septiembre de 2024'!$B$4:$B$749,$C201,'[1]SIIF 30 de Septiembre de 2024'!$C$4:$C$749,$D201)/1000000</f>
        <v>0</v>
      </c>
      <c r="Z201" s="360"/>
      <c r="AA201" s="360">
        <f>+SUMIFS('[1]SIIF 30 de Septiembre de 2024'!$Q$4:$Q$749,'[1]SIIF 30 de Septiembre de 2024'!$A$4:$A$749,$B201,'[1]SIIF 30 de Septiembre de 2024'!$B$4:$B$749,$C201,'[1]SIIF 30 de Septiembre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30 de Septiembre de 2024'!$T$4:$T$749,'[1]SIIF 30 de Septiembre de 2024'!$A$4:$A$749,$B201,'[1]SIIF 30 de Septiembre de 2024'!$B$4:$B$749,$C201,'[1]SIIF 30 de Septiembre de 2024'!$C$4:$C$749,$D201)/1000000</f>
        <v>327.167529</v>
      </c>
      <c r="AF201" s="375">
        <f>+SUMIFS('[1]SIIF 30 de Septiembre de 2024'!$U$4:$U$749,'[1]SIIF 30 de Septiembre de 2024'!$A$4:$A$749,$B201,'[1]SIIF 30 de Septiembre de 2024'!$B$4:$B$749,$C201,'[1]SIIF 30 de Septiembre de 2024'!$C$4:$C$749,$D201)/1000000</f>
        <v>9090.4507159999994</v>
      </c>
      <c r="AG201" s="375">
        <f t="shared" si="532"/>
        <v>12920.713164999999</v>
      </c>
      <c r="AH201" s="442">
        <f>+SUMIFS('[1]SIIF 30 de Septiembre de 2024'!$W$4:$W$749,'[1]SIIF 30 de Septiembre de 2024'!$A$4:$A$749,$B201,'[1]SIIF 30 de Septiembre de 2024'!$B$4:$B$749,$C201,'[1]SIIF 30 de Septiembre de 2024'!$C$4:$C$749,$D201,'[1]SIIF 30 de Septiembre de 2024'!$D$4:$D$749,$E201,'[1]SIIF 30 de Septiembre de 2024'!$E$4:$E$749,$F201,'[1]SIIF 30 de Septiembre de 2024'!$F$4:$F$749,$G201,'[1]SIIF 30 de Septiembre de 2024'!$G$4:$G$749,$H201,'[1]SIIF 30 de Septiembre de 2024'!$H$4:$H$749,$I201,'[1]SIIF 30 de Septiembre de 2024'!$I$4:$I$749,$J201,'[1]SIIF 30 de Septiembre de 2024'!$J$4:$J$749,$K201,'[1]SIIF 30 de Septiembre de 2024'!$K$4:$K$749,$L201,'[1]SIIF 30 de Septiembre de 2024'!$L$4:$L$749,$M201,'[1]SIIF 30 de Septiembre de 2024'!$M$4:$M$749,$N201,'[1]SIIF 30 de Septiembre de 2024'!$N$4:$N$749,$O201)/1000000</f>
        <v>7760.8816246699998</v>
      </c>
      <c r="AI201" s="286">
        <f t="shared" si="533"/>
        <v>0.58582061568420707</v>
      </c>
      <c r="AJ201" s="287"/>
      <c r="AK201" s="246">
        <f t="shared" si="534"/>
        <v>12182.538404999999</v>
      </c>
      <c r="AL201" s="246">
        <f>+AH201-AK201</f>
        <v>-4421.6567803299995</v>
      </c>
      <c r="AM201" s="170">
        <f t="shared" si="536"/>
        <v>0.92</v>
      </c>
      <c r="AN201" s="438">
        <f>+SUMIFS('[1]SIIF 30 de Septiembre de 2024'!$X$4:$X$749,'[1]SIIF 30 de Septiembre de 2024'!$A$4:$A$749,$B201,'[1]SIIF 30 de Septiembre de 2024'!$B$4:$B$749,$C201,'[1]SIIF 30 de Septiembre de 2024'!$C$4:$C$749,$D201,'[1]SIIF 30 de Septiembre de 2024'!$D$4:$D$749,$E201,'[1]SIIF 30 de Septiembre de 2024'!$E$4:$E$749,$F201,'[1]SIIF 30 de Septiembre de 2024'!$F$4:$F$749,$G201,'[1]SIIF 30 de Septiembre de 2024'!$G$4:$G$749,$H201,'[1]SIIF 30 de Septiembre de 2024'!$H$4:$H$749,$I201,'[1]SIIF 30 de Septiembre de 2024'!$I$4:$I$749,$J201,'[1]SIIF 30 de Septiembre de 2024'!$J$4:$J$749,$K201,'[1]SIIF 30 de Septiembre de 2024'!$K$4:$K$749,$L201,'[1]SIIF 30 de Septiembre de 2024'!$L$4:$L$749,$M201,'[1]SIIF 30 de Septiembre de 2024'!$M$4:$M$749,$N201,'[1]SIIF 30 de Septiembre de 2024'!$N$4:$N$749,$O201)/1000000</f>
        <v>4288.8668833700003</v>
      </c>
      <c r="AO201" s="286">
        <f t="shared" si="537"/>
        <v>0.3237398480884901</v>
      </c>
      <c r="AP201" s="287"/>
      <c r="AQ201" s="246">
        <f t="shared" si="538"/>
        <v>7850.6599811999995</v>
      </c>
      <c r="AR201" s="246">
        <f>+AN201-AQ201</f>
        <v>-3561.7930978299992</v>
      </c>
      <c r="AS201" s="170">
        <f t="shared" si="540"/>
        <v>0.59299999999999997</v>
      </c>
      <c r="AT201" s="438">
        <f>+SUMIFS('[1]SIIF 30 de Septiembre de 2024'!$Z$4:$Z$749,'[1]SIIF 30 de Septiembre de 2024'!$A$4:$A$749,$B201,'[1]SIIF 30 de Septiembre de 2024'!$B$4:$B$749,$C201,'[1]SIIF 30 de Septiembre de 2024'!$C$4:$C$749,$D201,'[1]SIIF 30 de Septiembre de 2024'!$D$4:$D$749,$E201,'[1]SIIF 30 de Septiembre de 2024'!$E$4:$E$749,$F201,'[1]SIIF 30 de Septiembre de 2024'!$F$4:$F$749,$G201,'[1]SIIF 30 de Septiembre de 2024'!$G$4:$G$749,$H201,'[1]SIIF 30 de Septiembre de 2024'!$H$4:$H$749,$I201,'[1]SIIF 30 de Septiembre de 2024'!$I$4:$I$749,$J201,'[1]SIIF 30 de Septiembre de 2024'!$J$4:$J$749,$K201,'[1]SIIF 30 de Septiembre de 2024'!$K$4:$K$749,$L201,'[1]SIIF 30 de Septiembre de 2024'!$L$4:$L$749,$M201,'[1]SIIF 30 de Septiembre de 2024'!$M$4:$M$749,$N201,'[1]SIIF 30 de Septiembre de 2024'!$N$4:$N$749,$O201)/1000000</f>
        <v>3850.5983593699998</v>
      </c>
      <c r="AU201" s="286">
        <f t="shared" si="541"/>
        <v>0.29065768693961336</v>
      </c>
      <c r="AV201" s="433">
        <f t="shared" si="542"/>
        <v>5486.9990693299997</v>
      </c>
      <c r="AW201" s="376">
        <f>+AH201-AN201</f>
        <v>3472.0147412999995</v>
      </c>
      <c r="AX201" s="390">
        <f t="shared" si="544"/>
        <v>8959.0138106300001</v>
      </c>
      <c r="AY201" s="385"/>
      <c r="AZ201" s="190">
        <f t="shared" si="545"/>
        <v>7855.9932515419996</v>
      </c>
      <c r="BA201" s="172">
        <f>IF(AND(AZ201=0,AN201&gt;AZ201),1,IFERROR(AN201/AZ201,1))</f>
        <v>0.5459356628810963</v>
      </c>
      <c r="BC201" s="584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252">
        <v>0.74399999999999999</v>
      </c>
      <c r="BI201" s="252">
        <v>0.90400000000000003</v>
      </c>
      <c r="BJ201" s="252">
        <v>0.91200000000000003</v>
      </c>
      <c r="BK201" s="252">
        <v>0.92</v>
      </c>
      <c r="BL201" s="252">
        <v>0.92700000000000005</v>
      </c>
      <c r="BM201" s="252">
        <v>0.97099999999999997</v>
      </c>
      <c r="BN201" s="252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0.26500000000000001</v>
      </c>
      <c r="BV201" s="252">
        <v>0.46300000000000002</v>
      </c>
      <c r="BW201" s="252">
        <v>0.52800000000000002</v>
      </c>
      <c r="BX201" s="288">
        <v>0.59299999999999997</v>
      </c>
      <c r="BY201" s="252">
        <v>0.72499999999999998</v>
      </c>
      <c r="BZ201" s="288">
        <v>0.79500000000000004</v>
      </c>
      <c r="CA201" s="252">
        <v>1</v>
      </c>
      <c r="CC201" s="496">
        <f t="shared" si="547"/>
        <v>435.93400000000003</v>
      </c>
      <c r="CD201" s="496">
        <f t="shared" si="547"/>
        <v>2210.3000000000002</v>
      </c>
      <c r="CE201" s="496">
        <f t="shared" si="547"/>
        <v>3460.3</v>
      </c>
      <c r="CF201" s="496">
        <f t="shared" si="547"/>
        <v>3520.3</v>
      </c>
      <c r="CG201" s="496">
        <f t="shared" si="547"/>
        <v>6214.7059339999996</v>
      </c>
      <c r="CH201" s="496">
        <f t="shared" si="547"/>
        <v>9857.5384049999993</v>
      </c>
      <c r="CI201" s="496">
        <f t="shared" si="547"/>
        <v>11977.538404999999</v>
      </c>
      <c r="CJ201" s="496">
        <f t="shared" si="547"/>
        <v>12087.538404999999</v>
      </c>
      <c r="CK201" s="496">
        <f t="shared" si="547"/>
        <v>12182.538404999999</v>
      </c>
      <c r="CL201" s="496">
        <f t="shared" si="547"/>
        <v>12277.538404999999</v>
      </c>
      <c r="CM201" s="496">
        <f t="shared" si="547"/>
        <v>12868.538404999999</v>
      </c>
      <c r="CN201" s="496">
        <f t="shared" si="547"/>
        <v>13247.880693999999</v>
      </c>
      <c r="CP201" s="497">
        <f t="shared" si="548"/>
        <v>0</v>
      </c>
      <c r="CQ201" s="497">
        <f t="shared" si="548"/>
        <v>619.89400000000001</v>
      </c>
      <c r="CR201" s="497">
        <f t="shared" si="548"/>
        <v>1249.788</v>
      </c>
      <c r="CS201" s="497">
        <f t="shared" si="548"/>
        <v>2289.6819999999998</v>
      </c>
      <c r="CT201" s="497">
        <f t="shared" si="548"/>
        <v>2967.576</v>
      </c>
      <c r="CU201" s="497">
        <f t="shared" si="548"/>
        <v>3505.5048704999999</v>
      </c>
      <c r="CV201" s="497">
        <f t="shared" si="548"/>
        <v>6130.3854412000001</v>
      </c>
      <c r="CW201" s="497">
        <f t="shared" si="548"/>
        <v>6997.5227112000002</v>
      </c>
      <c r="CX201" s="497">
        <f t="shared" si="548"/>
        <v>7850.6599811999995</v>
      </c>
      <c r="CY201" s="497">
        <f t="shared" si="548"/>
        <v>9599.4757613999991</v>
      </c>
      <c r="CZ201" s="497">
        <f t="shared" si="548"/>
        <v>10536.9790314</v>
      </c>
      <c r="DA201" s="497">
        <f t="shared" si="548"/>
        <v>13247.880693999999</v>
      </c>
      <c r="DC201" s="585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9857538405</v>
      </c>
      <c r="DI201" s="515">
        <v>11977538405</v>
      </c>
      <c r="DJ201" s="515">
        <v>12087538405</v>
      </c>
      <c r="DK201" s="515">
        <v>12182538405</v>
      </c>
      <c r="DL201" s="515">
        <v>12277538405</v>
      </c>
      <c r="DM201" s="515">
        <v>12868538405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3505504870.5</v>
      </c>
      <c r="DV201" s="497">
        <v>6130385441.1999998</v>
      </c>
      <c r="DW201" s="497">
        <v>6997522711.1999998</v>
      </c>
      <c r="DX201" s="504">
        <v>7850659981.1999998</v>
      </c>
      <c r="DY201" s="497">
        <v>9599475761.3999996</v>
      </c>
      <c r="DZ201" s="504">
        <v>10536979031.4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30 de Septiembre de 2024'!$P$4:$P$749,'[1]SIIF 30 de Septiembre de 2024'!$A$4:$A$749,$B202,'[1]SIIF 30 de Septiembre de 2024'!$B$4:$B$749,$C202,'[1]SIIF 30 de Septiembre de 2024'!$C$4:$C$749,$D202)/1000000</f>
        <v>9237.1352380000008</v>
      </c>
      <c r="X202" s="360"/>
      <c r="Y202" s="360">
        <f>+SUMIFS('[1]SIIF 30 de Septiembre de 2024'!$R$4:$R$749,'[1]SIIF 30 de Septiembre de 2024'!$A$4:$A$749,$B202,'[1]SIIF 30 de Septiembre de 2024'!$B$4:$B$749,$C202,'[1]SIIF 30 de Septiembre de 2024'!$C$4:$C$749,$D202)/1000000</f>
        <v>0</v>
      </c>
      <c r="Z202" s="360"/>
      <c r="AA202" s="360">
        <f>+SUMIFS('[1]SIIF 30 de Septiembre de 2024'!$Q$4:$Q$749,'[1]SIIF 30 de Septiembre de 2024'!$A$4:$A$749,$B202,'[1]SIIF 30 de Septiembre de 2024'!$B$4:$B$749,$C202,'[1]SIIF 30 de Septiembre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30 de Septiembre de 2024'!$T$4:$T$749,'[1]SIIF 30 de Septiembre de 2024'!$A$4:$A$749,$B202,'[1]SIIF 30 de Septiembre de 2024'!$B$4:$B$749,$C202,'[1]SIIF 30 de Septiembre de 2024'!$C$4:$C$749,$D202)/1000000</f>
        <v>0</v>
      </c>
      <c r="AF202" s="375">
        <f>+SUMIFS('[1]SIIF 30 de Septiembre de 2024'!$U$4:$U$749,'[1]SIIF 30 de Septiembre de 2024'!$A$4:$A$749,$B202,'[1]SIIF 30 de Septiembre de 2024'!$B$4:$B$749,$C202,'[1]SIIF 30 de Septiembre de 2024'!$C$4:$C$749,$D202)/1000000</f>
        <v>9101.8180279999997</v>
      </c>
      <c r="AG202" s="375">
        <f t="shared" si="532"/>
        <v>9237.1352380000008</v>
      </c>
      <c r="AH202" s="442">
        <f>+SUMIFS('[1]SIIF 30 de Septiembre de 2024'!$W$4:$W$749,'[1]SIIF 30 de Septiembre de 2024'!$A$4:$A$749,$B202,'[1]SIIF 30 de Septiembre de 2024'!$B$4:$B$749,$C202,'[1]SIIF 30 de Septiembre de 2024'!$C$4:$C$749,$D202,'[1]SIIF 30 de Septiembre de 2024'!$D$4:$D$749,$E202,'[1]SIIF 30 de Septiembre de 2024'!$E$4:$E$749,$F202,'[1]SIIF 30 de Septiembre de 2024'!$F$4:$F$749,$G202,'[1]SIIF 30 de Septiembre de 2024'!$G$4:$G$749,$H202,'[1]SIIF 30 de Septiembre de 2024'!$H$4:$H$749,$I202,'[1]SIIF 30 de Septiembre de 2024'!$I$4:$I$749,$J202,'[1]SIIF 30 de Septiembre de 2024'!$J$4:$J$749,$K202,'[1]SIIF 30 de Septiembre de 2024'!$K$4:$K$749,$L202,'[1]SIIF 30 de Septiembre de 2024'!$L$4:$L$749,$M202,'[1]SIIF 30 de Septiembre de 2024'!$M$4:$M$749,$N202,'[1]SIIF 30 de Septiembre de 2024'!$N$4:$N$749,$O202)/1000000</f>
        <v>8130.9685632000001</v>
      </c>
      <c r="AI202" s="286">
        <f t="shared" si="533"/>
        <v>0.88024786405102962</v>
      </c>
      <c r="AJ202" s="287"/>
      <c r="AK202" s="246">
        <f t="shared" si="534"/>
        <v>8548.930891</v>
      </c>
      <c r="AL202" s="246">
        <f>+AH202-AK202</f>
        <v>-417.96232779999991</v>
      </c>
      <c r="AM202" s="170">
        <f t="shared" si="536"/>
        <v>0.9254959108784242</v>
      </c>
      <c r="AN202" s="438">
        <f>+SUMIFS('[1]SIIF 30 de Septiembre de 2024'!$X$4:$X$749,'[1]SIIF 30 de Septiembre de 2024'!$A$4:$A$749,$B202,'[1]SIIF 30 de Septiembre de 2024'!$B$4:$B$749,$C202,'[1]SIIF 30 de Septiembre de 2024'!$C$4:$C$749,$D202,'[1]SIIF 30 de Septiembre de 2024'!$D$4:$D$749,$E202,'[1]SIIF 30 de Septiembre de 2024'!$E$4:$E$749,$F202,'[1]SIIF 30 de Septiembre de 2024'!$F$4:$F$749,$G202,'[1]SIIF 30 de Septiembre de 2024'!$G$4:$G$749,$H202,'[1]SIIF 30 de Septiembre de 2024'!$H$4:$H$749,$I202,'[1]SIIF 30 de Septiembre de 2024'!$I$4:$I$749,$J202,'[1]SIIF 30 de Septiembre de 2024'!$J$4:$J$749,$K202,'[1]SIIF 30 de Septiembre de 2024'!$K$4:$K$749,$L202,'[1]SIIF 30 de Septiembre de 2024'!$L$4:$L$749,$M202,'[1]SIIF 30 de Septiembre de 2024'!$M$4:$M$749,$N202,'[1]SIIF 30 de Septiembre de 2024'!$N$4:$N$749,$O202)/1000000</f>
        <v>4309.5365692700007</v>
      </c>
      <c r="AO202" s="286">
        <f t="shared" si="537"/>
        <v>0.46654470874706927</v>
      </c>
      <c r="AP202" s="287"/>
      <c r="AQ202" s="246">
        <f t="shared" si="538"/>
        <v>4989.216563</v>
      </c>
      <c r="AR202" s="246">
        <f>+AN202-AQ202</f>
        <v>-679.6799937299993</v>
      </c>
      <c r="AS202" s="170">
        <f t="shared" si="540"/>
        <v>0.54012596281533964</v>
      </c>
      <c r="AT202" s="438">
        <f>+SUMIFS('[1]SIIF 30 de Septiembre de 2024'!$Z$4:$Z$749,'[1]SIIF 30 de Septiembre de 2024'!$A$4:$A$749,$B202,'[1]SIIF 30 de Septiembre de 2024'!$B$4:$B$749,$C202,'[1]SIIF 30 de Septiembre de 2024'!$C$4:$C$749,$D202,'[1]SIIF 30 de Septiembre de 2024'!$D$4:$D$749,$E202,'[1]SIIF 30 de Septiembre de 2024'!$E$4:$E$749,$F202,'[1]SIIF 30 de Septiembre de 2024'!$F$4:$F$749,$G202,'[1]SIIF 30 de Septiembre de 2024'!$G$4:$G$749,$H202,'[1]SIIF 30 de Septiembre de 2024'!$H$4:$H$749,$I202,'[1]SIIF 30 de Septiembre de 2024'!$I$4:$I$749,$J202,'[1]SIIF 30 de Septiembre de 2024'!$J$4:$J$749,$K202,'[1]SIIF 30 de Septiembre de 2024'!$K$4:$K$749,$L202,'[1]SIIF 30 de Septiembre de 2024'!$L$4:$L$749,$M202,'[1]SIIF 30 de Septiembre de 2024'!$M$4:$M$749,$N202,'[1]SIIF 30 de Septiembre de 2024'!$N$4:$N$749,$O202)/1000000</f>
        <v>3899.35486627</v>
      </c>
      <c r="AU202" s="286">
        <f t="shared" si="541"/>
        <v>0.42213898203294875</v>
      </c>
      <c r="AV202" s="433">
        <f t="shared" si="542"/>
        <v>1106.1666748000007</v>
      </c>
      <c r="AW202" s="376">
        <f>+AH202-AN202</f>
        <v>3821.4319939299994</v>
      </c>
      <c r="AX202" s="390">
        <f t="shared" si="544"/>
        <v>4927.5986687300001</v>
      </c>
      <c r="AY202" s="385"/>
      <c r="AZ202" s="190">
        <f t="shared" si="545"/>
        <v>4989.2165640802523</v>
      </c>
      <c r="BA202" s="172">
        <f>IF(AND(AZ202=0,AN202&gt;AZ202),1,IFERROR(AN202/AZ202,1))</f>
        <v>0.86377019596551652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7"/>
        <v>2290.4409930000002</v>
      </c>
      <c r="CD202" s="496">
        <f t="shared" si="547"/>
        <v>4125.8518180000001</v>
      </c>
      <c r="CE202" s="496">
        <f t="shared" si="547"/>
        <v>6805.086601</v>
      </c>
      <c r="CF202" s="496">
        <f t="shared" si="547"/>
        <v>7484.9813839999997</v>
      </c>
      <c r="CG202" s="496">
        <f t="shared" si="547"/>
        <v>7829.3517599999996</v>
      </c>
      <c r="CH202" s="496">
        <f t="shared" si="547"/>
        <v>8009.2465430000002</v>
      </c>
      <c r="CI202" s="496">
        <f t="shared" si="547"/>
        <v>8189.1413259999999</v>
      </c>
      <c r="CJ202" s="496">
        <f t="shared" si="547"/>
        <v>8369.0361080000002</v>
      </c>
      <c r="CK202" s="496">
        <f t="shared" si="547"/>
        <v>8548.930891</v>
      </c>
      <c r="CL202" s="496">
        <f t="shared" si="547"/>
        <v>8778.5756739999997</v>
      </c>
      <c r="CM202" s="496">
        <f t="shared" si="547"/>
        <v>9007.8504560000001</v>
      </c>
      <c r="CN202" s="496">
        <f t="shared" si="547"/>
        <v>9237.1352380000008</v>
      </c>
      <c r="CP202" s="497">
        <f t="shared" si="548"/>
        <v>0</v>
      </c>
      <c r="CQ202" s="497">
        <f t="shared" si="548"/>
        <v>443.930564</v>
      </c>
      <c r="CR202" s="497">
        <f t="shared" si="548"/>
        <v>1008.7983840000001</v>
      </c>
      <c r="CS202" s="497">
        <f t="shared" si="548"/>
        <v>1867.38204</v>
      </c>
      <c r="CT202" s="497">
        <f t="shared" si="548"/>
        <v>2432.9098600000002</v>
      </c>
      <c r="CU202" s="497">
        <f t="shared" si="548"/>
        <v>3292.633104</v>
      </c>
      <c r="CV202" s="497">
        <f t="shared" si="548"/>
        <v>3858.1609239999998</v>
      </c>
      <c r="CW202" s="497">
        <f t="shared" si="548"/>
        <v>4423.6887429999997</v>
      </c>
      <c r="CX202" s="497">
        <f t="shared" si="548"/>
        <v>4989.216563</v>
      </c>
      <c r="CY202" s="497">
        <f t="shared" si="548"/>
        <v>5554.5988729999999</v>
      </c>
      <c r="CZ202" s="497">
        <f t="shared" si="548"/>
        <v>8619.6111820000006</v>
      </c>
      <c r="DA202" s="497">
        <f t="shared" si="548"/>
        <v>9237.1352360000001</v>
      </c>
      <c r="DC202" s="585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30 de Septiembre de 2024'!$P$4:$P$749,'[1]SIIF 30 de Septiembre de 2024'!$A$4:$A$749,$B203,'[1]SIIF 30 de Septiembre de 2024'!$B$4:$B$749,$C203,'[1]SIIF 30 de Septiembre de 2024'!$C$4:$C$749,$D203)/1000000</f>
        <v>6143.2781999999997</v>
      </c>
      <c r="X203" s="360">
        <f>1500-1500</f>
        <v>0</v>
      </c>
      <c r="Y203" s="360">
        <f>+SUMIFS('[1]SIIF 30 de Septiembre de 2024'!$R$4:$R$749,'[1]SIIF 30 de Septiembre de 2024'!$A$4:$A$749,$B203,'[1]SIIF 30 de Septiembre de 2024'!$B$4:$B$749,$C203,'[1]SIIF 30 de Septiembre de 2024'!$C$4:$C$749,$D203)/1000000</f>
        <v>0</v>
      </c>
      <c r="Z203" s="360"/>
      <c r="AA203" s="360">
        <f>+SUMIFS('[1]SIIF 30 de Septiembre de 2024'!$Q$4:$Q$749,'[1]SIIF 30 de Septiembre de 2024'!$A$4:$A$749,$B203,'[1]SIIF 30 de Septiembre de 2024'!$B$4:$B$749,$C203,'[1]SIIF 30 de Septiembre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30 de Septiembre de 2024'!$T$4:$T$749,'[1]SIIF 30 de Septiembre de 2024'!$A$4:$A$749,$B203,'[1]SIIF 30 de Septiembre de 2024'!$B$4:$B$749,$C203,'[1]SIIF 30 de Septiembre de 2024'!$C$4:$C$749,$D203)/1000000</f>
        <v>0</v>
      </c>
      <c r="AF203" s="375">
        <f>+SUMIFS('[1]SIIF 30 de Septiembre de 2024'!$U$4:$U$749,'[1]SIIF 30 de Septiembre de 2024'!$A$4:$A$749,$B203,'[1]SIIF 30 de Septiembre de 2024'!$B$4:$B$749,$C203,'[1]SIIF 30 de Septiembre de 2024'!$C$4:$C$749,$D203)/1000000</f>
        <v>5703.9733729999998</v>
      </c>
      <c r="AG203" s="375">
        <f t="shared" si="532"/>
        <v>6143.2781999999997</v>
      </c>
      <c r="AH203" s="442">
        <f>+SUMIFS('[1]SIIF 30 de Septiembre de 2024'!$W$4:$W$749,'[1]SIIF 30 de Septiembre de 2024'!$A$4:$A$749,$B203,'[1]SIIF 30 de Septiembre de 2024'!$B$4:$B$749,$C203,'[1]SIIF 30 de Septiembre de 2024'!$C$4:$C$749,$D203,'[1]SIIF 30 de Septiembre de 2024'!$D$4:$D$749,$E203,'[1]SIIF 30 de Septiembre de 2024'!$E$4:$E$749,$F203,'[1]SIIF 30 de Septiembre de 2024'!$F$4:$F$749,$G203,'[1]SIIF 30 de Septiembre de 2024'!$G$4:$G$749,$H203,'[1]SIIF 30 de Septiembre de 2024'!$H$4:$H$749,$I203,'[1]SIIF 30 de Septiembre de 2024'!$I$4:$I$749,$J203,'[1]SIIF 30 de Septiembre de 2024'!$J$4:$J$749,$K203,'[1]SIIF 30 de Septiembre de 2024'!$K$4:$K$749,$L203,'[1]SIIF 30 de Septiembre de 2024'!$L$4:$L$749,$M203,'[1]SIIF 30 de Septiembre de 2024'!$M$4:$M$749,$N203,'[1]SIIF 30 de Septiembre de 2024'!$N$4:$N$749,$O203)/1000000</f>
        <v>5175.5198280000004</v>
      </c>
      <c r="AI203" s="286">
        <f t="shared" si="533"/>
        <v>0.84246873729403959</v>
      </c>
      <c r="AJ203" s="287"/>
      <c r="AK203" s="246">
        <f t="shared" si="534"/>
        <v>4650.9213069999996</v>
      </c>
      <c r="AL203" s="246">
        <f>+AH203-AK203</f>
        <v>524.5985210000008</v>
      </c>
      <c r="AM203" s="170">
        <f t="shared" si="536"/>
        <v>0.75707483131725994</v>
      </c>
      <c r="AN203" s="438">
        <f>+SUMIFS('[1]SIIF 30 de Septiembre de 2024'!$X$4:$X$749,'[1]SIIF 30 de Septiembre de 2024'!$A$4:$A$749,$B203,'[1]SIIF 30 de Septiembre de 2024'!$B$4:$B$749,$C203,'[1]SIIF 30 de Septiembre de 2024'!$C$4:$C$749,$D203,'[1]SIIF 30 de Septiembre de 2024'!$D$4:$D$749,$E203,'[1]SIIF 30 de Septiembre de 2024'!$E$4:$E$749,$F203,'[1]SIIF 30 de Septiembre de 2024'!$F$4:$F$749,$G203,'[1]SIIF 30 de Septiembre de 2024'!$G$4:$G$749,$H203,'[1]SIIF 30 de Septiembre de 2024'!$H$4:$H$749,$I203,'[1]SIIF 30 de Septiembre de 2024'!$I$4:$I$749,$J203,'[1]SIIF 30 de Septiembre de 2024'!$J$4:$J$749,$K203,'[1]SIIF 30 de Septiembre de 2024'!$K$4:$K$749,$L203,'[1]SIIF 30 de Septiembre de 2024'!$L$4:$L$749,$M203,'[1]SIIF 30 de Septiembre de 2024'!$M$4:$M$749,$N203,'[1]SIIF 30 de Septiembre de 2024'!$N$4:$N$749,$O203)/1000000</f>
        <v>3345.5819940000001</v>
      </c>
      <c r="AO203" s="286">
        <f t="shared" si="537"/>
        <v>0.5445922982944188</v>
      </c>
      <c r="AP203" s="287"/>
      <c r="AQ203" s="246">
        <f t="shared" si="538"/>
        <v>3395.5026309999998</v>
      </c>
      <c r="AR203" s="246">
        <f>+AN203-AQ203</f>
        <v>-49.920636999999715</v>
      </c>
      <c r="AS203" s="170">
        <f t="shared" si="540"/>
        <v>0.55271835662594604</v>
      </c>
      <c r="AT203" s="438">
        <f>+SUMIFS('[1]SIIF 30 de Septiembre de 2024'!$Z$4:$Z$749,'[1]SIIF 30 de Septiembre de 2024'!$A$4:$A$749,$B203,'[1]SIIF 30 de Septiembre de 2024'!$B$4:$B$749,$C203,'[1]SIIF 30 de Septiembre de 2024'!$C$4:$C$749,$D203,'[1]SIIF 30 de Septiembre de 2024'!$D$4:$D$749,$E203,'[1]SIIF 30 de Septiembre de 2024'!$E$4:$E$749,$F203,'[1]SIIF 30 de Septiembre de 2024'!$F$4:$F$749,$G203,'[1]SIIF 30 de Septiembre de 2024'!$G$4:$G$749,$H203,'[1]SIIF 30 de Septiembre de 2024'!$H$4:$H$749,$I203,'[1]SIIF 30 de Septiembre de 2024'!$I$4:$I$749,$J203,'[1]SIIF 30 de Septiembre de 2024'!$J$4:$J$749,$K203,'[1]SIIF 30 de Septiembre de 2024'!$K$4:$K$749,$L203,'[1]SIIF 30 de Septiembre de 2024'!$L$4:$L$749,$M203,'[1]SIIF 30 de Septiembre de 2024'!$M$4:$M$749,$N203,'[1]SIIF 30 de Septiembre de 2024'!$N$4:$N$749,$O203)/1000000</f>
        <v>3100.6868039999999</v>
      </c>
      <c r="AU203" s="286">
        <f t="shared" si="541"/>
        <v>0.50472837189759701</v>
      </c>
      <c r="AV203" s="433">
        <f t="shared" si="542"/>
        <v>967.75837199999933</v>
      </c>
      <c r="AW203" s="376">
        <f>+AH203-AN203</f>
        <v>1829.9378340000003</v>
      </c>
      <c r="AX203" s="390">
        <f t="shared" si="544"/>
        <v>2797.6962059999996</v>
      </c>
      <c r="AY203" s="385"/>
      <c r="AZ203" s="190">
        <f t="shared" si="545"/>
        <v>3395.5026309999998</v>
      </c>
      <c r="BA203" s="172">
        <f>IF(AND(AZ203=0,AN203&gt;AZ203),1,IFERROR(AN203/AZ203,1))</f>
        <v>0.98529801256985106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7"/>
        <v>14.265000000000001</v>
      </c>
      <c r="CD203" s="496">
        <f t="shared" si="547"/>
        <v>423.93</v>
      </c>
      <c r="CE203" s="496">
        <f t="shared" si="547"/>
        <v>1001.101327</v>
      </c>
      <c r="CF203" s="496">
        <f t="shared" si="547"/>
        <v>1578.2726540000001</v>
      </c>
      <c r="CG203" s="496">
        <f t="shared" si="547"/>
        <v>2306.9201509999998</v>
      </c>
      <c r="CH203" s="496">
        <f t="shared" si="547"/>
        <v>2868.7314540000002</v>
      </c>
      <c r="CI203" s="496">
        <f t="shared" si="547"/>
        <v>3395.5026309999998</v>
      </c>
      <c r="CJ203" s="496">
        <f t="shared" si="547"/>
        <v>4042.0482229999998</v>
      </c>
      <c r="CK203" s="496">
        <f t="shared" si="547"/>
        <v>4650.9213069999996</v>
      </c>
      <c r="CL203" s="496">
        <f t="shared" si="547"/>
        <v>5212.73261</v>
      </c>
      <c r="CM203" s="496">
        <f t="shared" si="547"/>
        <v>5859.2692010000001</v>
      </c>
      <c r="CN203" s="496">
        <f t="shared" si="547"/>
        <v>6143.2781999999997</v>
      </c>
      <c r="CP203" s="497">
        <f t="shared" si="548"/>
        <v>0</v>
      </c>
      <c r="CQ203" s="497">
        <f t="shared" si="548"/>
        <v>0</v>
      </c>
      <c r="CR203" s="497">
        <f t="shared" si="548"/>
        <v>0</v>
      </c>
      <c r="CS203" s="497">
        <f t="shared" si="548"/>
        <v>1564.007654</v>
      </c>
      <c r="CT203" s="497">
        <f t="shared" si="548"/>
        <v>1564.007654</v>
      </c>
      <c r="CU203" s="497">
        <f t="shared" si="548"/>
        <v>1564.007654</v>
      </c>
      <c r="CV203" s="497">
        <f t="shared" si="548"/>
        <v>3395.5026309999998</v>
      </c>
      <c r="CW203" s="497">
        <f t="shared" si="548"/>
        <v>3395.5026309999998</v>
      </c>
      <c r="CX203" s="497">
        <f t="shared" si="548"/>
        <v>3395.5026309999998</v>
      </c>
      <c r="CY203" s="497">
        <f t="shared" si="548"/>
        <v>5212.73261</v>
      </c>
      <c r="CZ203" s="497">
        <f t="shared" si="548"/>
        <v>5212.73261</v>
      </c>
      <c r="DA203" s="497">
        <f t="shared" si="548"/>
        <v>6143.2781999999997</v>
      </c>
      <c r="DC203" s="585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30 de Septiembre de 2024'!$P$4:$P$749,'[1]SIIF 30 de Septiembre de 2024'!$A$4:$A$749,$B204,'[1]SIIF 30 de Septiembre de 2024'!$B$4:$B$749,$C204,'[1]SIIF 30 de Septiembre de 2024'!$C$4:$C$749,$D204)/1000000</f>
        <v>18912.861156999999</v>
      </c>
      <c r="X204" s="360">
        <v>0</v>
      </c>
      <c r="Y204" s="360">
        <f>+SUMIFS('[1]SIIF 30 de Septiembre de 2024'!$R$4:$R$749,'[1]SIIF 30 de Septiembre de 2024'!$A$4:$A$749,$B204,'[1]SIIF 30 de Septiembre de 2024'!$B$4:$B$749,$C204,'[1]SIIF 30 de Septiembre de 2024'!$C$4:$C$749,$D204)/1000000</f>
        <v>0</v>
      </c>
      <c r="Z204" s="360"/>
      <c r="AA204" s="360">
        <f>+SUMIFS('[1]SIIF 30 de Septiembre de 2024'!$Q$4:$Q$749,'[1]SIIF 30 de Septiembre de 2024'!$A$4:$A$749,$B204,'[1]SIIF 30 de Septiembre de 2024'!$B$4:$B$749,$C204,'[1]SIIF 30 de Septiembre de 2024'!$C$4:$C$749,$D204)/1000000</f>
        <v>0</v>
      </c>
      <c r="AB204" s="360"/>
      <c r="AC204" s="360"/>
      <c r="AD204" s="433">
        <f t="shared" ref="AD204" si="549">W204-Y204+AA204</f>
        <v>18912.861156999999</v>
      </c>
      <c r="AE204" s="375">
        <f>+SUMIFS('[1]SIIF 30 de Septiembre de 2024'!$T$4:$T$749,'[1]SIIF 30 de Septiembre de 2024'!$A$4:$A$749,$B204,'[1]SIIF 30 de Septiembre de 2024'!$B$4:$B$749,$C204,'[1]SIIF 30 de Septiembre de 2024'!$C$4:$C$749,$D204)/1000000</f>
        <v>0</v>
      </c>
      <c r="AF204" s="375">
        <f>+SUMIFS('[1]SIIF 30 de Septiembre de 2024'!$U$4:$U$749,'[1]SIIF 30 de Septiembre de 2024'!$A$4:$A$749,$B204,'[1]SIIF 30 de Septiembre de 2024'!$B$4:$B$749,$C204,'[1]SIIF 30 de Septiembre de 2024'!$C$4:$C$749,$D204)/1000000</f>
        <v>13934.06092982</v>
      </c>
      <c r="AG204" s="375">
        <f t="shared" si="532"/>
        <v>18912.861156999999</v>
      </c>
      <c r="AH204" s="442">
        <f>+SUMIFS('[1]SIIF 30 de Septiembre de 2024'!$W$4:$W$749,'[1]SIIF 30 de Septiembre de 2024'!$A$4:$A$749,$B204,'[1]SIIF 30 de Septiembre de 2024'!$B$4:$B$749,$C204,'[1]SIIF 30 de Septiembre de 2024'!$C$4:$C$749,$D204,'[1]SIIF 30 de Septiembre de 2024'!$D$4:$D$749,$E204,'[1]SIIF 30 de Septiembre de 2024'!$E$4:$E$749,$F204,'[1]SIIF 30 de Septiembre de 2024'!$F$4:$F$749,$G204,'[1]SIIF 30 de Septiembre de 2024'!$G$4:$G$749,$H204,'[1]SIIF 30 de Septiembre de 2024'!$H$4:$H$749,$I204,'[1]SIIF 30 de Septiembre de 2024'!$I$4:$I$749,$J204,'[1]SIIF 30 de Septiembre de 2024'!$J$4:$J$749,$K204,'[1]SIIF 30 de Septiembre de 2024'!$K$4:$K$749,$L204,'[1]SIIF 30 de Septiembre de 2024'!$L$4:$L$749,$M204,'[1]SIIF 30 de Septiembre de 2024'!$M$4:$M$749,$N204,'[1]SIIF 30 de Septiembre de 2024'!$N$4:$N$749,$O204)/1000000</f>
        <v>7843.8779798199994</v>
      </c>
      <c r="AI204" s="286">
        <f t="shared" si="533"/>
        <v>0.41473777630503228</v>
      </c>
      <c r="AJ204" s="287"/>
      <c r="AK204" s="246">
        <f t="shared" si="534"/>
        <v>15820.488071200001</v>
      </c>
      <c r="AL204" s="246">
        <f t="shared" ref="AL204" si="550">+AH204-AK204</f>
        <v>-7976.6100913800019</v>
      </c>
      <c r="AM204" s="170">
        <f t="shared" si="536"/>
        <v>0.83649363995592729</v>
      </c>
      <c r="AN204" s="438">
        <f>+SUMIFS('[1]SIIF 30 de Septiembre de 2024'!$X$4:$X$749,'[1]SIIF 30 de Septiembre de 2024'!$A$4:$A$749,$B204,'[1]SIIF 30 de Septiembre de 2024'!$B$4:$B$749,$C204,'[1]SIIF 30 de Septiembre de 2024'!$C$4:$C$749,$D204,'[1]SIIF 30 de Septiembre de 2024'!$D$4:$D$749,$E204,'[1]SIIF 30 de Septiembre de 2024'!$E$4:$E$749,$F204,'[1]SIIF 30 de Septiembre de 2024'!$F$4:$F$749,$G204,'[1]SIIF 30 de Septiembre de 2024'!$G$4:$G$749,$H204,'[1]SIIF 30 de Septiembre de 2024'!$H$4:$H$749,$I204,'[1]SIIF 30 de Septiembre de 2024'!$I$4:$I$749,$J204,'[1]SIIF 30 de Septiembre de 2024'!$J$4:$J$749,$K204,'[1]SIIF 30 de Septiembre de 2024'!$K$4:$K$749,$L204,'[1]SIIF 30 de Septiembre de 2024'!$L$4:$L$749,$M204,'[1]SIIF 30 de Septiembre de 2024'!$M$4:$M$749,$N204,'[1]SIIF 30 de Septiembre de 2024'!$N$4:$N$749,$O204)/1000000</f>
        <v>3142.9397734099998</v>
      </c>
      <c r="AO204" s="286">
        <f t="shared" si="537"/>
        <v>0.16618002677224433</v>
      </c>
      <c r="AP204" s="287"/>
      <c r="AQ204" s="246">
        <f t="shared" si="538"/>
        <v>10990.577511400001</v>
      </c>
      <c r="AR204" s="246">
        <f t="shared" ref="AR204" si="551">+AN204-AQ204</f>
        <v>-7847.6377379900005</v>
      </c>
      <c r="AS204" s="170">
        <f t="shared" si="540"/>
        <v>0.58111659680493055</v>
      </c>
      <c r="AT204" s="438">
        <f>+SUMIFS('[1]SIIF 30 de Septiembre de 2024'!$Z$4:$Z$749,'[1]SIIF 30 de Septiembre de 2024'!$A$4:$A$749,$B204,'[1]SIIF 30 de Septiembre de 2024'!$B$4:$B$749,$C204,'[1]SIIF 30 de Septiembre de 2024'!$C$4:$C$749,$D204,'[1]SIIF 30 de Septiembre de 2024'!$D$4:$D$749,$E204,'[1]SIIF 30 de Septiembre de 2024'!$E$4:$E$749,$F204,'[1]SIIF 30 de Septiembre de 2024'!$F$4:$F$749,$G204,'[1]SIIF 30 de Septiembre de 2024'!$G$4:$G$749,$H204,'[1]SIIF 30 de Septiembre de 2024'!$H$4:$H$749,$I204,'[1]SIIF 30 de Septiembre de 2024'!$I$4:$I$749,$J204,'[1]SIIF 30 de Septiembre de 2024'!$J$4:$J$749,$K204,'[1]SIIF 30 de Septiembre de 2024'!$K$4:$K$749,$L204,'[1]SIIF 30 de Septiembre de 2024'!$L$4:$L$749,$M204,'[1]SIIF 30 de Septiembre de 2024'!$M$4:$M$749,$N204,'[1]SIIF 30 de Septiembre de 2024'!$N$4:$N$749,$O204)/1000000</f>
        <v>2874.4049244099997</v>
      </c>
      <c r="AU204" s="286">
        <f t="shared" si="541"/>
        <v>0.15198149558382018</v>
      </c>
      <c r="AV204" s="433">
        <f t="shared" si="542"/>
        <v>11068.98317718</v>
      </c>
      <c r="AW204" s="376">
        <f t="shared" ref="AW204" si="552">+AH204-AN204</f>
        <v>4700.9382064099991</v>
      </c>
      <c r="AX204" s="390">
        <f t="shared" si="544"/>
        <v>15769.921383589999</v>
      </c>
      <c r="AY204" s="385"/>
      <c r="AZ204" s="190">
        <f t="shared" si="545"/>
        <v>10990.577511400001</v>
      </c>
      <c r="BA204" s="172">
        <f t="shared" ref="BA204" si="553">IF(AND(AZ204=0,AN204&gt;AZ204),1,IFERROR(AN204/AZ204,1))</f>
        <v>0.28596675380797582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7"/>
        <v>560.28</v>
      </c>
      <c r="CD204" s="496">
        <f t="shared" si="547"/>
        <v>1038.6514709999999</v>
      </c>
      <c r="CE204" s="496">
        <f t="shared" si="547"/>
        <v>2421.778671</v>
      </c>
      <c r="CF204" s="496">
        <f t="shared" si="547"/>
        <v>3177.778671</v>
      </c>
      <c r="CG204" s="496">
        <f t="shared" si="547"/>
        <v>6023.110694</v>
      </c>
      <c r="CH204" s="496">
        <f t="shared" si="547"/>
        <v>12191.6448712</v>
      </c>
      <c r="CI204" s="496">
        <f t="shared" si="547"/>
        <v>14839.988071200001</v>
      </c>
      <c r="CJ204" s="496">
        <f t="shared" si="547"/>
        <v>15739.988071200001</v>
      </c>
      <c r="CK204" s="496">
        <f t="shared" si="547"/>
        <v>15820.488071200001</v>
      </c>
      <c r="CL204" s="496">
        <f t="shared" si="547"/>
        <v>15925.268551200001</v>
      </c>
      <c r="CM204" s="496">
        <f t="shared" si="547"/>
        <v>18905.976719999999</v>
      </c>
      <c r="CN204" s="496">
        <f t="shared" si="547"/>
        <v>18912.861156999999</v>
      </c>
      <c r="CP204" s="497">
        <f t="shared" si="548"/>
        <v>0</v>
      </c>
      <c r="CQ204" s="497">
        <f t="shared" si="548"/>
        <v>140.498752</v>
      </c>
      <c r="CR204" s="497">
        <f t="shared" si="548"/>
        <v>1023.180448</v>
      </c>
      <c r="CS204" s="497">
        <f t="shared" si="548"/>
        <v>1615.8957129999999</v>
      </c>
      <c r="CT204" s="497">
        <f t="shared" si="548"/>
        <v>3053.8879379999998</v>
      </c>
      <c r="CU204" s="497">
        <f t="shared" si="548"/>
        <v>4416.9852586000006</v>
      </c>
      <c r="CV204" s="497">
        <f t="shared" si="548"/>
        <v>7397.0796242000006</v>
      </c>
      <c r="CW204" s="497">
        <f t="shared" si="548"/>
        <v>9744.9319508000008</v>
      </c>
      <c r="CX204" s="497">
        <f t="shared" si="548"/>
        <v>10990.577511400001</v>
      </c>
      <c r="CY204" s="497">
        <f t="shared" si="548"/>
        <v>12458.005232000001</v>
      </c>
      <c r="CZ204" s="497">
        <f t="shared" si="548"/>
        <v>13738.627298600002</v>
      </c>
      <c r="DA204" s="497">
        <f t="shared" si="548"/>
        <v>18912.861156999999</v>
      </c>
      <c r="DC204" s="500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30 de Septiembre de 2024'!$P$4:$P$749,'[1]SIIF 30 de Septiembre de 2024'!$A$4:$A$749,$B205,'[1]SIIF 30 de Septiembre de 2024'!$B$4:$B$749,$C205,'[1]SIIF 30 de Septiembre de 2024'!$C$4:$C$749,$D205)/1000000</f>
        <v>60701.843999999997</v>
      </c>
      <c r="X205" s="360">
        <v>0</v>
      </c>
      <c r="Y205" s="360">
        <f>+SUMIFS('[1]SIIF 30 de Septiembre de 2024'!$R$4:$R$749,'[1]SIIF 30 de Septiembre de 2024'!$A$4:$A$749,$B205,'[1]SIIF 30 de Septiembre de 2024'!$B$4:$B$749,$C205,'[1]SIIF 30 de Septiembre de 2024'!$C$4:$C$749,$D205)/1000000</f>
        <v>0</v>
      </c>
      <c r="Z205" s="360"/>
      <c r="AA205" s="360">
        <f>+SUMIFS('[1]SIIF 30 de Septiembre de 2024'!$Q$4:$Q$749,'[1]SIIF 30 de Septiembre de 2024'!$A$4:$A$749,$B205,'[1]SIIF 30 de Septiembre de 2024'!$B$4:$B$749,$C205,'[1]SIIF 30 de Septiembre de 2024'!$C$4:$C$749,$D205)/1000000</f>
        <v>0</v>
      </c>
      <c r="AB205" s="360"/>
      <c r="AC205" s="360"/>
      <c r="AD205" s="433">
        <f t="shared" si="531"/>
        <v>60701.843999999997</v>
      </c>
      <c r="AE205" s="375">
        <f>+SUMIFS('[1]SIIF 30 de Septiembre de 2024'!$T$4:$T$749,'[1]SIIF 30 de Septiembre de 2024'!$A$4:$A$749,$B205,'[1]SIIF 30 de Septiembre de 2024'!$B$4:$B$749,$C205,'[1]SIIF 30 de Septiembre de 2024'!$C$4:$C$749,$D205)/1000000</f>
        <v>1379.947406</v>
      </c>
      <c r="AF205" s="375">
        <f>+SUMIFS('[1]SIIF 30 de Septiembre de 2024'!$U$4:$U$749,'[1]SIIF 30 de Septiembre de 2024'!$A$4:$A$749,$B205,'[1]SIIF 30 de Septiembre de 2024'!$B$4:$B$749,$C205,'[1]SIIF 30 de Septiembre de 2024'!$C$4:$C$749,$D205)/1000000</f>
        <v>52948.965284999998</v>
      </c>
      <c r="AG205" s="375">
        <f t="shared" si="532"/>
        <v>59321.896593999998</v>
      </c>
      <c r="AH205" s="442">
        <f>+SUMIFS('[1]SIIF 30 de Septiembre de 2024'!$W$4:$W$749,'[1]SIIF 30 de Septiembre de 2024'!$A$4:$A$749,$B205,'[1]SIIF 30 de Septiembre de 2024'!$B$4:$B$749,$C205,'[1]SIIF 30 de Septiembre de 2024'!$C$4:$C$749,$D205,'[1]SIIF 30 de Septiembre de 2024'!$D$4:$D$749,$E205,'[1]SIIF 30 de Septiembre de 2024'!$E$4:$E$749,$F205,'[1]SIIF 30 de Septiembre de 2024'!$F$4:$F$749,$G205,'[1]SIIF 30 de Septiembre de 2024'!$G$4:$G$749,$H205,'[1]SIIF 30 de Septiembre de 2024'!$H$4:$H$749,$I205,'[1]SIIF 30 de Septiembre de 2024'!$I$4:$I$749,$J205,'[1]SIIF 30 de Septiembre de 2024'!$J$4:$J$749,$K205,'[1]SIIF 30 de Septiembre de 2024'!$K$4:$K$749,$L205,'[1]SIIF 30 de Septiembre de 2024'!$L$4:$L$749,$M205,'[1]SIIF 30 de Septiembre de 2024'!$M$4:$M$749,$N205,'[1]SIIF 30 de Septiembre de 2024'!$N$4:$N$749,$O205)/1000000</f>
        <v>51796.444431999997</v>
      </c>
      <c r="AI205" s="286">
        <f t="shared" si="533"/>
        <v>0.8532927670533369</v>
      </c>
      <c r="AJ205" s="287"/>
      <c r="AK205" s="246">
        <f t="shared" si="534"/>
        <v>54502.892922999999</v>
      </c>
      <c r="AL205" s="246">
        <f t="shared" si="535"/>
        <v>-2706.4484910000028</v>
      </c>
      <c r="AM205" s="170">
        <f t="shared" si="536"/>
        <v>0.89800000000000002</v>
      </c>
      <c r="AN205" s="438">
        <f>+SUMIFS('[1]SIIF 30 de Septiembre de 2024'!$X$4:$X$749,'[1]SIIF 30 de Septiembre de 2024'!$A$4:$A$749,$B205,'[1]SIIF 30 de Septiembre de 2024'!$B$4:$B$749,$C205,'[1]SIIF 30 de Septiembre de 2024'!$C$4:$C$749,$D205,'[1]SIIF 30 de Septiembre de 2024'!$D$4:$D$749,$E205,'[1]SIIF 30 de Septiembre de 2024'!$E$4:$E$749,$F205,'[1]SIIF 30 de Septiembre de 2024'!$F$4:$F$749,$G205,'[1]SIIF 30 de Septiembre de 2024'!$G$4:$G$749,$H205,'[1]SIIF 30 de Septiembre de 2024'!$H$4:$H$749,$I205,'[1]SIIF 30 de Septiembre de 2024'!$I$4:$I$749,$J205,'[1]SIIF 30 de Septiembre de 2024'!$J$4:$J$749,$K205,'[1]SIIF 30 de Septiembre de 2024'!$K$4:$K$749,$L205,'[1]SIIF 30 de Septiembre de 2024'!$L$4:$L$749,$M205,'[1]SIIF 30 de Septiembre de 2024'!$M$4:$M$749,$N205,'[1]SIIF 30 de Septiembre de 2024'!$N$4:$N$749,$O205)/1000000</f>
        <v>44963.588108000004</v>
      </c>
      <c r="AO205" s="286">
        <f t="shared" si="537"/>
        <v>0.74072853714295739</v>
      </c>
      <c r="AP205" s="287"/>
      <c r="AQ205" s="246">
        <f t="shared" si="538"/>
        <v>46679.293000999998</v>
      </c>
      <c r="AR205" s="246">
        <f t="shared" si="539"/>
        <v>-1715.7048929999946</v>
      </c>
      <c r="AS205" s="170">
        <f t="shared" si="540"/>
        <v>0.76900000000000002</v>
      </c>
      <c r="AT205" s="438">
        <f>+SUMIFS('[1]SIIF 30 de Septiembre de 2024'!$Z$4:$Z$749,'[1]SIIF 30 de Septiembre de 2024'!$A$4:$A$749,$B205,'[1]SIIF 30 de Septiembre de 2024'!$B$4:$B$749,$C205,'[1]SIIF 30 de Septiembre de 2024'!$C$4:$C$749,$D205,'[1]SIIF 30 de Septiembre de 2024'!$D$4:$D$749,$E205,'[1]SIIF 30 de Septiembre de 2024'!$E$4:$E$749,$F205,'[1]SIIF 30 de Septiembre de 2024'!$F$4:$F$749,$G205,'[1]SIIF 30 de Septiembre de 2024'!$G$4:$G$749,$H205,'[1]SIIF 30 de Septiembre de 2024'!$H$4:$H$749,$I205,'[1]SIIF 30 de Septiembre de 2024'!$I$4:$I$749,$J205,'[1]SIIF 30 de Septiembre de 2024'!$J$4:$J$749,$K205,'[1]SIIF 30 de Septiembre de 2024'!$K$4:$K$749,$L205,'[1]SIIF 30 de Septiembre de 2024'!$L$4:$L$749,$M205,'[1]SIIF 30 de Septiembre de 2024'!$M$4:$M$749,$N205,'[1]SIIF 30 de Septiembre de 2024'!$N$4:$N$749,$O205)/1000000</f>
        <v>44882.527108000002</v>
      </c>
      <c r="AU205" s="286">
        <f t="shared" si="541"/>
        <v>0.73939314113752463</v>
      </c>
      <c r="AV205" s="433">
        <f t="shared" si="542"/>
        <v>8905.3995680000007</v>
      </c>
      <c r="AW205" s="376">
        <f t="shared" si="543"/>
        <v>6832.856323999993</v>
      </c>
      <c r="AX205" s="390">
        <f t="shared" si="544"/>
        <v>15738.255891999994</v>
      </c>
      <c r="AY205" s="385"/>
      <c r="AZ205" s="190">
        <f t="shared" si="545"/>
        <v>46679.718035999998</v>
      </c>
      <c r="BA205" s="172">
        <f t="shared" si="546"/>
        <v>0.96323606910657655</v>
      </c>
      <c r="BC205" s="581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8.1000000000000003E-2</v>
      </c>
      <c r="BI205" s="252">
        <v>0.79600000000000004</v>
      </c>
      <c r="BJ205" s="252">
        <v>0.82199999999999995</v>
      </c>
      <c r="BK205" s="252">
        <v>0.89800000000000002</v>
      </c>
      <c r="BL205" s="252">
        <v>0.90100000000000002</v>
      </c>
      <c r="BM205" s="252">
        <v>0.97699999999999998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0.76300000000000001</v>
      </c>
      <c r="BW205" s="252">
        <v>0.76700000000000002</v>
      </c>
      <c r="BX205" s="288">
        <v>0.76900000000000002</v>
      </c>
      <c r="BY205" s="252">
        <v>0.78700000000000003</v>
      </c>
      <c r="BZ205" s="288">
        <v>0.79700000000000004</v>
      </c>
      <c r="CA205" s="252">
        <v>1</v>
      </c>
      <c r="CC205" s="496">
        <f t="shared" si="547"/>
        <v>1508.46</v>
      </c>
      <c r="CD205" s="496">
        <f t="shared" si="547"/>
        <v>1508.46</v>
      </c>
      <c r="CE205" s="496">
        <f t="shared" si="547"/>
        <v>1508.46</v>
      </c>
      <c r="CF205" s="496">
        <f t="shared" si="547"/>
        <v>2708.46</v>
      </c>
      <c r="CG205" s="496">
        <f t="shared" si="547"/>
        <v>3667.6</v>
      </c>
      <c r="CH205" s="496">
        <f t="shared" si="547"/>
        <v>4946.0525939999998</v>
      </c>
      <c r="CI205" s="496">
        <f t="shared" si="547"/>
        <v>48346.052595000001</v>
      </c>
      <c r="CJ205" s="496">
        <f t="shared" si="547"/>
        <v>49867.892922999999</v>
      </c>
      <c r="CK205" s="496">
        <f t="shared" si="547"/>
        <v>54502.892922999999</v>
      </c>
      <c r="CL205" s="496">
        <f t="shared" si="547"/>
        <v>54669.512595</v>
      </c>
      <c r="CM205" s="496">
        <f t="shared" si="547"/>
        <v>59321.896593999998</v>
      </c>
      <c r="CN205" s="496">
        <f t="shared" si="547"/>
        <v>60701.843999999997</v>
      </c>
      <c r="CP205" s="497">
        <f t="shared" si="548"/>
        <v>0</v>
      </c>
      <c r="CQ205" s="497">
        <f t="shared" si="548"/>
        <v>116.625</v>
      </c>
      <c r="CR205" s="497">
        <f t="shared" si="548"/>
        <v>233.25</v>
      </c>
      <c r="CS205" s="497">
        <f t="shared" si="548"/>
        <v>349.875</v>
      </c>
      <c r="CT205" s="497">
        <f t="shared" si="548"/>
        <v>472.41</v>
      </c>
      <c r="CU205" s="497">
        <f t="shared" si="548"/>
        <v>722.83500000000004</v>
      </c>
      <c r="CV205" s="497">
        <f t="shared" si="548"/>
        <v>46315.775001000002</v>
      </c>
      <c r="CW205" s="497">
        <f t="shared" si="548"/>
        <v>46529.775001000002</v>
      </c>
      <c r="CX205" s="497">
        <f t="shared" si="548"/>
        <v>46679.293000999998</v>
      </c>
      <c r="CY205" s="497">
        <f t="shared" si="548"/>
        <v>47760.293000999998</v>
      </c>
      <c r="CZ205" s="497">
        <f t="shared" si="548"/>
        <v>48400.513594999997</v>
      </c>
      <c r="DA205" s="497">
        <f t="shared" si="548"/>
        <v>60701.843999999997</v>
      </c>
      <c r="DC205" s="500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4946052594</v>
      </c>
      <c r="DI205" s="497">
        <v>48346052595</v>
      </c>
      <c r="DJ205" s="497">
        <v>49867892923</v>
      </c>
      <c r="DK205" s="497">
        <v>54502892923</v>
      </c>
      <c r="DL205" s="497">
        <v>54669512595</v>
      </c>
      <c r="DM205" s="497">
        <v>59321896594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46315775001</v>
      </c>
      <c r="DW205" s="497">
        <v>46529775001</v>
      </c>
      <c r="DX205" s="504">
        <v>46679293001</v>
      </c>
      <c r="DY205" s="497">
        <v>47760293001</v>
      </c>
      <c r="DZ205" s="504">
        <v>48400513595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4">SUM(W197:W205)</f>
        <v>156949.70000000001</v>
      </c>
      <c r="X206" s="353">
        <f t="shared" si="554"/>
        <v>0</v>
      </c>
      <c r="Y206" s="353">
        <f t="shared" si="554"/>
        <v>0</v>
      </c>
      <c r="Z206" s="353">
        <f t="shared" si="554"/>
        <v>0</v>
      </c>
      <c r="AA206" s="353">
        <f t="shared" si="554"/>
        <v>0</v>
      </c>
      <c r="AB206" s="353">
        <f t="shared" si="554"/>
        <v>0</v>
      </c>
      <c r="AC206" s="353">
        <f t="shared" si="554"/>
        <v>0</v>
      </c>
      <c r="AD206" s="423">
        <f t="shared" si="554"/>
        <v>156949.70000000001</v>
      </c>
      <c r="AE206" s="353">
        <f t="shared" si="554"/>
        <v>3660.0509410000004</v>
      </c>
      <c r="AF206" s="353">
        <f t="shared" si="554"/>
        <v>137059.01800682</v>
      </c>
      <c r="AG206" s="353">
        <f t="shared" si="554"/>
        <v>153289.64905899999</v>
      </c>
      <c r="AH206" s="423">
        <f t="shared" si="554"/>
        <v>116633.56051569001</v>
      </c>
      <c r="AI206" s="167">
        <f t="shared" si="533"/>
        <v>0.74312700512132235</v>
      </c>
      <c r="AJ206" s="270"/>
      <c r="AK206" s="353">
        <f>SUM(AK197:AK205)</f>
        <v>127095.2433032</v>
      </c>
      <c r="AL206" s="353">
        <f>SUM(AL197:AL205)</f>
        <v>-10461.682787510006</v>
      </c>
      <c r="AM206" s="170">
        <f t="shared" si="536"/>
        <v>0.80978328281736112</v>
      </c>
      <c r="AN206" s="423">
        <f>SUM(AN197:AN205)</f>
        <v>76602.05939395001</v>
      </c>
      <c r="AO206" s="183">
        <f t="shared" si="537"/>
        <v>0.48806757447736443</v>
      </c>
      <c r="AP206" s="272"/>
      <c r="AQ206" s="353">
        <f>SUM(AQ197:AQ205)</f>
        <v>95028.736716300307</v>
      </c>
      <c r="AR206" s="353">
        <f>SUM(AR197:AR205)</f>
        <v>-18426.677322350297</v>
      </c>
      <c r="AS206" s="170">
        <f t="shared" si="540"/>
        <v>0.6054725604209521</v>
      </c>
      <c r="AT206" s="423">
        <f>SUM(AT197:AT205)</f>
        <v>73395.938308950004</v>
      </c>
      <c r="AU206" s="183">
        <f t="shared" si="541"/>
        <v>0.46763987639957261</v>
      </c>
      <c r="AV206" s="423">
        <f>SUM(AV197:AV205)</f>
        <v>40316.139484309999</v>
      </c>
      <c r="AW206" s="353">
        <f>SUM(AW197:AW205)</f>
        <v>40031.501121739988</v>
      </c>
      <c r="AX206" s="353">
        <f>SUM(AX197:AX205)</f>
        <v>80347.640606050001</v>
      </c>
      <c r="AY206" s="384"/>
      <c r="AZ206" s="187">
        <f>SUM(AZ197:AZ205)</f>
        <v>95032.559126720589</v>
      </c>
      <c r="BA206" s="172">
        <f t="shared" si="546"/>
        <v>0.80606120784146684</v>
      </c>
      <c r="BC206" s="510">
        <f>CC206/$AD$206</f>
        <v>5.2515433834668307E-2</v>
      </c>
      <c r="BD206" s="510">
        <f t="shared" ref="BD206:BN206" si="555">CD206/$AD$206</f>
        <v>0.1278208145946825</v>
      </c>
      <c r="BE206" s="510">
        <f t="shared" si="555"/>
        <v>0.19320528557171524</v>
      </c>
      <c r="BF206" s="510">
        <f t="shared" si="555"/>
        <v>0.24302377308714213</v>
      </c>
      <c r="BG206" s="510">
        <f t="shared" si="555"/>
        <v>0.30904860844522186</v>
      </c>
      <c r="BH206" s="510">
        <f t="shared" si="555"/>
        <v>0.39320076805415999</v>
      </c>
      <c r="BI206" s="510">
        <f t="shared" si="555"/>
        <v>0.7197393163151633</v>
      </c>
      <c r="BJ206" s="510">
        <f t="shared" si="555"/>
        <v>0.76201409890049698</v>
      </c>
      <c r="BK206" s="510">
        <f t="shared" si="555"/>
        <v>0.80978328281736112</v>
      </c>
      <c r="BL206" s="510">
        <f t="shared" si="555"/>
        <v>0.85843391198708874</v>
      </c>
      <c r="BM206" s="510">
        <f t="shared" si="555"/>
        <v>0.94252373209378537</v>
      </c>
      <c r="BN206" s="510">
        <f t="shared" si="555"/>
        <v>0.99999999999787603</v>
      </c>
      <c r="BP206" s="510">
        <f>CP206/$AD$206</f>
        <v>0</v>
      </c>
      <c r="BQ206" s="510">
        <f t="shared" ref="BQ206:CA206" si="556">CQ206/$AD$206</f>
        <v>1.7894323850751629E-2</v>
      </c>
      <c r="BR206" s="510">
        <f t="shared" si="556"/>
        <v>4.3085458966494516E-2</v>
      </c>
      <c r="BS206" s="510">
        <f t="shared" si="556"/>
        <v>8.4874524758434947E-2</v>
      </c>
      <c r="BT206" s="510">
        <f t="shared" si="556"/>
        <v>0.11852164105955125</v>
      </c>
      <c r="BU206" s="510">
        <f t="shared" si="556"/>
        <v>0.15341947491640676</v>
      </c>
      <c r="BV206" s="510">
        <f t="shared" si="556"/>
        <v>0.51456138477651425</v>
      </c>
      <c r="BW206" s="510">
        <f t="shared" si="556"/>
        <v>0.56399436057717467</v>
      </c>
      <c r="BX206" s="510">
        <f t="shared" si="556"/>
        <v>0.6054725604209521</v>
      </c>
      <c r="BY206" s="510">
        <f t="shared" si="556"/>
        <v>0.67899633726933672</v>
      </c>
      <c r="BZ206" s="510">
        <f t="shared" si="556"/>
        <v>0.7937566178795421</v>
      </c>
      <c r="CA206" s="510">
        <f t="shared" si="556"/>
        <v>0.99999999998515454</v>
      </c>
      <c r="CC206" s="353">
        <f>SUM(CC197:CC205)</f>
        <v>8242.2815857210408</v>
      </c>
      <c r="CD206" s="353">
        <f t="shared" ref="CD206:DA206" si="557">SUM(CD197:CD205)</f>
        <v>20061.438504391041</v>
      </c>
      <c r="CE206" s="353">
        <f t="shared" si="557"/>
        <v>30323.511608895038</v>
      </c>
      <c r="CF206" s="353">
        <f t="shared" si="557"/>
        <v>38142.508278895031</v>
      </c>
      <c r="CG206" s="353">
        <f t="shared" si="557"/>
        <v>48505.086380895038</v>
      </c>
      <c r="CH206" s="353">
        <f t="shared" si="557"/>
        <v>61712.742585870001</v>
      </c>
      <c r="CI206" s="353">
        <f t="shared" si="557"/>
        <v>112962.86977387</v>
      </c>
      <c r="CJ206" s="353">
        <f t="shared" si="557"/>
        <v>119597.88421820334</v>
      </c>
      <c r="CK206" s="353">
        <f t="shared" si="557"/>
        <v>127095.2433032</v>
      </c>
      <c r="CL206" s="353">
        <f t="shared" si="557"/>
        <v>134730.94495619999</v>
      </c>
      <c r="CM206" s="353">
        <f t="shared" si="557"/>
        <v>147928.816995</v>
      </c>
      <c r="CN206" s="353">
        <f t="shared" si="557"/>
        <v>156949.69999966666</v>
      </c>
      <c r="CP206" s="353">
        <f t="shared" si="557"/>
        <v>0</v>
      </c>
      <c r="CQ206" s="353">
        <f t="shared" si="557"/>
        <v>2808.5087600783131</v>
      </c>
      <c r="CR206" s="353">
        <f t="shared" si="557"/>
        <v>6762.249859153625</v>
      </c>
      <c r="CS206" s="353">
        <f t="shared" si="557"/>
        <v>13321.031198478939</v>
      </c>
      <c r="CT206" s="353">
        <f t="shared" si="557"/>
        <v>18601.936007804252</v>
      </c>
      <c r="CU206" s="353">
        <f t="shared" si="557"/>
        <v>24079.140562287568</v>
      </c>
      <c r="CV206" s="353">
        <f t="shared" si="557"/>
        <v>80760.254972258481</v>
      </c>
      <c r="CW206" s="353">
        <f t="shared" si="557"/>
        <v>88518.745694279394</v>
      </c>
      <c r="CX206" s="353">
        <f t="shared" si="557"/>
        <v>95028.736716300307</v>
      </c>
      <c r="CY206" s="353">
        <f t="shared" si="557"/>
        <v>106568.27143552122</v>
      </c>
      <c r="CZ206" s="353">
        <f t="shared" si="557"/>
        <v>124579.86304920878</v>
      </c>
      <c r="DA206" s="353">
        <f t="shared" si="557"/>
        <v>156949.69999767002</v>
      </c>
      <c r="DC206" s="353">
        <f t="shared" ref="DC206:EA206" si="558">SUM(DC197:DC205)</f>
        <v>8242281585.7210398</v>
      </c>
      <c r="DD206" s="353">
        <f t="shared" si="558"/>
        <v>20061438504.391041</v>
      </c>
      <c r="DE206" s="353">
        <f t="shared" si="558"/>
        <v>30323511608.895039</v>
      </c>
      <c r="DF206" s="353">
        <f t="shared" si="558"/>
        <v>38142508278.895035</v>
      </c>
      <c r="DG206" s="353">
        <f t="shared" si="558"/>
        <v>48505086380.895035</v>
      </c>
      <c r="DH206" s="353">
        <f t="shared" si="558"/>
        <v>61712742585.869995</v>
      </c>
      <c r="DI206" s="353">
        <f t="shared" si="558"/>
        <v>112962869773.87</v>
      </c>
      <c r="DJ206" s="353">
        <f t="shared" si="558"/>
        <v>119597884218.20334</v>
      </c>
      <c r="DK206" s="353">
        <f t="shared" si="558"/>
        <v>127095243303.2</v>
      </c>
      <c r="DL206" s="353">
        <f t="shared" si="558"/>
        <v>134730944956.2</v>
      </c>
      <c r="DM206" s="353">
        <f t="shared" si="558"/>
        <v>147928816995</v>
      </c>
      <c r="DN206" s="353">
        <f t="shared" si="558"/>
        <v>156949699999.66666</v>
      </c>
      <c r="DP206" s="353">
        <f t="shared" si="558"/>
        <v>0</v>
      </c>
      <c r="DQ206" s="353">
        <f t="shared" si="558"/>
        <v>2808508760.0783129</v>
      </c>
      <c r="DR206" s="353">
        <f t="shared" si="558"/>
        <v>6762249859.1536255</v>
      </c>
      <c r="DS206" s="353">
        <f t="shared" si="558"/>
        <v>13321031198.478939</v>
      </c>
      <c r="DT206" s="353">
        <f t="shared" si="558"/>
        <v>18601936007.804253</v>
      </c>
      <c r="DU206" s="353">
        <f t="shared" si="558"/>
        <v>24079140562.287567</v>
      </c>
      <c r="DV206" s="353">
        <f t="shared" si="558"/>
        <v>80760254972.258484</v>
      </c>
      <c r="DW206" s="353">
        <f t="shared" si="558"/>
        <v>88518745694.279388</v>
      </c>
      <c r="DX206" s="353">
        <f t="shared" si="558"/>
        <v>95028736716.300293</v>
      </c>
      <c r="DY206" s="353">
        <f t="shared" si="558"/>
        <v>106568271435.52121</v>
      </c>
      <c r="DZ206" s="353">
        <f t="shared" si="558"/>
        <v>124579863049.2088</v>
      </c>
      <c r="EA206" s="353">
        <f t="shared" si="558"/>
        <v>156949699997.66998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8" t="s">
        <v>271</v>
      </c>
      <c r="U208" s="608"/>
      <c r="V208" s="608"/>
      <c r="W208" s="608"/>
      <c r="X208" s="608"/>
      <c r="Y208" s="608"/>
      <c r="Z208" s="608"/>
      <c r="AA208" s="608"/>
      <c r="AB208" s="608"/>
      <c r="AC208" s="608"/>
      <c r="AD208" s="608"/>
      <c r="AE208" s="608"/>
      <c r="AF208" s="608"/>
      <c r="AG208" s="608"/>
      <c r="AH208" s="608"/>
      <c r="AI208" s="608"/>
      <c r="AJ208" s="608"/>
      <c r="AK208" s="608"/>
      <c r="AL208" s="608"/>
      <c r="AM208" s="608"/>
      <c r="AN208" s="608"/>
      <c r="AO208" s="608"/>
      <c r="AP208" s="608"/>
      <c r="AQ208" s="608"/>
      <c r="AR208" s="608"/>
      <c r="AS208" s="608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439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9">SUM(AA212:AA216)</f>
        <v>0</v>
      </c>
      <c r="AB211" s="185">
        <f t="shared" si="559"/>
        <v>0</v>
      </c>
      <c r="AC211" s="185">
        <f t="shared" si="559"/>
        <v>0</v>
      </c>
      <c r="AD211" s="423">
        <f t="shared" si="559"/>
        <v>32963.587648000001</v>
      </c>
      <c r="AE211" s="353">
        <f t="shared" si="559"/>
        <v>1911.9781499999999</v>
      </c>
      <c r="AF211" s="353">
        <f t="shared" si="559"/>
        <v>30856.380595530001</v>
      </c>
      <c r="AG211" s="353">
        <f t="shared" si="559"/>
        <v>31051.609498000002</v>
      </c>
      <c r="AH211" s="423">
        <f>SUM(AH212:AH216)</f>
        <v>20217.794579609999</v>
      </c>
      <c r="AI211" s="167">
        <f>+AH211/AD211</f>
        <v>0.61333720089890376</v>
      </c>
      <c r="AJ211" s="226"/>
      <c r="AK211" s="353">
        <f>SUM(AK212:AK216)</f>
        <v>24229.551139559997</v>
      </c>
      <c r="AL211" s="353">
        <f>SUM(AL212:AL216)</f>
        <v>-4011.7565599499985</v>
      </c>
      <c r="AM211" s="170">
        <f t="shared" ref="AM211:AM219" si="560">INDEX(BC211:BN211,MATCH($W$1,$BC$86:$BN$86,0))</f>
        <v>0.73503986878776761</v>
      </c>
      <c r="AN211" s="441">
        <f>SUM(AN212:AN216)</f>
        <v>18994.078495869999</v>
      </c>
      <c r="AO211" s="310">
        <f>+AN211/AD211</f>
        <v>0.57621393334661575</v>
      </c>
      <c r="AP211" s="217"/>
      <c r="AQ211" s="353">
        <f>SUM(AQ212:AQ216)</f>
        <v>23431.79840956</v>
      </c>
      <c r="AR211" s="353">
        <f>SUM(AR212:AR216)</f>
        <v>-4437.7199136899972</v>
      </c>
      <c r="AS211" s="170">
        <f t="shared" ref="AS211:AS219" si="561">INDEX(BP211:CA211,MATCH($W$1,$BP$86:$CA$86,0))</f>
        <v>0.71083884010973786</v>
      </c>
      <c r="AT211" s="441">
        <f>SUM(AT212:AT216)</f>
        <v>18659.019358869999</v>
      </c>
      <c r="AU211" s="310">
        <f>+AT211/AD211</f>
        <v>0.5660494105835624</v>
      </c>
      <c r="AV211" s="423">
        <f>SUM(AV212:AV216)</f>
        <v>12745.793068389999</v>
      </c>
      <c r="AW211" s="353">
        <f>SUM(AW212:AW216)</f>
        <v>1223.7160837399992</v>
      </c>
      <c r="AX211" s="355">
        <f>SUM(AX212:AX216)</f>
        <v>13969.509152129998</v>
      </c>
      <c r="AY211" s="384"/>
      <c r="AZ211" s="187">
        <f>SUM(AZ212:AZ215)</f>
        <v>23283.153281860661</v>
      </c>
      <c r="BA211" s="172">
        <f>IF(AND(AZ211=0,AN211&gt;AZ211),1,IFERROR(AN211/AZ211,1))</f>
        <v>0.81578634414041429</v>
      </c>
      <c r="BC211" s="510">
        <f>CC211/$AD$211</f>
        <v>9.6294117706347063E-2</v>
      </c>
      <c r="BD211" s="510">
        <f t="shared" ref="BD211:BN211" si="562">CD211/$AD$211</f>
        <v>0.15404504300999805</v>
      </c>
      <c r="BE211" s="510">
        <f t="shared" si="562"/>
        <v>0.21537567575508582</v>
      </c>
      <c r="BF211" s="510">
        <f t="shared" si="562"/>
        <v>0.2805473473868399</v>
      </c>
      <c r="BG211" s="510">
        <f t="shared" si="562"/>
        <v>0.35393986478616446</v>
      </c>
      <c r="BH211" s="510">
        <f t="shared" si="562"/>
        <v>0.44168162732988692</v>
      </c>
      <c r="BI211" s="510">
        <f t="shared" si="562"/>
        <v>0.5378546373314953</v>
      </c>
      <c r="BJ211" s="510">
        <f t="shared" si="562"/>
        <v>0.66936375054730202</v>
      </c>
      <c r="BK211" s="510">
        <f t="shared" si="562"/>
        <v>0.73503986878776761</v>
      </c>
      <c r="BL211" s="510">
        <f t="shared" si="562"/>
        <v>0.80188482673134542</v>
      </c>
      <c r="BM211" s="510">
        <f t="shared" si="562"/>
        <v>0.86704345579004616</v>
      </c>
      <c r="BN211" s="510">
        <f t="shared" si="562"/>
        <v>0.99999999998665201</v>
      </c>
      <c r="BP211" s="510">
        <f>CP211/$AD$211</f>
        <v>5.2317865895420389E-2</v>
      </c>
      <c r="BQ211" s="510">
        <f t="shared" ref="BQ211:CA211" si="563">CQ211/$AD$211</f>
        <v>0.11056605533715722</v>
      </c>
      <c r="BR211" s="510">
        <f t="shared" si="563"/>
        <v>0.17063468952661981</v>
      </c>
      <c r="BS211" s="510">
        <f t="shared" si="563"/>
        <v>0.24309049153168197</v>
      </c>
      <c r="BT211" s="510">
        <f t="shared" si="563"/>
        <v>0.31554629353674413</v>
      </c>
      <c r="BU211" s="510">
        <f t="shared" si="563"/>
        <v>0.38800209554180626</v>
      </c>
      <c r="BV211" s="510">
        <f t="shared" si="563"/>
        <v>0.47904323637897728</v>
      </c>
      <c r="BW211" s="510">
        <f t="shared" si="563"/>
        <v>0.61843935518338156</v>
      </c>
      <c r="BX211" s="510">
        <f t="shared" si="563"/>
        <v>0.71083884010973786</v>
      </c>
      <c r="BY211" s="510">
        <f t="shared" si="563"/>
        <v>0.78329464211479982</v>
      </c>
      <c r="BZ211" s="510">
        <f t="shared" si="563"/>
        <v>0.85575044411986201</v>
      </c>
      <c r="CA211" s="510">
        <f t="shared" si="563"/>
        <v>0.99999999998665201</v>
      </c>
      <c r="CC211" s="353">
        <f t="shared" ref="CC211:CN211" si="564">SUM(CC212:CC216)</f>
        <v>3174.1995890000003</v>
      </c>
      <c r="CD211" s="353">
        <f t="shared" si="564"/>
        <v>5077.8772770000005</v>
      </c>
      <c r="CE211" s="353">
        <f t="shared" si="564"/>
        <v>7099.5549650000003</v>
      </c>
      <c r="CF211" s="353">
        <f t="shared" si="564"/>
        <v>9247.8470750000015</v>
      </c>
      <c r="CG211" s="353">
        <f t="shared" si="564"/>
        <v>11667.127755000001</v>
      </c>
      <c r="CH211" s="353">
        <f t="shared" si="564"/>
        <v>14559.411034999999</v>
      </c>
      <c r="CI211" s="353">
        <f t="shared" si="564"/>
        <v>17729.618479559998</v>
      </c>
      <c r="CJ211" s="353">
        <f t="shared" si="564"/>
        <v>22064.63065956</v>
      </c>
      <c r="CK211" s="353">
        <f t="shared" si="564"/>
        <v>24229.551139559997</v>
      </c>
      <c r="CL211" s="353">
        <f t="shared" si="564"/>
        <v>26433.00076956</v>
      </c>
      <c r="CM211" s="353">
        <f t="shared" si="564"/>
        <v>28580.86294956</v>
      </c>
      <c r="CN211" s="353">
        <f t="shared" si="564"/>
        <v>32963.587647560002</v>
      </c>
      <c r="CP211" s="353">
        <f>SUM(CP212:CP216)</f>
        <v>1724.584558</v>
      </c>
      <c r="CQ211" s="353">
        <f t="shared" ref="CQ211:DA211" si="565">SUM(CQ212:CQ216)</f>
        <v>3644.6538559999999</v>
      </c>
      <c r="CR211" s="353">
        <f t="shared" si="565"/>
        <v>5624.7315440000002</v>
      </c>
      <c r="CS211" s="353">
        <f t="shared" si="565"/>
        <v>8013.1347240000005</v>
      </c>
      <c r="CT211" s="353">
        <f t="shared" si="565"/>
        <v>10401.537904000001</v>
      </c>
      <c r="CU211" s="353">
        <f t="shared" si="565"/>
        <v>12789.941084</v>
      </c>
      <c r="CV211" s="353">
        <f t="shared" si="565"/>
        <v>15790.98370956</v>
      </c>
      <c r="CW211" s="353">
        <f t="shared" si="565"/>
        <v>20385.97988956</v>
      </c>
      <c r="CX211" s="353">
        <f t="shared" si="565"/>
        <v>23431.79840956</v>
      </c>
      <c r="CY211" s="353">
        <f t="shared" si="565"/>
        <v>25820.201589559998</v>
      </c>
      <c r="CZ211" s="353">
        <f t="shared" si="565"/>
        <v>28208.604769559999</v>
      </c>
      <c r="DA211" s="353">
        <f t="shared" si="565"/>
        <v>32963.587647560002</v>
      </c>
      <c r="DC211" s="353">
        <f t="shared" ref="DC211:DN211" si="566">SUM(DC212:DC216)</f>
        <v>3174199589</v>
      </c>
      <c r="DD211" s="353">
        <f t="shared" si="566"/>
        <v>5077877277</v>
      </c>
      <c r="DE211" s="353">
        <f t="shared" si="566"/>
        <v>7099554965</v>
      </c>
      <c r="DF211" s="353">
        <f t="shared" si="566"/>
        <v>9247847075</v>
      </c>
      <c r="DG211" s="353">
        <f t="shared" si="566"/>
        <v>11667127755</v>
      </c>
      <c r="DH211" s="353">
        <f t="shared" si="566"/>
        <v>14559411035</v>
      </c>
      <c r="DI211" s="353">
        <f t="shared" si="566"/>
        <v>17729618479.559998</v>
      </c>
      <c r="DJ211" s="353">
        <f t="shared" si="566"/>
        <v>22064630659.559998</v>
      </c>
      <c r="DK211" s="353">
        <f t="shared" si="566"/>
        <v>24229551139.559998</v>
      </c>
      <c r="DL211" s="353">
        <f t="shared" si="566"/>
        <v>26433000769.559998</v>
      </c>
      <c r="DM211" s="353">
        <f t="shared" si="566"/>
        <v>28580862949.559998</v>
      </c>
      <c r="DN211" s="353">
        <f t="shared" si="566"/>
        <v>32963587647.559998</v>
      </c>
      <c r="DP211" s="353">
        <f t="shared" ref="DP211:DZ211" si="567">SUM(DP212:DP216)</f>
        <v>1724584558</v>
      </c>
      <c r="DQ211" s="353">
        <f t="shared" si="567"/>
        <v>3644653856</v>
      </c>
      <c r="DR211" s="353">
        <f t="shared" si="567"/>
        <v>5624731544</v>
      </c>
      <c r="DS211" s="353">
        <f t="shared" si="567"/>
        <v>8013134724</v>
      </c>
      <c r="DT211" s="353">
        <f t="shared" si="567"/>
        <v>10401537904</v>
      </c>
      <c r="DU211" s="353">
        <f t="shared" si="567"/>
        <v>12789941084</v>
      </c>
      <c r="DV211" s="353">
        <f t="shared" si="567"/>
        <v>15790983709.559999</v>
      </c>
      <c r="DW211" s="353">
        <f t="shared" si="567"/>
        <v>20385979889.559998</v>
      </c>
      <c r="DX211" s="353">
        <f t="shared" si="567"/>
        <v>23431798409.559998</v>
      </c>
      <c r="DY211" s="353">
        <f t="shared" si="567"/>
        <v>25820201589.559998</v>
      </c>
      <c r="DZ211" s="353">
        <f t="shared" si="567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30 de Septiembre de 2024'!$P$4:$P$749,'[1]SIIF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2024'!$N$4:$N$749,$O212)/1000000)</f>
        <v>26395.102999999999</v>
      </c>
      <c r="X212" s="301"/>
      <c r="Y212" s="352">
        <f>(+SUMIFS('[1]SIIF 30 de Septiembre de 2024'!$R$4:$R$749,'[1]SIIF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2024'!$N$4:$N$749,$O212)/1000000)</f>
        <v>0</v>
      </c>
      <c r="Z212" s="318"/>
      <c r="AA212" s="352">
        <f>(+SUMIFS('[1]SIIF 30 de Septiembre de 2024'!$Q$4:$Q$749,'[1]SIIF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30 de Septiembre de 2024'!$T$4:$T$749,'[1]SIIF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2024'!$N$4:$N$749,$O212)/1000000)</f>
        <v>1807.903</v>
      </c>
      <c r="AF212" s="352">
        <f>(+SUMIFS('[1]SIIF 30 de Septiembre de 2024'!$U$4:$U$749,'[1]SIIF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2024'!$N$4:$N$749,$O212)/1000000)</f>
        <v>24587.200000000001</v>
      </c>
      <c r="AG212" s="352">
        <f>AD212-AE212</f>
        <v>24587.200000000001</v>
      </c>
      <c r="AH212" s="422">
        <f>+SUMIFS('[1]SIIF 30 de Septiembre de 2024'!$W$4:$W$749,'[1]SIIF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</f>
        <v>14217.694511</v>
      </c>
      <c r="AI212" s="177">
        <f>+AH212/AD212</f>
        <v>0.5386489498070911</v>
      </c>
      <c r="AJ212" s="217"/>
      <c r="AK212" s="246">
        <f>INDEX(CC212:CN212,MATCH($W$1,$CC$86:$CN$86,0))</f>
        <v>18036.301853559999</v>
      </c>
      <c r="AL212" s="246">
        <f>+AH212-AK212</f>
        <v>-3818.6073425599989</v>
      </c>
      <c r="AM212" s="170">
        <f t="shared" si="560"/>
        <v>0.68332000272401516</v>
      </c>
      <c r="AN212" s="422">
        <f>+SUMIFS('[1]SIIF 30 de Septiembre de 2024'!$X$4:$X$749,'[1]SIIF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</f>
        <v>14198.953111000001</v>
      </c>
      <c r="AO212" s="177">
        <f>+AN212/AD212</f>
        <v>0.53793891658615622</v>
      </c>
      <c r="AP212" s="217"/>
      <c r="AQ212" s="246">
        <f>INDEX(CP212:DA212,MATCH($W$1,$CP$86:$DA$86,0))</f>
        <v>18036.301853559999</v>
      </c>
      <c r="AR212" s="246">
        <f t="shared" ref="AR212:AR216" si="568">+AN212-AQ212</f>
        <v>-3837.3487425599978</v>
      </c>
      <c r="AS212" s="170">
        <f t="shared" si="561"/>
        <v>0.68332000272401516</v>
      </c>
      <c r="AT212" s="422">
        <f>+SUMIFS('[1]SIIF 30 de Septiembre de 2024'!$Z$4:$Z$749,'[1]SIIF 30 de Septiembre de 2024'!$A$4:$A$749,$B212,'[1]SIIF 30 de Septiembre de 2024'!$B$4:$B$749,$C212,'[1]SIIF 30 de Septiembre de 2024'!$C$4:$C$749,$D212,'[1]SIIF 30 de Septiembre de 2024'!$D$4:$D$749,$E212,'[1]SIIF 30 de Septiembre de 2024'!$E$4:$E$749,$F212,'[1]SIIF 30 de Septiembre de 2024'!$F$4:$F$749,$G212,'[1]SIIF 30 de Septiembre de 2024'!$G$4:$G$749,$H212,'[1]SIIF 30 de Septiembre de 2024'!$H$4:$H$749,$I212,'[1]SIIF 30 de Septiembre de 2024'!$I$4:$I$749,$J212,'[1]SIIF 30 de Septiembre de 2024'!$J$4:$J$749,$K212,'[1]SIIF 30 de Septiembre de 2024'!$K$4:$K$749,$L212,'[1]SIIF 30 de Septiembre de 2024'!$L$4:$L$749,$M212,'[1]SIIF 30 de Septiembre de 2024'!$M$4:$M$749,$N212,'[1]SIIF 30 de Septiembre de 2024'!$N$4:$N$749,$O212)/1000000</f>
        <v>13864.485677999999</v>
      </c>
      <c r="AU212" s="177">
        <f>+AT212/AD212</f>
        <v>0.52526734515868334</v>
      </c>
      <c r="AV212" s="422">
        <f>+AD212-AH212</f>
        <v>12177.408488999999</v>
      </c>
      <c r="AW212" s="350">
        <f>+AH212-AN212</f>
        <v>18.741399999998976</v>
      </c>
      <c r="AX212" s="351">
        <f t="shared" ref="AX212:AX219" si="569">+AD212-AN212</f>
        <v>12196.149888999998</v>
      </c>
      <c r="AY212" s="389"/>
      <c r="AZ212" s="190">
        <f>AD212*AS212</f>
        <v>18036.301853860659</v>
      </c>
      <c r="BA212" s="172">
        <f>IF(AND(AZ212=0,AN212&gt;AZ212),1,IFERROR(AN212/AZ212,1))</f>
        <v>0.78724304051058691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70">DC212/EC212</f>
        <v>1678.728384</v>
      </c>
      <c r="CD212" s="496">
        <f t="shared" si="570"/>
        <v>3357.456768</v>
      </c>
      <c r="CE212" s="496">
        <f t="shared" si="570"/>
        <v>5036.185152</v>
      </c>
      <c r="CF212" s="496">
        <f t="shared" si="570"/>
        <v>7115.0980280000003</v>
      </c>
      <c r="CG212" s="496">
        <f t="shared" si="570"/>
        <v>9194.0109040000007</v>
      </c>
      <c r="CH212" s="496">
        <f t="shared" si="570"/>
        <v>11272.923779999999</v>
      </c>
      <c r="CI212" s="496">
        <f t="shared" si="570"/>
        <v>13878.47610156</v>
      </c>
      <c r="CJ212" s="496">
        <f t="shared" si="570"/>
        <v>15957.38897756</v>
      </c>
      <c r="CK212" s="496">
        <f t="shared" si="570"/>
        <v>18036.301853559999</v>
      </c>
      <c r="CL212" s="496">
        <f t="shared" si="570"/>
        <v>20115.214729559997</v>
      </c>
      <c r="CM212" s="496">
        <f t="shared" si="570"/>
        <v>22194.127605559999</v>
      </c>
      <c r="CN212" s="496">
        <f t="shared" si="570"/>
        <v>26395.102999559997</v>
      </c>
      <c r="CP212" s="497">
        <f t="shared" ref="CP212:DA216" si="571">DP212/EP212</f>
        <v>1678.728384</v>
      </c>
      <c r="CQ212" s="497">
        <f t="shared" si="571"/>
        <v>3357.456768</v>
      </c>
      <c r="CR212" s="497">
        <f t="shared" si="571"/>
        <v>5036.185152</v>
      </c>
      <c r="CS212" s="497">
        <f t="shared" si="571"/>
        <v>7115.0980280000003</v>
      </c>
      <c r="CT212" s="497">
        <f t="shared" si="571"/>
        <v>9194.0109040000007</v>
      </c>
      <c r="CU212" s="497">
        <f t="shared" si="571"/>
        <v>11272.923779999999</v>
      </c>
      <c r="CV212" s="497">
        <f t="shared" si="571"/>
        <v>13878.47610156</v>
      </c>
      <c r="CW212" s="497">
        <f t="shared" si="571"/>
        <v>15957.38897756</v>
      </c>
      <c r="CX212" s="497">
        <f t="shared" si="571"/>
        <v>18036.301853559999</v>
      </c>
      <c r="CY212" s="497">
        <f t="shared" si="571"/>
        <v>20115.214729559997</v>
      </c>
      <c r="CZ212" s="497">
        <f t="shared" si="571"/>
        <v>22194.127605559999</v>
      </c>
      <c r="DA212" s="497">
        <f t="shared" si="571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30 de Septiembre de 2024'!$P$4:$P$749,'[1]SIIF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2024'!$N$4:$N$749,$O213)/1000000)</f>
        <v>4055.7</v>
      </c>
      <c r="X213" s="301"/>
      <c r="Y213" s="352">
        <f>(+SUMIFS('[1]SIIF 30 de Septiembre de 2024'!$R$4:$R$749,'[1]SIIF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2024'!$N$4:$N$749,$O213)/1000000)</f>
        <v>0</v>
      </c>
      <c r="Z213" s="301"/>
      <c r="AA213" s="352">
        <f>(+SUMIFS('[1]SIIF 30 de Septiembre de 2024'!$Q$4:$Q$749,'[1]SIIF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2024'!$N$4:$N$749,$O213)/1000000)</f>
        <v>0</v>
      </c>
      <c r="AB213" s="301"/>
      <c r="AC213" s="301"/>
      <c r="AD213" s="422">
        <f>W213-Y213+AA213</f>
        <v>4055.7</v>
      </c>
      <c r="AE213" s="352">
        <f>(+SUMIFS('[1]SIIF 30 de Septiembre de 2024'!$T$4:$T$749,'[1]SIIF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2024'!$N$4:$N$749,$O213)/1000000)</f>
        <v>104.07514999999999</v>
      </c>
      <c r="AF213" s="352">
        <f>(+SUMIFS('[1]SIIF 30 de Septiembre de 2024'!$U$4:$U$749,'[1]SIIF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2024'!$N$4:$N$749,$O213)/1000000)</f>
        <v>3877.0779475300001</v>
      </c>
      <c r="AG213" s="352">
        <f>AD213-AE213</f>
        <v>3951.6248499999997</v>
      </c>
      <c r="AH213" s="422">
        <f>+SUMIFS('[1]SIIF 30 de Septiembre de 2024'!$W$4:$W$749,'[1]SIIF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</f>
        <v>3687.3514766100002</v>
      </c>
      <c r="AI213" s="177">
        <f>+AH213/AD213</f>
        <v>0.9091775714697834</v>
      </c>
      <c r="AJ213" s="217"/>
      <c r="AK213" s="246">
        <f>INDEX(CC213:CN213,MATCH($W$1,$CC$86:$CN$86,0))</f>
        <v>3820.1125499999998</v>
      </c>
      <c r="AL213" s="246">
        <f t="shared" ref="AL213:AL216" si="572">+AH213-AK213</f>
        <v>-132.76107338999964</v>
      </c>
      <c r="AM213" s="170">
        <f t="shared" si="560"/>
        <v>0.94191201272283454</v>
      </c>
      <c r="AN213" s="422">
        <f>+SUMIFS('[1]SIIF 30 de Septiembre de 2024'!$X$4:$X$749,'[1]SIIF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</f>
        <v>2482.3767928699999</v>
      </c>
      <c r="AO213" s="177">
        <f>+AN213/AD213</f>
        <v>0.61207110803806986</v>
      </c>
      <c r="AP213" s="217"/>
      <c r="AQ213" s="246">
        <f>INDEX(CP213:DA213,MATCH($W$1,$CP$86:$DA$86,0))</f>
        <v>3022.3598200000001</v>
      </c>
      <c r="AR213" s="246">
        <f t="shared" si="568"/>
        <v>-539.98302713000021</v>
      </c>
      <c r="AS213" s="170">
        <f t="shared" si="561"/>
        <v>0.7452128658431344</v>
      </c>
      <c r="AT213" s="422">
        <f>+SUMIFS('[1]SIIF 30 de Septiembre de 2024'!$Z$4:$Z$749,'[1]SIIF 30 de Septiembre de 2024'!$A$4:$A$749,$B213,'[1]SIIF 30 de Septiembre de 2024'!$B$4:$B$749,$C213,'[1]SIIF 30 de Septiembre de 2024'!$C$4:$C$749,$D213,'[1]SIIF 30 de Septiembre de 2024'!$D$4:$D$749,$E213,'[1]SIIF 30 de Septiembre de 2024'!$E$4:$E$749,$F213,'[1]SIIF 30 de Septiembre de 2024'!$F$4:$F$749,$G213,'[1]SIIF 30 de Septiembre de 2024'!$G$4:$G$749,$H213,'[1]SIIF 30 de Septiembre de 2024'!$H$4:$H$749,$I213,'[1]SIIF 30 de Septiembre de 2024'!$I$4:$I$749,$J213,'[1]SIIF 30 de Septiembre de 2024'!$J$4:$J$749,$K213,'[1]SIIF 30 de Septiembre de 2024'!$K$4:$K$749,$L213,'[1]SIIF 30 de Septiembre de 2024'!$L$4:$L$749,$M213,'[1]SIIF 30 de Septiembre de 2024'!$M$4:$M$749,$N213,'[1]SIIF 30 de Septiembre de 2024'!$N$4:$N$749,$O213)/1000000</f>
        <v>2481.78508887</v>
      </c>
      <c r="AU213" s="177">
        <f>+AT213/AD213</f>
        <v>0.61192521361787122</v>
      </c>
      <c r="AV213" s="422">
        <f>+AD213-AH213</f>
        <v>368.34852338999963</v>
      </c>
      <c r="AW213" s="350">
        <f>+AH213-AN213</f>
        <v>1204.9746837400003</v>
      </c>
      <c r="AX213" s="351">
        <f t="shared" si="569"/>
        <v>1573.3232071299999</v>
      </c>
      <c r="AY213" s="389"/>
      <c r="AZ213" s="190">
        <f>AD213*AS213</f>
        <v>3022.3598200000001</v>
      </c>
      <c r="BA213" s="172">
        <f>IF(AND(AZ213=0,AN213&gt;AZ213),1,IFERROR(AN213/AZ213,1))</f>
        <v>0.82133727971211579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70"/>
        <v>1486.5219010000001</v>
      </c>
      <c r="CD213" s="496">
        <f t="shared" si="570"/>
        <v>1702.5219010000001</v>
      </c>
      <c r="CE213" s="496">
        <f t="shared" si="570"/>
        <v>2036.5219010000001</v>
      </c>
      <c r="CF213" s="496">
        <f t="shared" si="570"/>
        <v>2096.9518309999999</v>
      </c>
      <c r="CG213" s="496">
        <f t="shared" si="570"/>
        <v>2428.3703310000001</v>
      </c>
      <c r="CH213" s="496">
        <f t="shared" si="570"/>
        <v>3232.7914310000001</v>
      </c>
      <c r="CI213" s="496">
        <f t="shared" si="570"/>
        <v>3702.4972499999999</v>
      </c>
      <c r="CJ213" s="496">
        <f t="shared" si="570"/>
        <v>3743.0542500000001</v>
      </c>
      <c r="CK213" s="496">
        <f t="shared" si="570"/>
        <v>3820.1125499999998</v>
      </c>
      <c r="CL213" s="496">
        <f t="shared" si="570"/>
        <v>3935.7</v>
      </c>
      <c r="CM213" s="496">
        <f t="shared" si="570"/>
        <v>3995.7</v>
      </c>
      <c r="CN213" s="496">
        <f t="shared" si="570"/>
        <v>4055.7</v>
      </c>
      <c r="CP213" s="497">
        <f t="shared" si="571"/>
        <v>36.906869999999998</v>
      </c>
      <c r="CQ213" s="497">
        <f t="shared" si="571"/>
        <v>269.29847999999998</v>
      </c>
      <c r="CR213" s="497">
        <f t="shared" si="571"/>
        <v>561.69848000000002</v>
      </c>
      <c r="CS213" s="497">
        <f t="shared" si="571"/>
        <v>862.23947999999996</v>
      </c>
      <c r="CT213" s="497">
        <f t="shared" si="571"/>
        <v>1162.7804799999999</v>
      </c>
      <c r="CU213" s="497">
        <f t="shared" si="571"/>
        <v>1463.3214800000001</v>
      </c>
      <c r="CV213" s="497">
        <f t="shared" si="571"/>
        <v>1763.86248</v>
      </c>
      <c r="CW213" s="497">
        <f t="shared" si="571"/>
        <v>2064.4034799999999</v>
      </c>
      <c r="CX213" s="497">
        <f t="shared" si="571"/>
        <v>3022.3598200000001</v>
      </c>
      <c r="CY213" s="497">
        <f t="shared" si="571"/>
        <v>3322.9008199999998</v>
      </c>
      <c r="CZ213" s="497">
        <f t="shared" si="571"/>
        <v>3623.44182</v>
      </c>
      <c r="DA213" s="497">
        <f t="shared" si="571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30 de Septiembre de 2024'!$P$4:$P$749,'[1]SIIF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2024'!$N$4:$N$749,$O214)/1000000)</f>
        <v>2313.9846480000001</v>
      </c>
      <c r="X214" s="301"/>
      <c r="Y214" s="352">
        <f>(+SUMIFS('[1]SIIF 30 de Septiembre de 2024'!$R$4:$R$749,'[1]SIIF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2024'!$N$4:$N$749,$O214)/1000000)</f>
        <v>0</v>
      </c>
      <c r="Z214" s="318"/>
      <c r="AA214" s="352">
        <f>(+SUMIFS('[1]SIIF 30 de Septiembre de 2024'!$Q$4:$Q$749,'[1]SIIF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30 de Septiembre de 2024'!$T$4:$T$749,'[1]SIIF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2024'!$N$4:$N$749,$O214)/1000000)</f>
        <v>0</v>
      </c>
      <c r="AF214" s="352">
        <f>(+SUMIFS('[1]SIIF 30 de Septiembre de 2024'!$U$4:$U$749,'[1]SIIF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2024'!$N$4:$N$749,$O214)/1000000)</f>
        <v>2313.9846480000001</v>
      </c>
      <c r="AG214" s="352">
        <f>AD214-AE214</f>
        <v>2313.9846480000001</v>
      </c>
      <c r="AH214" s="422">
        <f>+SUMIFS('[1]SIIF 30 de Septiembre de 2024'!$W$4:$W$749,'[1]SIIF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</f>
        <v>2234.630592</v>
      </c>
      <c r="AI214" s="177">
        <f>+AH214/AD214</f>
        <v>0.96570674914866583</v>
      </c>
      <c r="AJ214" s="217"/>
      <c r="AK214" s="246">
        <f>INDEX(CC214:CN214,MATCH($W$1,$CC$86:$CN$86,0))</f>
        <v>2287.1367359999999</v>
      </c>
      <c r="AL214" s="246">
        <f t="shared" si="572"/>
        <v>-52.506143999999949</v>
      </c>
      <c r="AM214" s="170">
        <f t="shared" si="560"/>
        <v>0.98839754100218213</v>
      </c>
      <c r="AN214" s="422">
        <f>+SUMIFS('[1]SIIF 30 de Septiembre de 2024'!$X$4:$X$749,'[1]SIIF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</f>
        <v>2234.630592</v>
      </c>
      <c r="AO214" s="177">
        <f>+AN214/AD214</f>
        <v>0.96570674914866583</v>
      </c>
      <c r="AP214" s="217"/>
      <c r="AQ214" s="246">
        <f>INDEX(CP214:DA214,MATCH($W$1,$CP$86:$DA$86,0))</f>
        <v>2287.1367359999999</v>
      </c>
      <c r="AR214" s="246">
        <f t="shared" si="568"/>
        <v>-52.506143999999949</v>
      </c>
      <c r="AS214" s="170">
        <f t="shared" si="561"/>
        <v>0.96132513667394048</v>
      </c>
      <c r="AT214" s="422">
        <f>+SUMIFS('[1]SIIF 30 de Septiembre de 2024'!$Z$4:$Z$749,'[1]SIIF 30 de Septiembre de 2024'!$A$4:$A$749,$B214,'[1]SIIF 30 de Septiembre de 2024'!$B$4:$B$749,$C214,'[1]SIIF 30 de Septiembre de 2024'!$C$4:$C$749,$D214,'[1]SIIF 30 de Septiembre de 2024'!$D$4:$D$749,$E214,'[1]SIIF 30 de Septiembre de 2024'!$E$4:$E$749,$F214,'[1]SIIF 30 de Septiembre de 2024'!$F$4:$F$749,$G214,'[1]SIIF 30 de Septiembre de 2024'!$G$4:$G$749,$H214,'[1]SIIF 30 de Septiembre de 2024'!$H$4:$H$749,$I214,'[1]SIIF 30 de Septiembre de 2024'!$I$4:$I$749,$J214,'[1]SIIF 30 de Septiembre de 2024'!$J$4:$J$749,$K214,'[1]SIIF 30 de Septiembre de 2024'!$K$4:$K$749,$L214,'[1]SIIF 30 de Septiembre de 2024'!$L$4:$L$749,$M214,'[1]SIIF 30 de Septiembre de 2024'!$M$4:$M$749,$N214,'[1]SIIF 30 de Septiembre de 2024'!$N$4:$N$749,$O214)/1000000</f>
        <v>2234.630592</v>
      </c>
      <c r="AU214" s="177">
        <f>+AT214/AD214</f>
        <v>0.96570674914866583</v>
      </c>
      <c r="AV214" s="422">
        <f>+AD214-AH214</f>
        <v>79.354056000000128</v>
      </c>
      <c r="AW214" s="350">
        <f>+AH214-AN214</f>
        <v>0</v>
      </c>
      <c r="AX214" s="351">
        <f t="shared" si="569"/>
        <v>79.354056000000128</v>
      </c>
      <c r="AY214" s="389"/>
      <c r="AZ214" s="190">
        <f>AD214*AS214</f>
        <v>2224.4916080000003</v>
      </c>
      <c r="BA214" s="172">
        <f>IF(AND(AZ214=0,AN214&gt;AZ214),1,IFERROR(AN214/AZ214,1))</f>
        <v>1.0045578881770274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70"/>
        <v>8.9493039999999997</v>
      </c>
      <c r="CD214" s="496">
        <f t="shared" si="570"/>
        <v>17.898607999999999</v>
      </c>
      <c r="CE214" s="496">
        <f t="shared" si="570"/>
        <v>26.847912000000001</v>
      </c>
      <c r="CF214" s="496">
        <f t="shared" si="570"/>
        <v>35.797215999999999</v>
      </c>
      <c r="CG214" s="496">
        <f t="shared" si="570"/>
        <v>44.746519999999997</v>
      </c>
      <c r="CH214" s="496">
        <f t="shared" si="570"/>
        <v>53.695824000000002</v>
      </c>
      <c r="CI214" s="496">
        <f t="shared" si="570"/>
        <v>62.645128</v>
      </c>
      <c r="CJ214" s="496">
        <f t="shared" si="570"/>
        <v>2278.1874320000002</v>
      </c>
      <c r="CK214" s="496">
        <f t="shared" si="570"/>
        <v>2287.1367359999999</v>
      </c>
      <c r="CL214" s="496">
        <f t="shared" si="570"/>
        <v>2296.0860400000001</v>
      </c>
      <c r="CM214" s="496">
        <f t="shared" si="570"/>
        <v>2305.0353439999999</v>
      </c>
      <c r="CN214" s="496">
        <f t="shared" si="570"/>
        <v>2313.9846480000001</v>
      </c>
      <c r="CP214" s="497">
        <f t="shared" si="571"/>
        <v>8.9493039999999997</v>
      </c>
      <c r="CQ214" s="497">
        <f t="shared" si="571"/>
        <v>17.898607999999999</v>
      </c>
      <c r="CR214" s="497">
        <f t="shared" si="571"/>
        <v>26.847912000000001</v>
      </c>
      <c r="CS214" s="497">
        <f t="shared" si="571"/>
        <v>35.797215999999999</v>
      </c>
      <c r="CT214" s="497">
        <f t="shared" si="571"/>
        <v>44.746519999999997</v>
      </c>
      <c r="CU214" s="497">
        <f t="shared" si="571"/>
        <v>53.695824000000002</v>
      </c>
      <c r="CV214" s="497">
        <f t="shared" si="571"/>
        <v>62.645128</v>
      </c>
      <c r="CW214" s="497">
        <f t="shared" si="571"/>
        <v>2278.1874320000002</v>
      </c>
      <c r="CX214" s="497">
        <f t="shared" si="571"/>
        <v>2287.1367359999999</v>
      </c>
      <c r="CY214" s="497">
        <f t="shared" si="571"/>
        <v>2296.0860400000001</v>
      </c>
      <c r="CZ214" s="497">
        <f t="shared" si="571"/>
        <v>2305.0353439999999</v>
      </c>
      <c r="DA214" s="497">
        <f t="shared" si="571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30 de Septiembre de 2024'!$P$4:$P$749,'[1]SIIF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2024'!$N$4:$N$749,$O215)/1000000)</f>
        <v>0</v>
      </c>
      <c r="X215" s="301">
        <v>0</v>
      </c>
      <c r="Y215" s="352">
        <f>(+SUMIFS('[1]SIIF 30 de Septiembre de 2024'!$R$4:$R$749,'[1]SIIF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2024'!$N$4:$N$749,$O215)/1000000)</f>
        <v>0</v>
      </c>
      <c r="Z215" s="301"/>
      <c r="AA215" s="352">
        <f>(+SUMIFS('[1]SIIF 30 de Septiembre de 2024'!$Q$4:$Q$749,'[1]SIIF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2024'!$N$4:$N$749,$O215)/1000000)</f>
        <v>0</v>
      </c>
      <c r="AB215" s="301"/>
      <c r="AC215" s="301"/>
      <c r="AD215" s="422">
        <f>W215-Y215+AA215</f>
        <v>0</v>
      </c>
      <c r="AE215" s="352">
        <f>(+SUMIFS('[1]SIIF 30 de Septiembre de 2024'!$T$4:$T$749,'[1]SIIF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2024'!$N$4:$N$749,$O215)/1000000)</f>
        <v>0</v>
      </c>
      <c r="AF215" s="352">
        <f>(+SUMIFS('[1]SIIF 30 de Septiembre de 2024'!$U$4:$U$749,'[1]SIIF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2024'!$N$4:$N$749,$O215)/1000000)</f>
        <v>0</v>
      </c>
      <c r="AG215" s="360">
        <f>AD215-AE215</f>
        <v>0</v>
      </c>
      <c r="AH215" s="422">
        <f>+SUMIFS('[1]SIIF 30 de Septiembre de 2024'!$W$4:$W$749,'[1]SIIF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2"/>
        <v>0</v>
      </c>
      <c r="AM215" s="170">
        <f t="shared" si="560"/>
        <v>0</v>
      </c>
      <c r="AN215" s="422">
        <f>+SUMIFS('[1]SIIF 30 de Septiembre de 2024'!$X$4:$X$749,'[1]SIIF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8"/>
        <v>0</v>
      </c>
      <c r="AS215" s="170">
        <f t="shared" si="561"/>
        <v>0</v>
      </c>
      <c r="AT215" s="422">
        <f>+SUMIFS('[1]SIIF 30 de Septiembre de 2024'!$Z$4:$Z$749,'[1]SIIF 30 de Septiembre de 2024'!$A$4:$A$749,$B215,'[1]SIIF 30 de Septiembre de 2024'!$B$4:$B$749,$C215,'[1]SIIF 30 de Septiembre de 2024'!$C$4:$C$749,$D215,'[1]SIIF 30 de Septiembre de 2024'!$D$4:$D$749,$E215,'[1]SIIF 30 de Septiembre de 2024'!$E$4:$E$749,$F215,'[1]SIIF 30 de Septiembre de 2024'!$F$4:$F$749,$G215,'[1]SIIF 30 de Septiembre de 2024'!$G$4:$G$749,$H215,'[1]SIIF 30 de Septiembre de 2024'!$H$4:$H$749,$I215,'[1]SIIF 30 de Septiembre de 2024'!$I$4:$I$749,$J215,'[1]SIIF 30 de Septiembre de 2024'!$J$4:$J$749,$K215,'[1]SIIF 30 de Septiembre de 2024'!$K$4:$K$749,$L215,'[1]SIIF 30 de Septiembre de 2024'!$L$4:$L$749,$M215,'[1]SIIF 30 de Septiembre de 2024'!$M$4:$M$749,$N215,'[1]SIIF 30 de Septiembre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9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70"/>
        <v>0</v>
      </c>
      <c r="CD215" s="496">
        <f t="shared" si="570"/>
        <v>0</v>
      </c>
      <c r="CE215" s="496">
        <f t="shared" si="570"/>
        <v>0</v>
      </c>
      <c r="CF215" s="496">
        <f t="shared" si="570"/>
        <v>0</v>
      </c>
      <c r="CG215" s="496">
        <f t="shared" si="570"/>
        <v>0</v>
      </c>
      <c r="CH215" s="496">
        <f t="shared" si="570"/>
        <v>0</v>
      </c>
      <c r="CI215" s="496">
        <f t="shared" si="570"/>
        <v>0</v>
      </c>
      <c r="CJ215" s="496">
        <f t="shared" si="570"/>
        <v>0</v>
      </c>
      <c r="CK215" s="496">
        <f t="shared" si="570"/>
        <v>0</v>
      </c>
      <c r="CL215" s="496">
        <f t="shared" si="570"/>
        <v>0</v>
      </c>
      <c r="CM215" s="496">
        <f t="shared" si="570"/>
        <v>0</v>
      </c>
      <c r="CN215" s="496">
        <f t="shared" si="570"/>
        <v>0</v>
      </c>
      <c r="CP215" s="497">
        <f t="shared" si="571"/>
        <v>0</v>
      </c>
      <c r="CQ215" s="497">
        <f t="shared" si="571"/>
        <v>0</v>
      </c>
      <c r="CR215" s="497">
        <f t="shared" si="571"/>
        <v>0</v>
      </c>
      <c r="CS215" s="497">
        <f t="shared" si="571"/>
        <v>0</v>
      </c>
      <c r="CT215" s="497">
        <f t="shared" si="571"/>
        <v>0</v>
      </c>
      <c r="CU215" s="497">
        <f t="shared" si="571"/>
        <v>0</v>
      </c>
      <c r="CV215" s="497">
        <f t="shared" si="571"/>
        <v>0</v>
      </c>
      <c r="CW215" s="497">
        <f t="shared" si="571"/>
        <v>0</v>
      </c>
      <c r="CX215" s="497">
        <f t="shared" si="571"/>
        <v>0</v>
      </c>
      <c r="CY215" s="497">
        <f t="shared" si="571"/>
        <v>0</v>
      </c>
      <c r="CZ215" s="497">
        <f t="shared" si="571"/>
        <v>0</v>
      </c>
      <c r="DA215" s="497">
        <f t="shared" si="571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30 de Septiembre de 2024'!$P$4:$P$749,'[1]SIIF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2024'!$N$4:$N$749,$O216)/1000000)</f>
        <v>198.8</v>
      </c>
      <c r="X216" s="301"/>
      <c r="Y216" s="352">
        <f>(+SUMIFS('[1]SIIF 30 de Septiembre de 2024'!$R$4:$R$749,'[1]SIIF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2024'!$N$4:$N$749,$O216)/1000000)</f>
        <v>0</v>
      </c>
      <c r="Z216" s="301"/>
      <c r="AA216" s="352">
        <f>(+SUMIFS('[1]SIIF 30 de Septiembre de 2024'!$Q$4:$Q$749,'[1]SIIF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2024'!$N$4:$N$749,$O216)/1000000)</f>
        <v>0</v>
      </c>
      <c r="AB216" s="301"/>
      <c r="AC216" s="301"/>
      <c r="AD216" s="422">
        <f>W216-Y216+AA216</f>
        <v>198.8</v>
      </c>
      <c r="AE216" s="352">
        <f>(+SUMIFS('[1]SIIF 30 de Septiembre de 2024'!$T$4:$T$749,'[1]SIIF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2024'!$N$4:$N$749,$O216)/1000000)</f>
        <v>0</v>
      </c>
      <c r="AF216" s="352">
        <f>(+SUMIFS('[1]SIIF 30 de Septiembre de 2024'!$U$4:$U$749,'[1]SIIF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2024'!$N$4:$N$749,$O216)/1000000)</f>
        <v>78.117999999999995</v>
      </c>
      <c r="AG216" s="352">
        <f>AD216-AE216</f>
        <v>198.8</v>
      </c>
      <c r="AH216" s="422">
        <f>+SUMIFS('[1]SIIF 30 de Septiembre de 2024'!$W$4:$W$749,'[1]SIIF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</f>
        <v>78.117999999999995</v>
      </c>
      <c r="AI216" s="177">
        <f>+AH216/AD216</f>
        <v>0.39294768611670017</v>
      </c>
      <c r="AJ216" s="217"/>
      <c r="AK216" s="246">
        <f>INDEX(CC216:CN216,MATCH($W$1,$CC$86:$CN$86,0))</f>
        <v>86</v>
      </c>
      <c r="AL216" s="246">
        <f t="shared" si="572"/>
        <v>-7.882000000000005</v>
      </c>
      <c r="AM216" s="170">
        <f t="shared" si="560"/>
        <v>0.43259557344064387</v>
      </c>
      <c r="AN216" s="422">
        <f>+SUMIFS('[1]SIIF 30 de Septiembre de 2024'!$X$4:$X$749,'[1]SIIF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</f>
        <v>78.117999999999995</v>
      </c>
      <c r="AO216" s="177">
        <f>+AN216/AD216</f>
        <v>0.39294768611670017</v>
      </c>
      <c r="AP216" s="217"/>
      <c r="AQ216" s="246">
        <f>INDEX(CP216:DA216,MATCH($W$1,$CP$86:$DA$86,0))</f>
        <v>86</v>
      </c>
      <c r="AR216" s="246">
        <f t="shared" si="568"/>
        <v>-7.882000000000005</v>
      </c>
      <c r="AS216" s="170">
        <f t="shared" si="561"/>
        <v>0.43259557344064387</v>
      </c>
      <c r="AT216" s="422">
        <f>+SUMIFS('[1]SIIF 30 de Septiembre de 2024'!$Z$4:$Z$749,'[1]SIIF 30 de Septiembre de 2024'!$A$4:$A$749,$B216,'[1]SIIF 30 de Septiembre de 2024'!$B$4:$B$749,$C216,'[1]SIIF 30 de Septiembre de 2024'!$C$4:$C$749,$D216,'[1]SIIF 30 de Septiembre de 2024'!$D$4:$D$749,$E216,'[1]SIIF 30 de Septiembre de 2024'!$E$4:$E$749,$F216,'[1]SIIF 30 de Septiembre de 2024'!$F$4:$F$749,$G216,'[1]SIIF 30 de Septiembre de 2024'!$G$4:$G$749,$H216,'[1]SIIF 30 de Septiembre de 2024'!$H$4:$H$749,$I216,'[1]SIIF 30 de Septiembre de 2024'!$I$4:$I$749,$J216,'[1]SIIF 30 de Septiembre de 2024'!$J$4:$J$749,$K216,'[1]SIIF 30 de Septiembre de 2024'!$K$4:$K$749,$L216,'[1]SIIF 30 de Septiembre de 2024'!$L$4:$L$749,$M216,'[1]SIIF 30 de Septiembre de 2024'!$M$4:$M$749,$N216,'[1]SIIF 30 de Septiembre de 2024'!$N$4:$N$749,$O216)/1000000</f>
        <v>78.117999999999995</v>
      </c>
      <c r="AU216" s="177">
        <f>+AT216/AD216</f>
        <v>0.39294768611670017</v>
      </c>
      <c r="AV216" s="422">
        <f>+AD216-AH216</f>
        <v>120.68200000000002</v>
      </c>
      <c r="AW216" s="350">
        <f>+AH216-AN216</f>
        <v>0</v>
      </c>
      <c r="AX216" s="351">
        <f t="shared" si="569"/>
        <v>120.68200000000002</v>
      </c>
      <c r="AY216" s="389"/>
      <c r="AZ216" s="178">
        <f>AD216*AS216</f>
        <v>86</v>
      </c>
      <c r="BA216" s="172">
        <f>+AN216/AZ216</f>
        <v>0.90834883720930226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70"/>
        <v>0</v>
      </c>
      <c r="CD216" s="496">
        <f t="shared" si="570"/>
        <v>0</v>
      </c>
      <c r="CE216" s="496">
        <f t="shared" si="570"/>
        <v>0</v>
      </c>
      <c r="CF216" s="496">
        <f t="shared" si="570"/>
        <v>0</v>
      </c>
      <c r="CG216" s="496">
        <f t="shared" si="570"/>
        <v>0</v>
      </c>
      <c r="CH216" s="496">
        <f t="shared" si="570"/>
        <v>0</v>
      </c>
      <c r="CI216" s="496">
        <f t="shared" si="570"/>
        <v>86</v>
      </c>
      <c r="CJ216" s="496">
        <f t="shared" si="570"/>
        <v>86</v>
      </c>
      <c r="CK216" s="496">
        <f t="shared" si="570"/>
        <v>86</v>
      </c>
      <c r="CL216" s="496">
        <f t="shared" si="570"/>
        <v>86</v>
      </c>
      <c r="CM216" s="496">
        <f t="shared" si="570"/>
        <v>86</v>
      </c>
      <c r="CN216" s="496">
        <f t="shared" si="570"/>
        <v>198.8</v>
      </c>
      <c r="CP216" s="497">
        <f t="shared" si="571"/>
        <v>0</v>
      </c>
      <c r="CQ216" s="497">
        <f t="shared" si="571"/>
        <v>0</v>
      </c>
      <c r="CR216" s="497">
        <f t="shared" si="571"/>
        <v>0</v>
      </c>
      <c r="CS216" s="497">
        <f t="shared" si="571"/>
        <v>0</v>
      </c>
      <c r="CT216" s="497">
        <f t="shared" si="571"/>
        <v>0</v>
      </c>
      <c r="CU216" s="497">
        <f t="shared" si="571"/>
        <v>0</v>
      </c>
      <c r="CV216" s="497">
        <f t="shared" si="571"/>
        <v>86</v>
      </c>
      <c r="CW216" s="497">
        <f t="shared" si="571"/>
        <v>86</v>
      </c>
      <c r="CX216" s="497">
        <f t="shared" si="571"/>
        <v>86</v>
      </c>
      <c r="CY216" s="497">
        <f t="shared" si="571"/>
        <v>86</v>
      </c>
      <c r="CZ216" s="497">
        <f t="shared" si="571"/>
        <v>86</v>
      </c>
      <c r="DA216" s="497">
        <f t="shared" si="571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60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1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9"/>
        <v>0</v>
      </c>
      <c r="AY217" s="353">
        <f>+AG217-AH217</f>
        <v>0</v>
      </c>
      <c r="AZ217" s="187">
        <f>AZ298</f>
        <v>36416.192357419561</v>
      </c>
      <c r="BA217" s="172">
        <f>IF(AND(AZ217=0,AN217&gt;AZ217),1,IFERROR(AN217/AZ217,1))</f>
        <v>0</v>
      </c>
      <c r="BC217" s="563">
        <v>0</v>
      </c>
      <c r="BD217" s="563">
        <v>0</v>
      </c>
      <c r="BE217" s="563">
        <v>0</v>
      </c>
      <c r="BF217" s="563">
        <v>0</v>
      </c>
      <c r="BG217" s="563">
        <v>0</v>
      </c>
      <c r="BH217" s="563">
        <v>0</v>
      </c>
      <c r="BI217" s="563">
        <v>0</v>
      </c>
      <c r="BJ217" s="563">
        <v>0</v>
      </c>
      <c r="BK217" s="563">
        <v>0</v>
      </c>
      <c r="BL217" s="563">
        <v>0</v>
      </c>
      <c r="BM217" s="563">
        <v>0</v>
      </c>
      <c r="BN217" s="563">
        <v>0</v>
      </c>
      <c r="BP217" s="563">
        <v>0</v>
      </c>
      <c r="BQ217" s="563">
        <v>0</v>
      </c>
      <c r="BR217" s="563">
        <v>0</v>
      </c>
      <c r="BS217" s="563">
        <v>0</v>
      </c>
      <c r="BT217" s="563">
        <v>0</v>
      </c>
      <c r="BU217" s="563">
        <v>0</v>
      </c>
      <c r="BV217" s="563">
        <v>0</v>
      </c>
      <c r="BW217" s="563">
        <v>0</v>
      </c>
      <c r="BX217" s="563">
        <v>0</v>
      </c>
      <c r="BY217" s="563">
        <v>0</v>
      </c>
      <c r="BZ217" s="563">
        <v>0</v>
      </c>
      <c r="CA217" s="563">
        <v>0</v>
      </c>
      <c r="CC217" s="353">
        <f t="shared" ref="CC217:CN217" si="573">SUM(CC218:CC219)</f>
        <v>0</v>
      </c>
      <c r="CD217" s="353">
        <f t="shared" si="573"/>
        <v>0</v>
      </c>
      <c r="CE217" s="353">
        <f t="shared" si="573"/>
        <v>0</v>
      </c>
      <c r="CF217" s="353">
        <f t="shared" si="573"/>
        <v>0</v>
      </c>
      <c r="CG217" s="353">
        <f t="shared" si="573"/>
        <v>0</v>
      </c>
      <c r="CH217" s="353">
        <f t="shared" si="573"/>
        <v>0</v>
      </c>
      <c r="CI217" s="353">
        <f t="shared" si="573"/>
        <v>0</v>
      </c>
      <c r="CJ217" s="353">
        <f t="shared" si="573"/>
        <v>0</v>
      </c>
      <c r="CK217" s="353">
        <f t="shared" si="573"/>
        <v>0</v>
      </c>
      <c r="CL217" s="353">
        <f t="shared" si="573"/>
        <v>0</v>
      </c>
      <c r="CM217" s="353">
        <f t="shared" si="573"/>
        <v>0</v>
      </c>
      <c r="CN217" s="353">
        <f t="shared" si="573"/>
        <v>0</v>
      </c>
      <c r="CO217" s="519"/>
      <c r="CP217" s="353">
        <f t="shared" ref="CP217:DA217" si="574">SUM(CP218:CP219)</f>
        <v>0</v>
      </c>
      <c r="CQ217" s="353">
        <f t="shared" si="574"/>
        <v>0</v>
      </c>
      <c r="CR217" s="353">
        <f t="shared" si="574"/>
        <v>0</v>
      </c>
      <c r="CS217" s="353">
        <f t="shared" si="574"/>
        <v>0</v>
      </c>
      <c r="CT217" s="353">
        <f t="shared" si="574"/>
        <v>0</v>
      </c>
      <c r="CU217" s="353">
        <f t="shared" si="574"/>
        <v>0</v>
      </c>
      <c r="CV217" s="353">
        <f t="shared" si="574"/>
        <v>0</v>
      </c>
      <c r="CW217" s="353">
        <f t="shared" si="574"/>
        <v>0</v>
      </c>
      <c r="CX217" s="353">
        <f t="shared" si="574"/>
        <v>0</v>
      </c>
      <c r="CY217" s="353">
        <f t="shared" si="574"/>
        <v>0</v>
      </c>
      <c r="CZ217" s="353">
        <f t="shared" si="574"/>
        <v>0</v>
      </c>
      <c r="DA217" s="353">
        <f t="shared" si="574"/>
        <v>0</v>
      </c>
      <c r="DC217" s="353">
        <f t="shared" ref="DC217:DN217" si="575">SUM(DC218:DC219)</f>
        <v>0</v>
      </c>
      <c r="DD217" s="353">
        <f t="shared" si="575"/>
        <v>0</v>
      </c>
      <c r="DE217" s="353">
        <f t="shared" si="575"/>
        <v>0</v>
      </c>
      <c r="DF217" s="353">
        <f t="shared" si="575"/>
        <v>0</v>
      </c>
      <c r="DG217" s="353">
        <f t="shared" si="575"/>
        <v>0</v>
      </c>
      <c r="DH217" s="353">
        <f t="shared" si="575"/>
        <v>0</v>
      </c>
      <c r="DI217" s="353">
        <f t="shared" si="575"/>
        <v>0</v>
      </c>
      <c r="DJ217" s="353">
        <f t="shared" si="575"/>
        <v>0</v>
      </c>
      <c r="DK217" s="353">
        <f t="shared" si="575"/>
        <v>0</v>
      </c>
      <c r="DL217" s="353">
        <f t="shared" si="575"/>
        <v>0</v>
      </c>
      <c r="DM217" s="353">
        <f t="shared" si="575"/>
        <v>0</v>
      </c>
      <c r="DN217" s="353">
        <f t="shared" si="575"/>
        <v>0</v>
      </c>
      <c r="DO217" s="519"/>
      <c r="DP217" s="353">
        <f t="shared" ref="DP217:EA217" si="576">SUM(DP218:DP219)</f>
        <v>0</v>
      </c>
      <c r="DQ217" s="353">
        <f t="shared" si="576"/>
        <v>0</v>
      </c>
      <c r="DR217" s="353">
        <f t="shared" si="576"/>
        <v>0</v>
      </c>
      <c r="DS217" s="353">
        <f t="shared" si="576"/>
        <v>0</v>
      </c>
      <c r="DT217" s="353">
        <f t="shared" si="576"/>
        <v>0</v>
      </c>
      <c r="DU217" s="353">
        <f t="shared" si="576"/>
        <v>0</v>
      </c>
      <c r="DV217" s="353">
        <f t="shared" si="576"/>
        <v>0</v>
      </c>
      <c r="DW217" s="353">
        <f t="shared" si="576"/>
        <v>0</v>
      </c>
      <c r="DX217" s="353">
        <f t="shared" si="576"/>
        <v>0</v>
      </c>
      <c r="DY217" s="353">
        <f t="shared" si="576"/>
        <v>0</v>
      </c>
      <c r="DZ217" s="353">
        <f t="shared" si="576"/>
        <v>0</v>
      </c>
      <c r="EA217" s="353">
        <f t="shared" si="576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30 de Septiembre de 2024'!$P$4:$P$749,'[1]SIIF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2024'!$N$4:$N$749,$O218)/1000000)</f>
        <v>0</v>
      </c>
      <c r="X218" s="354">
        <v>0</v>
      </c>
      <c r="Y218" s="352">
        <f>(+SUMIFS('[1]SIIF 30 de Septiembre de 2024'!$R$4:$R$749,'[1]SIIF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2024'!$N$4:$N$749,$O218)/1000000)</f>
        <v>0</v>
      </c>
      <c r="Z218" s="350"/>
      <c r="AA218" s="352">
        <f>(+SUMIFS('[1]SIIF 30 de Septiembre de 2024'!$Q$4:$Q$749,'[1]SIIF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2024'!$N$4:$N$749,$O218)/1000000)</f>
        <v>0</v>
      </c>
      <c r="AB218" s="352"/>
      <c r="AC218" s="350"/>
      <c r="AD218" s="422">
        <f>W218-Y218+AA218</f>
        <v>0</v>
      </c>
      <c r="AE218" s="354">
        <f>(+SUMIFS('[1]SIIF 30 de Septiembre de 2024'!$T$4:$T$749,'[1]SIIF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2024'!$N$4:$N$749,$O218)/1000000)</f>
        <v>0</v>
      </c>
      <c r="AF218" s="354"/>
      <c r="AG218" s="352">
        <f>AD218-AE218</f>
        <v>0</v>
      </c>
      <c r="AH218" s="424">
        <f>+SUMIFS('[1]SIIF 30 de Septiembre de 2024'!$W$4:$W$749,'[1]SIIF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60"/>
        <v>0</v>
      </c>
      <c r="AN218" s="424">
        <f>+SUMIFS('[1]SIIF 30 de Septiembre de 2024'!$X$4:$X$749,'[1]SIIF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1"/>
        <v>0</v>
      </c>
      <c r="AT218" s="424">
        <f>+SUMIFS('[1]SIIF 30 de Septiembre de 2024'!$Z$4:$Z$749,'[1]SIIF 30 de Septiembre de 2024'!$A$4:$A$749,$B218,'[1]SIIF 30 de Septiembre de 2024'!$B$4:$B$749,$C218,'[1]SIIF 30 de Septiembre de 2024'!$C$4:$C$749,$D218,'[1]SIIF 30 de Septiembre de 2024'!$D$4:$D$749,$E218,'[1]SIIF 30 de Septiembre de 2024'!$E$4:$E$749,$F218,'[1]SIIF 30 de Septiembre de 2024'!$F$4:$F$749,$G218,'[1]SIIF 30 de Septiembre de 2024'!$G$4:$G$749,$H218,'[1]SIIF 30 de Septiembre de 2024'!$H$4:$H$749,$I218,'[1]SIIF 30 de Septiembre de 2024'!$I$4:$I$749,$J218,'[1]SIIF 30 de Septiembre de 2024'!$J$4:$J$749,$K218,'[1]SIIF 30 de Septiembre de 2024'!$K$4:$K$749,$L218,'[1]SIIF 30 de Septiembre de 2024'!$L$4:$L$749,$M218,'[1]SIIF 30 de Septiembre de 2024'!$M$4:$M$749,$N218,'[1]SIIF 30 de Septiembre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9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30 de Septiembre de 2024'!$P$4:$P$749,'[1]SIIF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2024'!$N$4:$N$749,$O219)/1000000)</f>
        <v>0</v>
      </c>
      <c r="X219" s="354">
        <v>0</v>
      </c>
      <c r="Y219" s="352">
        <f>(+SUMIFS('[1]SIIF 30 de Septiembre de 2024'!$R$4:$R$749,'[1]SIIF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2024'!$N$4:$N$749,$O219)/1000000)</f>
        <v>0</v>
      </c>
      <c r="Z219" s="350"/>
      <c r="AA219" s="352">
        <f>(+SUMIFS('[1]SIIF 30 de Septiembre de 2024'!$Q$4:$Q$749,'[1]SIIF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2024'!$N$4:$N$749,$O219)/1000000)</f>
        <v>0</v>
      </c>
      <c r="AB219" s="354"/>
      <c r="AC219" s="350"/>
      <c r="AD219" s="422">
        <f>W219-Y219+AA219</f>
        <v>0</v>
      </c>
      <c r="AE219" s="354">
        <f>(+SUMIFS('[1]SIIF 30 de Septiembre de 2024'!$T$4:$T$749,'[1]SIIF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2024'!$N$4:$N$749,$O219)/1000000)</f>
        <v>0</v>
      </c>
      <c r="AF219" s="354">
        <f>(+SUMIFS('[1]SIIF 30 de Septiembre de 2024'!$U$4:$U$749,'[1]SIIF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2024'!$N$4:$N$749,$O219)/1000000)</f>
        <v>0</v>
      </c>
      <c r="AG219" s="352">
        <f>AD219-AE219</f>
        <v>0</v>
      </c>
      <c r="AH219" s="424">
        <f>+SUMIFS('[1]SIIF 30 de Septiembre de 2024'!$W$4:$W$749,'[1]SIIF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60"/>
        <v>0</v>
      </c>
      <c r="AN219" s="422">
        <f>+SUMIFS('[1]SIIF 30 de Septiembre de 2024'!$X$4:$X$749,'[1]SIIF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1"/>
        <v>0</v>
      </c>
      <c r="AT219" s="422">
        <f>+SUMIFS('[1]SIIF 30 de Septiembre de 2024'!$Z$4:$Z$749,'[1]SIIF 30 de Septiembre de 2024'!$A$4:$A$749,$B219,'[1]SIIF 30 de Septiembre de 2024'!$B$4:$B$749,$C219,'[1]SIIF 30 de Septiembre de 2024'!$C$4:$C$749,$D219,'[1]SIIF 30 de Septiembre de 2024'!$D$4:$D$749,$E219,'[1]SIIF 30 de Septiembre de 2024'!$E$4:$E$749,$F219,'[1]SIIF 30 de Septiembre de 2024'!$F$4:$F$749,$G219,'[1]SIIF 30 de Septiembre de 2024'!$G$4:$G$749,$H219,'[1]SIIF 30 de Septiembre de 2024'!$H$4:$H$749,$I219,'[1]SIIF 30 de Septiembre de 2024'!$I$4:$I$749,$J219,'[1]SIIF 30 de Septiembre de 2024'!$J$4:$J$749,$K219,'[1]SIIF 30 de Septiembre de 2024'!$K$4:$K$749,$L219,'[1]SIIF 30 de Septiembre de 2024'!$L$4:$L$749,$M219,'[1]SIIF 30 de Septiembre de 2024'!$M$4:$M$749,$N219,'[1]SIIF 30 de Septiembre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9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7">DC219/EC219</f>
        <v>0</v>
      </c>
      <c r="CD219" s="496">
        <f t="shared" si="577"/>
        <v>0</v>
      </c>
      <c r="CE219" s="496">
        <f t="shared" si="577"/>
        <v>0</v>
      </c>
      <c r="CF219" s="496">
        <f t="shared" si="577"/>
        <v>0</v>
      </c>
      <c r="CG219" s="496">
        <f t="shared" si="577"/>
        <v>0</v>
      </c>
      <c r="CH219" s="496">
        <f t="shared" si="577"/>
        <v>0</v>
      </c>
      <c r="CI219" s="496">
        <f t="shared" si="577"/>
        <v>0</v>
      </c>
      <c r="CJ219" s="496">
        <f t="shared" si="577"/>
        <v>0</v>
      </c>
      <c r="CK219" s="496">
        <f t="shared" si="577"/>
        <v>0</v>
      </c>
      <c r="CL219" s="496">
        <f t="shared" si="577"/>
        <v>0</v>
      </c>
      <c r="CM219" s="496">
        <f t="shared" si="577"/>
        <v>0</v>
      </c>
      <c r="CN219" s="496">
        <f t="shared" si="577"/>
        <v>0</v>
      </c>
      <c r="CO219" s="519"/>
      <c r="CP219" s="497">
        <f t="shared" ref="CP219:DA219" si="578">DP219/EP219</f>
        <v>0</v>
      </c>
      <c r="CQ219" s="497">
        <f t="shared" si="578"/>
        <v>0</v>
      </c>
      <c r="CR219" s="497">
        <f t="shared" si="578"/>
        <v>0</v>
      </c>
      <c r="CS219" s="497">
        <f t="shared" si="578"/>
        <v>0</v>
      </c>
      <c r="CT219" s="497">
        <f t="shared" si="578"/>
        <v>0</v>
      </c>
      <c r="CU219" s="497">
        <f t="shared" si="578"/>
        <v>0</v>
      </c>
      <c r="CV219" s="497">
        <f t="shared" si="578"/>
        <v>0</v>
      </c>
      <c r="CW219" s="497">
        <f t="shared" si="578"/>
        <v>0</v>
      </c>
      <c r="CX219" s="497">
        <f t="shared" si="578"/>
        <v>0</v>
      </c>
      <c r="CY219" s="497">
        <f t="shared" si="578"/>
        <v>0</v>
      </c>
      <c r="CZ219" s="497">
        <f t="shared" si="578"/>
        <v>0</v>
      </c>
      <c r="DA219" s="497">
        <f t="shared" si="578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9">X228</f>
        <v>0</v>
      </c>
      <c r="Y220" s="185">
        <f t="shared" si="579"/>
        <v>0</v>
      </c>
      <c r="Z220" s="185"/>
      <c r="AA220" s="185">
        <f t="shared" si="579"/>
        <v>0</v>
      </c>
      <c r="AB220" s="185">
        <f t="shared" si="579"/>
        <v>0</v>
      </c>
      <c r="AC220" s="185">
        <f t="shared" si="579"/>
        <v>0</v>
      </c>
      <c r="AD220" s="423">
        <f t="shared" si="579"/>
        <v>14770.701333999999</v>
      </c>
      <c r="AE220" s="353">
        <f>AE228</f>
        <v>0</v>
      </c>
      <c r="AF220" s="353">
        <f>AF228</f>
        <v>12919.35589556</v>
      </c>
      <c r="AG220" s="353">
        <f>AG228</f>
        <v>14770.701333999999</v>
      </c>
      <c r="AH220" s="423">
        <f t="shared" si="579"/>
        <v>11491.95913377</v>
      </c>
      <c r="AI220" s="167">
        <f>+AH220/AD220</f>
        <v>0.77802393223652744</v>
      </c>
      <c r="AJ220" s="226"/>
      <c r="AK220" s="353">
        <f>AK228</f>
        <v>12218.919351237699</v>
      </c>
      <c r="AL220" s="353">
        <f>AL228</f>
        <v>-726.96021746769895</v>
      </c>
      <c r="AM220" s="167">
        <f t="shared" ref="AM220:AV220" si="580">AM228</f>
        <v>0.82724029651263264</v>
      </c>
      <c r="AN220" s="423">
        <f t="shared" si="580"/>
        <v>4432.7825939300001</v>
      </c>
      <c r="AO220" s="167">
        <f t="shared" si="580"/>
        <v>0.30010644001895709</v>
      </c>
      <c r="AP220" s="301">
        <f t="shared" si="580"/>
        <v>0</v>
      </c>
      <c r="AQ220" s="353">
        <f>AQ228</f>
        <v>8268.3299842377</v>
      </c>
      <c r="AR220" s="353">
        <f>AR228</f>
        <v>-3835.5473903077004</v>
      </c>
      <c r="AS220" s="167">
        <f t="shared" si="580"/>
        <v>0.55977910576292078</v>
      </c>
      <c r="AT220" s="423">
        <f t="shared" si="580"/>
        <v>4419.1095939300003</v>
      </c>
      <c r="AU220" s="167">
        <f t="shared" si="580"/>
        <v>0.29918075614716105</v>
      </c>
      <c r="AV220" s="423">
        <f t="shared" si="580"/>
        <v>3278.7422002299991</v>
      </c>
      <c r="AW220" s="353">
        <f>AW228</f>
        <v>7059.1765398400003</v>
      </c>
      <c r="AX220" s="355">
        <f>AX228</f>
        <v>10337.918740070001</v>
      </c>
      <c r="AY220" s="384"/>
      <c r="AZ220" s="187">
        <f>AZ228</f>
        <v>8268.3299842377</v>
      </c>
      <c r="BA220" s="172">
        <f>IF(AND(AZ220=0,AN220&gt;AZ220),1,IFERROR(AN220/AZ220,1))</f>
        <v>0.53611583020760156</v>
      </c>
      <c r="BC220" s="510">
        <f>CC220/$AD$220</f>
        <v>8.3353124144890378E-2</v>
      </c>
      <c r="BD220" s="510">
        <f t="shared" ref="BD220:BM220" si="581">CD220/$AD$220</f>
        <v>0.28183384714560911</v>
      </c>
      <c r="BE220" s="510">
        <f t="shared" si="581"/>
        <v>0.30594291244640776</v>
      </c>
      <c r="BF220" s="510">
        <f t="shared" si="581"/>
        <v>0.48068068160425509</v>
      </c>
      <c r="BG220" s="510">
        <f t="shared" si="581"/>
        <v>0.52501704671662541</v>
      </c>
      <c r="BH220" s="510">
        <f t="shared" si="581"/>
        <v>0.57209624636162182</v>
      </c>
      <c r="BI220" s="510">
        <f t="shared" si="581"/>
        <v>0.72100681494356456</v>
      </c>
      <c r="BJ220" s="510">
        <f t="shared" si="581"/>
        <v>0.79484297243307189</v>
      </c>
      <c r="BK220" s="510">
        <f t="shared" si="581"/>
        <v>0.82724029651263264</v>
      </c>
      <c r="BL220" s="510">
        <f t="shared" si="581"/>
        <v>0.88727714580960881</v>
      </c>
      <c r="BM220" s="510">
        <f t="shared" si="581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2">CQ220/$AD$220</f>
        <v>5.7775970328207575E-2</v>
      </c>
      <c r="BR220" s="510">
        <f t="shared" si="582"/>
        <v>7.4836771592933768E-2</v>
      </c>
      <c r="BS220" s="510">
        <f t="shared" si="582"/>
        <v>0.21385396959159042</v>
      </c>
      <c r="BT220" s="510">
        <f t="shared" si="582"/>
        <v>0.30362487331014232</v>
      </c>
      <c r="BU220" s="510">
        <f t="shared" si="582"/>
        <v>0.34738884014102162</v>
      </c>
      <c r="BV220" s="510">
        <f t="shared" si="582"/>
        <v>0.3978389869146684</v>
      </c>
      <c r="BW220" s="510">
        <f t="shared" si="582"/>
        <v>0.4626303212331746</v>
      </c>
      <c r="BX220" s="510">
        <f t="shared" si="582"/>
        <v>0.55977910576292078</v>
      </c>
      <c r="BY220" s="510">
        <f t="shared" si="582"/>
        <v>0.68253636774047166</v>
      </c>
      <c r="BZ220" s="510">
        <f t="shared" si="582"/>
        <v>0.81639890246647506</v>
      </c>
      <c r="CA220" s="510">
        <f t="shared" si="582"/>
        <v>1</v>
      </c>
      <c r="CC220" s="353">
        <f>CC228</f>
        <v>1231.1841019999999</v>
      </c>
      <c r="CD220" s="353">
        <f t="shared" ref="CD220:CN220" si="583">CD228</f>
        <v>4162.8835820000004</v>
      </c>
      <c r="CE220" s="353">
        <f t="shared" si="583"/>
        <v>4518.9913850000003</v>
      </c>
      <c r="CF220" s="353">
        <f t="shared" si="583"/>
        <v>7099.990785</v>
      </c>
      <c r="CG220" s="353">
        <f t="shared" si="583"/>
        <v>7754.8699923099994</v>
      </c>
      <c r="CH220" s="353">
        <f t="shared" si="583"/>
        <v>8450.2627893099998</v>
      </c>
      <c r="CI220" s="353">
        <f t="shared" si="583"/>
        <v>10649.776323309999</v>
      </c>
      <c r="CJ220" s="353">
        <f t="shared" si="583"/>
        <v>11740.3881532377</v>
      </c>
      <c r="CK220" s="353">
        <f t="shared" si="583"/>
        <v>12218.919351237699</v>
      </c>
      <c r="CL220" s="353">
        <f t="shared" si="583"/>
        <v>13105.7057212377</v>
      </c>
      <c r="CM220" s="353">
        <f t="shared" si="583"/>
        <v>14249.85668031</v>
      </c>
      <c r="CN220" s="353">
        <f t="shared" si="583"/>
        <v>14770.701333999999</v>
      </c>
      <c r="CP220" s="353">
        <f t="shared" ref="CP220:DA220" si="584">CP228</f>
        <v>784.75076899999999</v>
      </c>
      <c r="CQ220" s="353">
        <f t="shared" si="584"/>
        <v>853.39160200000003</v>
      </c>
      <c r="CR220" s="353">
        <f t="shared" si="584"/>
        <v>1105.3916020000001</v>
      </c>
      <c r="CS220" s="353">
        <f t="shared" si="584"/>
        <v>3158.7731139276998</v>
      </c>
      <c r="CT220" s="353">
        <f t="shared" si="584"/>
        <v>4484.7523212377</v>
      </c>
      <c r="CU220" s="353">
        <f t="shared" si="584"/>
        <v>5131.1768044877008</v>
      </c>
      <c r="CV220" s="353">
        <f t="shared" si="584"/>
        <v>5876.3608547377007</v>
      </c>
      <c r="CW220" s="353">
        <f t="shared" si="584"/>
        <v>6833.3743029877005</v>
      </c>
      <c r="CX220" s="353">
        <f t="shared" si="584"/>
        <v>8268.3299842377</v>
      </c>
      <c r="CY220" s="353">
        <f t="shared" si="584"/>
        <v>10081.540837487699</v>
      </c>
      <c r="CZ220" s="353">
        <f t="shared" si="584"/>
        <v>12058.784357737699</v>
      </c>
      <c r="DA220" s="353">
        <f t="shared" si="584"/>
        <v>14770.701333999999</v>
      </c>
      <c r="DC220" s="353">
        <f t="shared" ref="DC220:DN220" si="585">DC228</f>
        <v>1231184102</v>
      </c>
      <c r="DD220" s="353">
        <f t="shared" si="585"/>
        <v>4162883582</v>
      </c>
      <c r="DE220" s="353">
        <f t="shared" si="585"/>
        <v>4518991385</v>
      </c>
      <c r="DF220" s="353">
        <f t="shared" si="585"/>
        <v>7099990785</v>
      </c>
      <c r="DG220" s="353">
        <f t="shared" si="585"/>
        <v>7754869992.3099995</v>
      </c>
      <c r="DH220" s="353">
        <f t="shared" si="585"/>
        <v>8450262789.3099995</v>
      </c>
      <c r="DI220" s="353">
        <f t="shared" si="585"/>
        <v>10649776323.309999</v>
      </c>
      <c r="DJ220" s="353">
        <f t="shared" si="585"/>
        <v>11740388153.2377</v>
      </c>
      <c r="DK220" s="353">
        <f t="shared" si="585"/>
        <v>12218919351.2377</v>
      </c>
      <c r="DL220" s="353">
        <f t="shared" si="585"/>
        <v>13105705721.2377</v>
      </c>
      <c r="DM220" s="353">
        <f t="shared" si="585"/>
        <v>14249856680.309999</v>
      </c>
      <c r="DN220" s="353">
        <f t="shared" si="585"/>
        <v>14770701334</v>
      </c>
      <c r="DP220" s="353">
        <f t="shared" ref="DP220:EA220" si="586">DP228</f>
        <v>784750769</v>
      </c>
      <c r="DQ220" s="353">
        <f t="shared" si="586"/>
        <v>853391602</v>
      </c>
      <c r="DR220" s="353">
        <f t="shared" si="586"/>
        <v>1105391602</v>
      </c>
      <c r="DS220" s="353">
        <f t="shared" si="586"/>
        <v>3158773113.9277</v>
      </c>
      <c r="DT220" s="353">
        <f t="shared" si="586"/>
        <v>4484752321.2376995</v>
      </c>
      <c r="DU220" s="353">
        <f t="shared" si="586"/>
        <v>5131176804.4876995</v>
      </c>
      <c r="DV220" s="353">
        <f t="shared" si="586"/>
        <v>5876360854.7376995</v>
      </c>
      <c r="DW220" s="353">
        <f t="shared" si="586"/>
        <v>6833374302.9876995</v>
      </c>
      <c r="DX220" s="353">
        <f t="shared" si="586"/>
        <v>8268329984.2376995</v>
      </c>
      <c r="DY220" s="353">
        <f t="shared" si="586"/>
        <v>10081540837.4877</v>
      </c>
      <c r="DZ220" s="353">
        <f t="shared" si="586"/>
        <v>12058784357.7377</v>
      </c>
      <c r="EA220" s="353">
        <f t="shared" si="586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7">+X220+X211+X217</f>
        <v>0</v>
      </c>
      <c r="Y221" s="353">
        <f t="shared" si="587"/>
        <v>0</v>
      </c>
      <c r="Z221" s="353">
        <f t="shared" si="587"/>
        <v>0</v>
      </c>
      <c r="AA221" s="353">
        <f t="shared" si="587"/>
        <v>0</v>
      </c>
      <c r="AB221" s="353">
        <f t="shared" si="587"/>
        <v>0</v>
      </c>
      <c r="AC221" s="353">
        <f t="shared" si="587"/>
        <v>0</v>
      </c>
      <c r="AD221" s="423">
        <f>+AD220+AD211+AD217</f>
        <v>47734.288981999998</v>
      </c>
      <c r="AE221" s="353">
        <f>+AE220+AE211+AE217</f>
        <v>1911.9781499999999</v>
      </c>
      <c r="AF221" s="353">
        <f>+AF220+AF211+AF217</f>
        <v>43775.73649109</v>
      </c>
      <c r="AG221" s="353">
        <f>+AG220+AG211+AG217</f>
        <v>45822.310832000003</v>
      </c>
      <c r="AH221" s="423">
        <f>+AH220+AH211+AH217</f>
        <v>31709.75371338</v>
      </c>
      <c r="AI221" s="167">
        <f>+AH221/AD221</f>
        <v>0.66429718321220521</v>
      </c>
      <c r="AJ221" s="260"/>
      <c r="AK221" s="353">
        <f>+AK220+AK211+AK217</f>
        <v>36448.470490797699</v>
      </c>
      <c r="AL221" s="353">
        <f>+AL220+AL211+AL217</f>
        <v>-4738.7167774176978</v>
      </c>
      <c r="AM221" s="170">
        <f>INDEX(BC221:BN221,MATCH($W$1,$BC$86:$BN$86,0))</f>
        <v>0.76356998853679292</v>
      </c>
      <c r="AN221" s="423">
        <f>+AN220+AN211+AN217</f>
        <v>23426.861089799997</v>
      </c>
      <c r="AO221" s="183">
        <f>+AN221/AD221</f>
        <v>0.49077637039139671</v>
      </c>
      <c r="AP221" s="261"/>
      <c r="AQ221" s="353">
        <f>+AQ220+AQ211+AQ217</f>
        <v>31700.128393797699</v>
      </c>
      <c r="AR221" s="353">
        <f>+AR220+AR211+AR217</f>
        <v>-8273.267303997698</v>
      </c>
      <c r="AS221" s="170">
        <f>INDEX(BP221:CA221,MATCH($W$1,$BP$86:$CA$86,0))</f>
        <v>0.66409553949261546</v>
      </c>
      <c r="AT221" s="423">
        <f>+AT220+AT211+AT217</f>
        <v>23078.128952799998</v>
      </c>
      <c r="AU221" s="183">
        <f>+AT221/AD221</f>
        <v>0.48347067579664738</v>
      </c>
      <c r="AV221" s="423">
        <f>+AV220+AV211+AV217</f>
        <v>16024.535268619999</v>
      </c>
      <c r="AW221" s="353">
        <f>+AW220+AW211+AW217</f>
        <v>8282.8926235799991</v>
      </c>
      <c r="AX221" s="355">
        <f>+AX220+AX211</f>
        <v>24307.427892200001</v>
      </c>
      <c r="AY221" s="384"/>
      <c r="AZ221" s="187">
        <f>+AZ220+AZ211</f>
        <v>31551.483266098359</v>
      </c>
      <c r="BA221" s="172">
        <f>IF(AND(AZ221=0,AN221&gt;AZ221),1,IFERROR(AN221/AZ221,1))</f>
        <v>0.7424963477064751</v>
      </c>
      <c r="BC221" s="510">
        <f>CC221/$AD$221</f>
        <v>9.2289710079503123E-2</v>
      </c>
      <c r="BD221" s="510">
        <f t="shared" ref="BD221:BM221" si="588">CD221/$AD$221</f>
        <v>0.19358748304566925</v>
      </c>
      <c r="BE221" s="510">
        <f t="shared" si="588"/>
        <v>0.24340042761255351</v>
      </c>
      <c r="BF221" s="510">
        <f t="shared" si="588"/>
        <v>0.3424757801706142</v>
      </c>
      <c r="BG221" s="510">
        <f t="shared" si="588"/>
        <v>0.4068772817509399</v>
      </c>
      <c r="BH221" s="510">
        <f t="shared" si="588"/>
        <v>0.48203658868757127</v>
      </c>
      <c r="BI221" s="510">
        <f t="shared" si="588"/>
        <v>0.59452849111403983</v>
      </c>
      <c r="BJ221" s="510">
        <f t="shared" si="588"/>
        <v>0.70819152298560795</v>
      </c>
      <c r="BK221" s="510">
        <f t="shared" si="588"/>
        <v>0.76356998853679292</v>
      </c>
      <c r="BL221" s="510">
        <f t="shared" si="588"/>
        <v>0.82830827344484492</v>
      </c>
      <c r="BM221" s="510">
        <f t="shared" si="588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9">CQ221/$AD$221</f>
        <v>9.4230909351056977E-2</v>
      </c>
      <c r="BR221" s="510">
        <f t="shared" si="589"/>
        <v>0.14099137725792554</v>
      </c>
      <c r="BS221" s="510">
        <f t="shared" si="589"/>
        <v>0.23404366287178774</v>
      </c>
      <c r="BT221" s="510">
        <f t="shared" si="589"/>
        <v>0.31185737847380807</v>
      </c>
      <c r="BU221" s="510">
        <f t="shared" si="589"/>
        <v>0.3754348974433353</v>
      </c>
      <c r="BV221" s="510">
        <f t="shared" si="589"/>
        <v>0.45391572863834184</v>
      </c>
      <c r="BW221" s="510">
        <f t="shared" si="589"/>
        <v>0.57022645090223878</v>
      </c>
      <c r="BX221" s="510">
        <f t="shared" si="589"/>
        <v>0.66409553949261546</v>
      </c>
      <c r="BY221" s="510">
        <f t="shared" si="589"/>
        <v>0.75211641762561487</v>
      </c>
      <c r="BZ221" s="510">
        <f t="shared" si="589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90">+CD220+CD211+CD217</f>
        <v>9240.7608590000018</v>
      </c>
      <c r="CE221" s="353">
        <f t="shared" si="590"/>
        <v>11618.546350000001</v>
      </c>
      <c r="CF221" s="353">
        <f t="shared" si="590"/>
        <v>16347.837860000001</v>
      </c>
      <c r="CG221" s="353">
        <f t="shared" si="590"/>
        <v>19421.997747310001</v>
      </c>
      <c r="CH221" s="353">
        <f t="shared" si="590"/>
        <v>23009.673824309997</v>
      </c>
      <c r="CI221" s="353">
        <f t="shared" si="590"/>
        <v>28379.394802869996</v>
      </c>
      <c r="CJ221" s="353">
        <f t="shared" si="590"/>
        <v>33805.018812797702</v>
      </c>
      <c r="CK221" s="353">
        <f t="shared" si="590"/>
        <v>36448.470490797699</v>
      </c>
      <c r="CL221" s="353">
        <f t="shared" si="590"/>
        <v>39538.706490797704</v>
      </c>
      <c r="CM221" s="353">
        <f t="shared" si="590"/>
        <v>42830.71962987</v>
      </c>
      <c r="CN221" s="353">
        <f t="shared" si="590"/>
        <v>47734.288981559999</v>
      </c>
      <c r="CP221" s="353">
        <f t="shared" ref="CP221:DA221" si="591">+CP220+CP211+CP217</f>
        <v>2509.3353269999998</v>
      </c>
      <c r="CQ221" s="353">
        <f t="shared" si="591"/>
        <v>4498.0454579999996</v>
      </c>
      <c r="CR221" s="353">
        <f t="shared" si="591"/>
        <v>6730.1231459999999</v>
      </c>
      <c r="CS221" s="353">
        <f t="shared" si="591"/>
        <v>11171.9078379277</v>
      </c>
      <c r="CT221" s="353">
        <f t="shared" si="591"/>
        <v>14886.290225237701</v>
      </c>
      <c r="CU221" s="353">
        <f t="shared" si="591"/>
        <v>17921.117888487701</v>
      </c>
      <c r="CV221" s="353">
        <f t="shared" si="591"/>
        <v>21667.344564297702</v>
      </c>
      <c r="CW221" s="353">
        <f t="shared" si="591"/>
        <v>27219.3541925477</v>
      </c>
      <c r="CX221" s="353">
        <f t="shared" si="591"/>
        <v>31700.128393797699</v>
      </c>
      <c r="CY221" s="353">
        <f t="shared" si="591"/>
        <v>35901.742427047699</v>
      </c>
      <c r="CZ221" s="353">
        <f t="shared" si="591"/>
        <v>40267.389127297698</v>
      </c>
      <c r="DA221" s="353">
        <f t="shared" si="591"/>
        <v>47734.288981559999</v>
      </c>
      <c r="DC221" s="353">
        <f t="shared" ref="DC221:DN221" si="592">+DC220+DC211+DC217</f>
        <v>4405383691</v>
      </c>
      <c r="DD221" s="353">
        <f t="shared" si="592"/>
        <v>9240760859</v>
      </c>
      <c r="DE221" s="353">
        <f t="shared" si="592"/>
        <v>11618546350</v>
      </c>
      <c r="DF221" s="353">
        <f t="shared" si="592"/>
        <v>16347837860</v>
      </c>
      <c r="DG221" s="353">
        <f t="shared" si="592"/>
        <v>19421997747.309998</v>
      </c>
      <c r="DH221" s="353">
        <f t="shared" si="592"/>
        <v>23009673824.309998</v>
      </c>
      <c r="DI221" s="353">
        <f t="shared" si="592"/>
        <v>28379394802.869995</v>
      </c>
      <c r="DJ221" s="353">
        <f t="shared" si="592"/>
        <v>33805018812.797699</v>
      </c>
      <c r="DK221" s="353">
        <f t="shared" si="592"/>
        <v>36448470490.797699</v>
      </c>
      <c r="DL221" s="353">
        <f t="shared" si="592"/>
        <v>39538706490.797699</v>
      </c>
      <c r="DM221" s="353">
        <f t="shared" si="592"/>
        <v>42830719629.869995</v>
      </c>
      <c r="DN221" s="353">
        <f t="shared" si="592"/>
        <v>47734288981.559998</v>
      </c>
      <c r="DP221" s="353">
        <f t="shared" ref="DP221:EA221" si="593">+DP220+DP211+DP217</f>
        <v>2509335327</v>
      </c>
      <c r="DQ221" s="353">
        <f t="shared" si="593"/>
        <v>4498045458</v>
      </c>
      <c r="DR221" s="353">
        <f t="shared" si="593"/>
        <v>6730123146</v>
      </c>
      <c r="DS221" s="353">
        <f t="shared" si="593"/>
        <v>11171907837.9277</v>
      </c>
      <c r="DT221" s="353">
        <f t="shared" si="593"/>
        <v>14886290225.2377</v>
      </c>
      <c r="DU221" s="353">
        <f t="shared" si="593"/>
        <v>17921117888.487701</v>
      </c>
      <c r="DV221" s="353">
        <f t="shared" si="593"/>
        <v>21667344564.297699</v>
      </c>
      <c r="DW221" s="353">
        <f t="shared" si="593"/>
        <v>27219354192.547699</v>
      </c>
      <c r="DX221" s="353">
        <f t="shared" si="593"/>
        <v>31700128393.797699</v>
      </c>
      <c r="DY221" s="353">
        <f t="shared" si="593"/>
        <v>35901742427.047699</v>
      </c>
      <c r="DZ221" s="353">
        <f t="shared" si="593"/>
        <v>40267389127.297699</v>
      </c>
      <c r="EA221" s="353">
        <f t="shared" si="593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439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30 de Septiembre de 2024'!$P$4:$P$749,'[1]SIIF 30 de Septiembre de 2024'!$A$4:$A$749,$B225,'[1]SIIF 30 de Septiembre de 2024'!$B$4:$B$749,$C225,'[1]SIIF 30 de Septiembre de 2024'!$C$4:$C$749,$D225)/1000000</f>
        <v>9576.7013339999994</v>
      </c>
      <c r="X225" s="360">
        <f>9663-8555-1108</f>
        <v>0</v>
      </c>
      <c r="Y225" s="360">
        <f>+SUMIFS('[1]SIIF 30 de Septiembre de 2024'!$R$4:$R$749,'[1]SIIF 30 de Septiembre de 2024'!$A$4:$A$749,$B225,'[1]SIIF 30 de Septiembre de 2024'!$B$4:$B$749,$C225,'[1]SIIF 30 de Septiembre de 2024'!$C$4:$C$749,$D225)/1000000</f>
        <v>0</v>
      </c>
      <c r="Z225" s="360"/>
      <c r="AA225" s="360">
        <f>+SUMIFS('[1]SIIF 30 de Septiembre de 2024'!$Q$4:$Q$749,'[1]SIIF 30 de Septiembre de 2024'!$A$4:$A$749,$B225,'[1]SIIF 30 de Septiembre de 2024'!$B$4:$B$749,$C225,'[1]SIIF 30 de Septiembre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30 de Septiembre de 2024'!$T$4:$T$749,'[1]SIIF 30 de Septiembre de 2024'!$A$4:$A$749,$B225,'[1]SIIF 30 de Septiembre de 2024'!$B$4:$B$749,$C225,'[1]SIIF 30 de Septiembre de 2024'!$C$4:$C$749,$D225)/1000000</f>
        <v>0</v>
      </c>
      <c r="AF225" s="360">
        <f>+SUMIFS('[1]SIIF 30 de Septiembre de 2024'!$U$4:$U$749,'[1]SIIF 30 de Septiembre de 2024'!$A$4:$A$749,$B225,'[1]SIIF 30 de Septiembre de 2024'!$B$4:$B$749,$C225,'[1]SIIF 30 de Septiembre de 2024'!$C$4:$C$749,$D225)/1000000</f>
        <v>8763.1833294999997</v>
      </c>
      <c r="AG225" s="360">
        <f>AD225-AE225</f>
        <v>9576.7013339999994</v>
      </c>
      <c r="AH225" s="437">
        <f>+SUMIFS('[1]SIIF 30 de Septiembre de 2024'!$W$4:$W$749,'[1]SIIF 30 de Septiembre de 2024'!$A$4:$A$749,$B225,'[1]SIIF 30 de Septiembre de 2024'!$B$4:$B$749,$C225,'[1]SIIF 30 de Septiembre de 2024'!$C$4:$C$749,$D225,'[1]SIIF 30 de Septiembre de 2024'!$D$4:$D$749,$E225,'[1]SIIF 30 de Septiembre de 2024'!$E$4:$E$749,$F225,'[1]SIIF 30 de Septiembre de 2024'!$F$4:$F$749,$G225,'[1]SIIF 30 de Septiembre de 2024'!$G$4:$G$749,$H225,'[1]SIIF 30 de Septiembre de 2024'!$H$4:$H$749,$I225,'[1]SIIF 30 de Septiembre de 2024'!$I$4:$I$749,$J225,'[1]SIIF 30 de Septiembre de 2024'!$J$4:$J$749,$K225,'[1]SIIF 30 de Septiembre de 2024'!$K$4:$K$749,$L225,'[1]SIIF 30 de Septiembre de 2024'!$L$4:$L$749,$M225,'[1]SIIF 30 de Septiembre de 2024'!$M$4:$M$749,$N225,'[1]SIIF 30 de Septiembre de 2024'!$N$4:$N$749,$O225)/1000000</f>
        <v>7809.9354825</v>
      </c>
      <c r="AI225" s="247">
        <f>+AH225/AD225</f>
        <v>0.81551415358151758</v>
      </c>
      <c r="AJ225" s="248"/>
      <c r="AK225" s="246">
        <f>INDEX(CC225:CN225,MATCH($W$1,$CC$86:$CN$86,0))</f>
        <v>8404.3688119276994</v>
      </c>
      <c r="AL225" s="246">
        <f>+AH225-AK225</f>
        <v>-594.43332942769939</v>
      </c>
      <c r="AM225" s="170">
        <f>INDEX(BC225:BN225,MATCH($W$1,$BC$86:$BN$86,0))</f>
        <v>0.877584934395919</v>
      </c>
      <c r="AN225" s="438">
        <f>+SUMIFS('[1]SIIF 30 de Septiembre de 2024'!$X$4:$X$749,'[1]SIIF 30 de Septiembre de 2024'!$A$4:$A$749,$B225,'[1]SIIF 30 de Septiembre de 2024'!$B$4:$B$749,$C225,'[1]SIIF 30 de Septiembre de 2024'!$C$4:$C$749,$D225,'[1]SIIF 30 de Septiembre de 2024'!$D$4:$D$749,$E225,'[1]SIIF 30 de Septiembre de 2024'!$E$4:$E$749,$F225,'[1]SIIF 30 de Septiembre de 2024'!$F$4:$F$749,$G225,'[1]SIIF 30 de Septiembre de 2024'!$G$4:$G$749,$H225,'[1]SIIF 30 de Septiembre de 2024'!$H$4:$H$749,$I225,'[1]SIIF 30 de Septiembre de 2024'!$I$4:$I$749,$J225,'[1]SIIF 30 de Septiembre de 2024'!$J$4:$J$749,$K225,'[1]SIIF 30 de Septiembre de 2024'!$K$4:$K$749,$L225,'[1]SIIF 30 de Septiembre de 2024'!$L$4:$L$749,$M225,'[1]SIIF 30 de Septiembre de 2024'!$M$4:$M$749,$N225,'[1]SIIF 30 de Septiembre de 2024'!$N$4:$N$749,$O225)/1000000</f>
        <v>2939.4844644299997</v>
      </c>
      <c r="AO225" s="247">
        <f>+AN225/AD225</f>
        <v>0.30694122766405985</v>
      </c>
      <c r="AP225" s="248"/>
      <c r="AQ225" s="246">
        <f>INDEX(CP225:DA225,MATCH($W$1,$CP$86:$DA$86,0))</f>
        <v>4664.0779779277</v>
      </c>
      <c r="AR225" s="246">
        <f>+AN225-AQ225</f>
        <v>-1724.5935134977003</v>
      </c>
      <c r="AS225" s="170">
        <f>INDEX(BP225:CA225,MATCH($W$1,$BP$86:$CA$86,0))</f>
        <v>0.4870234348197644</v>
      </c>
      <c r="AT225" s="438">
        <f>+SUMIFS('[1]SIIF 30 de Septiembre de 2024'!$Z$4:$Z$749,'[1]SIIF 30 de Septiembre de 2024'!$A$4:$A$749,$B225,'[1]SIIF 30 de Septiembre de 2024'!$B$4:$B$749,$C225,'[1]SIIF 30 de Septiembre de 2024'!$C$4:$C$749,$D225,'[1]SIIF 30 de Septiembre de 2024'!$D$4:$D$749,$E225,'[1]SIIF 30 de Septiembre de 2024'!$E$4:$E$749,$F225,'[1]SIIF 30 de Septiembre de 2024'!$F$4:$F$749,$G225,'[1]SIIF 30 de Septiembre de 2024'!$G$4:$G$749,$H225,'[1]SIIF 30 de Septiembre de 2024'!$H$4:$H$749,$I225,'[1]SIIF 30 de Septiembre de 2024'!$I$4:$I$749,$J225,'[1]SIIF 30 de Septiembre de 2024'!$J$4:$J$749,$K225,'[1]SIIF 30 de Septiembre de 2024'!$K$4:$K$749,$L225,'[1]SIIF 30 de Septiembre de 2024'!$L$4:$L$749,$M225,'[1]SIIF 30 de Septiembre de 2024'!$M$4:$M$749,$N225,'[1]SIIF 30 de Septiembre de 2024'!$N$4:$N$749,$O225)/1000000</f>
        <v>2925.8114644299999</v>
      </c>
      <c r="AU225" s="247">
        <f>+AT225/AD225</f>
        <v>0.30551349179519061</v>
      </c>
      <c r="AV225" s="428">
        <f>+AD225-AH225</f>
        <v>1766.7658514999994</v>
      </c>
      <c r="AW225" s="361">
        <f>+AH225-AN225</f>
        <v>4870.4510180699999</v>
      </c>
      <c r="AX225" s="382">
        <f>+AD225-AN225</f>
        <v>6637.2168695700002</v>
      </c>
      <c r="AY225" s="386"/>
      <c r="AZ225" s="190">
        <f>AD225*AS225</f>
        <v>4664.0779779276991</v>
      </c>
      <c r="BA225" s="172">
        <f>IF(AND(AZ225=0,AN225&gt;AZ225),1,IFERROR(AN225/AZ225,1))</f>
        <v>0.63023913372392737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4">DC225/EC225</f>
        <v>446.433333</v>
      </c>
      <c r="CD225" s="496">
        <f t="shared" si="594"/>
        <v>3322.0919800000001</v>
      </c>
      <c r="CE225" s="496">
        <f t="shared" si="594"/>
        <v>3546.0919800000001</v>
      </c>
      <c r="CF225" s="496">
        <f t="shared" si="594"/>
        <v>4362.0919800000001</v>
      </c>
      <c r="CG225" s="496">
        <f t="shared" si="594"/>
        <v>4755.0919800000001</v>
      </c>
      <c r="CH225" s="496">
        <f t="shared" si="594"/>
        <v>5167.5919800000001</v>
      </c>
      <c r="CI225" s="496">
        <f t="shared" si="594"/>
        <v>7274.3459469999998</v>
      </c>
      <c r="CJ225" s="496">
        <f t="shared" si="594"/>
        <v>8018.3688119277003</v>
      </c>
      <c r="CK225" s="496">
        <f t="shared" si="594"/>
        <v>8404.3688119276994</v>
      </c>
      <c r="CL225" s="496">
        <f t="shared" si="594"/>
        <v>8830.3688119276994</v>
      </c>
      <c r="CM225" s="496">
        <f t="shared" si="594"/>
        <v>9554.7013339999994</v>
      </c>
      <c r="CN225" s="496">
        <f t="shared" si="594"/>
        <v>9576.7013339999994</v>
      </c>
      <c r="CP225" s="497">
        <f>DP225/EP225</f>
        <v>0</v>
      </c>
      <c r="CQ225" s="497">
        <f t="shared" ref="CQ225:DA227" si="595">DQ225/EQ225</f>
        <v>12.6</v>
      </c>
      <c r="CR225" s="497">
        <f t="shared" si="595"/>
        <v>264.60000000000002</v>
      </c>
      <c r="CS225" s="497">
        <f t="shared" si="595"/>
        <v>595.57797792770009</v>
      </c>
      <c r="CT225" s="497">
        <f t="shared" si="595"/>
        <v>1659.6779779277001</v>
      </c>
      <c r="CU225" s="497">
        <f t="shared" si="595"/>
        <v>2074.7779779277002</v>
      </c>
      <c r="CV225" s="497">
        <f t="shared" si="595"/>
        <v>2721.8779779277002</v>
      </c>
      <c r="CW225" s="497">
        <f t="shared" si="595"/>
        <v>3326.9779779277001</v>
      </c>
      <c r="CX225" s="497">
        <f t="shared" si="595"/>
        <v>4664.0779779277</v>
      </c>
      <c r="CY225" s="497">
        <f t="shared" si="595"/>
        <v>6011.1779779277003</v>
      </c>
      <c r="CZ225" s="497">
        <f t="shared" si="595"/>
        <v>7374.2779779276998</v>
      </c>
      <c r="DA225" s="497">
        <f t="shared" si="595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30 de Septiembre de 2024'!$P$4:$P$749,'[1]SIIF 30 de Septiembre de 2024'!$A$4:$A$749,$B226,'[1]SIIF 30 de Septiembre de 2024'!$B$4:$B$749,$C226,'[1]SIIF 30 de Septiembre de 2024'!$C$4:$C$749,$D226)/1000000</f>
        <v>4700</v>
      </c>
      <c r="X226" s="360">
        <v>0</v>
      </c>
      <c r="Y226" s="360">
        <f>+SUMIFS('[1]SIIF 30 de Septiembre de 2024'!$R$4:$R$749,'[1]SIIF 30 de Septiembre de 2024'!$A$4:$A$749,$B226,'[1]SIIF 30 de Septiembre de 2024'!$B$4:$B$749,$C226,'[1]SIIF 30 de Septiembre de 2024'!$C$4:$C$749,$D226)/1000000</f>
        <v>0</v>
      </c>
      <c r="Z226" s="360"/>
      <c r="AA226" s="360">
        <f>+SUMIFS('[1]SIIF 30 de Septiembre de 2024'!$Q$4:$Q$749,'[1]SIIF 30 de Septiembre de 2024'!$A$4:$A$749,$B226,'[1]SIIF 30 de Septiembre de 2024'!$B$4:$B$749,$C226,'[1]SIIF 30 de Septiembre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30 de Septiembre de 2024'!$T$4:$T$749,'[1]SIIF 30 de Septiembre de 2024'!$A$4:$A$749,$B226,'[1]SIIF 30 de Septiembre de 2024'!$B$4:$B$749,$C226,'[1]SIIF 30 de Septiembre de 2024'!$C$4:$C$749,$D226)/1000000</f>
        <v>0</v>
      </c>
      <c r="AF226" s="360">
        <f>+SUMIFS('[1]SIIF 30 de Septiembre de 2024'!$U$4:$U$749,'[1]SIIF 30 de Septiembre de 2024'!$A$4:$A$749,$B226,'[1]SIIF 30 de Septiembre de 2024'!$B$4:$B$749,$C226,'[1]SIIF 30 de Septiembre de 2024'!$C$4:$C$749,$D226)/1000000</f>
        <v>3761.6612320599997</v>
      </c>
      <c r="AG226" s="360">
        <f>AD226-AE226</f>
        <v>4700</v>
      </c>
      <c r="AH226" s="437">
        <f>+SUMIFS('[1]SIIF 30 de Septiembre de 2024'!$W$4:$W$749,'[1]SIIF 30 de Septiembre de 2024'!$A$4:$A$749,$B226,'[1]SIIF 30 de Septiembre de 2024'!$B$4:$B$749,$C226,'[1]SIIF 30 de Septiembre de 2024'!$C$4:$C$749,$D226,'[1]SIIF 30 de Septiembre de 2024'!$D$4:$D$749,$E226,'[1]SIIF 30 de Septiembre de 2024'!$E$4:$E$749,$F226,'[1]SIIF 30 de Septiembre de 2024'!$F$4:$F$749,$G226,'[1]SIIF 30 de Septiembre de 2024'!$G$4:$G$749,$H226,'[1]SIIF 30 de Septiembre de 2024'!$H$4:$H$749,$I226,'[1]SIIF 30 de Septiembre de 2024'!$I$4:$I$749,$J226,'[1]SIIF 30 de Septiembre de 2024'!$J$4:$J$749,$K226,'[1]SIIF 30 de Septiembre de 2024'!$K$4:$K$749,$L226,'[1]SIIF 30 de Septiembre de 2024'!$L$4:$L$749,$M226,'[1]SIIF 30 de Septiembre de 2024'!$M$4:$M$749,$N226,'[1]SIIF 30 de Septiembre de 2024'!$N$4:$N$749,$O226)/1000000</f>
        <v>3528.2377732700002</v>
      </c>
      <c r="AI226" s="247">
        <f>+AH226/AD226</f>
        <v>0.75068888792978727</v>
      </c>
      <c r="AJ226" s="248"/>
      <c r="AK226" s="246">
        <f>INDEX(CC226:CN226,MATCH($W$1,$CC$86:$CN$86,0))</f>
        <v>3320.5505393099997</v>
      </c>
      <c r="AL226" s="246">
        <f>+AH226-AK226</f>
        <v>207.68723396000041</v>
      </c>
      <c r="AM226" s="170">
        <f>INDEX(BC226:BN226,MATCH($W$1,$BC$86:$BN$86,0))</f>
        <v>0.70650011474680852</v>
      </c>
      <c r="AN226" s="438">
        <f>+SUMIFS('[1]SIIF 30 de Septiembre de 2024'!$X$4:$X$749,'[1]SIIF 30 de Septiembre de 2024'!$A$4:$A$749,$B226,'[1]SIIF 30 de Septiembre de 2024'!$B$4:$B$749,$C226,'[1]SIIF 30 de Septiembre de 2024'!$C$4:$C$749,$D226,'[1]SIIF 30 de Septiembre de 2024'!$D$4:$D$749,$E226,'[1]SIIF 30 de Septiembre de 2024'!$E$4:$E$749,$F226,'[1]SIIF 30 de Septiembre de 2024'!$F$4:$F$749,$G226,'[1]SIIF 30 de Septiembre de 2024'!$G$4:$G$749,$H226,'[1]SIIF 30 de Septiembre de 2024'!$H$4:$H$749,$I226,'[1]SIIF 30 de Septiembre de 2024'!$I$4:$I$749,$J226,'[1]SIIF 30 de Septiembre de 2024'!$J$4:$J$749,$K226,'[1]SIIF 30 de Septiembre de 2024'!$K$4:$K$749,$L226,'[1]SIIF 30 de Septiembre de 2024'!$L$4:$L$749,$M226,'[1]SIIF 30 de Septiembre de 2024'!$M$4:$M$749,$N226,'[1]SIIF 30 de Septiembre de 2024'!$N$4:$N$749,$O226)/1000000</f>
        <v>1458.3058165499999</v>
      </c>
      <c r="AO226" s="247">
        <f>+AN226/AD226</f>
        <v>0.31027783330851061</v>
      </c>
      <c r="AP226" s="248"/>
      <c r="AQ226" s="246">
        <f>INDEX(CP226:DA226,MATCH($W$1,$CP$86:$DA$86,0))</f>
        <v>3320.5505393099997</v>
      </c>
      <c r="AR226" s="246">
        <f>+AN226-AQ226</f>
        <v>-1862.2447227599998</v>
      </c>
      <c r="AS226" s="170">
        <f>INDEX(BP226:CA226,MATCH($W$1,$BP$86:$CA$86,0))</f>
        <v>0.70650011474680852</v>
      </c>
      <c r="AT226" s="438">
        <f>+SUMIFS('[1]SIIF 30 de Septiembre de 2024'!$Z$4:$Z$749,'[1]SIIF 30 de Septiembre de 2024'!$A$4:$A$749,$B226,'[1]SIIF 30 de Septiembre de 2024'!$B$4:$B$749,$C226,'[1]SIIF 30 de Septiembre de 2024'!$C$4:$C$749,$D226,'[1]SIIF 30 de Septiembre de 2024'!$D$4:$D$749,$E226,'[1]SIIF 30 de Septiembre de 2024'!$E$4:$E$749,$F226,'[1]SIIF 30 de Septiembre de 2024'!$F$4:$F$749,$G226,'[1]SIIF 30 de Septiembre de 2024'!$G$4:$G$749,$H226,'[1]SIIF 30 de Septiembre de 2024'!$H$4:$H$749,$I226,'[1]SIIF 30 de Septiembre de 2024'!$I$4:$I$749,$J226,'[1]SIIF 30 de Septiembre de 2024'!$J$4:$J$749,$K226,'[1]SIIF 30 de Septiembre de 2024'!$K$4:$K$749,$L226,'[1]SIIF 30 de Septiembre de 2024'!$L$4:$L$749,$M226,'[1]SIIF 30 de Septiembre de 2024'!$M$4:$M$749,$N226,'[1]SIIF 30 de Septiembre de 2024'!$N$4:$N$749,$O226)/1000000</f>
        <v>1458.3058165499999</v>
      </c>
      <c r="AU226" s="247">
        <f>+AT226/AD226</f>
        <v>0.31027783330851061</v>
      </c>
      <c r="AV226" s="428">
        <f>+AD226-AH226</f>
        <v>1171.7622267299998</v>
      </c>
      <c r="AW226" s="361">
        <f>+AH226-AN226</f>
        <v>2069.93195672</v>
      </c>
      <c r="AX226" s="382">
        <f>+AD226-AN226</f>
        <v>3241.6941834500003</v>
      </c>
      <c r="AY226" s="386"/>
      <c r="AZ226" s="190">
        <f>AD226*AS226</f>
        <v>3320.5505393100002</v>
      </c>
      <c r="BA226" s="172">
        <f>IF(AND(AZ226=0,AN226&gt;AZ226),1,IFERROR(AN226/AZ226,1))</f>
        <v>0.43917591353782892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4"/>
        <v>784.75076899999999</v>
      </c>
      <c r="CD226" s="496">
        <f t="shared" si="594"/>
        <v>840.79160200000001</v>
      </c>
      <c r="CE226" s="496">
        <f t="shared" si="594"/>
        <v>840.79160200000001</v>
      </c>
      <c r="CF226" s="496">
        <f t="shared" si="594"/>
        <v>2300.7916019999998</v>
      </c>
      <c r="CG226" s="496">
        <f t="shared" si="594"/>
        <v>2562.6708093100001</v>
      </c>
      <c r="CH226" s="496">
        <f t="shared" si="594"/>
        <v>2788.6708093100001</v>
      </c>
      <c r="CI226" s="496">
        <f t="shared" si="594"/>
        <v>2881.4303763100002</v>
      </c>
      <c r="CJ226" s="496">
        <f t="shared" si="594"/>
        <v>3228.0193413100001</v>
      </c>
      <c r="CK226" s="496">
        <f t="shared" si="594"/>
        <v>3320.5505393099997</v>
      </c>
      <c r="CL226" s="496">
        <f t="shared" si="594"/>
        <v>3781.33690931</v>
      </c>
      <c r="CM226" s="496">
        <f t="shared" si="594"/>
        <v>4201.1553463099999</v>
      </c>
      <c r="CN226" s="496">
        <f t="shared" si="594"/>
        <v>4700</v>
      </c>
      <c r="CP226" s="497">
        <f t="shared" ref="CP226:CP227" si="596">DP226/EP226</f>
        <v>784.75076899999999</v>
      </c>
      <c r="CQ226" s="497">
        <f t="shared" si="595"/>
        <v>840.79160200000001</v>
      </c>
      <c r="CR226" s="497">
        <f t="shared" si="595"/>
        <v>840.79160200000001</v>
      </c>
      <c r="CS226" s="497">
        <f t="shared" si="595"/>
        <v>2300.7916019999998</v>
      </c>
      <c r="CT226" s="497">
        <f t="shared" si="595"/>
        <v>2562.6708093100001</v>
      </c>
      <c r="CU226" s="497">
        <f t="shared" si="595"/>
        <v>2788.6708093100001</v>
      </c>
      <c r="CV226" s="497">
        <f t="shared" si="595"/>
        <v>2881.4303763100002</v>
      </c>
      <c r="CW226" s="497">
        <f t="shared" si="595"/>
        <v>3228.0193413100001</v>
      </c>
      <c r="CX226" s="497">
        <f t="shared" si="595"/>
        <v>3320.5505393099997</v>
      </c>
      <c r="CY226" s="497">
        <f t="shared" si="595"/>
        <v>3781.33690931</v>
      </c>
      <c r="CZ226" s="497">
        <f t="shared" si="595"/>
        <v>4201.1553463099999</v>
      </c>
      <c r="DA226" s="497">
        <f t="shared" si="595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30 de Septiembre de 2024'!$P$4:$P$749,'[1]SIIF 30 de Septiembre de 2024'!$A$4:$A$749,$B227,'[1]SIIF 30 de Septiembre de 2024'!$B$4:$B$749,$C227,'[1]SIIF 30 de Septiembre de 2024'!$C$4:$C$749,$D227)/1000000</f>
        <v>494</v>
      </c>
      <c r="X227" s="360">
        <f>370-370</f>
        <v>0</v>
      </c>
      <c r="Y227" s="360">
        <f>+SUMIFS('[1]SIIF 30 de Septiembre de 2024'!$R$4:$R$749,'[1]SIIF 30 de Septiembre de 2024'!$A$4:$A$749,$B227,'[1]SIIF 30 de Septiembre de 2024'!$B$4:$B$749,$C227,'[1]SIIF 30 de Septiembre de 2024'!$C$4:$C$749,$D227)/1000000</f>
        <v>0</v>
      </c>
      <c r="Z227" s="360"/>
      <c r="AA227" s="360">
        <f>+SUMIFS('[1]SIIF 30 de Septiembre de 2024'!$Q$4:$Q$749,'[1]SIIF 30 de Septiembre de 2024'!$A$4:$A$749,$B227,'[1]SIIF 30 de Septiembre de 2024'!$B$4:$B$749,$C227,'[1]SIIF 30 de Septiembre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30 de Septiembre de 2024'!$T$4:$T$749,'[1]SIIF 30 de Septiembre de 2024'!$A$4:$A$749,$B227,'[1]SIIF 30 de Septiembre de 2024'!$B$4:$B$749,$C227,'[1]SIIF 30 de Septiembre de 2024'!$C$4:$C$749,$D227)/1000000</f>
        <v>0</v>
      </c>
      <c r="AF227" s="360">
        <f>+SUMIFS('[1]SIIF 30 de Septiembre de 2024'!$U$4:$U$749,'[1]SIIF 30 de Septiembre de 2024'!$A$4:$A$749,$B227,'[1]SIIF 30 de Septiembre de 2024'!$B$4:$B$749,$C227,'[1]SIIF 30 de Septiembre de 2024'!$C$4:$C$749,$D227)/1000000</f>
        <v>394.51133399999998</v>
      </c>
      <c r="AG227" s="360">
        <f>AD227-AE227</f>
        <v>494</v>
      </c>
      <c r="AH227" s="437">
        <f>+SUMIFS('[1]SIIF 30 de Septiembre de 2024'!$W$4:$W$749,'[1]SIIF 30 de Septiembre de 2024'!$A$4:$A$749,$B227,'[1]SIIF 30 de Septiembre de 2024'!$B$4:$B$749,$C227,'[1]SIIF 30 de Septiembre de 2024'!$C$4:$C$749,$D227,'[1]SIIF 30 de Septiembre de 2024'!$D$4:$D$749,$E227,'[1]SIIF 30 de Septiembre de 2024'!$E$4:$E$749,$F227,'[1]SIIF 30 de Septiembre de 2024'!$F$4:$F$749,$G227,'[1]SIIF 30 de Septiembre de 2024'!$G$4:$G$749,$H227,'[1]SIIF 30 de Septiembre de 2024'!$H$4:$H$749,$I227,'[1]SIIF 30 de Septiembre de 2024'!$I$4:$I$749,$J227,'[1]SIIF 30 de Septiembre de 2024'!$J$4:$J$749,$K227,'[1]SIIF 30 de Septiembre de 2024'!$K$4:$K$749,$L227,'[1]SIIF 30 de Septiembre de 2024'!$L$4:$L$749,$M227,'[1]SIIF 30 de Septiembre de 2024'!$M$4:$M$749,$N227,'[1]SIIF 30 de Septiembre de 2024'!$N$4:$N$749,$O227)/1000000</f>
        <v>153.785878</v>
      </c>
      <c r="AI227" s="247">
        <f>+AH227/AD227</f>
        <v>0.31130744534412957</v>
      </c>
      <c r="AJ227" s="248"/>
      <c r="AK227" s="246">
        <f>INDEX(CC227:CN227,MATCH($W$1,$CC$86:$CN$86,0))</f>
        <v>494</v>
      </c>
      <c r="AL227" s="246">
        <f>+AH227-AK227</f>
        <v>-340.21412199999997</v>
      </c>
      <c r="AM227" s="170">
        <f>INDEX(BC227:BN227,MATCH($W$1,$BC$86:$BN$86,0))</f>
        <v>1</v>
      </c>
      <c r="AN227" s="438">
        <f>+SUMIFS('[1]SIIF 30 de Septiembre de 2024'!$X$4:$X$749,'[1]SIIF 30 de Septiembre de 2024'!$A$4:$A$749,$B227,'[1]SIIF 30 de Septiembre de 2024'!$B$4:$B$749,$C227,'[1]SIIF 30 de Septiembre de 2024'!$C$4:$C$749,$D227,'[1]SIIF 30 de Septiembre de 2024'!$D$4:$D$749,$E227,'[1]SIIF 30 de Septiembre de 2024'!$E$4:$E$749,$F227,'[1]SIIF 30 de Septiembre de 2024'!$F$4:$F$749,$G227,'[1]SIIF 30 de Septiembre de 2024'!$G$4:$G$749,$H227,'[1]SIIF 30 de Septiembre de 2024'!$H$4:$H$749,$I227,'[1]SIIF 30 de Septiembre de 2024'!$I$4:$I$749,$J227,'[1]SIIF 30 de Septiembre de 2024'!$J$4:$J$749,$K227,'[1]SIIF 30 de Septiembre de 2024'!$K$4:$K$749,$L227,'[1]SIIF 30 de Septiembre de 2024'!$L$4:$L$749,$M227,'[1]SIIF 30 de Septiembre de 2024'!$M$4:$M$749,$N227,'[1]SIIF 30 de Septiembre de 2024'!$N$4:$N$749,$O227)/1000000</f>
        <v>34.992312950000006</v>
      </c>
      <c r="AO227" s="247">
        <f>+AN227/AD227</f>
        <v>7.0834641599190298E-2</v>
      </c>
      <c r="AP227" s="248"/>
      <c r="AQ227" s="246">
        <f>INDEX(CP227:DA227,MATCH($W$1,$CP$86:$DA$86,0))</f>
        <v>283.70146699999998</v>
      </c>
      <c r="AR227" s="246">
        <f>+AN227-AQ227</f>
        <v>-248.70915404999997</v>
      </c>
      <c r="AS227" s="170">
        <f>INDEX(BP227:CA227,MATCH($W$1,$BP$86:$CA$86,0))</f>
        <v>0.57429446761133607</v>
      </c>
      <c r="AT227" s="438">
        <f>+SUMIFS('[1]SIIF 30 de Septiembre de 2024'!$Z$4:$Z$749,'[1]SIIF 30 de Septiembre de 2024'!$A$4:$A$749,$B227,'[1]SIIF 30 de Septiembre de 2024'!$B$4:$B$749,$C227,'[1]SIIF 30 de Septiembre de 2024'!$C$4:$C$749,$D227,'[1]SIIF 30 de Septiembre de 2024'!$D$4:$D$749,$E227,'[1]SIIF 30 de Septiembre de 2024'!$E$4:$E$749,$F227,'[1]SIIF 30 de Septiembre de 2024'!$F$4:$F$749,$G227,'[1]SIIF 30 de Septiembre de 2024'!$G$4:$G$749,$H227,'[1]SIIF 30 de Septiembre de 2024'!$H$4:$H$749,$I227,'[1]SIIF 30 de Septiembre de 2024'!$I$4:$I$749,$J227,'[1]SIIF 30 de Septiembre de 2024'!$J$4:$J$749,$K227,'[1]SIIF 30 de Septiembre de 2024'!$K$4:$K$749,$L227,'[1]SIIF 30 de Septiembre de 2024'!$L$4:$L$749,$M227,'[1]SIIF 30 de Septiembre de 2024'!$M$4:$M$749,$N227,'[1]SIIF 30 de Septiembre de 2024'!$N$4:$N$749,$O227)/1000000</f>
        <v>34.992312950000006</v>
      </c>
      <c r="AU227" s="247">
        <f>+AT227/AD227</f>
        <v>7.0834641599190298E-2</v>
      </c>
      <c r="AV227" s="428">
        <f>+AD227-AH227</f>
        <v>340.21412199999997</v>
      </c>
      <c r="AW227" s="361">
        <f>+AH227-AN227</f>
        <v>118.79356504999998</v>
      </c>
      <c r="AX227" s="382">
        <f>+AD227-AN227</f>
        <v>459.00768705000002</v>
      </c>
      <c r="AY227" s="386"/>
      <c r="AZ227" s="190">
        <f>AD227*AS227</f>
        <v>283.70146700000004</v>
      </c>
      <c r="BA227" s="172">
        <f>IF(AND(AZ227=0,AN227&gt;AZ227),1,IFERROR(AN227/AZ227,1))</f>
        <v>0.12334202328957292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4"/>
        <v>0</v>
      </c>
      <c r="CD227" s="496">
        <f t="shared" si="594"/>
        <v>0</v>
      </c>
      <c r="CE227" s="496">
        <f t="shared" si="594"/>
        <v>132.10780299999999</v>
      </c>
      <c r="CF227" s="496">
        <f t="shared" si="594"/>
        <v>437.10720300000003</v>
      </c>
      <c r="CG227" s="496">
        <f t="shared" si="594"/>
        <v>437.10720300000003</v>
      </c>
      <c r="CH227" s="496">
        <f t="shared" si="594"/>
        <v>494</v>
      </c>
      <c r="CI227" s="496">
        <f t="shared" si="594"/>
        <v>494</v>
      </c>
      <c r="CJ227" s="496">
        <f t="shared" si="594"/>
        <v>494</v>
      </c>
      <c r="CK227" s="496">
        <f t="shared" si="594"/>
        <v>494</v>
      </c>
      <c r="CL227" s="496">
        <f t="shared" si="594"/>
        <v>494</v>
      </c>
      <c r="CM227" s="496">
        <f t="shared" si="594"/>
        <v>494</v>
      </c>
      <c r="CN227" s="496">
        <f t="shared" si="594"/>
        <v>494</v>
      </c>
      <c r="CP227" s="497">
        <f t="shared" si="596"/>
        <v>0</v>
      </c>
      <c r="CQ227" s="497">
        <f t="shared" si="595"/>
        <v>0</v>
      </c>
      <c r="CR227" s="497">
        <f t="shared" si="595"/>
        <v>0</v>
      </c>
      <c r="CS227" s="497">
        <f t="shared" si="595"/>
        <v>262.40353399999998</v>
      </c>
      <c r="CT227" s="497">
        <f t="shared" si="595"/>
        <v>262.40353399999998</v>
      </c>
      <c r="CU227" s="497">
        <f t="shared" si="595"/>
        <v>267.72801724999999</v>
      </c>
      <c r="CV227" s="497">
        <f t="shared" si="595"/>
        <v>273.05250050000001</v>
      </c>
      <c r="CW227" s="497">
        <f t="shared" si="595"/>
        <v>278.37698375000002</v>
      </c>
      <c r="CX227" s="497">
        <f t="shared" si="595"/>
        <v>283.70146699999998</v>
      </c>
      <c r="CY227" s="497">
        <f t="shared" si="595"/>
        <v>289.02595024999999</v>
      </c>
      <c r="CZ227" s="497">
        <f t="shared" si="595"/>
        <v>483.35103350000003</v>
      </c>
      <c r="DA227" s="497">
        <f t="shared" si="595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7">+SUM(W225:W227)</f>
        <v>14770.701333999999</v>
      </c>
      <c r="X228" s="353">
        <f t="shared" si="597"/>
        <v>0</v>
      </c>
      <c r="Y228" s="353">
        <f t="shared" si="597"/>
        <v>0</v>
      </c>
      <c r="Z228" s="353">
        <f t="shared" si="597"/>
        <v>0</v>
      </c>
      <c r="AA228" s="353">
        <f t="shared" si="597"/>
        <v>0</v>
      </c>
      <c r="AB228" s="353">
        <f t="shared" si="597"/>
        <v>0</v>
      </c>
      <c r="AC228" s="353">
        <f t="shared" si="597"/>
        <v>0</v>
      </c>
      <c r="AD228" s="423">
        <f t="shared" si="597"/>
        <v>14770.701333999999</v>
      </c>
      <c r="AE228" s="353">
        <f t="shared" si="597"/>
        <v>0</v>
      </c>
      <c r="AF228" s="353">
        <f t="shared" si="597"/>
        <v>12919.35589556</v>
      </c>
      <c r="AG228" s="353">
        <f t="shared" si="597"/>
        <v>14770.701333999999</v>
      </c>
      <c r="AH228" s="423">
        <f t="shared" si="597"/>
        <v>11491.95913377</v>
      </c>
      <c r="AI228" s="167">
        <f>+AH228/AD228</f>
        <v>0.77802393223652744</v>
      </c>
      <c r="AJ228" s="260"/>
      <c r="AK228" s="423">
        <f>+SUM(AK225:AK227)</f>
        <v>12218.919351237699</v>
      </c>
      <c r="AL228" s="423">
        <f>+SUM(AL225:AL227)</f>
        <v>-726.96021746769895</v>
      </c>
      <c r="AM228" s="170">
        <f>INDEX(BC228:BN228,MATCH($W$1,$BC$86:$BN$86,0))</f>
        <v>0.82724029651263264</v>
      </c>
      <c r="AN228" s="423">
        <f>+SUM(AN225:AN227)</f>
        <v>4432.7825939300001</v>
      </c>
      <c r="AO228" s="183">
        <f>+AN228/AD228</f>
        <v>0.30010644001895709</v>
      </c>
      <c r="AP228" s="261"/>
      <c r="AQ228" s="423">
        <f>+SUM(AQ225:AQ227)</f>
        <v>8268.3299842377</v>
      </c>
      <c r="AR228" s="423">
        <f>+SUM(AR225:AR227)</f>
        <v>-3835.5473903077004</v>
      </c>
      <c r="AS228" s="170">
        <f>INDEX(BP228:CA228,MATCH($W$1,$BP$86:$CA$86,0))</f>
        <v>0.55977910576292078</v>
      </c>
      <c r="AT228" s="423">
        <f>+SUM(AT225:AT227)</f>
        <v>4419.1095939300003</v>
      </c>
      <c r="AU228" s="183">
        <f>+AT228/AD228</f>
        <v>0.29918075614716105</v>
      </c>
      <c r="AV228" s="423">
        <f>+SUM(AV225:AV227)</f>
        <v>3278.7422002299991</v>
      </c>
      <c r="AW228" s="353">
        <f>+SUM(AW225:AW227)</f>
        <v>7059.1765398400003</v>
      </c>
      <c r="AX228" s="353">
        <f>+SUM(AX225:AX227)</f>
        <v>10337.918740070001</v>
      </c>
      <c r="AY228" s="353">
        <f>+SUM(AY225:AY227)</f>
        <v>0</v>
      </c>
      <c r="AZ228" s="353">
        <f>+SUM(AZ225:AZ227)</f>
        <v>8268.3299842377</v>
      </c>
      <c r="BA228" s="172">
        <f>IF(AND(AZ228=0,AN228&gt;AZ228),1,IFERROR(AN228/AZ228,1))</f>
        <v>0.53611583020760156</v>
      </c>
      <c r="BC228" s="554">
        <f>CC228/$AD$228</f>
        <v>8.3353124144890378E-2</v>
      </c>
      <c r="BD228" s="554">
        <f t="shared" ref="BD228:BN228" si="598">CD228/$AD$228</f>
        <v>0.28183384714560911</v>
      </c>
      <c r="BE228" s="554">
        <f t="shared" si="598"/>
        <v>0.30594291244640776</v>
      </c>
      <c r="BF228" s="554">
        <f t="shared" si="598"/>
        <v>0.48068068160425509</v>
      </c>
      <c r="BG228" s="554">
        <f t="shared" si="598"/>
        <v>0.52501704671662541</v>
      </c>
      <c r="BH228" s="554">
        <f t="shared" si="598"/>
        <v>0.57209624636162182</v>
      </c>
      <c r="BI228" s="554">
        <f t="shared" si="598"/>
        <v>0.72100681494356456</v>
      </c>
      <c r="BJ228" s="554">
        <f t="shared" si="598"/>
        <v>0.79484297243307189</v>
      </c>
      <c r="BK228" s="554">
        <f t="shared" si="598"/>
        <v>0.82724029651263264</v>
      </c>
      <c r="BL228" s="554">
        <f t="shared" si="598"/>
        <v>0.88727714580960881</v>
      </c>
      <c r="BM228" s="554">
        <f t="shared" si="598"/>
        <v>0.96473798759364993</v>
      </c>
      <c r="BN228" s="554">
        <f t="shared" si="598"/>
        <v>1</v>
      </c>
      <c r="BP228" s="554">
        <f>CP228/$AD$228</f>
        <v>5.3128876635912897E-2</v>
      </c>
      <c r="BQ228" s="554">
        <f t="shared" ref="BQ228:CA228" si="599">CQ228/$AD$228</f>
        <v>5.7775970328207575E-2</v>
      </c>
      <c r="BR228" s="554">
        <f t="shared" si="599"/>
        <v>7.4836771592933768E-2</v>
      </c>
      <c r="BS228" s="554">
        <f t="shared" si="599"/>
        <v>0.21385396959159042</v>
      </c>
      <c r="BT228" s="554">
        <f t="shared" si="599"/>
        <v>0.30362487331014232</v>
      </c>
      <c r="BU228" s="554">
        <f t="shared" si="599"/>
        <v>0.34738884014102162</v>
      </c>
      <c r="BV228" s="554">
        <f t="shared" si="599"/>
        <v>0.3978389869146684</v>
      </c>
      <c r="BW228" s="554">
        <f t="shared" si="599"/>
        <v>0.4626303212331746</v>
      </c>
      <c r="BX228" s="554">
        <f t="shared" si="599"/>
        <v>0.55977910576292078</v>
      </c>
      <c r="BY228" s="554">
        <f t="shared" si="599"/>
        <v>0.68253636774047166</v>
      </c>
      <c r="BZ228" s="554">
        <f t="shared" si="599"/>
        <v>0.81639890246647506</v>
      </c>
      <c r="CA228" s="554">
        <f t="shared" si="599"/>
        <v>1</v>
      </c>
      <c r="CC228" s="571">
        <f>+SUM(CC225:CC227)</f>
        <v>1231.1841019999999</v>
      </c>
      <c r="CD228" s="571">
        <f t="shared" ref="CD228:CN228" si="600">+SUM(CD225:CD227)</f>
        <v>4162.8835820000004</v>
      </c>
      <c r="CE228" s="571">
        <f t="shared" si="600"/>
        <v>4518.9913850000003</v>
      </c>
      <c r="CF228" s="571">
        <f t="shared" si="600"/>
        <v>7099.990785</v>
      </c>
      <c r="CG228" s="571">
        <f t="shared" si="600"/>
        <v>7754.8699923099994</v>
      </c>
      <c r="CH228" s="571">
        <f t="shared" si="600"/>
        <v>8450.2627893099998</v>
      </c>
      <c r="CI228" s="571">
        <f t="shared" si="600"/>
        <v>10649.776323309999</v>
      </c>
      <c r="CJ228" s="571">
        <f t="shared" si="600"/>
        <v>11740.3881532377</v>
      </c>
      <c r="CK228" s="571">
        <f t="shared" si="600"/>
        <v>12218.919351237699</v>
      </c>
      <c r="CL228" s="571">
        <f t="shared" si="600"/>
        <v>13105.7057212377</v>
      </c>
      <c r="CM228" s="571">
        <f t="shared" si="600"/>
        <v>14249.85668031</v>
      </c>
      <c r="CN228" s="571">
        <f t="shared" si="600"/>
        <v>14770.701333999999</v>
      </c>
      <c r="CP228" s="571">
        <f>+SUM(CP225:CP227)</f>
        <v>784.75076899999999</v>
      </c>
      <c r="CQ228" s="571">
        <f t="shared" ref="CQ228:DN228" si="601">+SUM(CQ225:CQ227)</f>
        <v>853.39160200000003</v>
      </c>
      <c r="CR228" s="571">
        <f t="shared" si="601"/>
        <v>1105.3916020000001</v>
      </c>
      <c r="CS228" s="571">
        <f t="shared" si="601"/>
        <v>3158.7731139276998</v>
      </c>
      <c r="CT228" s="571">
        <f t="shared" si="601"/>
        <v>4484.7523212377</v>
      </c>
      <c r="CU228" s="571">
        <f t="shared" si="601"/>
        <v>5131.1768044877008</v>
      </c>
      <c r="CV228" s="571">
        <f t="shared" si="601"/>
        <v>5876.3608547377007</v>
      </c>
      <c r="CW228" s="571">
        <f t="shared" si="601"/>
        <v>6833.3743029877005</v>
      </c>
      <c r="CX228" s="571">
        <f t="shared" si="601"/>
        <v>8268.3299842377</v>
      </c>
      <c r="CY228" s="571">
        <f t="shared" si="601"/>
        <v>10081.540837487699</v>
      </c>
      <c r="CZ228" s="571">
        <f t="shared" si="601"/>
        <v>12058.784357737699</v>
      </c>
      <c r="DA228" s="571">
        <f t="shared" si="601"/>
        <v>14770.701333999999</v>
      </c>
      <c r="DC228" s="571">
        <f t="shared" si="601"/>
        <v>1231184102</v>
      </c>
      <c r="DD228" s="571">
        <f t="shared" si="601"/>
        <v>4162883582</v>
      </c>
      <c r="DE228" s="571">
        <f t="shared" si="601"/>
        <v>4518991385</v>
      </c>
      <c r="DF228" s="571">
        <f t="shared" si="601"/>
        <v>7099990785</v>
      </c>
      <c r="DG228" s="571">
        <f t="shared" si="601"/>
        <v>7754869992.3099995</v>
      </c>
      <c r="DH228" s="571">
        <f t="shared" si="601"/>
        <v>8450262789.3099995</v>
      </c>
      <c r="DI228" s="571">
        <f t="shared" si="601"/>
        <v>10649776323.309999</v>
      </c>
      <c r="DJ228" s="571">
        <f t="shared" si="601"/>
        <v>11740388153.2377</v>
      </c>
      <c r="DK228" s="571">
        <f t="shared" si="601"/>
        <v>12218919351.2377</v>
      </c>
      <c r="DL228" s="571">
        <f t="shared" si="601"/>
        <v>13105705721.2377</v>
      </c>
      <c r="DM228" s="571">
        <f t="shared" si="601"/>
        <v>14249856680.309999</v>
      </c>
      <c r="DN228" s="571">
        <f t="shared" si="601"/>
        <v>14770701334</v>
      </c>
      <c r="DP228" s="571">
        <f t="shared" ref="DP228:EA228" si="602">+SUM(DP225:DP227)</f>
        <v>784750769</v>
      </c>
      <c r="DQ228" s="571">
        <f t="shared" si="602"/>
        <v>853391602</v>
      </c>
      <c r="DR228" s="571">
        <f t="shared" si="602"/>
        <v>1105391602</v>
      </c>
      <c r="DS228" s="571">
        <f t="shared" si="602"/>
        <v>3158773113.9277</v>
      </c>
      <c r="DT228" s="571">
        <f t="shared" si="602"/>
        <v>4484752321.2376995</v>
      </c>
      <c r="DU228" s="571">
        <f t="shared" si="602"/>
        <v>5131176804.4876995</v>
      </c>
      <c r="DV228" s="571">
        <f t="shared" si="602"/>
        <v>5876360854.7376995</v>
      </c>
      <c r="DW228" s="571">
        <f t="shared" si="602"/>
        <v>6833374302.9876995</v>
      </c>
      <c r="DX228" s="571">
        <f t="shared" si="602"/>
        <v>8268329984.2376995</v>
      </c>
      <c r="DY228" s="571">
        <f t="shared" si="602"/>
        <v>10081540837.4877</v>
      </c>
      <c r="DZ228" s="571">
        <f t="shared" si="602"/>
        <v>12058784357.7377</v>
      </c>
      <c r="EA228" s="571">
        <f t="shared" si="602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2"/>
      <c r="BD229" s="572"/>
      <c r="BE229" s="572"/>
      <c r="BF229" s="572"/>
      <c r="BG229" s="572"/>
      <c r="BH229" s="572"/>
      <c r="BI229" s="572"/>
      <c r="BJ229" s="572"/>
      <c r="BK229" s="572"/>
      <c r="BL229" s="572"/>
      <c r="BM229" s="572"/>
      <c r="BN229" s="572"/>
      <c r="BO229" s="558"/>
      <c r="BP229" s="572"/>
      <c r="BQ229" s="572"/>
      <c r="BR229" s="572"/>
      <c r="BS229" s="572"/>
      <c r="BT229" s="572"/>
      <c r="BU229" s="572"/>
      <c r="BV229" s="572"/>
      <c r="BW229" s="572"/>
      <c r="BX229" s="572"/>
      <c r="BY229" s="572"/>
      <c r="BZ229" s="572"/>
      <c r="CA229" s="572"/>
      <c r="CC229" s="573"/>
      <c r="CD229" s="573"/>
      <c r="CE229" s="573"/>
      <c r="CF229" s="573"/>
      <c r="CG229" s="573"/>
      <c r="CH229" s="573"/>
      <c r="CI229" s="573"/>
      <c r="CJ229" s="573"/>
      <c r="CK229" s="573"/>
      <c r="CL229" s="573"/>
      <c r="CM229" s="573"/>
      <c r="CN229" s="573"/>
      <c r="CO229" s="559"/>
      <c r="CP229" s="573"/>
      <c r="CQ229" s="573"/>
      <c r="CR229" s="573"/>
      <c r="CS229" s="573"/>
      <c r="CT229" s="573"/>
      <c r="CU229" s="573"/>
      <c r="CV229" s="573"/>
      <c r="CW229" s="573"/>
      <c r="CX229" s="573"/>
      <c r="CY229" s="573"/>
      <c r="CZ229" s="573"/>
      <c r="DA229" s="573"/>
      <c r="DC229" s="573"/>
      <c r="DD229" s="573"/>
      <c r="DE229" s="573"/>
      <c r="DF229" s="573"/>
      <c r="DG229" s="573"/>
      <c r="DH229" s="573"/>
      <c r="DI229" s="573"/>
      <c r="DJ229" s="573"/>
      <c r="DK229" s="573"/>
      <c r="DL229" s="573"/>
      <c r="DM229" s="573"/>
      <c r="DN229" s="573"/>
      <c r="DO229" s="559"/>
      <c r="DP229" s="573"/>
      <c r="DQ229" s="573"/>
      <c r="DR229" s="573"/>
      <c r="DS229" s="573"/>
      <c r="DT229" s="573"/>
      <c r="DU229" s="573"/>
      <c r="DV229" s="573"/>
      <c r="DW229" s="573"/>
      <c r="DX229" s="573"/>
      <c r="DY229" s="573"/>
      <c r="DZ229" s="573"/>
      <c r="EA229" s="573"/>
      <c r="EC229" s="573"/>
      <c r="ED229" s="573"/>
      <c r="EE229" s="573"/>
      <c r="EF229" s="573"/>
      <c r="EG229" s="573"/>
      <c r="EH229" s="573"/>
      <c r="EI229" s="573"/>
      <c r="EJ229" s="573"/>
      <c r="EK229" s="573"/>
      <c r="EL229" s="573"/>
      <c r="EM229" s="573"/>
      <c r="EN229" s="573"/>
      <c r="EO229" s="559"/>
      <c r="EP229" s="573"/>
      <c r="EQ229" s="573"/>
      <c r="ER229" s="573"/>
      <c r="ES229" s="573"/>
      <c r="ET229" s="573"/>
      <c r="EU229" s="573"/>
      <c r="EV229" s="573"/>
      <c r="EW229" s="573"/>
      <c r="EX229" s="573"/>
      <c r="EY229" s="573"/>
      <c r="EZ229" s="573"/>
      <c r="FA229" s="573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8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9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9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9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8" t="s">
        <v>272</v>
      </c>
      <c r="U231" s="608"/>
      <c r="V231" s="608"/>
      <c r="W231" s="608"/>
      <c r="X231" s="608"/>
      <c r="Y231" s="608"/>
      <c r="Z231" s="608"/>
      <c r="AA231" s="608"/>
      <c r="AB231" s="608"/>
      <c r="AC231" s="608"/>
      <c r="AD231" s="608"/>
      <c r="AE231" s="608"/>
      <c r="AF231" s="608"/>
      <c r="AG231" s="608"/>
      <c r="AH231" s="608"/>
      <c r="AI231" s="608"/>
      <c r="AJ231" s="608"/>
      <c r="AK231" s="608"/>
      <c r="AL231" s="608"/>
      <c r="AM231" s="608"/>
      <c r="AN231" s="608"/>
      <c r="AO231" s="608"/>
      <c r="AP231" s="608"/>
      <c r="AQ231" s="608"/>
      <c r="AR231" s="608"/>
      <c r="AS231" s="608"/>
      <c r="AT231" s="608"/>
      <c r="AU231" s="608"/>
      <c r="AV231" s="608"/>
      <c r="AW231" s="608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8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9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9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9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8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9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9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9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439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4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60" t="s">
        <v>151</v>
      </c>
      <c r="CD233" s="560" t="s">
        <v>152</v>
      </c>
      <c r="CE233" s="560" t="s">
        <v>107</v>
      </c>
      <c r="CF233" s="560" t="s">
        <v>153</v>
      </c>
      <c r="CG233" s="560" t="s">
        <v>154</v>
      </c>
      <c r="CH233" s="560" t="s">
        <v>155</v>
      </c>
      <c r="CI233" s="560" t="s">
        <v>156</v>
      </c>
      <c r="CJ233" s="560" t="s">
        <v>157</v>
      </c>
      <c r="CK233" s="560" t="s">
        <v>158</v>
      </c>
      <c r="CL233" s="560" t="s">
        <v>159</v>
      </c>
      <c r="CM233" s="560" t="s">
        <v>160</v>
      </c>
      <c r="CN233" s="560" t="s">
        <v>161</v>
      </c>
      <c r="CO233" s="575"/>
      <c r="CP233" s="560" t="s">
        <v>151</v>
      </c>
      <c r="CQ233" s="560" t="s">
        <v>152</v>
      </c>
      <c r="CR233" s="560" t="s">
        <v>107</v>
      </c>
      <c r="CS233" s="560" t="s">
        <v>153</v>
      </c>
      <c r="CT233" s="560" t="s">
        <v>154</v>
      </c>
      <c r="CU233" s="560" t="s">
        <v>155</v>
      </c>
      <c r="CV233" s="560" t="s">
        <v>156</v>
      </c>
      <c r="CW233" s="560" t="s">
        <v>157</v>
      </c>
      <c r="CX233" s="560" t="s">
        <v>158</v>
      </c>
      <c r="CY233" s="560" t="s">
        <v>159</v>
      </c>
      <c r="CZ233" s="560" t="s">
        <v>160</v>
      </c>
      <c r="DA233" s="560" t="s">
        <v>161</v>
      </c>
      <c r="DC233" s="560" t="s">
        <v>151</v>
      </c>
      <c r="DD233" s="560" t="s">
        <v>152</v>
      </c>
      <c r="DE233" s="560" t="s">
        <v>107</v>
      </c>
      <c r="DF233" s="560" t="s">
        <v>153</v>
      </c>
      <c r="DG233" s="560" t="s">
        <v>154</v>
      </c>
      <c r="DH233" s="560" t="s">
        <v>155</v>
      </c>
      <c r="DI233" s="560" t="s">
        <v>156</v>
      </c>
      <c r="DJ233" s="560" t="s">
        <v>157</v>
      </c>
      <c r="DK233" s="560" t="s">
        <v>158</v>
      </c>
      <c r="DL233" s="560" t="s">
        <v>159</v>
      </c>
      <c r="DM233" s="560" t="s">
        <v>160</v>
      </c>
      <c r="DN233" s="560" t="s">
        <v>161</v>
      </c>
      <c r="DO233" s="575"/>
      <c r="DP233" s="560" t="s">
        <v>151</v>
      </c>
      <c r="DQ233" s="560" t="s">
        <v>152</v>
      </c>
      <c r="DR233" s="560" t="s">
        <v>107</v>
      </c>
      <c r="DS233" s="560" t="s">
        <v>153</v>
      </c>
      <c r="DT233" s="560" t="s">
        <v>154</v>
      </c>
      <c r="DU233" s="560" t="s">
        <v>155</v>
      </c>
      <c r="DV233" s="560" t="s">
        <v>156</v>
      </c>
      <c r="DW233" s="560" t="s">
        <v>157</v>
      </c>
      <c r="DX233" s="560" t="s">
        <v>158</v>
      </c>
      <c r="DY233" s="560" t="s">
        <v>159</v>
      </c>
      <c r="DZ233" s="560" t="s">
        <v>160</v>
      </c>
      <c r="EA233" s="560" t="s">
        <v>161</v>
      </c>
      <c r="EC233" s="560" t="s">
        <v>151</v>
      </c>
      <c r="ED233" s="560" t="s">
        <v>152</v>
      </c>
      <c r="EE233" s="560" t="s">
        <v>107</v>
      </c>
      <c r="EF233" s="560" t="s">
        <v>153</v>
      </c>
      <c r="EG233" s="560" t="s">
        <v>154</v>
      </c>
      <c r="EH233" s="560" t="s">
        <v>155</v>
      </c>
      <c r="EI233" s="560" t="s">
        <v>156</v>
      </c>
      <c r="EJ233" s="560" t="s">
        <v>157</v>
      </c>
      <c r="EK233" s="560" t="s">
        <v>158</v>
      </c>
      <c r="EL233" s="560" t="s">
        <v>159</v>
      </c>
      <c r="EM233" s="560" t="s">
        <v>160</v>
      </c>
      <c r="EN233" s="560" t="s">
        <v>161</v>
      </c>
      <c r="EO233" s="575"/>
      <c r="EP233" s="560">
        <v>1000000</v>
      </c>
      <c r="EQ233" s="560">
        <v>1000000</v>
      </c>
      <c r="ER233" s="560">
        <v>1000000</v>
      </c>
      <c r="ES233" s="560">
        <v>1000000</v>
      </c>
      <c r="ET233" s="560">
        <v>1000000</v>
      </c>
      <c r="EU233" s="560">
        <v>1000000</v>
      </c>
      <c r="EV233" s="560">
        <v>1000000</v>
      </c>
      <c r="EW233" s="560">
        <v>1000000</v>
      </c>
      <c r="EX233" s="560">
        <v>1000000</v>
      </c>
      <c r="EY233" s="560">
        <v>1000000</v>
      </c>
      <c r="EZ233" s="560">
        <v>1000000</v>
      </c>
      <c r="FA233" s="560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3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03"/>
        <v>0</v>
      </c>
      <c r="AC234" s="353">
        <f t="shared" si="603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21239.543394390003</v>
      </c>
      <c r="AG234" s="353">
        <f>SUM(AG235:AG239)</f>
        <v>25668.576000000001</v>
      </c>
      <c r="AH234" s="423">
        <f>SUM(AH235:AH239)</f>
        <v>15592.921980119998</v>
      </c>
      <c r="AI234" s="167">
        <f t="shared" ref="AI234:AI239" si="604">+AH234/AD234</f>
        <v>0.60747125123419377</v>
      </c>
      <c r="AJ234" s="226"/>
      <c r="AK234" s="353">
        <f>SUM(AK235:AK239)</f>
        <v>18960.162721650908</v>
      </c>
      <c r="AL234" s="353">
        <f>SUM(AL235:AL239)</f>
        <v>-3367.240741530909</v>
      </c>
      <c r="AM234" s="170">
        <f t="shared" ref="AM234:AM244" si="605">INDEX(BC234:BN234,MATCH($W$1,$BC$86:$BN$86,0))</f>
        <v>0.7386526904200259</v>
      </c>
      <c r="AN234" s="441">
        <f>SUM(AN235:AN239)</f>
        <v>10697.25986025</v>
      </c>
      <c r="AO234" s="310">
        <f t="shared" ref="AO234:AO239" si="606">+AN234/AD234</f>
        <v>0.41674535666684431</v>
      </c>
      <c r="AP234" s="217"/>
      <c r="AQ234" s="353">
        <f>SUM(AQ235:AQ239)</f>
        <v>11663.554050464389</v>
      </c>
      <c r="AR234" s="353">
        <f>SUM(AR235:AR239)</f>
        <v>-966.29419021438764</v>
      </c>
      <c r="AS234" s="170">
        <f t="shared" ref="AS234:AS244" si="607">INDEX(BP234:CA234,MATCH($W$1,$BP$86:$CA$86,0))</f>
        <v>0.4543903818608554</v>
      </c>
      <c r="AT234" s="441">
        <f>SUM(AT235:AT239)</f>
        <v>10683.619546990001</v>
      </c>
      <c r="AU234" s="310">
        <f t="shared" ref="AU234:AU239" si="608">+AT234/AD234</f>
        <v>0.41621395542121231</v>
      </c>
      <c r="AV234" s="423">
        <f>SUM(AV235:AV239)</f>
        <v>10075.654019880001</v>
      </c>
      <c r="AW234" s="353">
        <f>SUM(AW235:AW239)</f>
        <v>4895.6621198699995</v>
      </c>
      <c r="AX234" s="355">
        <f>SUM(AX235:AX239)</f>
        <v>14971.316139750001</v>
      </c>
      <c r="AY234" s="384"/>
      <c r="AZ234" s="187">
        <f>SUM(AZ235:AZ238)</f>
        <v>11360.454050675273</v>
      </c>
      <c r="BA234" s="172">
        <f t="shared" ref="BA234:BA244" si="609">IF(AND(AZ234=0,AN234&gt;AZ234),1,IFERROR(AN234/AZ234,1))</f>
        <v>0.94162256301843394</v>
      </c>
      <c r="BC234" s="510">
        <f>CC234/$AD$234</f>
        <v>0.29803940121181632</v>
      </c>
      <c r="BD234" s="510">
        <f t="shared" ref="BD234:BN234" si="610">CD234/$AD$234</f>
        <v>0.33353826188098634</v>
      </c>
      <c r="BE234" s="510">
        <f t="shared" si="610"/>
        <v>0.38395115292149162</v>
      </c>
      <c r="BF234" s="510">
        <f t="shared" si="610"/>
        <v>0.45037107743877924</v>
      </c>
      <c r="BG234" s="510">
        <f t="shared" si="610"/>
        <v>0.53315579858522166</v>
      </c>
      <c r="BH234" s="510">
        <f t="shared" si="610"/>
        <v>0.58172612527778644</v>
      </c>
      <c r="BI234" s="510">
        <f t="shared" si="610"/>
        <v>0.6595573859601086</v>
      </c>
      <c r="BJ234" s="510">
        <f t="shared" si="610"/>
        <v>0.69346192623221392</v>
      </c>
      <c r="BK234" s="510">
        <f t="shared" si="610"/>
        <v>0.7386526904200259</v>
      </c>
      <c r="BL234" s="510">
        <f t="shared" si="610"/>
        <v>0.77777251074040521</v>
      </c>
      <c r="BM234" s="510">
        <f t="shared" si="610"/>
        <v>0.8122272352793225</v>
      </c>
      <c r="BN234" s="510">
        <f t="shared" si="610"/>
        <v>0.99999999998532962</v>
      </c>
      <c r="BP234" s="510">
        <f>CP234/$AD$234</f>
        <v>2.7975310977515856E-2</v>
      </c>
      <c r="BQ234" s="510">
        <f t="shared" ref="BQ234:CA234" si="611">CQ234/$AD$234</f>
        <v>6.6529362125503186E-2</v>
      </c>
      <c r="BR234" s="510">
        <f t="shared" si="611"/>
        <v>0.11080068842927206</v>
      </c>
      <c r="BS234" s="510">
        <f t="shared" si="611"/>
        <v>0.15452235701905032</v>
      </c>
      <c r="BT234" s="510">
        <f t="shared" si="611"/>
        <v>0.20288490428995731</v>
      </c>
      <c r="BU234" s="510">
        <f t="shared" si="611"/>
        <v>0.26189085977024174</v>
      </c>
      <c r="BV234" s="510">
        <f t="shared" si="611"/>
        <v>0.32217520760141721</v>
      </c>
      <c r="BW234" s="510">
        <f t="shared" si="611"/>
        <v>0.37281763973321924</v>
      </c>
      <c r="BX234" s="510">
        <f t="shared" si="611"/>
        <v>0.4543903818608554</v>
      </c>
      <c r="BY234" s="510">
        <f t="shared" si="611"/>
        <v>0.50355566845284616</v>
      </c>
      <c r="BZ234" s="510">
        <f t="shared" si="611"/>
        <v>0.57282145714514832</v>
      </c>
      <c r="CA234" s="510">
        <f t="shared" si="611"/>
        <v>0.9999999999842587</v>
      </c>
      <c r="CC234" s="353">
        <f t="shared" ref="CC234:CN234" si="612">SUM(CC235:CC239)</f>
        <v>7650.2470210000001</v>
      </c>
      <c r="CD234" s="353">
        <f t="shared" si="612"/>
        <v>8561.4522240000006</v>
      </c>
      <c r="CE234" s="353">
        <f t="shared" si="612"/>
        <v>9855.47934905293</v>
      </c>
      <c r="CF234" s="353">
        <f t="shared" si="612"/>
        <v>11560.384229439191</v>
      </c>
      <c r="CG234" s="353">
        <f t="shared" si="612"/>
        <v>13685.350135825454</v>
      </c>
      <c r="CH234" s="353">
        <f t="shared" si="612"/>
        <v>14932.081257878384</v>
      </c>
      <c r="CI234" s="353">
        <f t="shared" si="612"/>
        <v>16929.898887878382</v>
      </c>
      <c r="CJ234" s="353">
        <f t="shared" si="612"/>
        <v>17800.180156597977</v>
      </c>
      <c r="CK234" s="353">
        <f t="shared" si="612"/>
        <v>18960.162721650908</v>
      </c>
      <c r="CL234" s="353">
        <f t="shared" si="612"/>
        <v>19964.312802650908</v>
      </c>
      <c r="CM234" s="353">
        <f t="shared" si="612"/>
        <v>20848.71651803717</v>
      </c>
      <c r="CN234" s="353">
        <f t="shared" si="612"/>
        <v>25668.575999623434</v>
      </c>
      <c r="CP234" s="353">
        <f t="shared" ref="CP234:DA234" si="613">SUM(CP235:CP239)</f>
        <v>718.08639595000011</v>
      </c>
      <c r="CQ234" s="353">
        <f t="shared" si="613"/>
        <v>1707.71398795</v>
      </c>
      <c r="CR234" s="353">
        <f t="shared" si="613"/>
        <v>2844.0958917990906</v>
      </c>
      <c r="CS234" s="353">
        <f t="shared" si="613"/>
        <v>3966.3688648426264</v>
      </c>
      <c r="CT234" s="353">
        <f t="shared" si="613"/>
        <v>5207.7665850194953</v>
      </c>
      <c r="CU234" s="353">
        <f t="shared" si="613"/>
        <v>6722.3654377177927</v>
      </c>
      <c r="CV234" s="353">
        <f t="shared" si="613"/>
        <v>8269.7788016327559</v>
      </c>
      <c r="CW234" s="353">
        <f t="shared" si="613"/>
        <v>9569.6979196327575</v>
      </c>
      <c r="CX234" s="353">
        <f t="shared" si="613"/>
        <v>11663.554050464389</v>
      </c>
      <c r="CY234" s="353">
        <f t="shared" si="613"/>
        <v>12925.556945912685</v>
      </c>
      <c r="CZ234" s="353">
        <f t="shared" si="613"/>
        <v>14703.511107160983</v>
      </c>
      <c r="DA234" s="353">
        <f t="shared" si="613"/>
        <v>25668.575999595945</v>
      </c>
      <c r="DC234" s="353">
        <f t="shared" ref="DC234:DN234" si="614">SUM(DC235:DC239)</f>
        <v>7650247021</v>
      </c>
      <c r="DD234" s="353">
        <f t="shared" si="614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4"/>
        <v>13685350135.825455</v>
      </c>
      <c r="DH234" s="353">
        <f t="shared" si="614"/>
        <v>14932081257.878384</v>
      </c>
      <c r="DI234" s="353">
        <f t="shared" si="614"/>
        <v>16929898887.878384</v>
      </c>
      <c r="DJ234" s="353">
        <f t="shared" si="614"/>
        <v>17800180156.59798</v>
      </c>
      <c r="DK234" s="353">
        <f t="shared" si="614"/>
        <v>18960162721.650909</v>
      </c>
      <c r="DL234" s="353">
        <f t="shared" si="614"/>
        <v>19964312802.650909</v>
      </c>
      <c r="DM234" s="353">
        <f t="shared" si="614"/>
        <v>20848716518.03717</v>
      </c>
      <c r="DN234" s="353">
        <f t="shared" si="614"/>
        <v>25668575999.623436</v>
      </c>
      <c r="DP234" s="353">
        <f t="shared" ref="DP234:DZ234" si="615">SUM(DP235:DP239)</f>
        <v>718086395.95000005</v>
      </c>
      <c r="DQ234" s="353">
        <f t="shared" si="615"/>
        <v>1707713987.95</v>
      </c>
      <c r="DR234" s="353">
        <f t="shared" si="615"/>
        <v>2844095891.7990909</v>
      </c>
      <c r="DS234" s="353">
        <f t="shared" si="615"/>
        <v>3966368864.8426261</v>
      </c>
      <c r="DT234" s="353">
        <f t="shared" si="615"/>
        <v>5207766585.019495</v>
      </c>
      <c r="DU234" s="353">
        <f t="shared" si="615"/>
        <v>6722365437.7177925</v>
      </c>
      <c r="DV234" s="353">
        <f t="shared" si="615"/>
        <v>8269778801.6327572</v>
      </c>
      <c r="DW234" s="353">
        <f t="shared" si="615"/>
        <v>9569697919.6327572</v>
      </c>
      <c r="DX234" s="353">
        <f t="shared" si="615"/>
        <v>11663554050.464388</v>
      </c>
      <c r="DY234" s="353">
        <f t="shared" si="615"/>
        <v>12925556945.912685</v>
      </c>
      <c r="DZ234" s="353">
        <f t="shared" si="615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30 de Septiembre de 2024'!$P$4:$P$749,'[1]SIIF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2024'!$N$4:$N$749,$O235)/1000000)</f>
        <v>9768.3760000000002</v>
      </c>
      <c r="X235" s="301">
        <v>0</v>
      </c>
      <c r="Y235" s="352">
        <f>(+SUMIFS('[1]SIIF 30 de Septiembre de 2024'!$R$4:$R$749,'[1]SIIF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2024'!$N$4:$N$749,$O235)/1000000)</f>
        <v>0</v>
      </c>
      <c r="Z235" s="301"/>
      <c r="AA235" s="352">
        <f>(+SUMIFS('[1]SIIF 30 de Septiembre de 2024'!$Q$4:$Q$749,'[1]SIIF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30 de Septiembre de 2024'!$T$4:$T$749,'[1]SIIF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2024'!$N$4:$N$749,$O235)/1000000)</f>
        <v>0</v>
      </c>
      <c r="AF235" s="352">
        <f>(+SUMIFS('[1]SIIF 30 de Septiembre de 2024'!$U$4:$U$749,'[1]SIIF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2024'!$N$4:$N$749,$O235)/1000000)</f>
        <v>9768.3760000000002</v>
      </c>
      <c r="AG235" s="352">
        <f>AD235-AE235</f>
        <v>9768.3760000000002</v>
      </c>
      <c r="AH235" s="422">
        <f>+SUMIFS('[1]SIIF 30 de Septiembre de 2024'!$W$4:$W$749,'[1]SIIF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</f>
        <v>7423.3552099999997</v>
      </c>
      <c r="AI235" s="177">
        <f t="shared" si="604"/>
        <v>0.7599374972871642</v>
      </c>
      <c r="AJ235" s="217"/>
      <c r="AK235" s="246">
        <f>INDEX(CC235:CN235,MATCH($W$1,$CC$86:$CN$86,0))</f>
        <v>6808.3760000000002</v>
      </c>
      <c r="AL235" s="176">
        <f>+AH235-AK235</f>
        <v>614.97920999999951</v>
      </c>
      <c r="AM235" s="170">
        <f t="shared" si="605"/>
        <v>0.69698136107782915</v>
      </c>
      <c r="AN235" s="422">
        <f>+SUMIFS('[1]SIIF 30 de Septiembre de 2024'!$X$4:$X$749,'[1]SIIF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</f>
        <v>7413.5021729999999</v>
      </c>
      <c r="AO235" s="177">
        <f t="shared" si="606"/>
        <v>0.75892883044223525</v>
      </c>
      <c r="AP235" s="217"/>
      <c r="AQ235" s="246">
        <f>INDEX(CP235:DA235,MATCH($W$1,$CP$86:$DA$86,0))</f>
        <v>6808.3760000000002</v>
      </c>
      <c r="AR235" s="176">
        <f>+AN235-AQ235</f>
        <v>605.12617299999965</v>
      </c>
      <c r="AS235" s="170">
        <f t="shared" si="607"/>
        <v>0.69698136107782915</v>
      </c>
      <c r="AT235" s="422">
        <f>+SUMIFS('[1]SIIF 30 de Septiembre de 2024'!$Z$4:$Z$749,'[1]SIIF 30 de Septiembre de 2024'!$A$4:$A$749,$B235,'[1]SIIF 30 de Septiembre de 2024'!$B$4:$B$749,$C235,'[1]SIIF 30 de Septiembre de 2024'!$C$4:$C$749,$D235,'[1]SIIF 30 de Septiembre de 2024'!$D$4:$D$749,$E235,'[1]SIIF 30 de Septiembre de 2024'!$E$4:$E$749,$F235,'[1]SIIF 30 de Septiembre de 2024'!$F$4:$F$749,$G235,'[1]SIIF 30 de Septiembre de 2024'!$G$4:$G$749,$H235,'[1]SIIF 30 de Septiembre de 2024'!$H$4:$H$749,$I235,'[1]SIIF 30 de Septiembre de 2024'!$I$4:$I$749,$J235,'[1]SIIF 30 de Septiembre de 2024'!$J$4:$J$749,$K235,'[1]SIIF 30 de Septiembre de 2024'!$K$4:$K$749,$L235,'[1]SIIF 30 de Septiembre de 2024'!$L$4:$L$749,$M235,'[1]SIIF 30 de Septiembre de 2024'!$M$4:$M$749,$N235,'[1]SIIF 30 de Septiembre de 2024'!$N$4:$N$749,$O235)/1000000</f>
        <v>7400.7368230000002</v>
      </c>
      <c r="AU235" s="177">
        <f t="shared" si="608"/>
        <v>0.75762202673197676</v>
      </c>
      <c r="AV235" s="422">
        <f>+AD235-AH235</f>
        <v>2345.0207900000005</v>
      </c>
      <c r="AW235" s="350">
        <f>+AH235-AN235</f>
        <v>9.8530369999998584</v>
      </c>
      <c r="AX235" s="351">
        <f t="shared" ref="AX235:AX242" si="616">+AD235-AN235</f>
        <v>2354.8738270000003</v>
      </c>
      <c r="AY235" s="389"/>
      <c r="AZ235" s="190">
        <f>AD235*AS235</f>
        <v>6808.3760000000002</v>
      </c>
      <c r="BA235" s="172">
        <f t="shared" si="609"/>
        <v>1.0888796642547356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7">DD235/ED235</f>
        <v>1362.118187</v>
      </c>
      <c r="CE235" s="496">
        <f t="shared" si="617"/>
        <v>2122.118187</v>
      </c>
      <c r="CF235" s="496">
        <f t="shared" si="617"/>
        <v>2862.118187</v>
      </c>
      <c r="CG235" s="496">
        <f t="shared" si="617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8">DJ235/EJ235</f>
        <v>6068.3760000000002</v>
      </c>
      <c r="CK235" s="496">
        <f t="shared" si="618"/>
        <v>6808.3760000000002</v>
      </c>
      <c r="CL235" s="496">
        <f t="shared" si="618"/>
        <v>7548.3760000000002</v>
      </c>
      <c r="CM235" s="496">
        <f t="shared" si="618"/>
        <v>8288.3760000000002</v>
      </c>
      <c r="CN235" s="496">
        <f t="shared" si="618"/>
        <v>9768.3760000000002</v>
      </c>
      <c r="CP235" s="497">
        <f t="shared" ref="CP235:DA239" si="619">DP235/EP235</f>
        <v>604.18802200000005</v>
      </c>
      <c r="CQ235" s="497">
        <f t="shared" si="619"/>
        <v>1362.118187</v>
      </c>
      <c r="CR235" s="497">
        <f t="shared" si="619"/>
        <v>2122.118187</v>
      </c>
      <c r="CS235" s="497">
        <f t="shared" si="619"/>
        <v>2862.118187</v>
      </c>
      <c r="CT235" s="497">
        <f t="shared" si="619"/>
        <v>3602.118187</v>
      </c>
      <c r="CU235" s="497">
        <f t="shared" si="619"/>
        <v>4342.118187</v>
      </c>
      <c r="CV235" s="497">
        <f t="shared" si="619"/>
        <v>5328.3760000000002</v>
      </c>
      <c r="CW235" s="497">
        <f t="shared" si="619"/>
        <v>6068.3760000000002</v>
      </c>
      <c r="CX235" s="497">
        <f t="shared" si="619"/>
        <v>6808.3760000000002</v>
      </c>
      <c r="CY235" s="497">
        <f t="shared" si="619"/>
        <v>7548.3760000000002</v>
      </c>
      <c r="CZ235" s="497">
        <f t="shared" si="619"/>
        <v>8288.3760000000002</v>
      </c>
      <c r="DA235" s="497">
        <f t="shared" si="619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30 de Septiembre de 2024'!$P$4:$P$749,'[1]SIIF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2024'!$N$4:$N$749,$O236)/1000000)</f>
        <v>7784.7</v>
      </c>
      <c r="X236" s="301">
        <v>0</v>
      </c>
      <c r="Y236" s="352">
        <f>(+SUMIFS('[1]SIIF 30 de Septiembre de 2024'!$R$4:$R$749,'[1]SIIF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2024'!$N$4:$N$749,$O236)/1000000)</f>
        <v>0</v>
      </c>
      <c r="Z236" s="301"/>
      <c r="AA236" s="352">
        <f>(+SUMIFS('[1]SIIF 30 de Septiembre de 2024'!$Q$4:$Q$749,'[1]SIIF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2024'!$N$4:$N$749,$O236)/1000000)</f>
        <v>0</v>
      </c>
      <c r="AB236" s="301"/>
      <c r="AC236" s="301"/>
      <c r="AD236" s="422">
        <f>W236-Y236+AA236</f>
        <v>7784.7</v>
      </c>
      <c r="AE236" s="352">
        <f>(+SUMIFS('[1]SIIF 30 de Septiembre de 2024'!$T$4:$T$749,'[1]SIIF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2024'!$N$4:$N$749,$O236)/1000000)</f>
        <v>0</v>
      </c>
      <c r="AF236" s="352">
        <f>(+SUMIFS('[1]SIIF 30 de Septiembre de 2024'!$U$4:$U$749,'[1]SIIF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2024'!$N$4:$N$749,$O236)/1000000)</f>
        <v>6540.7673943899999</v>
      </c>
      <c r="AG236" s="352">
        <f>AD236-AE236</f>
        <v>7784.7</v>
      </c>
      <c r="AH236" s="422">
        <f>+SUMIFS('[1]SIIF 30 de Septiembre de 2024'!$W$4:$W$749,'[1]SIIF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</f>
        <v>5387.66041812</v>
      </c>
      <c r="AI236" s="177">
        <f t="shared" si="604"/>
        <v>0.69208324252957731</v>
      </c>
      <c r="AJ236" s="217"/>
      <c r="AK236" s="246">
        <f>INDEX(CC236:CN236,MATCH($W$1,$CC$86:$CN$86,0))</f>
        <v>7414.8075096509083</v>
      </c>
      <c r="AL236" s="176">
        <f>+AH236-AK236</f>
        <v>-2027.1470915309083</v>
      </c>
      <c r="AM236" s="170">
        <f t="shared" si="605"/>
        <v>4.7399324909930228E-2</v>
      </c>
      <c r="AN236" s="422">
        <f>+SUMIFS('[1]SIIF 30 de Septiembre de 2024'!$X$4:$X$749,'[1]SIIF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</f>
        <v>2584.2698512500001</v>
      </c>
      <c r="AO236" s="177">
        <f t="shared" si="606"/>
        <v>0.3319678152337277</v>
      </c>
      <c r="AP236" s="217"/>
      <c r="AQ236" s="246">
        <f>INDEX(CP236:DA236,MATCH($W$1,$CP$86:$DA$86,0))</f>
        <v>4063.0330284643874</v>
      </c>
      <c r="AR236" s="176">
        <f>+AN236-AQ236</f>
        <v>-1478.7631772143873</v>
      </c>
      <c r="AS236" s="170">
        <f t="shared" si="607"/>
        <v>0.52192544718168632</v>
      </c>
      <c r="AT236" s="422">
        <f>+SUMIFS('[1]SIIF 30 de Septiembre de 2024'!$Z$4:$Z$749,'[1]SIIF 30 de Septiembre de 2024'!$A$4:$A$749,$B236,'[1]SIIF 30 de Septiembre de 2024'!$B$4:$B$749,$C236,'[1]SIIF 30 de Septiembre de 2024'!$C$4:$C$749,$D236,'[1]SIIF 30 de Septiembre de 2024'!$D$4:$D$749,$E236,'[1]SIIF 30 de Septiembre de 2024'!$E$4:$E$749,$F236,'[1]SIIF 30 de Septiembre de 2024'!$F$4:$F$749,$G236,'[1]SIIF 30 de Septiembre de 2024'!$G$4:$G$749,$H236,'[1]SIIF 30 de Septiembre de 2024'!$H$4:$H$749,$I236,'[1]SIIF 30 de Septiembre de 2024'!$I$4:$I$749,$J236,'[1]SIIF 30 de Septiembre de 2024'!$J$4:$J$749,$K236,'[1]SIIF 30 de Septiembre de 2024'!$K$4:$K$749,$L236,'[1]SIIF 30 de Septiembre de 2024'!$L$4:$L$749,$M236,'[1]SIIF 30 de Septiembre de 2024'!$M$4:$M$749,$N236,'[1]SIIF 30 de Septiembre de 2024'!$N$4:$N$749,$O236)/1000000</f>
        <v>2583.3948879899999</v>
      </c>
      <c r="AU236" s="177">
        <f t="shared" si="608"/>
        <v>0.33185541998920959</v>
      </c>
      <c r="AV236" s="422">
        <f>+AD236-AH236</f>
        <v>2397.0395818799998</v>
      </c>
      <c r="AW236" s="350">
        <f>+AH236-AN236</f>
        <v>2803.3905668699999</v>
      </c>
      <c r="AX236" s="351">
        <f t="shared" si="616"/>
        <v>5200.4301487499997</v>
      </c>
      <c r="AY236" s="389"/>
      <c r="AZ236" s="190">
        <f>AD236*AS236</f>
        <v>4063.0330286752733</v>
      </c>
      <c r="BA236" s="172">
        <f t="shared" si="609"/>
        <v>0.63604450985538385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20">DC236/EC236</f>
        <v>3067</v>
      </c>
      <c r="CD236" s="496">
        <f t="shared" si="617"/>
        <v>3171.9290230000001</v>
      </c>
      <c r="CE236" s="496">
        <f t="shared" si="617"/>
        <v>3652.1585690529296</v>
      </c>
      <c r="CF236" s="496">
        <f t="shared" si="617"/>
        <v>4560.8898534391919</v>
      </c>
      <c r="CG236" s="496">
        <f t="shared" si="617"/>
        <v>5889.6821638254551</v>
      </c>
      <c r="CH236" s="496">
        <f t="shared" si="617"/>
        <v>6050.2396898783836</v>
      </c>
      <c r="CI236" s="496">
        <f t="shared" si="617"/>
        <v>6976.8908678783837</v>
      </c>
      <c r="CJ236" s="496">
        <f t="shared" si="618"/>
        <v>7050.9985405979796</v>
      </c>
      <c r="CK236" s="496">
        <f t="shared" si="618"/>
        <v>7414.8075096509083</v>
      </c>
      <c r="CL236" s="496">
        <f t="shared" si="618"/>
        <v>7622.7839946509084</v>
      </c>
      <c r="CM236" s="496">
        <f t="shared" si="618"/>
        <v>7711.0141140371716</v>
      </c>
      <c r="CN236" s="496">
        <f t="shared" si="618"/>
        <v>7784.6999996234345</v>
      </c>
      <c r="CP236" s="497">
        <f t="shared" si="619"/>
        <v>67.307558950000001</v>
      </c>
      <c r="CQ236" s="497">
        <f t="shared" si="619"/>
        <v>263.02497695</v>
      </c>
      <c r="CR236" s="497">
        <f t="shared" si="619"/>
        <v>585.60930179909087</v>
      </c>
      <c r="CS236" s="497">
        <f t="shared" si="619"/>
        <v>911.70867884262623</v>
      </c>
      <c r="CT236" s="497">
        <f t="shared" si="619"/>
        <v>1356.9328030194952</v>
      </c>
      <c r="CU236" s="497">
        <f t="shared" si="619"/>
        <v>1785.3580597177925</v>
      </c>
      <c r="CV236" s="497">
        <f t="shared" si="619"/>
        <v>2261.6049716327566</v>
      </c>
      <c r="CW236" s="497">
        <f t="shared" si="619"/>
        <v>2765.3504936327568</v>
      </c>
      <c r="CX236" s="497">
        <f t="shared" si="619"/>
        <v>4063.0330284643874</v>
      </c>
      <c r="CY236" s="497">
        <f t="shared" si="619"/>
        <v>4528.8623279126841</v>
      </c>
      <c r="CZ236" s="497">
        <f t="shared" si="619"/>
        <v>5510.6428931609826</v>
      </c>
      <c r="DA236" s="497">
        <f t="shared" si="619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30 de Septiembre de 2024'!$P$4:$P$749,'[1]SIIF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2024'!$N$4:$N$749,$O237)/1000000)</f>
        <v>3622.3</v>
      </c>
      <c r="X237" s="301">
        <v>0</v>
      </c>
      <c r="Y237" s="352">
        <f>(+SUMIFS('[1]SIIF 30 de Septiembre de 2024'!$R$4:$R$749,'[1]SIIF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2024'!$N$4:$N$749,$O237)/1000000)</f>
        <v>0</v>
      </c>
      <c r="Z237" s="301"/>
      <c r="AA237" s="352">
        <f>(+SUMIFS('[1]SIIF 30 de Septiembre de 2024'!$Q$4:$Q$749,'[1]SIIF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2024'!$N$4:$N$749,$O237)/1000000)</f>
        <v>0</v>
      </c>
      <c r="AB237" s="301"/>
      <c r="AC237" s="301"/>
      <c r="AD237" s="422">
        <f>W237-Y237+AA237</f>
        <v>3622.3</v>
      </c>
      <c r="AE237" s="352">
        <f>(+SUMIFS('[1]SIIF 30 de Septiembre de 2024'!$T$4:$T$749,'[1]SIIF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2024'!$N$4:$N$749,$O237)/1000000)</f>
        <v>0</v>
      </c>
      <c r="AF237" s="352">
        <f>(+SUMIFS('[1]SIIF 30 de Septiembre de 2024'!$U$4:$U$749,'[1]SIIF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2024'!$N$4:$N$749,$O237)/1000000)</f>
        <v>708.2</v>
      </c>
      <c r="AG237" s="352">
        <f>AD237-AE237</f>
        <v>3622.3</v>
      </c>
      <c r="AH237" s="422">
        <f>+SUMIFS('[1]SIIF 30 de Septiembre de 2024'!$W$4:$W$749,'[1]SIIF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</f>
        <v>486.965284</v>
      </c>
      <c r="AI237" s="177">
        <f t="shared" si="604"/>
        <v>0.1344353819396516</v>
      </c>
      <c r="AJ237" s="217"/>
      <c r="AK237" s="246">
        <f>INDEX(CC237:CN237,MATCH($W$1,$CC$86:$CN$86,0))</f>
        <v>501.67921200000001</v>
      </c>
      <c r="AL237" s="176">
        <f>+AH237-AK237</f>
        <v>-14.71392800000001</v>
      </c>
      <c r="AM237" s="170">
        <f t="shared" si="605"/>
        <v>0.13849742207989399</v>
      </c>
      <c r="AN237" s="422">
        <f>+SUMIFS('[1]SIIF 30 de Septiembre de 2024'!$X$4:$X$749,'[1]SIIF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</f>
        <v>486.74676799999997</v>
      </c>
      <c r="AO237" s="177">
        <f t="shared" si="606"/>
        <v>0.13437505673191066</v>
      </c>
      <c r="AP237" s="217"/>
      <c r="AQ237" s="246">
        <f>INDEX(CP237:DA237,MATCH($W$1,$CP$86:$DA$86,0))</f>
        <v>489.04502200000002</v>
      </c>
      <c r="AR237" s="176">
        <f>+AN237-AQ237</f>
        <v>-2.2982540000000427</v>
      </c>
      <c r="AS237" s="170">
        <f t="shared" si="607"/>
        <v>0.13500953040885624</v>
      </c>
      <c r="AT237" s="422">
        <f>+SUMIFS('[1]SIIF 30 de Septiembre de 2024'!$Z$4:$Z$749,'[1]SIIF 30 de Septiembre de 2024'!$A$4:$A$749,$B237,'[1]SIIF 30 de Septiembre de 2024'!$B$4:$B$749,$C237,'[1]SIIF 30 de Septiembre de 2024'!$C$4:$C$749,$D237,'[1]SIIF 30 de Septiembre de 2024'!$D$4:$D$749,$E237,'[1]SIIF 30 de Septiembre de 2024'!$E$4:$E$749,$F237,'[1]SIIF 30 de Septiembre de 2024'!$F$4:$F$749,$G237,'[1]SIIF 30 de Septiembre de 2024'!$G$4:$G$749,$H237,'[1]SIIF 30 de Septiembre de 2024'!$H$4:$H$749,$I237,'[1]SIIF 30 de Septiembre de 2024'!$I$4:$I$749,$J237,'[1]SIIF 30 de Septiembre de 2024'!$J$4:$J$749,$K237,'[1]SIIF 30 de Septiembre de 2024'!$K$4:$K$749,$L237,'[1]SIIF 30 de Septiembre de 2024'!$L$4:$L$749,$M237,'[1]SIIF 30 de Septiembre de 2024'!$M$4:$M$749,$N237,'[1]SIIF 30 de Septiembre de 2024'!$N$4:$N$749,$O237)/1000000</f>
        <v>486.74676799999997</v>
      </c>
      <c r="AU237" s="177">
        <f t="shared" si="608"/>
        <v>0.13437505673191066</v>
      </c>
      <c r="AV237" s="422">
        <f>+AD237-AH237</f>
        <v>3135.3347160000003</v>
      </c>
      <c r="AW237" s="350">
        <f>+AH237-AN237</f>
        <v>0.21851600000002236</v>
      </c>
      <c r="AX237" s="351">
        <f t="shared" si="616"/>
        <v>3135.5532320000002</v>
      </c>
      <c r="AY237" s="389"/>
      <c r="AZ237" s="190">
        <f>AD237*AS237</f>
        <v>489.04502200000002</v>
      </c>
      <c r="BA237" s="172">
        <f t="shared" si="609"/>
        <v>0.99530052674782155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20"/>
        <v>46.858998999999997</v>
      </c>
      <c r="CD237" s="496">
        <f t="shared" si="617"/>
        <v>95.205014000000006</v>
      </c>
      <c r="CE237" s="496">
        <f t="shared" si="617"/>
        <v>149.00259299999999</v>
      </c>
      <c r="CF237" s="496">
        <f t="shared" si="617"/>
        <v>205.17618899999999</v>
      </c>
      <c r="CG237" s="496">
        <f t="shared" si="617"/>
        <v>261.349785</v>
      </c>
      <c r="CH237" s="496">
        <f t="shared" si="617"/>
        <v>317.52338099999997</v>
      </c>
      <c r="CI237" s="496">
        <f t="shared" si="617"/>
        <v>389.33202</v>
      </c>
      <c r="CJ237" s="496">
        <f t="shared" si="618"/>
        <v>445.50561599999997</v>
      </c>
      <c r="CK237" s="496">
        <f t="shared" si="618"/>
        <v>501.67921200000001</v>
      </c>
      <c r="CL237" s="496">
        <f t="shared" si="618"/>
        <v>557.85280799999998</v>
      </c>
      <c r="CM237" s="496">
        <f t="shared" si="618"/>
        <v>614.02640399999996</v>
      </c>
      <c r="CN237" s="496">
        <f t="shared" si="618"/>
        <v>3622.3</v>
      </c>
      <c r="CP237" s="497">
        <f t="shared" si="619"/>
        <v>46.590814999999999</v>
      </c>
      <c r="CQ237" s="497">
        <f t="shared" si="619"/>
        <v>82.570824000000002</v>
      </c>
      <c r="CR237" s="497">
        <f t="shared" si="619"/>
        <v>136.368403</v>
      </c>
      <c r="CS237" s="497">
        <f t="shared" si="619"/>
        <v>192.541999</v>
      </c>
      <c r="CT237" s="497">
        <f t="shared" si="619"/>
        <v>248.71559500000001</v>
      </c>
      <c r="CU237" s="497">
        <f t="shared" si="619"/>
        <v>304.88919099999998</v>
      </c>
      <c r="CV237" s="497">
        <f t="shared" si="619"/>
        <v>376.69783000000001</v>
      </c>
      <c r="CW237" s="497">
        <f t="shared" si="619"/>
        <v>432.87142599999999</v>
      </c>
      <c r="CX237" s="497">
        <f t="shared" si="619"/>
        <v>489.04502200000002</v>
      </c>
      <c r="CY237" s="497">
        <f t="shared" si="619"/>
        <v>545.21861799999999</v>
      </c>
      <c r="CZ237" s="497">
        <f t="shared" si="619"/>
        <v>601.39221399999997</v>
      </c>
      <c r="DA237" s="497">
        <f t="shared" si="619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30 de Septiembre de 2024'!$P$4:$P$749,'[1]SIIF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2024'!$N$4:$N$749,$O238)/1000000)</f>
        <v>3932.2</v>
      </c>
      <c r="X238" s="301">
        <v>0</v>
      </c>
      <c r="Y238" s="352">
        <f>(+SUMIFS('[1]SIIF 30 de Septiembre de 2024'!$R$4:$R$749,'[1]SIIF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2024'!$N$4:$N$749,$O238)/1000000)</f>
        <v>0</v>
      </c>
      <c r="Z238" s="301"/>
      <c r="AA238" s="352">
        <f>(+SUMIFS('[1]SIIF 30 de Septiembre de 2024'!$Q$4:$Q$749,'[1]SIIF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2024'!$N$4:$N$749,$O238)/1000000)</f>
        <v>0</v>
      </c>
      <c r="AB238" s="301"/>
      <c r="AC238" s="301"/>
      <c r="AD238" s="422">
        <f>W238-Y238+AA238</f>
        <v>3932.2</v>
      </c>
      <c r="AE238" s="352">
        <f>(+SUMIFS('[1]SIIF 30 de Septiembre de 2024'!$T$4:$T$749,'[1]SIIF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2024'!$N$4:$N$749,$O238)/1000000)</f>
        <v>0</v>
      </c>
      <c r="AF238" s="352">
        <f>(+SUMIFS('[1]SIIF 30 de Septiembre de 2024'!$U$4:$U$749,'[1]SIIF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2024'!$N$4:$N$749,$O238)/1000000)</f>
        <v>3932.2</v>
      </c>
      <c r="AG238" s="352">
        <f>AD238-AE238</f>
        <v>3932.2</v>
      </c>
      <c r="AH238" s="422">
        <f>+SUMIFS('[1]SIIF 30 de Septiembre de 2024'!$W$4:$W$749,'[1]SIIF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</f>
        <v>2082.1999999999998</v>
      </c>
      <c r="AI238" s="177">
        <f t="shared" si="604"/>
        <v>0.52952545648746252</v>
      </c>
      <c r="AJ238" s="217"/>
      <c r="AK238" s="246">
        <f>INDEX(CC238:CN238,MATCH($W$1,$CC$86:$CN$86,0))</f>
        <v>3932.2</v>
      </c>
      <c r="AL238" s="176">
        <f>+AH238-AK238</f>
        <v>-1850</v>
      </c>
      <c r="AM238" s="170">
        <f t="shared" si="605"/>
        <v>1</v>
      </c>
      <c r="AN238" s="422">
        <f>+SUMIFS('[1]SIIF 30 de Septiembre de 2024'!$X$4:$X$749,'[1]SIIF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</f>
        <v>0</v>
      </c>
      <c r="AO238" s="177">
        <f t="shared" si="606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7"/>
        <v>0</v>
      </c>
      <c r="AT238" s="422">
        <f>+SUMIFS('[1]SIIF 30 de Septiembre de 2024'!$Z$4:$Z$749,'[1]SIIF 30 de Septiembre de 2024'!$A$4:$A$749,$B238,'[1]SIIF 30 de Septiembre de 2024'!$B$4:$B$749,$C238,'[1]SIIF 30 de Septiembre de 2024'!$C$4:$C$749,$D238,'[1]SIIF 30 de Septiembre de 2024'!$D$4:$D$749,$E238,'[1]SIIF 30 de Septiembre de 2024'!$E$4:$E$749,$F238,'[1]SIIF 30 de Septiembre de 2024'!$F$4:$F$749,$G238,'[1]SIIF 30 de Septiembre de 2024'!$G$4:$G$749,$H238,'[1]SIIF 30 de Septiembre de 2024'!$H$4:$H$749,$I238,'[1]SIIF 30 de Septiembre de 2024'!$I$4:$I$749,$J238,'[1]SIIF 30 de Septiembre de 2024'!$J$4:$J$749,$K238,'[1]SIIF 30 de Septiembre de 2024'!$K$4:$K$749,$L238,'[1]SIIF 30 de Septiembre de 2024'!$L$4:$L$749,$M238,'[1]SIIF 30 de Septiembre de 2024'!$M$4:$M$749,$N238,'[1]SIIF 30 de Septiembre de 2024'!$N$4:$N$749,$O238)/1000000</f>
        <v>0</v>
      </c>
      <c r="AU238" s="177">
        <f t="shared" si="608"/>
        <v>0</v>
      </c>
      <c r="AV238" s="422">
        <f>+AD238-AH238</f>
        <v>1850</v>
      </c>
      <c r="AW238" s="350">
        <f>+AH238-AN238</f>
        <v>2082.1999999999998</v>
      </c>
      <c r="AX238" s="351">
        <f t="shared" si="616"/>
        <v>3932.2</v>
      </c>
      <c r="AY238" s="389"/>
      <c r="AZ238" s="190">
        <f>AD238*AS238</f>
        <v>0</v>
      </c>
      <c r="BA238" s="172">
        <f t="shared" si="609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20"/>
        <v>3932.2</v>
      </c>
      <c r="CD238" s="496">
        <f t="shared" si="617"/>
        <v>3932.2</v>
      </c>
      <c r="CE238" s="496">
        <f t="shared" si="617"/>
        <v>3932.2</v>
      </c>
      <c r="CF238" s="496">
        <f t="shared" si="617"/>
        <v>3932.2</v>
      </c>
      <c r="CG238" s="496">
        <f t="shared" si="617"/>
        <v>3932.2</v>
      </c>
      <c r="CH238" s="496">
        <f t="shared" si="617"/>
        <v>3932.2</v>
      </c>
      <c r="CI238" s="496">
        <f t="shared" si="617"/>
        <v>3932.2</v>
      </c>
      <c r="CJ238" s="496">
        <f t="shared" si="618"/>
        <v>3932.2</v>
      </c>
      <c r="CK238" s="496">
        <f t="shared" si="618"/>
        <v>3932.2</v>
      </c>
      <c r="CL238" s="496">
        <f t="shared" si="618"/>
        <v>3932.2</v>
      </c>
      <c r="CM238" s="496">
        <f t="shared" si="618"/>
        <v>3932.2</v>
      </c>
      <c r="CN238" s="496">
        <f t="shared" si="618"/>
        <v>3932.2</v>
      </c>
      <c r="CP238" s="497">
        <f t="shared" si="619"/>
        <v>0</v>
      </c>
      <c r="CQ238" s="497">
        <f t="shared" si="619"/>
        <v>0</v>
      </c>
      <c r="CR238" s="497">
        <f t="shared" si="619"/>
        <v>0</v>
      </c>
      <c r="CS238" s="497">
        <f t="shared" si="619"/>
        <v>0</v>
      </c>
      <c r="CT238" s="497">
        <f t="shared" si="619"/>
        <v>0</v>
      </c>
      <c r="CU238" s="497">
        <f t="shared" si="619"/>
        <v>0</v>
      </c>
      <c r="CV238" s="497">
        <f t="shared" si="619"/>
        <v>0</v>
      </c>
      <c r="CW238" s="497">
        <f t="shared" si="619"/>
        <v>0</v>
      </c>
      <c r="CX238" s="497">
        <f t="shared" si="619"/>
        <v>0</v>
      </c>
      <c r="CY238" s="497">
        <f t="shared" si="619"/>
        <v>0</v>
      </c>
      <c r="CZ238" s="497">
        <f t="shared" si="619"/>
        <v>0</v>
      </c>
      <c r="DA238" s="497">
        <f t="shared" si="619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30 de Septiembre de 2024'!$P$4:$P$749,'[1]SIIF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2024'!$N$4:$N$749,$O239)/1000000)</f>
        <v>561</v>
      </c>
      <c r="X239" s="301">
        <v>0</v>
      </c>
      <c r="Y239" s="352">
        <f>(+SUMIFS('[1]SIIF 30 de Septiembre de 2024'!$R$4:$R$749,'[1]SIIF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2024'!$N$4:$N$749,$O239)/1000000)</f>
        <v>0</v>
      </c>
      <c r="Z239" s="301"/>
      <c r="AA239" s="352">
        <f>(+SUMIFS('[1]SIIF 30 de Septiembre de 2024'!$Q$4:$Q$749,'[1]SIIF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2024'!$N$4:$N$749,$O239)/1000000)</f>
        <v>0</v>
      </c>
      <c r="AB239" s="301"/>
      <c r="AC239" s="301"/>
      <c r="AD239" s="422">
        <f>W239-Y239+AA239</f>
        <v>561</v>
      </c>
      <c r="AE239" s="352">
        <f>(+SUMIFS('[1]SIIF 30 de Septiembre de 2024'!$T$4:$T$749,'[1]SIIF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2024'!$N$4:$N$749,$O239)/1000000)</f>
        <v>0</v>
      </c>
      <c r="AF239" s="352">
        <f>(+SUMIFS('[1]SIIF 30 de Septiembre de 2024'!$U$4:$U$749,'[1]SIIF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2024'!$N$4:$N$749,$O239)/1000000)</f>
        <v>290</v>
      </c>
      <c r="AG239" s="352">
        <f>AD239-AE239</f>
        <v>561</v>
      </c>
      <c r="AH239" s="422">
        <f>+SUMIFS('[1]SIIF 30 de Septiembre de 2024'!$W$4:$W$749,'[1]SIIF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</f>
        <v>212.74106800000001</v>
      </c>
      <c r="AI239" s="177">
        <f t="shared" si="604"/>
        <v>0.37921759001782535</v>
      </c>
      <c r="AJ239" s="217"/>
      <c r="AK239" s="246">
        <f>INDEX(CC239:CN239,MATCH($W$1,$CC$86:$CN$86,0))</f>
        <v>303.10000000000002</v>
      </c>
      <c r="AL239" s="176">
        <f>+AH239-AK239</f>
        <v>-90.35893200000001</v>
      </c>
      <c r="AM239" s="170">
        <f t="shared" si="605"/>
        <v>0.54028520499108734</v>
      </c>
      <c r="AN239" s="422">
        <f>+SUMIFS('[1]SIIF 30 de Septiembre de 2024'!$X$4:$X$749,'[1]SIIF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</f>
        <v>212.74106800000001</v>
      </c>
      <c r="AO239" s="177">
        <f t="shared" si="606"/>
        <v>0.37921759001782535</v>
      </c>
      <c r="AP239" s="217"/>
      <c r="AQ239" s="246">
        <f>INDEX(CP239:DA239,MATCH($W$1,$CP$86:$DA$86,0))</f>
        <v>303.10000000000002</v>
      </c>
      <c r="AR239" s="176">
        <f>+AN239-AQ239</f>
        <v>-90.35893200000001</v>
      </c>
      <c r="AS239" s="170">
        <f t="shared" si="607"/>
        <v>0.92408536585365852</v>
      </c>
      <c r="AT239" s="422">
        <f>+SUMIFS('[1]SIIF 30 de Septiembre de 2024'!$Z$4:$Z$749,'[1]SIIF 30 de Septiembre de 2024'!$A$4:$A$749,$B239,'[1]SIIF 30 de Septiembre de 2024'!$B$4:$B$749,$C239,'[1]SIIF 30 de Septiembre de 2024'!$C$4:$C$749,$D239,'[1]SIIF 30 de Septiembre de 2024'!$D$4:$D$749,$E239,'[1]SIIF 30 de Septiembre de 2024'!$E$4:$E$749,$F239,'[1]SIIF 30 de Septiembre de 2024'!$F$4:$F$749,$G239,'[1]SIIF 30 de Septiembre de 2024'!$G$4:$G$749,$H239,'[1]SIIF 30 de Septiembre de 2024'!$H$4:$H$749,$I239,'[1]SIIF 30 de Septiembre de 2024'!$I$4:$I$749,$J239,'[1]SIIF 30 de Septiembre de 2024'!$J$4:$J$749,$K239,'[1]SIIF 30 de Septiembre de 2024'!$K$4:$K$749,$L239,'[1]SIIF 30 de Septiembre de 2024'!$L$4:$L$749,$M239,'[1]SIIF 30 de Septiembre de 2024'!$M$4:$M$749,$N239,'[1]SIIF 30 de Septiembre de 2024'!$N$4:$N$749,$O239)/1000000</f>
        <v>212.74106800000001</v>
      </c>
      <c r="AU239" s="177">
        <f t="shared" si="608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6"/>
        <v>348.25893199999996</v>
      </c>
      <c r="AY239" s="389"/>
      <c r="AZ239" s="190">
        <f>AD239*AS239</f>
        <v>518.41189024390246</v>
      </c>
      <c r="BA239" s="172">
        <f t="shared" si="609"/>
        <v>0.41037073416643582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20"/>
        <v>0</v>
      </c>
      <c r="CD239" s="496">
        <f t="shared" si="617"/>
        <v>0</v>
      </c>
      <c r="CE239" s="496">
        <f t="shared" si="617"/>
        <v>0</v>
      </c>
      <c r="CF239" s="496">
        <f t="shared" si="617"/>
        <v>0</v>
      </c>
      <c r="CG239" s="496">
        <f t="shared" si="617"/>
        <v>0</v>
      </c>
      <c r="CH239" s="496">
        <f t="shared" si="617"/>
        <v>290</v>
      </c>
      <c r="CI239" s="496">
        <f t="shared" si="617"/>
        <v>303.10000000000002</v>
      </c>
      <c r="CJ239" s="496">
        <f t="shared" si="618"/>
        <v>303.10000000000002</v>
      </c>
      <c r="CK239" s="496">
        <f t="shared" si="618"/>
        <v>303.10000000000002</v>
      </c>
      <c r="CL239" s="496">
        <f t="shared" si="618"/>
        <v>303.10000000000002</v>
      </c>
      <c r="CM239" s="496">
        <f t="shared" si="618"/>
        <v>303.10000000000002</v>
      </c>
      <c r="CN239" s="496">
        <f t="shared" si="618"/>
        <v>561</v>
      </c>
      <c r="CO239" s="521"/>
      <c r="CP239" s="497">
        <f t="shared" si="619"/>
        <v>0</v>
      </c>
      <c r="CQ239" s="497">
        <f t="shared" si="619"/>
        <v>0</v>
      </c>
      <c r="CR239" s="497">
        <f t="shared" si="619"/>
        <v>0</v>
      </c>
      <c r="CS239" s="497">
        <f t="shared" si="619"/>
        <v>0</v>
      </c>
      <c r="CT239" s="497">
        <f t="shared" si="619"/>
        <v>0</v>
      </c>
      <c r="CU239" s="497">
        <f t="shared" si="619"/>
        <v>290</v>
      </c>
      <c r="CV239" s="497">
        <f t="shared" si="619"/>
        <v>303.10000000000002</v>
      </c>
      <c r="CW239" s="497">
        <f t="shared" si="619"/>
        <v>303.10000000000002</v>
      </c>
      <c r="CX239" s="497">
        <f t="shared" si="619"/>
        <v>303.10000000000002</v>
      </c>
      <c r="CY239" s="497">
        <f t="shared" si="619"/>
        <v>303.10000000000002</v>
      </c>
      <c r="CZ239" s="497">
        <f t="shared" si="619"/>
        <v>303.10000000000002</v>
      </c>
      <c r="DA239" s="497">
        <f t="shared" si="619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5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7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6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3">
        <v>0</v>
      </c>
      <c r="BD240" s="563">
        <v>0</v>
      </c>
      <c r="BE240" s="563">
        <v>0</v>
      </c>
      <c r="BF240" s="563">
        <v>0</v>
      </c>
      <c r="BG240" s="563">
        <v>0</v>
      </c>
      <c r="BH240" s="563">
        <v>0</v>
      </c>
      <c r="BI240" s="563">
        <v>0</v>
      </c>
      <c r="BJ240" s="563">
        <v>0</v>
      </c>
      <c r="BK240" s="563">
        <v>0</v>
      </c>
      <c r="BL240" s="563">
        <v>0</v>
      </c>
      <c r="BM240" s="563">
        <v>0</v>
      </c>
      <c r="BN240" s="563">
        <v>0</v>
      </c>
      <c r="BP240" s="563">
        <v>0</v>
      </c>
      <c r="BQ240" s="563">
        <v>0</v>
      </c>
      <c r="BR240" s="563">
        <v>0</v>
      </c>
      <c r="BS240" s="563">
        <v>0</v>
      </c>
      <c r="BT240" s="563">
        <v>0</v>
      </c>
      <c r="BU240" s="563">
        <v>0</v>
      </c>
      <c r="BV240" s="563">
        <v>0</v>
      </c>
      <c r="BW240" s="563">
        <v>0</v>
      </c>
      <c r="BX240" s="563">
        <v>0</v>
      </c>
      <c r="BY240" s="563">
        <v>0</v>
      </c>
      <c r="BZ240" s="563">
        <v>0</v>
      </c>
      <c r="CA240" s="563">
        <v>0</v>
      </c>
      <c r="CC240" s="185">
        <f t="shared" ref="CC240:CN240" si="621">SUM(CC241:CC242)</f>
        <v>0</v>
      </c>
      <c r="CD240" s="185">
        <f t="shared" si="621"/>
        <v>0</v>
      </c>
      <c r="CE240" s="185">
        <f t="shared" si="621"/>
        <v>0</v>
      </c>
      <c r="CF240" s="185">
        <f t="shared" si="621"/>
        <v>0</v>
      </c>
      <c r="CG240" s="185">
        <f t="shared" si="621"/>
        <v>0</v>
      </c>
      <c r="CH240" s="185">
        <f t="shared" si="621"/>
        <v>0</v>
      </c>
      <c r="CI240" s="185">
        <f t="shared" si="621"/>
        <v>0</v>
      </c>
      <c r="CJ240" s="185">
        <f t="shared" si="621"/>
        <v>0</v>
      </c>
      <c r="CK240" s="185">
        <f t="shared" si="621"/>
        <v>0</v>
      </c>
      <c r="CL240" s="185">
        <f t="shared" si="621"/>
        <v>0</v>
      </c>
      <c r="CM240" s="185">
        <f t="shared" si="621"/>
        <v>0</v>
      </c>
      <c r="CN240" s="185">
        <f t="shared" si="621"/>
        <v>0</v>
      </c>
      <c r="CO240" s="521"/>
      <c r="CP240" s="185">
        <f t="shared" ref="CP240:DA240" si="622">SUM(CP241:CP242)</f>
        <v>0</v>
      </c>
      <c r="CQ240" s="185">
        <f t="shared" si="622"/>
        <v>0</v>
      </c>
      <c r="CR240" s="185">
        <f t="shared" si="622"/>
        <v>0</v>
      </c>
      <c r="CS240" s="185">
        <f t="shared" si="622"/>
        <v>0</v>
      </c>
      <c r="CT240" s="185">
        <f t="shared" si="622"/>
        <v>0</v>
      </c>
      <c r="CU240" s="185">
        <f t="shared" si="622"/>
        <v>0</v>
      </c>
      <c r="CV240" s="185">
        <f t="shared" si="622"/>
        <v>0</v>
      </c>
      <c r="CW240" s="185">
        <f t="shared" si="622"/>
        <v>0</v>
      </c>
      <c r="CX240" s="185">
        <f t="shared" si="622"/>
        <v>0</v>
      </c>
      <c r="CY240" s="185">
        <f t="shared" si="622"/>
        <v>0</v>
      </c>
      <c r="CZ240" s="185">
        <f t="shared" si="622"/>
        <v>0</v>
      </c>
      <c r="DA240" s="185">
        <f t="shared" si="622"/>
        <v>0</v>
      </c>
      <c r="DC240" s="185">
        <f t="shared" ref="DC240:DN240" si="623">SUM(DC241:DC242)</f>
        <v>0</v>
      </c>
      <c r="DD240" s="185">
        <f t="shared" si="623"/>
        <v>0</v>
      </c>
      <c r="DE240" s="185">
        <f t="shared" si="623"/>
        <v>0</v>
      </c>
      <c r="DF240" s="185">
        <f t="shared" si="623"/>
        <v>0</v>
      </c>
      <c r="DG240" s="185">
        <f t="shared" si="623"/>
        <v>0</v>
      </c>
      <c r="DH240" s="185">
        <f t="shared" si="623"/>
        <v>0</v>
      </c>
      <c r="DI240" s="185">
        <f t="shared" si="623"/>
        <v>0</v>
      </c>
      <c r="DJ240" s="185">
        <f t="shared" si="623"/>
        <v>0</v>
      </c>
      <c r="DK240" s="185">
        <f t="shared" si="623"/>
        <v>0</v>
      </c>
      <c r="DL240" s="185">
        <f t="shared" si="623"/>
        <v>0</v>
      </c>
      <c r="DM240" s="185">
        <f t="shared" si="623"/>
        <v>0</v>
      </c>
      <c r="DN240" s="185">
        <f t="shared" si="623"/>
        <v>0</v>
      </c>
      <c r="DO240" s="521"/>
      <c r="DP240" s="185">
        <f t="shared" ref="DP240:EA240" si="624">SUM(DP241:DP242)</f>
        <v>0</v>
      </c>
      <c r="DQ240" s="185">
        <f t="shared" si="624"/>
        <v>0</v>
      </c>
      <c r="DR240" s="185">
        <f t="shared" si="624"/>
        <v>0</v>
      </c>
      <c r="DS240" s="185">
        <f t="shared" si="624"/>
        <v>0</v>
      </c>
      <c r="DT240" s="185">
        <f t="shared" si="624"/>
        <v>0</v>
      </c>
      <c r="DU240" s="185">
        <f t="shared" si="624"/>
        <v>0</v>
      </c>
      <c r="DV240" s="185">
        <f t="shared" si="624"/>
        <v>0</v>
      </c>
      <c r="DW240" s="185">
        <f t="shared" si="624"/>
        <v>0</v>
      </c>
      <c r="DX240" s="185">
        <f t="shared" si="624"/>
        <v>0</v>
      </c>
      <c r="DY240" s="185">
        <f t="shared" si="624"/>
        <v>0</v>
      </c>
      <c r="DZ240" s="185">
        <f t="shared" si="624"/>
        <v>0</v>
      </c>
      <c r="EA240" s="185">
        <f t="shared" si="624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30 de Septiembre de 2024'!$P$4:$P$749,'[1]SIIF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2024'!$N$4:$N$749,$O241)/1000000)</f>
        <v>0</v>
      </c>
      <c r="X241" s="354">
        <v>0</v>
      </c>
      <c r="Y241" s="352">
        <f>(+SUMIFS('[1]SIIF 30 de Septiembre de 2024'!$R$4:$R$749,'[1]SIIF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2024'!$N$4:$N$749,$O241)/1000000)</f>
        <v>0</v>
      </c>
      <c r="Z241" s="350"/>
      <c r="AA241" s="352">
        <f>(+SUMIFS('[1]SIIF 30 de Septiembre de 2024'!$Q$4:$Q$749,'[1]SIIF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2024'!$N$4:$N$749,$O241)/1000000)</f>
        <v>0</v>
      </c>
      <c r="AB241" s="352"/>
      <c r="AC241" s="350"/>
      <c r="AD241" s="422">
        <f>W241-Y241+AA241</f>
        <v>0</v>
      </c>
      <c r="AE241" s="354">
        <f>(+SUMIFS('[1]SIIF 30 de Septiembre de 2024'!$T$4:$T$749,'[1]SIIF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2024'!$N$4:$N$749,$O241)/1000000)</f>
        <v>0</v>
      </c>
      <c r="AF241" s="354"/>
      <c r="AG241" s="352">
        <f>AD241-AE241</f>
        <v>0</v>
      </c>
      <c r="AH241" s="424">
        <f>+SUMIFS('[1]SIIF 30 de Septiembre de 2024'!$W$4:$W$749,'[1]SIIF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5"/>
        <v>0</v>
      </c>
      <c r="AN241" s="424">
        <f>+SUMIFS('[1]SIIF 30 de Septiembre de 2024'!$X$4:$X$749,'[1]SIIF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7"/>
        <v>0</v>
      </c>
      <c r="AT241" s="424">
        <f>+SUMIFS('[1]SIIF 30 de Septiembre de 2024'!$Z$4:$Z$749,'[1]SIIF 30 de Septiembre de 2024'!$A$4:$A$749,$B241,'[1]SIIF 30 de Septiembre de 2024'!$B$4:$B$749,$C241,'[1]SIIF 30 de Septiembre de 2024'!$C$4:$C$749,$D241,'[1]SIIF 30 de Septiembre de 2024'!$D$4:$D$749,$E241,'[1]SIIF 30 de Septiembre de 2024'!$E$4:$E$749,$F241,'[1]SIIF 30 de Septiembre de 2024'!$F$4:$F$749,$G241,'[1]SIIF 30 de Septiembre de 2024'!$G$4:$G$749,$H241,'[1]SIIF 30 de Septiembre de 2024'!$H$4:$H$749,$I241,'[1]SIIF 30 de Septiembre de 2024'!$I$4:$I$749,$J241,'[1]SIIF 30 de Septiembre de 2024'!$J$4:$J$749,$K241,'[1]SIIF 30 de Septiembre de 2024'!$K$4:$K$749,$L241,'[1]SIIF 30 de Septiembre de 2024'!$L$4:$L$749,$M241,'[1]SIIF 30 de Septiembre de 2024'!$M$4:$M$749,$N241,'[1]SIIF 30 de Septiembre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6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30 de Septiembre de 2024'!$P$4:$P$749,'[1]SIIF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2024'!$N$4:$N$749,$O242)/1000000)</f>
        <v>0</v>
      </c>
      <c r="X242" s="354">
        <v>0</v>
      </c>
      <c r="Y242" s="352">
        <f>(+SUMIFS('[1]SIIF 30 de Septiembre de 2024'!$R$4:$R$749,'[1]SIIF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2024'!$N$4:$N$749,$O242)/1000000)</f>
        <v>0</v>
      </c>
      <c r="Z242" s="350"/>
      <c r="AA242" s="352">
        <f>(+SUMIFS('[1]SIIF 30 de Septiembre de 2024'!$Q$4:$Q$749,'[1]SIIF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2024'!$N$4:$N$749,$O242)/1000000)</f>
        <v>0</v>
      </c>
      <c r="AB242" s="354"/>
      <c r="AC242" s="350"/>
      <c r="AD242" s="422">
        <f>W242-Y242+AA242</f>
        <v>0</v>
      </c>
      <c r="AE242" s="354">
        <f>(+SUMIFS('[1]SIIF 30 de Septiembre de 2024'!$T$4:$T$749,'[1]SIIF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2024'!$N$4:$N$749,$O242)/1000000)</f>
        <v>0</v>
      </c>
      <c r="AF242" s="354">
        <f>(+SUMIFS('[1]SIIF 30 de Septiembre de 2024'!$U$4:$U$749,'[1]SIIF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2024'!$N$4:$N$749,$O242)/1000000)</f>
        <v>0</v>
      </c>
      <c r="AG242" s="352">
        <f>AD242-AE242</f>
        <v>0</v>
      </c>
      <c r="AH242" s="424">
        <f>+SUMIFS('[1]SIIF 30 de Septiembre de 2024'!$W$4:$W$749,'[1]SIIF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5"/>
        <v>0</v>
      </c>
      <c r="AN242" s="422">
        <f>+SUMIFS('[1]SIIF 30 de Septiembre de 2024'!$X$4:$X$749,'[1]SIIF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7"/>
        <v>0</v>
      </c>
      <c r="AT242" s="422">
        <f>+SUMIFS('[1]SIIF 30 de Septiembre de 2024'!$Z$4:$Z$749,'[1]SIIF 30 de Septiembre de 2024'!$A$4:$A$749,$B242,'[1]SIIF 30 de Septiembre de 2024'!$B$4:$B$749,$C242,'[1]SIIF 30 de Septiembre de 2024'!$C$4:$C$749,$D242,'[1]SIIF 30 de Septiembre de 2024'!$D$4:$D$749,$E242,'[1]SIIF 30 de Septiembre de 2024'!$E$4:$E$749,$F242,'[1]SIIF 30 de Septiembre de 2024'!$F$4:$F$749,$G242,'[1]SIIF 30 de Septiembre de 2024'!$G$4:$G$749,$H242,'[1]SIIF 30 de Septiembre de 2024'!$H$4:$H$749,$I242,'[1]SIIF 30 de Septiembre de 2024'!$I$4:$I$749,$J242,'[1]SIIF 30 de Septiembre de 2024'!$J$4:$J$749,$K242,'[1]SIIF 30 de Septiembre de 2024'!$K$4:$K$749,$L242,'[1]SIIF 30 de Septiembre de 2024'!$L$4:$L$749,$M242,'[1]SIIF 30 de Septiembre de 2024'!$M$4:$M$749,$N242,'[1]SIIF 30 de Septiembre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6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5">DC242/EC242</f>
        <v>0</v>
      </c>
      <c r="CD242" s="496">
        <f t="shared" si="625"/>
        <v>0</v>
      </c>
      <c r="CE242" s="496">
        <f t="shared" si="625"/>
        <v>0</v>
      </c>
      <c r="CF242" s="496">
        <f t="shared" si="625"/>
        <v>0</v>
      </c>
      <c r="CG242" s="496">
        <f t="shared" si="625"/>
        <v>0</v>
      </c>
      <c r="CH242" s="496">
        <f t="shared" si="625"/>
        <v>0</v>
      </c>
      <c r="CI242" s="496">
        <f t="shared" si="625"/>
        <v>0</v>
      </c>
      <c r="CJ242" s="496">
        <f t="shared" si="625"/>
        <v>0</v>
      </c>
      <c r="CK242" s="496">
        <f t="shared" si="625"/>
        <v>0</v>
      </c>
      <c r="CL242" s="496">
        <f t="shared" si="625"/>
        <v>0</v>
      </c>
      <c r="CM242" s="496">
        <f t="shared" si="625"/>
        <v>0</v>
      </c>
      <c r="CN242" s="496">
        <f t="shared" si="625"/>
        <v>0</v>
      </c>
      <c r="CO242" s="521"/>
      <c r="CP242" s="497">
        <f t="shared" ref="CP242:DA242" si="626">DP242/EP242</f>
        <v>0</v>
      </c>
      <c r="CQ242" s="497">
        <f t="shared" si="626"/>
        <v>0</v>
      </c>
      <c r="CR242" s="497">
        <f t="shared" si="626"/>
        <v>0</v>
      </c>
      <c r="CS242" s="497">
        <f t="shared" si="626"/>
        <v>0</v>
      </c>
      <c r="CT242" s="497">
        <f t="shared" si="626"/>
        <v>0</v>
      </c>
      <c r="CU242" s="497">
        <f t="shared" si="626"/>
        <v>0</v>
      </c>
      <c r="CV242" s="497">
        <f t="shared" si="626"/>
        <v>0</v>
      </c>
      <c r="CW242" s="497">
        <f t="shared" si="626"/>
        <v>0</v>
      </c>
      <c r="CX242" s="497">
        <f t="shared" si="626"/>
        <v>0</v>
      </c>
      <c r="CY242" s="497">
        <f t="shared" si="626"/>
        <v>0</v>
      </c>
      <c r="CZ242" s="497">
        <f t="shared" si="626"/>
        <v>0</v>
      </c>
      <c r="DA242" s="497">
        <f t="shared" si="626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7">W252</f>
        <v>256636.11775</v>
      </c>
      <c r="X243" s="185">
        <f t="shared" si="627"/>
        <v>0</v>
      </c>
      <c r="Y243" s="185">
        <f t="shared" si="627"/>
        <v>0</v>
      </c>
      <c r="Z243" s="185"/>
      <c r="AA243" s="185">
        <f t="shared" si="627"/>
        <v>0</v>
      </c>
      <c r="AB243" s="185">
        <f t="shared" si="627"/>
        <v>0</v>
      </c>
      <c r="AC243" s="185">
        <f t="shared" si="627"/>
        <v>0</v>
      </c>
      <c r="AD243" s="423">
        <f t="shared" si="627"/>
        <v>256636.11775</v>
      </c>
      <c r="AE243" s="353">
        <f t="shared" si="627"/>
        <v>5000</v>
      </c>
      <c r="AF243" s="353">
        <f t="shared" si="627"/>
        <v>238071.39198495998</v>
      </c>
      <c r="AG243" s="353">
        <f t="shared" si="627"/>
        <v>251636.11775</v>
      </c>
      <c r="AH243" s="423">
        <f t="shared" si="627"/>
        <v>140694.37018644001</v>
      </c>
      <c r="AI243" s="167">
        <f>+AH243/AD243</f>
        <v>0.54822513455996202</v>
      </c>
      <c r="AJ243" s="226"/>
      <c r="AK243" s="423">
        <f>AK252</f>
        <v>250994.33439308332</v>
      </c>
      <c r="AL243" s="423">
        <f>AL252</f>
        <v>-3841.2445993400001</v>
      </c>
      <c r="AM243" s="170">
        <f t="shared" si="605"/>
        <v>0.9780164093566418</v>
      </c>
      <c r="AN243" s="441">
        <f>+SUMIFS('[1]SIIF 30 de Septiembre de 2024'!$X$4:$X$749,'[1]SIIF 30 de Septiembre de 2024'!$A$4:$A$749,$B243,'[1]SIIF 30 de Septiembre de 2024'!$B$4:$B$749,$C243,'[1]SIIF 30 de Septiembre de 2024'!$C$4:$C$749,$D243,'[1]SIIF 30 de Septiembre de 2024'!$D$4:$D$749,$E243,'[1]SIIF 30 de Septiembre de 2024'!$E$4:$E$749,$F243,'[1]SIIF 30 de Septiembre de 2024'!$F$4:$F$749,$G243,'[1]SIIF 30 de Septiembre de 2024'!$G$4:$G$749,$H243,'[1]SIIF 30 de Septiembre de 2024'!$H$4:$H$749,$I243,'[1]SIIF 30 de Septiembre de 2024'!$I$4:$I$749,$J243,'[1]SIIF 30 de Septiembre de 2024'!$J$4:$J$749,$K243,'[1]SIIF 30 de Septiembre de 2024'!$K$4:$K$749,$L243,'[1]SIIF 30 de Septiembre de 2024'!$L$4:$L$749,$M243,'[1]SIIF 30 de Septiembre de 2024'!$M$4:$M$749,$N243,'[1]SIIF 30 de Septiembre de 2024'!$N$4:$N$749,$O243)/1000000</f>
        <v>8230.0143467899998</v>
      </c>
      <c r="AO243" s="310">
        <f>+AN243/AD243</f>
        <v>3.2068807847253994E-2</v>
      </c>
      <c r="AP243" s="217"/>
      <c r="AQ243" s="423">
        <f>AQ252</f>
        <v>141717.02835912502</v>
      </c>
      <c r="AR243" s="423">
        <f>AR252</f>
        <v>-133487.01401233498</v>
      </c>
      <c r="AS243" s="170">
        <f t="shared" si="607"/>
        <v>0.55220999133558246</v>
      </c>
      <c r="AT243" s="441">
        <f>+SUMIFS('[1]SIIF 30 de Septiembre de 2024'!$Z$4:$Z$749,'[1]SIIF 30 de Septiembre de 2024'!$A$4:$A$749,$B243,'[1]SIIF 30 de Septiembre de 2024'!$B$4:$B$749,$C243,'[1]SIIF 30 de Septiembre de 2024'!$C$4:$C$749,$D243,'[1]SIIF 30 de Septiembre de 2024'!$D$4:$D$749,$E243,'[1]SIIF 30 de Septiembre de 2024'!$E$4:$E$749,$F243,'[1]SIIF 30 de Septiembre de 2024'!$F$4:$F$749,$G243,'[1]SIIF 30 de Septiembre de 2024'!$G$4:$G$749,$H243,'[1]SIIF 30 de Septiembre de 2024'!$H$4:$H$749,$I243,'[1]SIIF 30 de Septiembre de 2024'!$I$4:$I$749,$J243,'[1]SIIF 30 de Septiembre de 2024'!$J$4:$J$749,$K243,'[1]SIIF 30 de Septiembre de 2024'!$K$4:$K$749,$L243,'[1]SIIF 30 de Septiembre de 2024'!$L$4:$L$749,$M243,'[1]SIIF 30 de Septiembre de 2024'!$M$4:$M$749,$N243,'[1]SIIF 30 de Septiembre de 2024'!$N$4:$N$749,$O243)/1000000</f>
        <v>8230.0143467899998</v>
      </c>
      <c r="AU243" s="310">
        <f>+AT243/AD243</f>
        <v>3.2068807847253994E-2</v>
      </c>
      <c r="AV243" s="423">
        <f>AV252</f>
        <v>115941.74756355998</v>
      </c>
      <c r="AW243" s="353">
        <f>AW252</f>
        <v>132464.35583965003</v>
      </c>
      <c r="AX243" s="355">
        <f>AX252</f>
        <v>248406.10340321</v>
      </c>
      <c r="AY243" s="384"/>
      <c r="AZ243" s="187">
        <f>AZ252</f>
        <v>3085.3700703061841</v>
      </c>
      <c r="BA243" s="172">
        <f t="shared" si="609"/>
        <v>2.6674318345135419</v>
      </c>
      <c r="BC243" s="510">
        <f>CC243/$AD$243</f>
        <v>1.9705534272952116E-2</v>
      </c>
      <c r="BD243" s="510">
        <f t="shared" ref="BD243:BN243" si="628">CD243/$AD$243</f>
        <v>2.9867565115939337E-2</v>
      </c>
      <c r="BE243" s="510">
        <f t="shared" si="628"/>
        <v>3.8416614323180165E-2</v>
      </c>
      <c r="BF243" s="510">
        <f t="shared" si="628"/>
        <v>5.0780338733777727E-2</v>
      </c>
      <c r="BG243" s="510">
        <f t="shared" si="628"/>
        <v>9.5803425557910701E-2</v>
      </c>
      <c r="BH243" s="510">
        <f t="shared" si="628"/>
        <v>0.34326303519448137</v>
      </c>
      <c r="BI243" s="510">
        <f t="shared" si="628"/>
        <v>0.52508456353234134</v>
      </c>
      <c r="BJ243" s="510">
        <f t="shared" si="628"/>
        <v>0.79999698743916703</v>
      </c>
      <c r="BK243" s="510">
        <f t="shared" si="628"/>
        <v>0.9780164093566418</v>
      </c>
      <c r="BL243" s="510">
        <f t="shared" si="628"/>
        <v>0.97842927047661565</v>
      </c>
      <c r="BM243" s="510">
        <f t="shared" si="628"/>
        <v>0.97956760826812084</v>
      </c>
      <c r="BN243" s="510">
        <f t="shared" si="628"/>
        <v>1.0000000000003246</v>
      </c>
      <c r="BP243" s="510">
        <f>CP243/$AD$243</f>
        <v>1.0131086469024487E-4</v>
      </c>
      <c r="BQ243" s="510">
        <f t="shared" ref="BQ243:CA243" si="629">CQ243/$AD$243</f>
        <v>8.5380510058779527E-4</v>
      </c>
      <c r="BR243" s="510">
        <f t="shared" si="629"/>
        <v>7.007716093811585E-3</v>
      </c>
      <c r="BS243" s="510">
        <f t="shared" si="629"/>
        <v>1.2082878983837029E-2</v>
      </c>
      <c r="BT243" s="510">
        <f t="shared" si="629"/>
        <v>2.1480797872438201E-2</v>
      </c>
      <c r="BU243" s="510">
        <f t="shared" si="629"/>
        <v>0.12363982690450825</v>
      </c>
      <c r="BV243" s="510">
        <f t="shared" si="629"/>
        <v>0.25896680441252901</v>
      </c>
      <c r="BW243" s="510">
        <f t="shared" si="629"/>
        <v>0.33690776482035134</v>
      </c>
      <c r="BX243" s="510">
        <f t="shared" si="629"/>
        <v>0.55220999133558246</v>
      </c>
      <c r="BY243" s="510">
        <f t="shared" si="629"/>
        <v>0.69414734896076413</v>
      </c>
      <c r="BZ243" s="510">
        <f t="shared" si="629"/>
        <v>0.84621220502582584</v>
      </c>
      <c r="CA243" s="510">
        <f t="shared" si="629"/>
        <v>0.9999999999985778</v>
      </c>
      <c r="CC243" s="423">
        <f>CC252</f>
        <v>5057.1518139999998</v>
      </c>
      <c r="CD243" s="423">
        <f t="shared" ref="CD243:CN243" si="630">CD252</f>
        <v>7665.0959579999999</v>
      </c>
      <c r="CE243" s="423">
        <f t="shared" si="630"/>
        <v>9859.0907570000018</v>
      </c>
      <c r="CF243" s="423">
        <f t="shared" si="630"/>
        <v>13032.068990666667</v>
      </c>
      <c r="CG243" s="423">
        <f t="shared" si="630"/>
        <v>24586.619202333331</v>
      </c>
      <c r="CH243" s="423">
        <f t="shared" si="630"/>
        <v>88093.692719393322</v>
      </c>
      <c r="CI243" s="423">
        <f t="shared" si="630"/>
        <v>134755.66387539331</v>
      </c>
      <c r="CJ243" s="423">
        <f t="shared" si="630"/>
        <v>205308.12106808333</v>
      </c>
      <c r="CK243" s="423">
        <f t="shared" si="630"/>
        <v>250994.33439308332</v>
      </c>
      <c r="CL243" s="423">
        <f t="shared" si="630"/>
        <v>251100.28946808333</v>
      </c>
      <c r="CM243" s="423">
        <f t="shared" si="630"/>
        <v>251392.42805958333</v>
      </c>
      <c r="CN243" s="423">
        <f t="shared" si="630"/>
        <v>256636.11775008333</v>
      </c>
      <c r="CP243" s="423">
        <f t="shared" ref="CP243:DA243" si="631">CP252</f>
        <v>26.000026999999999</v>
      </c>
      <c r="CQ243" s="423">
        <f t="shared" si="631"/>
        <v>219.11722633000002</v>
      </c>
      <c r="CR243" s="423">
        <f t="shared" si="631"/>
        <v>1798.43305261</v>
      </c>
      <c r="CS243" s="423">
        <f t="shared" si="631"/>
        <v>3100.9031536550001</v>
      </c>
      <c r="CT243" s="423">
        <f t="shared" si="631"/>
        <v>5512.7485721550001</v>
      </c>
      <c r="CU243" s="423">
        <f t="shared" si="631"/>
        <v>31730.445176055</v>
      </c>
      <c r="CV243" s="423">
        <f t="shared" si="631"/>
        <v>66460.235310555014</v>
      </c>
      <c r="CW243" s="423">
        <f t="shared" si="631"/>
        <v>86462.700803325002</v>
      </c>
      <c r="CX243" s="423">
        <f t="shared" si="631"/>
        <v>141717.02835912502</v>
      </c>
      <c r="CY243" s="423">
        <f t="shared" si="631"/>
        <v>178143.28078374499</v>
      </c>
      <c r="CZ243" s="423">
        <f t="shared" si="631"/>
        <v>217168.61509049498</v>
      </c>
      <c r="DA243" s="423">
        <f t="shared" si="631"/>
        <v>256636.11774963501</v>
      </c>
      <c r="DC243" s="423">
        <f t="shared" ref="DC243:DN243" si="632">DC252</f>
        <v>5057151814</v>
      </c>
      <c r="DD243" s="423">
        <f t="shared" si="632"/>
        <v>7665095958</v>
      </c>
      <c r="DE243" s="423">
        <f>DE252</f>
        <v>9859090757</v>
      </c>
      <c r="DF243" s="423">
        <f t="shared" si="632"/>
        <v>13032068990.666666</v>
      </c>
      <c r="DG243" s="423">
        <f t="shared" si="632"/>
        <v>24586619202.333332</v>
      </c>
      <c r="DH243" s="423">
        <f t="shared" si="632"/>
        <v>88093692719.393326</v>
      </c>
      <c r="DI243" s="423">
        <f t="shared" si="632"/>
        <v>134755663875.39331</v>
      </c>
      <c r="DJ243" s="423">
        <f t="shared" si="632"/>
        <v>205308121068.08331</v>
      </c>
      <c r="DK243" s="423">
        <f t="shared" si="632"/>
        <v>250994334393.08331</v>
      </c>
      <c r="DL243" s="423">
        <f t="shared" si="632"/>
        <v>251100289468.08331</v>
      </c>
      <c r="DM243" s="423">
        <f t="shared" si="632"/>
        <v>251392428059.58331</v>
      </c>
      <c r="DN243" s="423">
        <f t="shared" si="632"/>
        <v>256636117750.08331</v>
      </c>
      <c r="DP243" s="423">
        <f t="shared" ref="DP243:EA243" si="633">DP252</f>
        <v>26000027</v>
      </c>
      <c r="DQ243" s="423">
        <f t="shared" si="633"/>
        <v>219117226.32999998</v>
      </c>
      <c r="DR243" s="423">
        <f t="shared" si="633"/>
        <v>1798433052.6099999</v>
      </c>
      <c r="DS243" s="423">
        <f t="shared" si="633"/>
        <v>3100903153.6550002</v>
      </c>
      <c r="DT243" s="423">
        <f t="shared" si="633"/>
        <v>5512748572.1550007</v>
      </c>
      <c r="DU243" s="423">
        <f t="shared" si="633"/>
        <v>31730445176.055</v>
      </c>
      <c r="DV243" s="423">
        <f t="shared" si="633"/>
        <v>66460235310.555</v>
      </c>
      <c r="DW243" s="423">
        <f t="shared" si="633"/>
        <v>86462700803.324997</v>
      </c>
      <c r="DX243" s="423">
        <f t="shared" si="633"/>
        <v>141717028359.12497</v>
      </c>
      <c r="DY243" s="423">
        <f t="shared" si="633"/>
        <v>178143280783.745</v>
      </c>
      <c r="DZ243" s="423">
        <f t="shared" si="633"/>
        <v>217168615090.495</v>
      </c>
      <c r="EA243" s="423">
        <f t="shared" si="633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4">+X243+X234+X240</f>
        <v>0</v>
      </c>
      <c r="Y244" s="353">
        <f t="shared" si="634"/>
        <v>0</v>
      </c>
      <c r="Z244" s="353">
        <f t="shared" si="634"/>
        <v>0</v>
      </c>
      <c r="AA244" s="353">
        <f t="shared" si="634"/>
        <v>0</v>
      </c>
      <c r="AB244" s="353">
        <f t="shared" si="634"/>
        <v>0</v>
      </c>
      <c r="AC244" s="353">
        <f t="shared" si="634"/>
        <v>0</v>
      </c>
      <c r="AD244" s="423">
        <f>+AD243+AD234+AD240</f>
        <v>282304.69374999998</v>
      </c>
      <c r="AE244" s="353">
        <f t="shared" si="634"/>
        <v>5000</v>
      </c>
      <c r="AF244" s="353">
        <f t="shared" si="634"/>
        <v>259310.93537934998</v>
      </c>
      <c r="AG244" s="353">
        <f>+AG243+AG234+AG240</f>
        <v>277304.69374999998</v>
      </c>
      <c r="AH244" s="423">
        <f>+AH243+AH234+AH240</f>
        <v>156287.29216656002</v>
      </c>
      <c r="AI244" s="167">
        <f>+AH244/AD244</f>
        <v>0.55361209227701702</v>
      </c>
      <c r="AJ244" s="260"/>
      <c r="AK244" s="423">
        <f>+AK243+AK234+AK240</f>
        <v>269954.49711473426</v>
      </c>
      <c r="AL244" s="423">
        <f>+AL243+AL234+AL240</f>
        <v>-7208.4853408709096</v>
      </c>
      <c r="AM244" s="170">
        <f t="shared" si="605"/>
        <v>0.95625224479546678</v>
      </c>
      <c r="AN244" s="423">
        <f>+AN243+AN234+AN240</f>
        <v>18927.274207039998</v>
      </c>
      <c r="AO244" s="183">
        <f>+AN244/AD244</f>
        <v>6.7045552646040618E-2</v>
      </c>
      <c r="AP244" s="261"/>
      <c r="AQ244" s="423">
        <f>+AQ243+AQ234+AQ240</f>
        <v>153380.58240958941</v>
      </c>
      <c r="AR244" s="423">
        <f>+AR243+AR234+AR240</f>
        <v>-134453.30820254938</v>
      </c>
      <c r="AS244" s="170">
        <f t="shared" si="607"/>
        <v>0.54331573581776271</v>
      </c>
      <c r="AT244" s="423">
        <f>+AT243+AT234+AT240</f>
        <v>18913.633893780003</v>
      </c>
      <c r="AU244" s="183">
        <f>+AT244/AD244</f>
        <v>6.6997234946895051E-2</v>
      </c>
      <c r="AV244" s="423">
        <f>+AV243+AV234+AV240</f>
        <v>126017.40158343999</v>
      </c>
      <c r="AW244" s="353">
        <f>+AW243+AW234+AW240</f>
        <v>137360.01795952002</v>
      </c>
      <c r="AX244" s="355">
        <f>+AX243+AX234</f>
        <v>263377.41954296001</v>
      </c>
      <c r="AY244" s="384"/>
      <c r="AZ244" s="187">
        <f>+AZ243+AZ234</f>
        <v>14445.824120981457</v>
      </c>
      <c r="BA244" s="172">
        <f t="shared" si="609"/>
        <v>1.3102246052926518</v>
      </c>
      <c r="BC244" s="554">
        <f>CC244/$AD$244</f>
        <v>4.5013062539630555E-2</v>
      </c>
      <c r="BD244" s="554">
        <f t="shared" ref="BD244:BN244" si="635">CD244/$AD$244</f>
        <v>5.7478846584002298E-2</v>
      </c>
      <c r="BE244" s="554">
        <f t="shared" si="635"/>
        <v>6.9834368830974963E-2</v>
      </c>
      <c r="BF244" s="554">
        <f t="shared" si="635"/>
        <v>8.7113157395406787E-2</v>
      </c>
      <c r="BG244" s="554">
        <f t="shared" si="635"/>
        <v>0.13556972372571041</v>
      </c>
      <c r="BH244" s="554">
        <f t="shared" si="635"/>
        <v>0.36494531000787411</v>
      </c>
      <c r="BI244" s="554">
        <f t="shared" si="635"/>
        <v>0.53731151525804799</v>
      </c>
      <c r="BJ244" s="554">
        <f t="shared" si="635"/>
        <v>0.79031027880201987</v>
      </c>
      <c r="BK244" s="554">
        <f t="shared" si="635"/>
        <v>0.95625224479546678</v>
      </c>
      <c r="BL244" s="554">
        <f t="shared" si="635"/>
        <v>0.96018453915888635</v>
      </c>
      <c r="BM244" s="554">
        <f t="shared" si="635"/>
        <v>0.96435217197879308</v>
      </c>
      <c r="BN244" s="554">
        <f t="shared" si="635"/>
        <v>0.99999999999896139</v>
      </c>
      <c r="BP244" s="554">
        <f>CP244/$AD$244</f>
        <v>2.6357564695999682E-3</v>
      </c>
      <c r="BQ244" s="554">
        <f t="shared" ref="BQ244:CA244" si="636">CQ244/$AD$244</f>
        <v>6.8253601762156323E-3</v>
      </c>
      <c r="BR244" s="554">
        <f t="shared" si="636"/>
        <v>1.6445100089339519E-2</v>
      </c>
      <c r="BS244" s="554">
        <f t="shared" si="636"/>
        <v>2.503419948361247E-2</v>
      </c>
      <c r="BT244" s="554">
        <f t="shared" si="636"/>
        <v>3.7974980205848941E-2</v>
      </c>
      <c r="BU244" s="554">
        <f t="shared" si="636"/>
        <v>0.13621031270498596</v>
      </c>
      <c r="BV244" s="554">
        <f t="shared" si="636"/>
        <v>0.26471403333579102</v>
      </c>
      <c r="BW244" s="554">
        <f t="shared" si="636"/>
        <v>0.34017287295974252</v>
      </c>
      <c r="BX244" s="554">
        <f t="shared" si="636"/>
        <v>0.54331573581776271</v>
      </c>
      <c r="BY244" s="554">
        <f t="shared" si="636"/>
        <v>0.6768177857462836</v>
      </c>
      <c r="BZ244" s="554">
        <f t="shared" si="636"/>
        <v>0.82135413023984116</v>
      </c>
      <c r="CA244" s="554">
        <f t="shared" si="636"/>
        <v>0.99999999999727585</v>
      </c>
      <c r="CC244" s="569">
        <f>+CC243+CC234+CC240</f>
        <v>12707.398835</v>
      </c>
      <c r="CD244" s="569">
        <f t="shared" ref="CD244:CN244" si="637">+CD243+CD234+CD240</f>
        <v>16226.548182</v>
      </c>
      <c r="CE244" s="569">
        <f t="shared" si="637"/>
        <v>19714.570106052932</v>
      </c>
      <c r="CF244" s="569">
        <f t="shared" si="637"/>
        <v>24592.453220105857</v>
      </c>
      <c r="CG244" s="569">
        <f t="shared" si="637"/>
        <v>38271.969338158786</v>
      </c>
      <c r="CH244" s="569">
        <f t="shared" si="637"/>
        <v>103025.7739772717</v>
      </c>
      <c r="CI244" s="569">
        <f t="shared" si="637"/>
        <v>151685.56276327168</v>
      </c>
      <c r="CJ244" s="569">
        <f t="shared" si="637"/>
        <v>223108.30122468132</v>
      </c>
      <c r="CK244" s="569">
        <f t="shared" si="637"/>
        <v>269954.49711473426</v>
      </c>
      <c r="CL244" s="569">
        <f t="shared" si="637"/>
        <v>271064.60227073426</v>
      </c>
      <c r="CM244" s="569">
        <f t="shared" si="637"/>
        <v>272241.14457762049</v>
      </c>
      <c r="CN244" s="569">
        <f t="shared" si="637"/>
        <v>282304.69374970678</v>
      </c>
      <c r="CP244" s="569">
        <f t="shared" ref="CP244:CZ244" si="638">+CP243+CP234+CP240</f>
        <v>744.08642295000016</v>
      </c>
      <c r="CQ244" s="569">
        <f t="shared" si="638"/>
        <v>1926.83121428</v>
      </c>
      <c r="CR244" s="569">
        <f t="shared" si="638"/>
        <v>4642.5289444090904</v>
      </c>
      <c r="CS244" s="569">
        <f t="shared" si="638"/>
        <v>7067.272018497626</v>
      </c>
      <c r="CT244" s="569">
        <f t="shared" si="638"/>
        <v>10720.515157174495</v>
      </c>
      <c r="CU244" s="569">
        <f t="shared" si="638"/>
        <v>38452.810613772795</v>
      </c>
      <c r="CV244" s="569">
        <f t="shared" si="638"/>
        <v>74730.014112187768</v>
      </c>
      <c r="CW244" s="569">
        <f t="shared" si="638"/>
        <v>96032.398722957761</v>
      </c>
      <c r="CX244" s="569">
        <f t="shared" si="638"/>
        <v>153380.58240958941</v>
      </c>
      <c r="CY244" s="569">
        <f t="shared" si="638"/>
        <v>191068.83772965768</v>
      </c>
      <c r="CZ244" s="569">
        <f t="shared" si="638"/>
        <v>231872.12619765595</v>
      </c>
      <c r="DA244" s="569">
        <f>+DA243+DA234+DA240</f>
        <v>282304.69374923094</v>
      </c>
      <c r="DC244" s="569">
        <f>+DC243+DC234+DC240</f>
        <v>12707398835</v>
      </c>
      <c r="DD244" s="569">
        <f t="shared" ref="DD244:DN244" si="639">+DD243+DD234+DD240</f>
        <v>16226548182</v>
      </c>
      <c r="DE244" s="569">
        <f t="shared" si="639"/>
        <v>19714570106.052929</v>
      </c>
      <c r="DF244" s="569">
        <f t="shared" si="639"/>
        <v>24592453220.105858</v>
      </c>
      <c r="DG244" s="569">
        <f t="shared" si="639"/>
        <v>38271969338.158783</v>
      </c>
      <c r="DH244" s="569">
        <f t="shared" si="639"/>
        <v>103025773977.27171</v>
      </c>
      <c r="DI244" s="569">
        <f t="shared" si="639"/>
        <v>151685562763.2717</v>
      </c>
      <c r="DJ244" s="569">
        <f t="shared" si="639"/>
        <v>223108301224.6813</v>
      </c>
      <c r="DK244" s="569">
        <f t="shared" si="639"/>
        <v>269954497114.73422</v>
      </c>
      <c r="DL244" s="569">
        <f t="shared" si="639"/>
        <v>271064602270.73422</v>
      </c>
      <c r="DM244" s="569">
        <f t="shared" si="639"/>
        <v>272241144577.62048</v>
      </c>
      <c r="DN244" s="569">
        <f t="shared" si="639"/>
        <v>282304693749.70673</v>
      </c>
      <c r="DP244" s="569">
        <f t="shared" ref="DP244:EA244" si="640">+DP243+DP234+DP240</f>
        <v>744086422.95000005</v>
      </c>
      <c r="DQ244" s="569">
        <f t="shared" si="640"/>
        <v>1926831214.28</v>
      </c>
      <c r="DR244" s="569">
        <f t="shared" si="640"/>
        <v>4642528944.409091</v>
      </c>
      <c r="DS244" s="569">
        <f t="shared" si="640"/>
        <v>7067272018.4976263</v>
      </c>
      <c r="DT244" s="569">
        <f t="shared" si="640"/>
        <v>10720515157.174496</v>
      </c>
      <c r="DU244" s="569">
        <f t="shared" si="640"/>
        <v>38452810613.772797</v>
      </c>
      <c r="DV244" s="569">
        <f t="shared" si="640"/>
        <v>74730014112.187759</v>
      </c>
      <c r="DW244" s="569">
        <f t="shared" si="640"/>
        <v>96032398722.957748</v>
      </c>
      <c r="DX244" s="569">
        <f t="shared" si="640"/>
        <v>153380582409.58936</v>
      </c>
      <c r="DY244" s="569">
        <f t="shared" si="640"/>
        <v>191068837729.65768</v>
      </c>
      <c r="DZ244" s="569">
        <f t="shared" si="640"/>
        <v>231872126197.65598</v>
      </c>
      <c r="EA244" s="569">
        <f t="shared" si="640"/>
        <v>282304693749.23096</v>
      </c>
      <c r="EC244" s="576">
        <v>1000000</v>
      </c>
      <c r="ED244" s="577">
        <v>1000000</v>
      </c>
      <c r="EE244" s="577">
        <v>1000000</v>
      </c>
      <c r="EF244" s="577">
        <v>1000000</v>
      </c>
      <c r="EG244" s="577">
        <v>1000000</v>
      </c>
      <c r="EH244" s="577">
        <v>1000000</v>
      </c>
      <c r="EI244" s="577">
        <v>1000000</v>
      </c>
      <c r="EJ244" s="577">
        <v>1000000</v>
      </c>
      <c r="EK244" s="577">
        <v>1000000</v>
      </c>
      <c r="EL244" s="577">
        <v>1000000</v>
      </c>
      <c r="EM244" s="577">
        <v>1000000</v>
      </c>
      <c r="EN244" s="577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8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9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9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8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9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9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439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60" t="s">
        <v>151</v>
      </c>
      <c r="CD247" s="560" t="s">
        <v>152</v>
      </c>
      <c r="CE247" s="560" t="s">
        <v>107</v>
      </c>
      <c r="CF247" s="560" t="s">
        <v>153</v>
      </c>
      <c r="CG247" s="560" t="s">
        <v>154</v>
      </c>
      <c r="CH247" s="560" t="s">
        <v>155</v>
      </c>
      <c r="CI247" s="560" t="s">
        <v>156</v>
      </c>
      <c r="CJ247" s="560" t="s">
        <v>157</v>
      </c>
      <c r="CK247" s="560" t="s">
        <v>158</v>
      </c>
      <c r="CL247" s="560" t="s">
        <v>159</v>
      </c>
      <c r="CM247" s="560" t="s">
        <v>160</v>
      </c>
      <c r="CN247" s="560" t="s">
        <v>161</v>
      </c>
      <c r="CP247" s="560" t="s">
        <v>151</v>
      </c>
      <c r="CQ247" s="560" t="s">
        <v>152</v>
      </c>
      <c r="CR247" s="560" t="s">
        <v>107</v>
      </c>
      <c r="CS247" s="560" t="s">
        <v>153</v>
      </c>
      <c r="CT247" s="560" t="s">
        <v>154</v>
      </c>
      <c r="CU247" s="560" t="s">
        <v>155</v>
      </c>
      <c r="CV247" s="560" t="s">
        <v>156</v>
      </c>
      <c r="CW247" s="560" t="s">
        <v>157</v>
      </c>
      <c r="CX247" s="560" t="s">
        <v>158</v>
      </c>
      <c r="CY247" s="560" t="s">
        <v>159</v>
      </c>
      <c r="CZ247" s="560" t="s">
        <v>160</v>
      </c>
      <c r="DA247" s="560" t="s">
        <v>161</v>
      </c>
      <c r="DC247" s="560" t="s">
        <v>151</v>
      </c>
      <c r="DD247" s="560" t="s">
        <v>152</v>
      </c>
      <c r="DE247" s="560" t="s">
        <v>107</v>
      </c>
      <c r="DF247" s="560" t="s">
        <v>153</v>
      </c>
      <c r="DG247" s="560" t="s">
        <v>154</v>
      </c>
      <c r="DH247" s="560" t="s">
        <v>155</v>
      </c>
      <c r="DI247" s="560" t="s">
        <v>156</v>
      </c>
      <c r="DJ247" s="560" t="s">
        <v>157</v>
      </c>
      <c r="DK247" s="560" t="s">
        <v>158</v>
      </c>
      <c r="DL247" s="560" t="s">
        <v>159</v>
      </c>
      <c r="DM247" s="560" t="s">
        <v>160</v>
      </c>
      <c r="DN247" s="560" t="s">
        <v>161</v>
      </c>
      <c r="DP247" s="560" t="s">
        <v>151</v>
      </c>
      <c r="DQ247" s="560" t="s">
        <v>152</v>
      </c>
      <c r="DR247" s="560" t="s">
        <v>107</v>
      </c>
      <c r="DS247" s="560" t="s">
        <v>153</v>
      </c>
      <c r="DT247" s="560" t="s">
        <v>154</v>
      </c>
      <c r="DU247" s="560" t="s">
        <v>155</v>
      </c>
      <c r="DV247" s="560" t="s">
        <v>156</v>
      </c>
      <c r="DW247" s="560" t="s">
        <v>157</v>
      </c>
      <c r="DX247" s="560" t="s">
        <v>158</v>
      </c>
      <c r="DY247" s="560" t="s">
        <v>159</v>
      </c>
      <c r="DZ247" s="560" t="s">
        <v>160</v>
      </c>
      <c r="EA247" s="560" t="s">
        <v>161</v>
      </c>
      <c r="EC247" s="560" t="s">
        <v>151</v>
      </c>
      <c r="ED247" s="560" t="s">
        <v>152</v>
      </c>
      <c r="EE247" s="560" t="s">
        <v>107</v>
      </c>
      <c r="EF247" s="560" t="s">
        <v>153</v>
      </c>
      <c r="EG247" s="560" t="s">
        <v>154</v>
      </c>
      <c r="EH247" s="560" t="s">
        <v>155</v>
      </c>
      <c r="EI247" s="560" t="s">
        <v>156</v>
      </c>
      <c r="EJ247" s="560" t="s">
        <v>157</v>
      </c>
      <c r="EK247" s="560" t="s">
        <v>158</v>
      </c>
      <c r="EL247" s="560" t="s">
        <v>159</v>
      </c>
      <c r="EM247" s="560" t="s">
        <v>160</v>
      </c>
      <c r="EN247" s="560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30 de Septiembre de 2024'!$P$4:$P$749,'[1]SIIF 30 de Septiembre de 2024'!$A$4:$A$749,$B248,'[1]SIIF 30 de Septiembre de 2024'!$B$4:$B$749,$C248,'[1]SIIF 30 de Septiembre de 2024'!$C$4:$C$749,$D248)/1000000</f>
        <v>250370.67303999999</v>
      </c>
      <c r="X248" s="246">
        <v>0</v>
      </c>
      <c r="Y248" s="360">
        <f>+SUMIFS('[1]SIIF 30 de Septiembre de 2024'!$R$4:$R$749,'[1]SIIF 30 de Septiembre de 2024'!$A$4:$A$749,$B248,'[1]SIIF 30 de Septiembre de 2024'!$B$4:$B$749,$C248,'[1]SIIF 30 de Septiembre de 2024'!$C$4:$C$749,$D248)/1000000</f>
        <v>0</v>
      </c>
      <c r="Z248" s="246"/>
      <c r="AA248" s="360">
        <f>+SUMIFS('[1]SIIF 30 de Septiembre de 2024'!$Q$4:$Q$749,'[1]SIIF 30 de Septiembre de 2024'!$A$4:$A$749,$B248,'[1]SIIF 30 de Septiembre de 2024'!$B$4:$B$749,$C248,'[1]SIIF 30 de Septiembre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30 de Septiembre de 2024'!$T$4:$T$749,'[1]SIIF 30 de Septiembre de 2024'!$A$4:$A$749,$B248,'[1]SIIF 30 de Septiembre de 2024'!$B$4:$B$749,$C248,'[1]SIIF 30 de Septiembre de 2024'!$C$4:$C$749,$D248)/1000000</f>
        <v>5000</v>
      </c>
      <c r="AF248" s="360">
        <f>+SUMIFS('[1]SIIF 30 de Septiembre de 2024'!$U$4:$U$749,'[1]SIIF 30 de Septiembre de 2024'!$A$4:$A$749,$B248,'[1]SIIF 30 de Septiembre de 2024'!$B$4:$B$749,$C248,'[1]SIIF 30 de Septiembre de 2024'!$C$4:$C$749,$D248)/1000000</f>
        <v>235484.98980395999</v>
      </c>
      <c r="AG248" s="360">
        <f>AD248-AE248</f>
        <v>245370.67303999999</v>
      </c>
      <c r="AH248" s="437">
        <f>+SUMIFS('[1]SIIF 30 de Septiembre de 2024'!$W$4:$W$749,'[1]SIIF 30 de Septiembre de 2024'!$A$4:$A$749,$B248,'[1]SIIF 30 de Septiembre de 2024'!$B$4:$B$749,$C248,'[1]SIIF 30 de Septiembre de 2024'!$C$4:$C$749,$D248,'[1]SIIF 30 de Septiembre de 2024'!$D$4:$D$749,$E248,'[1]SIIF 30 de Septiembre de 2024'!$E$4:$E$749,$F248,'[1]SIIF 30 de Septiembre de 2024'!$F$4:$F$749,$G248,'[1]SIIF 30 de Septiembre de 2024'!$G$4:$G$749,$H248,'[1]SIIF 30 de Septiembre de 2024'!$H$4:$H$749,$I248,'[1]SIIF 30 de Septiembre de 2024'!$I$4:$I$749,$J248,'[1]SIIF 30 de Septiembre de 2024'!$J$4:$J$749,$K248,'[1]SIIF 30 de Septiembre de 2024'!$K$4:$K$749,$L248,'[1]SIIF 30 de Septiembre de 2024'!$L$4:$L$749,$M248,'[1]SIIF 30 de Septiembre de 2024'!$M$4:$M$749,$N248,'[1]SIIF 30 de Septiembre de 2024'!$N$4:$N$749,$O248)/1000000</f>
        <v>138650.23416478001</v>
      </c>
      <c r="AI248" s="247">
        <f>+AH248/AD248</f>
        <v>0.55377985161476484</v>
      </c>
      <c r="AJ248" s="248"/>
      <c r="AK248" s="246">
        <f>INDEX(CC248:CN248,MATCH($W$1,$CC$86:$CN$86,0))</f>
        <v>245108.9537720833</v>
      </c>
      <c r="AL248" s="246">
        <f>+AH248-AK248</f>
        <v>-106458.7196073033</v>
      </c>
      <c r="AM248" s="170">
        <f>INDEX(BC248:BN248,MATCH($W$1,$BC$86:$BN$86,0))</f>
        <v>0.97898428276718485</v>
      </c>
      <c r="AN248" s="438">
        <f>+SUMIFS('[1]SIIF 30 de Septiembre de 2024'!$X$4:$X$749,'[1]SIIF 30 de Septiembre de 2024'!$A$4:$A$749,$B248,'[1]SIIF 30 de Septiembre de 2024'!$B$4:$B$749,$C248,'[1]SIIF 30 de Septiembre de 2024'!$C$4:$C$749,$D248,'[1]SIIF 30 de Septiembre de 2024'!$D$4:$D$749,$E248,'[1]SIIF 30 de Septiembre de 2024'!$E$4:$E$749,$F248,'[1]SIIF 30 de Septiembre de 2024'!$F$4:$F$749,$G248,'[1]SIIF 30 de Septiembre de 2024'!$G$4:$G$749,$H248,'[1]SIIF 30 de Septiembre de 2024'!$H$4:$H$749,$I248,'[1]SIIF 30 de Septiembre de 2024'!$I$4:$I$749,$J248,'[1]SIIF 30 de Septiembre de 2024'!$J$4:$J$749,$K248,'[1]SIIF 30 de Septiembre de 2024'!$K$4:$K$749,$L248,'[1]SIIF 30 de Septiembre de 2024'!$L$4:$L$749,$M248,'[1]SIIF 30 de Septiembre de 2024'!$M$4:$M$749,$N248,'[1]SIIF 30 de Septiembre de 2024'!$N$4:$N$749,$O248)/1000000</f>
        <v>7268.1690804</v>
      </c>
      <c r="AO248" s="247">
        <f>+AN248/AD248</f>
        <v>2.9029634310400305E-2</v>
      </c>
      <c r="AP248" s="248"/>
      <c r="AQ248" s="246">
        <f>INDEX(CP248:DA248,MATCH($W$1,$CP$86:$DA$86,0))</f>
        <v>138081.39431879998</v>
      </c>
      <c r="AR248" s="246">
        <f>+AN248-AQ248</f>
        <v>-130813.22523839999</v>
      </c>
      <c r="AS248" s="170">
        <f>INDEX(BP248:CA248,MATCH($W$1,$BP$86:$CA$86,0))</f>
        <v>0.55150786089367454</v>
      </c>
      <c r="AT248" s="438">
        <f>+SUMIFS('[1]SIIF 30 de Septiembre de 2024'!$Z$4:$Z$749,'[1]SIIF 30 de Septiembre de 2024'!$A$4:$A$749,$B248,'[1]SIIF 30 de Septiembre de 2024'!$B$4:$B$749,$C248,'[1]SIIF 30 de Septiembre de 2024'!$C$4:$C$749,$D248,'[1]SIIF 30 de Septiembre de 2024'!$D$4:$D$749,$E248,'[1]SIIF 30 de Septiembre de 2024'!$E$4:$E$749,$F248,'[1]SIIF 30 de Septiembre de 2024'!$F$4:$F$749,$G248,'[1]SIIF 30 de Septiembre de 2024'!$G$4:$G$749,$H248,'[1]SIIF 30 de Septiembre de 2024'!$H$4:$H$749,$I248,'[1]SIIF 30 de Septiembre de 2024'!$I$4:$I$749,$J248,'[1]SIIF 30 de Septiembre de 2024'!$J$4:$J$749,$K248,'[1]SIIF 30 de Septiembre de 2024'!$K$4:$K$749,$L248,'[1]SIIF 30 de Septiembre de 2024'!$L$4:$L$749,$M248,'[1]SIIF 30 de Septiembre de 2024'!$M$4:$M$749,$N248,'[1]SIIF 30 de Septiembre de 2024'!$N$4:$N$749,$O248)/1000000</f>
        <v>7268.1690804</v>
      </c>
      <c r="AU248" s="247">
        <f>+AT248/AD248</f>
        <v>2.9029634310400305E-2</v>
      </c>
      <c r="AV248" s="433">
        <f>+AD248-AH248</f>
        <v>111720.43887521999</v>
      </c>
      <c r="AW248" s="361">
        <f>+AH248-AN248</f>
        <v>131382.06508438001</v>
      </c>
      <c r="AX248" s="382">
        <f>+AD248-AN248</f>
        <v>243102.5039596</v>
      </c>
      <c r="AY248" s="386"/>
      <c r="AZ248" s="190">
        <f>AD248*AS248</f>
        <v>138081.39431879998</v>
      </c>
      <c r="BA248" s="172">
        <f>IF(AND(AZ248=0,AN248&gt;AZ248),1,IFERROR(AN248/AZ248,1))</f>
        <v>5.2636845943338131E-2</v>
      </c>
      <c r="BC248" s="581">
        <v>1.6366207448521689E-2</v>
      </c>
      <c r="BD248" s="252">
        <v>2.4875357386617374E-2</v>
      </c>
      <c r="BE248" s="252">
        <v>3.1267971072421394E-2</v>
      </c>
      <c r="BF248" s="252">
        <v>3.8690638476319539E-2</v>
      </c>
      <c r="BG248" s="252">
        <v>8.2244262705787066E-2</v>
      </c>
      <c r="BH248" s="252">
        <v>0.33589646863684186</v>
      </c>
      <c r="BI248" s="252">
        <v>0.51504937334952339</v>
      </c>
      <c r="BJ248" s="252">
        <v>0.7965099826813844</v>
      </c>
      <c r="BK248" s="252">
        <v>0.97898428276718485</v>
      </c>
      <c r="BL248" s="252">
        <v>0.97940747560248564</v>
      </c>
      <c r="BM248" s="252">
        <v>0.97981529711672366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0.25756093938205599</v>
      </c>
      <c r="BW248" s="252">
        <v>0.33456438657900411</v>
      </c>
      <c r="BX248" s="309">
        <v>0.55150786089367454</v>
      </c>
      <c r="BY248" s="252">
        <v>0.69408998402754774</v>
      </c>
      <c r="BZ248" s="309">
        <v>0.84825406000673975</v>
      </c>
      <c r="CA248" s="252">
        <v>1</v>
      </c>
      <c r="CC248" s="496">
        <f t="shared" ref="CC248:CN251" si="641">DC248/EC248</f>
        <v>4097.6183739999997</v>
      </c>
      <c r="CD248" s="496">
        <f t="shared" si="641"/>
        <v>6228.0599709999997</v>
      </c>
      <c r="CE248" s="496">
        <f t="shared" si="641"/>
        <v>7828.5829620000004</v>
      </c>
      <c r="CF248" s="496">
        <f t="shared" si="641"/>
        <v>9687.0011956666658</v>
      </c>
      <c r="CG248" s="496">
        <f t="shared" si="641"/>
        <v>20591.551407333332</v>
      </c>
      <c r="CH248" s="496">
        <f t="shared" si="641"/>
        <v>84098.624924393327</v>
      </c>
      <c r="CI248" s="496">
        <f t="shared" si="641"/>
        <v>128953.25825439331</v>
      </c>
      <c r="CJ248" s="496">
        <f t="shared" si="641"/>
        <v>199422.74044708331</v>
      </c>
      <c r="CK248" s="496">
        <f t="shared" si="641"/>
        <v>245108.9537720833</v>
      </c>
      <c r="CL248" s="496">
        <f t="shared" si="641"/>
        <v>245214.90884708331</v>
      </c>
      <c r="CM248" s="496">
        <f t="shared" si="641"/>
        <v>245317.01539408331</v>
      </c>
      <c r="CN248" s="496">
        <f t="shared" si="641"/>
        <v>250370.67304008332</v>
      </c>
      <c r="CP248" s="497">
        <f t="shared" ref="CP248:DA251" si="642">DP248/EP248</f>
        <v>26.000026999999999</v>
      </c>
      <c r="CQ248" s="497">
        <f t="shared" si="642"/>
        <v>176.10920300000001</v>
      </c>
      <c r="CR248" s="497">
        <f t="shared" si="642"/>
        <v>1555.4226705000001</v>
      </c>
      <c r="CS248" s="497">
        <f t="shared" si="642"/>
        <v>2673.7520450000002</v>
      </c>
      <c r="CT248" s="497">
        <f t="shared" si="642"/>
        <v>4773.8849554999997</v>
      </c>
      <c r="CU248" s="497">
        <f t="shared" si="642"/>
        <v>29947.7485834</v>
      </c>
      <c r="CV248" s="497">
        <f t="shared" si="642"/>
        <v>64485.705741900005</v>
      </c>
      <c r="CW248" s="497">
        <f t="shared" si="642"/>
        <v>83765.110643000007</v>
      </c>
      <c r="CX248" s="497">
        <f t="shared" si="642"/>
        <v>138081.39431879998</v>
      </c>
      <c r="CY248" s="497">
        <f t="shared" si="642"/>
        <v>173779.77645129999</v>
      </c>
      <c r="CZ248" s="497">
        <f t="shared" si="642"/>
        <v>212377.93991279998</v>
      </c>
      <c r="DA248" s="497">
        <f t="shared" si="642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20591551407.333332</v>
      </c>
      <c r="DH248" s="497">
        <v>84098624924.393326</v>
      </c>
      <c r="DI248" s="497">
        <v>128953258254.39331</v>
      </c>
      <c r="DJ248" s="497">
        <v>199422740447.08331</v>
      </c>
      <c r="DK248" s="497">
        <v>245108953772.08331</v>
      </c>
      <c r="DL248" s="497">
        <v>245214908847.08331</v>
      </c>
      <c r="DM248" s="497">
        <v>245317015394.08331</v>
      </c>
      <c r="DN248" s="497">
        <v>250370673040.08331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64485705741.900002</v>
      </c>
      <c r="DW248" s="497">
        <v>83765110643</v>
      </c>
      <c r="DX248" s="513">
        <v>138081394318.79999</v>
      </c>
      <c r="DY248" s="497">
        <v>173779776451.29999</v>
      </c>
      <c r="DZ248" s="513">
        <v>212377939912.79999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30 de Septiembre de 2024'!$P$4:$P$749,'[1]SIIF 30 de Septiembre de 2024'!$A$4:$A$749,$B249,'[1]SIIF 30 de Septiembre de 2024'!$B$4:$B$749,$C249,'[1]SIIF 30 de Septiembre de 2024'!$C$4:$C$749,$D249)/1000000</f>
        <v>1250</v>
      </c>
      <c r="X249" s="246">
        <v>0</v>
      </c>
      <c r="Y249" s="360">
        <f>+SUMIFS('[1]SIIF 30 de Septiembre de 2024'!$R$4:$R$749,'[1]SIIF 30 de Septiembre de 2024'!$A$4:$A$749,$B249,'[1]SIIF 30 de Septiembre de 2024'!$B$4:$B$749,$C249,'[1]SIIF 30 de Septiembre de 2024'!$C$4:$C$749,$D249)/1000000</f>
        <v>0</v>
      </c>
      <c r="Z249" s="246"/>
      <c r="AA249" s="360">
        <f>+SUMIFS('[1]SIIF 30 de Septiembre de 2024'!$Q$4:$Q$749,'[1]SIIF 30 de Septiembre de 2024'!$A$4:$A$749,$B249,'[1]SIIF 30 de Septiembre de 2024'!$B$4:$B$749,$C249,'[1]SIIF 30 de Septiembre de 2024'!$C$4:$C$749,$D249)/1000000</f>
        <v>0</v>
      </c>
      <c r="AB249" s="246"/>
      <c r="AC249" s="246">
        <f t="shared" ref="AC249" si="643">+AA249+AB249</f>
        <v>0</v>
      </c>
      <c r="AD249" s="433">
        <f t="shared" ref="AD249" si="644">W249-Y249+AA249</f>
        <v>1250</v>
      </c>
      <c r="AE249" s="368">
        <f>+SUMIFS('[1]SIIF 30 de Septiembre de 2024'!$T$4:$T$749,'[1]SIIF 30 de Septiembre de 2024'!$A$4:$A$749,$B249,'[1]SIIF 30 de Septiembre de 2024'!$B$4:$B$749,$C249,'[1]SIIF 30 de Septiembre de 2024'!$C$4:$C$749,$D249)/1000000</f>
        <v>0</v>
      </c>
      <c r="AF249" s="368">
        <f>+SUMIFS('[1]SIIF 30 de Septiembre de 2024'!$U$4:$U$749,'[1]SIIF 30 de Septiembre de 2024'!$A$4:$A$749,$B249,'[1]SIIF 30 de Septiembre de 2024'!$B$4:$B$749,$C249,'[1]SIIF 30 de Septiembre de 2024'!$C$4:$C$749,$D249)/1000000</f>
        <v>1083.93</v>
      </c>
      <c r="AG249" s="368">
        <f>AD249-AE249</f>
        <v>1250</v>
      </c>
      <c r="AH249" s="439">
        <f>+SUMIFS('[1]SIIF 30 de Septiembre de 2024'!$W$4:$W$749,'[1]SIIF 30 de Septiembre de 2024'!$A$4:$A$749,$B249,'[1]SIIF 30 de Septiembre de 2024'!$B$4:$B$749,$C249,'[1]SIIF 30 de Septiembre de 2024'!$C$4:$C$749,$D249,'[1]SIIF 30 de Septiembre de 2024'!$D$4:$D$749,$E249,'[1]SIIF 30 de Septiembre de 2024'!$E$4:$E$749,$F249,'[1]SIIF 30 de Septiembre de 2024'!$F$4:$F$749,$G249,'[1]SIIF 30 de Septiembre de 2024'!$G$4:$G$749,$H249,'[1]SIIF 30 de Septiembre de 2024'!$H$4:$H$749,$I249,'[1]SIIF 30 de Septiembre de 2024'!$I$4:$I$749,$J249,'[1]SIIF 30 de Septiembre de 2024'!$J$4:$J$749,$K249,'[1]SIIF 30 de Septiembre de 2024'!$K$4:$K$749,$L249,'[1]SIIF 30 de Septiembre de 2024'!$L$4:$L$749,$M249,'[1]SIIF 30 de Septiembre de 2024'!$M$4:$M$749,$N249,'[1]SIIF 30 de Septiembre de 2024'!$N$4:$N$749,$O249)/1000000</f>
        <v>1003.59212866</v>
      </c>
      <c r="AI249" s="277">
        <f>+AH249/AD249</f>
        <v>0.80287370292799998</v>
      </c>
      <c r="AJ249" s="278"/>
      <c r="AK249" s="246">
        <f>INDEX(CC249:CN249,MATCH($W$1,$CC$86:$CN$86,0))</f>
        <v>2199.0596</v>
      </c>
      <c r="AL249" s="246">
        <f t="shared" ref="AL249" si="645">+AH249-AK249</f>
        <v>-1195.46747134</v>
      </c>
      <c r="AM249" s="170">
        <f>INDEX(BC249:BN249,MATCH($W$1,$BC$86:$BN$86,0))</f>
        <v>0.85263828539089503</v>
      </c>
      <c r="AN249" s="440">
        <f>+SUMIFS('[1]SIIF 30 de Septiembre de 2024'!$X$4:$X$749,'[1]SIIF 30 de Septiembre de 2024'!$A$4:$A$749,$B249,'[1]SIIF 30 de Septiembre de 2024'!$B$4:$B$749,$C249,'[1]SIIF 30 de Septiembre de 2024'!$C$4:$C$749,$D249,'[1]SIIF 30 de Septiembre de 2024'!$D$4:$D$749,$E249,'[1]SIIF 30 de Septiembre de 2024'!$E$4:$E$749,$F249,'[1]SIIF 30 de Septiembre de 2024'!$F$4:$F$749,$G249,'[1]SIIF 30 de Septiembre de 2024'!$G$4:$G$749,$H249,'[1]SIIF 30 de Septiembre de 2024'!$H$4:$H$749,$I249,'[1]SIIF 30 de Septiembre de 2024'!$I$4:$I$749,$J249,'[1]SIIF 30 de Septiembre de 2024'!$J$4:$J$749,$K249,'[1]SIIF 30 de Septiembre de 2024'!$K$4:$K$749,$L249,'[1]SIIF 30 de Septiembre de 2024'!$L$4:$L$749,$M249,'[1]SIIF 30 de Septiembre de 2024'!$M$4:$M$749,$N249,'[1]SIIF 30 de Septiembre de 2024'!$N$4:$N$749,$O249)/1000000</f>
        <v>451.99655399</v>
      </c>
      <c r="AO249" s="277">
        <f>+AN249/AD249</f>
        <v>0.36159724319199998</v>
      </c>
      <c r="AP249" s="278"/>
      <c r="AQ249" s="246">
        <f>INDEX(CP249:DA249,MATCH($W$1,$CP$86:$DA$86,0))</f>
        <v>2016.2447</v>
      </c>
      <c r="AR249" s="246">
        <f t="shared" ref="AR249" si="646">+AN249-AQ249</f>
        <v>-1564.24814601</v>
      </c>
      <c r="AS249" s="170">
        <f>INDEX(BP249:CA249,MATCH($W$1,$BP$86:$CA$86,0))</f>
        <v>0.78175572137129867</v>
      </c>
      <c r="AT249" s="440">
        <f>+SUMIFS('[1]SIIF 30 de Septiembre de 2024'!$Z$4:$Z$749,'[1]SIIF 30 de Septiembre de 2024'!$A$4:$A$749,$B249,'[1]SIIF 30 de Septiembre de 2024'!$B$4:$B$749,$C249,'[1]SIIF 30 de Septiembre de 2024'!$C$4:$C$749,$D249,'[1]SIIF 30 de Septiembre de 2024'!$D$4:$D$749,$E249,'[1]SIIF 30 de Septiembre de 2024'!$E$4:$E$749,$F249,'[1]SIIF 30 de Septiembre de 2024'!$F$4:$F$749,$G249,'[1]SIIF 30 de Septiembre de 2024'!$G$4:$G$749,$H249,'[1]SIIF 30 de Septiembre de 2024'!$H$4:$H$749,$I249,'[1]SIIF 30 de Septiembre de 2024'!$I$4:$I$749,$J249,'[1]SIIF 30 de Septiembre de 2024'!$J$4:$J$749,$K249,'[1]SIIF 30 de Septiembre de 2024'!$K$4:$K$749,$L249,'[1]SIIF 30 de Septiembre de 2024'!$L$4:$L$749,$M249,'[1]SIIF 30 de Septiembre de 2024'!$M$4:$M$749,$N249,'[1]SIIF 30 de Septiembre de 2024'!$N$4:$N$749,$O249)/1000000</f>
        <v>451.99655399</v>
      </c>
      <c r="AU249" s="277">
        <f>+AT249/AD249</f>
        <v>0.36159724319199998</v>
      </c>
      <c r="AV249" s="433">
        <f>+AD249-AH249</f>
        <v>246.40787134000004</v>
      </c>
      <c r="AW249" s="369">
        <f t="shared" ref="AW249" si="647">+AH249-AN249</f>
        <v>551.59557466999991</v>
      </c>
      <c r="AX249" s="380">
        <f>+AD249-AN249</f>
        <v>798.00344601000006</v>
      </c>
      <c r="AY249" s="387"/>
      <c r="AZ249" s="190">
        <f>AD249*AS249</f>
        <v>977.19465171412332</v>
      </c>
      <c r="BA249" s="172">
        <f t="shared" ref="BA249:BA252" si="648">IF(AND(AZ249=0,AN249&gt;AZ249),1,IFERROR(AN249/AZ249,1))</f>
        <v>0.46254505506875293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1"/>
        <v>211.49959999999999</v>
      </c>
      <c r="CD249" s="496">
        <f t="shared" si="641"/>
        <v>211.49959999999999</v>
      </c>
      <c r="CE249" s="496">
        <f t="shared" si="641"/>
        <v>612.52459999999996</v>
      </c>
      <c r="CF249" s="496">
        <f t="shared" si="641"/>
        <v>1549.0596</v>
      </c>
      <c r="CG249" s="496">
        <f t="shared" si="641"/>
        <v>2199.0596</v>
      </c>
      <c r="CH249" s="496">
        <f t="shared" si="641"/>
        <v>2199.0596</v>
      </c>
      <c r="CI249" s="496">
        <f t="shared" si="641"/>
        <v>2199.0596</v>
      </c>
      <c r="CJ249" s="496">
        <f t="shared" si="641"/>
        <v>2199.0596</v>
      </c>
      <c r="CK249" s="496">
        <f t="shared" si="641"/>
        <v>2199.0596</v>
      </c>
      <c r="CL249" s="496">
        <f t="shared" si="641"/>
        <v>2199.0596</v>
      </c>
      <c r="CM249" s="496">
        <f t="shared" si="641"/>
        <v>2389.0916444999998</v>
      </c>
      <c r="CN249" s="496">
        <f t="shared" si="641"/>
        <v>2579.123689</v>
      </c>
      <c r="CP249" s="497">
        <f t="shared" si="642"/>
        <v>0</v>
      </c>
      <c r="CQ249" s="497">
        <f t="shared" si="642"/>
        <v>18.2683</v>
      </c>
      <c r="CR249" s="497">
        <f t="shared" si="642"/>
        <v>100.2449</v>
      </c>
      <c r="CS249" s="497">
        <f t="shared" si="642"/>
        <v>171.45320000000001</v>
      </c>
      <c r="CT249" s="497">
        <f t="shared" si="642"/>
        <v>242.66149999999999</v>
      </c>
      <c r="CU249" s="497">
        <f t="shared" si="642"/>
        <v>1163.8697999999999</v>
      </c>
      <c r="CV249" s="497">
        <f t="shared" si="642"/>
        <v>1235.0780999999999</v>
      </c>
      <c r="CW249" s="497">
        <f t="shared" si="642"/>
        <v>1302.5364</v>
      </c>
      <c r="CX249" s="497">
        <f t="shared" si="642"/>
        <v>2016.2447</v>
      </c>
      <c r="CY249" s="497">
        <f t="shared" si="642"/>
        <v>2079.953</v>
      </c>
      <c r="CZ249" s="497">
        <f t="shared" si="642"/>
        <v>2333.6613000000002</v>
      </c>
      <c r="DA249" s="497">
        <f t="shared" si="642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30 de Septiembre de 2024'!$P$4:$P$749,'[1]SIIF 30 de Septiembre de 2024'!$A$4:$A$749,$B250,'[1]SIIF 30 de Septiembre de 2024'!$B$4:$B$749,$C250,'[1]SIIF 30 de Septiembre de 2024'!$C$4:$C$749,$D250)/1000000</f>
        <v>2579.123689</v>
      </c>
      <c r="X250" s="246">
        <v>0</v>
      </c>
      <c r="Y250" s="360">
        <f>+SUMIFS('[1]SIIF 30 de Septiembre de 2024'!$R$4:$R$749,'[1]SIIF 30 de Septiembre de 2024'!$A$4:$A$749,$B250,'[1]SIIF 30 de Septiembre de 2024'!$B$4:$B$749,$C250,'[1]SIIF 30 de Septiembre de 2024'!$C$4:$C$749,$D250)/1000000</f>
        <v>0</v>
      </c>
      <c r="Z250" s="246"/>
      <c r="AA250" s="360">
        <f>+SUMIFS('[1]SIIF 30 de Septiembre de 2024'!$Q$4:$Q$749,'[1]SIIF 30 de Septiembre de 2024'!$A$4:$A$749,$B250,'[1]SIIF 30 de Septiembre de 2024'!$B$4:$B$749,$C250,'[1]SIIF 30 de Septiembre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30 de Septiembre de 2024'!$T$4:$T$749,'[1]SIIF 30 de Septiembre de 2024'!$A$4:$A$749,$B250,'[1]SIIF 30 de Septiembre de 2024'!$B$4:$B$749,$C250,'[1]SIIF 30 de Septiembre de 2024'!$C$4:$C$749,$D250)/1000000</f>
        <v>0</v>
      </c>
      <c r="AF250" s="375">
        <f>+SUMIFS('[1]SIIF 30 de Septiembre de 2024'!$U$4:$U$749,'[1]SIIF 30 de Septiembre de 2024'!$A$4:$A$749,$B250,'[1]SIIF 30 de Septiembre de 2024'!$B$4:$B$749,$C250,'[1]SIIF 30 de Septiembre de 2024'!$C$4:$C$749,$D250)/1000000</f>
        <v>767.20000500000003</v>
      </c>
      <c r="AG250" s="375">
        <f>AD250-AE250</f>
        <v>2579.123689</v>
      </c>
      <c r="AH250" s="437">
        <f>+SUMIFS('[1]SIIF 30 de Septiembre de 2024'!$W$4:$W$749,'[1]SIIF 30 de Septiembre de 2024'!$A$4:$A$749,$B250,'[1]SIIF 30 de Septiembre de 2024'!$B$4:$B$749,$C250,'[1]SIIF 30 de Septiembre de 2024'!$C$4:$C$749,$D250,'[1]SIIF 30 de Septiembre de 2024'!$D$4:$D$749,$E250,'[1]SIIF 30 de Septiembre de 2024'!$E$4:$E$749,$F250,'[1]SIIF 30 de Septiembre de 2024'!$F$4:$F$749,$G250,'[1]SIIF 30 de Septiembre de 2024'!$G$4:$G$749,$H250,'[1]SIIF 30 de Septiembre de 2024'!$H$4:$H$749,$I250,'[1]SIIF 30 de Septiembre de 2024'!$I$4:$I$749,$J250,'[1]SIIF 30 de Septiembre de 2024'!$J$4:$J$749,$K250,'[1]SIIF 30 de Septiembre de 2024'!$K$4:$K$749,$L250,'[1]SIIF 30 de Septiembre de 2024'!$L$4:$L$749,$M250,'[1]SIIF 30 de Septiembre de 2024'!$M$4:$M$749,$N250,'[1]SIIF 30 de Septiembre de 2024'!$N$4:$N$749,$O250)/1000000</f>
        <v>335.365005</v>
      </c>
      <c r="AI250" s="286">
        <f>+AH250/AD250</f>
        <v>0.13003060164595309</v>
      </c>
      <c r="AJ250" s="287"/>
      <c r="AK250" s="246">
        <f>INDEX(CC250:CN250,MATCH($W$1,$CC$86:$CN$86,0))</f>
        <v>1250</v>
      </c>
      <c r="AL250" s="246">
        <f>+AH250-AK250</f>
        <v>-914.634995</v>
      </c>
      <c r="AM250" s="170">
        <f>INDEX(BC250:BN250,MATCH($W$1,$BC$86:$BN$86,0))</f>
        <v>1</v>
      </c>
      <c r="AN250" s="444">
        <f>+SUMIFS('[1]SIIF 30 de Septiembre de 2024'!$X$4:$X$749,'[1]SIIF 30 de Septiembre de 2024'!$A$4:$A$749,$B250,'[1]SIIF 30 de Septiembre de 2024'!$B$4:$B$749,$C250,'[1]SIIF 30 de Septiembre de 2024'!$C$4:$C$749,$D250,'[1]SIIF 30 de Septiembre de 2024'!$D$4:$D$749,$E250,'[1]SIIF 30 de Septiembre de 2024'!$E$4:$E$749,$F250,'[1]SIIF 30 de Septiembre de 2024'!$F$4:$F$749,$G250,'[1]SIIF 30 de Septiembre de 2024'!$G$4:$G$749,$H250,'[1]SIIF 30 de Septiembre de 2024'!$H$4:$H$749,$I250,'[1]SIIF 30 de Septiembre de 2024'!$I$4:$I$749,$J250,'[1]SIIF 30 de Septiembre de 2024'!$J$4:$J$749,$K250,'[1]SIIF 30 de Septiembre de 2024'!$K$4:$K$749,$L250,'[1]SIIF 30 de Septiembre de 2024'!$L$4:$L$749,$M250,'[1]SIIF 30 de Septiembre de 2024'!$M$4:$M$749,$N250,'[1]SIIF 30 de Septiembre de 2024'!$N$4:$N$749,$O250)/1000000</f>
        <v>146.1464</v>
      </c>
      <c r="AO250" s="286">
        <f>+AN250/AD250</f>
        <v>5.666513809450726E-2</v>
      </c>
      <c r="AP250" s="287"/>
      <c r="AQ250" s="246">
        <f>INDEX(CP250:DA250,MATCH($W$1,$CP$86:$DA$86,0))</f>
        <v>459.68829135999994</v>
      </c>
      <c r="AR250" s="246">
        <f>+AN250-AQ250</f>
        <v>-313.54189135999991</v>
      </c>
      <c r="AS250" s="170">
        <f>INDEX(BP250:CA250,MATCH($W$1,$BP$86:$CA$86,0))</f>
        <v>0.36775063309976797</v>
      </c>
      <c r="AT250" s="444">
        <f>+SUMIFS('[1]SIIF 30 de Septiembre de 2024'!$Z$4:$Z$749,'[1]SIIF 30 de Septiembre de 2024'!$A$4:$A$749,$B250,'[1]SIIF 30 de Septiembre de 2024'!$B$4:$B$749,$C250,'[1]SIIF 30 de Septiembre de 2024'!$C$4:$C$749,$D250,'[1]SIIF 30 de Septiembre de 2024'!$D$4:$D$749,$E250,'[1]SIIF 30 de Septiembre de 2024'!$E$4:$E$749,$F250,'[1]SIIF 30 de Septiembre de 2024'!$F$4:$F$749,$G250,'[1]SIIF 30 de Septiembre de 2024'!$G$4:$G$749,$H250,'[1]SIIF 30 de Septiembre de 2024'!$H$4:$H$749,$I250,'[1]SIIF 30 de Septiembre de 2024'!$I$4:$I$749,$J250,'[1]SIIF 30 de Septiembre de 2024'!$J$4:$J$749,$K250,'[1]SIIF 30 de Septiembre de 2024'!$K$4:$K$749,$L250,'[1]SIIF 30 de Septiembre de 2024'!$L$4:$L$749,$M250,'[1]SIIF 30 de Septiembre de 2024'!$M$4:$M$749,$N250,'[1]SIIF 30 de Septiembre de 2024'!$N$4:$N$749,$O250)/1000000</f>
        <v>146.1464</v>
      </c>
      <c r="AU250" s="286">
        <f>+AT250/AD250</f>
        <v>5.666513809450726E-2</v>
      </c>
      <c r="AV250" s="433">
        <f>+AD250-AH250</f>
        <v>2243.7586839999999</v>
      </c>
      <c r="AW250" s="376">
        <f>+AH250-AN250</f>
        <v>189.218605</v>
      </c>
      <c r="AX250" s="390">
        <f>+AD250-AN250</f>
        <v>2432.9772889999999</v>
      </c>
      <c r="AY250" s="385"/>
      <c r="AZ250" s="190">
        <f>AD250*AS250</f>
        <v>948.47436947235906</v>
      </c>
      <c r="BA250" s="172">
        <f>IF(AND(AZ250=0,AN250&gt;AZ250),1,IFERROR(AN250/AZ250,1))</f>
        <v>0.15408576626198339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1"/>
        <v>381.40884</v>
      </c>
      <c r="CD250" s="496">
        <f t="shared" si="641"/>
        <v>692.91138699999999</v>
      </c>
      <c r="CE250" s="496">
        <f t="shared" si="641"/>
        <v>692.91138699999999</v>
      </c>
      <c r="CF250" s="496">
        <f t="shared" si="641"/>
        <v>1017.911387</v>
      </c>
      <c r="CG250" s="496">
        <f t="shared" si="641"/>
        <v>1017.911387</v>
      </c>
      <c r="CH250" s="496">
        <f t="shared" si="641"/>
        <v>1017.911387</v>
      </c>
      <c r="CI250" s="496">
        <f t="shared" si="641"/>
        <v>1250</v>
      </c>
      <c r="CJ250" s="496">
        <f t="shared" si="641"/>
        <v>1250</v>
      </c>
      <c r="CK250" s="496">
        <f t="shared" si="641"/>
        <v>1250</v>
      </c>
      <c r="CL250" s="496">
        <f t="shared" si="641"/>
        <v>1250</v>
      </c>
      <c r="CM250" s="496">
        <f t="shared" si="641"/>
        <v>1250</v>
      </c>
      <c r="CN250" s="496">
        <f t="shared" si="641"/>
        <v>1250</v>
      </c>
      <c r="CP250" s="497">
        <f t="shared" si="642"/>
        <v>0</v>
      </c>
      <c r="CQ250" s="497">
        <f t="shared" si="642"/>
        <v>20.06472333</v>
      </c>
      <c r="CR250" s="497">
        <f t="shared" si="642"/>
        <v>73.815482110000005</v>
      </c>
      <c r="CS250" s="497">
        <f t="shared" si="642"/>
        <v>135.47290811000002</v>
      </c>
      <c r="CT250" s="497">
        <f t="shared" si="642"/>
        <v>215.22246156</v>
      </c>
      <c r="CU250" s="497">
        <f t="shared" si="642"/>
        <v>273.31588700999998</v>
      </c>
      <c r="CV250" s="497">
        <f t="shared" si="642"/>
        <v>329.40931245999997</v>
      </c>
      <c r="CW250" s="497">
        <f t="shared" si="642"/>
        <v>403.59486590999995</v>
      </c>
      <c r="CX250" s="497">
        <f t="shared" si="642"/>
        <v>459.68829135999994</v>
      </c>
      <c r="CY250" s="497">
        <f t="shared" si="642"/>
        <v>534.94604480999999</v>
      </c>
      <c r="CZ250" s="497">
        <f t="shared" si="642"/>
        <v>636.38983951</v>
      </c>
      <c r="DA250" s="497">
        <f t="shared" si="642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30 de Septiembre de 2024'!$P$4:$P$749,'[1]SIIF 30 de Septiembre de 2024'!$A$4:$A$749,$B251,'[1]SIIF 30 de Septiembre de 2024'!$B$4:$B$749,$C251,'[1]SIIF 30 de Septiembre de 2024'!$C$4:$C$749,$D251)/1000000</f>
        <v>2436.3210210000002</v>
      </c>
      <c r="X251" s="246"/>
      <c r="Y251" s="360">
        <f>+SUMIFS('[1]SIIF 30 de Septiembre de 2024'!$R$4:$R$749,'[1]SIIF 30 de Septiembre de 2024'!$A$4:$A$749,$B251,'[1]SIIF 30 de Septiembre de 2024'!$B$4:$B$749,$C251,'[1]SIIF 30 de Septiembre de 2024'!$C$4:$C$749,$D251)/1000000</f>
        <v>0</v>
      </c>
      <c r="Z251" s="246"/>
      <c r="AA251" s="360">
        <f>+SUMIFS('[1]SIIF 30 de Septiembre de 2024'!$Q$4:$Q$749,'[1]SIIF 30 de Septiembre de 2024'!$A$4:$A$749,$B251,'[1]SIIF 30 de Septiembre de 2024'!$B$4:$B$749,$C251,'[1]SIIF 30 de Septiembre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30 de Septiembre de 2024'!$T$4:$T$749,'[1]SIIF 30 de Septiembre de 2024'!$A$4:$A$749,$B251,'[1]SIIF 30 de Septiembre de 2024'!$B$4:$B$749,$C251,'[1]SIIF 30 de Septiembre de 2024'!$C$4:$C$749,$D251)/1000000</f>
        <v>0</v>
      </c>
      <c r="AF251" s="375">
        <f>+SUMIFS('[1]SIIF 30 de Septiembre de 2024'!$U$4:$U$749,'[1]SIIF 30 de Septiembre de 2024'!$A$4:$A$749,$B251,'[1]SIIF 30 de Septiembre de 2024'!$B$4:$B$749,$C251,'[1]SIIF 30 de Septiembre de 2024'!$C$4:$C$749,$D251)/1000000</f>
        <v>735.27217599999994</v>
      </c>
      <c r="AG251" s="375">
        <f>AD251-AE251</f>
        <v>2436.3210210000002</v>
      </c>
      <c r="AH251" s="437">
        <f>+SUMIFS('[1]SIIF 30 de Septiembre de 2024'!$W$4:$W$749,'[1]SIIF 30 de Septiembre de 2024'!$A$4:$A$749,$B251,'[1]SIIF 30 de Septiembre de 2024'!$B$4:$B$749,$C251,'[1]SIIF 30 de Septiembre de 2024'!$C$4:$C$749,$D251,'[1]SIIF 30 de Septiembre de 2024'!$D$4:$D$749,$E251,'[1]SIIF 30 de Septiembre de 2024'!$E$4:$E$749,$F251,'[1]SIIF 30 de Septiembre de 2024'!$F$4:$F$749,$G251,'[1]SIIF 30 de Septiembre de 2024'!$G$4:$G$749,$H251,'[1]SIIF 30 de Septiembre de 2024'!$H$4:$H$749,$I251,'[1]SIIF 30 de Septiembre de 2024'!$I$4:$I$749,$J251,'[1]SIIF 30 de Septiembre de 2024'!$J$4:$J$749,$K251,'[1]SIIF 30 de Septiembre de 2024'!$K$4:$K$749,$L251,'[1]SIIF 30 de Septiembre de 2024'!$L$4:$L$749,$M251,'[1]SIIF 30 de Septiembre de 2024'!$M$4:$M$749,$N251,'[1]SIIF 30 de Septiembre de 2024'!$N$4:$N$749,$O251)/1000000</f>
        <v>705.17888800000003</v>
      </c>
      <c r="AI251" s="286">
        <f>+AH251/AD251</f>
        <v>0.28944415859883516</v>
      </c>
      <c r="AJ251" s="287"/>
      <c r="AK251" s="246">
        <f>INDEX(CC251:CN251,MATCH($W$1,$CC$86:$CN$86,0))</f>
        <v>2436.3210210000002</v>
      </c>
      <c r="AL251" s="246">
        <f>+AH251-AK251</f>
        <v>-1731.1421330000003</v>
      </c>
      <c r="AM251" s="170">
        <f>INDEX(BC251:BN251,MATCH($W$1,$BC$86:$BN$86,0))</f>
        <v>1</v>
      </c>
      <c r="AN251" s="444">
        <f>+SUMIFS('[1]SIIF 30 de Septiembre de 2024'!$X$4:$X$749,'[1]SIIF 30 de Septiembre de 2024'!$A$4:$A$749,$B251,'[1]SIIF 30 de Septiembre de 2024'!$B$4:$B$749,$C251,'[1]SIIF 30 de Septiembre de 2024'!$C$4:$C$749,$D251,'[1]SIIF 30 de Septiembre de 2024'!$D$4:$D$749,$E251,'[1]SIIF 30 de Septiembre de 2024'!$E$4:$E$749,$F251,'[1]SIIF 30 de Septiembre de 2024'!$F$4:$F$749,$G251,'[1]SIIF 30 de Septiembre de 2024'!$G$4:$G$749,$H251,'[1]SIIF 30 de Septiembre de 2024'!$H$4:$H$749,$I251,'[1]SIIF 30 de Septiembre de 2024'!$I$4:$I$749,$J251,'[1]SIIF 30 de Septiembre de 2024'!$J$4:$J$749,$K251,'[1]SIIF 30 de Septiembre de 2024'!$K$4:$K$749,$L251,'[1]SIIF 30 de Septiembre de 2024'!$L$4:$L$749,$M251,'[1]SIIF 30 de Septiembre de 2024'!$M$4:$M$749,$N251,'[1]SIIF 30 de Septiembre de 2024'!$N$4:$N$749,$O251)/1000000</f>
        <v>363.70231239999998</v>
      </c>
      <c r="AO251" s="286">
        <f>+AN251/AD251</f>
        <v>0.14928341103863091</v>
      </c>
      <c r="AP251" s="287"/>
      <c r="AQ251" s="246">
        <f>INDEX(CP251:DA251,MATCH($W$1,$CP$86:$DA$86,0))</f>
        <v>1159.7010489650002</v>
      </c>
      <c r="AR251" s="246">
        <f>+AN251-AQ251</f>
        <v>-795.99873656500017</v>
      </c>
      <c r="AS251" s="170">
        <f>INDEX(BP251:CA251,MATCH($W$1,$BP$86:$CA$86,0))</f>
        <v>0.47600502525061195</v>
      </c>
      <c r="AT251" s="444">
        <f>+SUMIFS('[1]SIIF 30 de Septiembre de 2024'!$Z$4:$Z$749,'[1]SIIF 30 de Septiembre de 2024'!$A$4:$A$749,$B251,'[1]SIIF 30 de Septiembre de 2024'!$B$4:$B$749,$C251,'[1]SIIF 30 de Septiembre de 2024'!$C$4:$C$749,$D251,'[1]SIIF 30 de Septiembre de 2024'!$D$4:$D$749,$E251,'[1]SIIF 30 de Septiembre de 2024'!$E$4:$E$749,$F251,'[1]SIIF 30 de Septiembre de 2024'!$F$4:$F$749,$G251,'[1]SIIF 30 de Septiembre de 2024'!$G$4:$G$749,$H251,'[1]SIIF 30 de Septiembre de 2024'!$H$4:$H$749,$I251,'[1]SIIF 30 de Septiembre de 2024'!$I$4:$I$749,$J251,'[1]SIIF 30 de Septiembre de 2024'!$J$4:$J$749,$K251,'[1]SIIF 30 de Septiembre de 2024'!$K$4:$K$749,$L251,'[1]SIIF 30 de Septiembre de 2024'!$L$4:$L$749,$M251,'[1]SIIF 30 de Septiembre de 2024'!$M$4:$M$749,$N251,'[1]SIIF 30 de Septiembre de 2024'!$N$4:$N$749,$O251)/1000000</f>
        <v>363.70231239999998</v>
      </c>
      <c r="AU251" s="286">
        <f>+AT251/AD251</f>
        <v>0.14928341103863091</v>
      </c>
      <c r="AV251" s="433">
        <f>+AD251-AH251</f>
        <v>1731.1421330000003</v>
      </c>
      <c r="AW251" s="376">
        <f>+AH251-AN251</f>
        <v>341.47657560000005</v>
      </c>
      <c r="AX251" s="390">
        <f>+AD251-AN251</f>
        <v>2072.6187086</v>
      </c>
      <c r="AY251" s="385"/>
      <c r="AZ251" s="190">
        <f>AD251*AS251</f>
        <v>1159.7010491197018</v>
      </c>
      <c r="BA251" s="172">
        <f>IF(AND(AZ251=0,AN251&gt;AZ251),1,IFERROR(AN251/AZ251,1))</f>
        <v>0.31361730048970526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1"/>
        <v>366.625</v>
      </c>
      <c r="CD251" s="496">
        <f t="shared" si="641"/>
        <v>532.625</v>
      </c>
      <c r="CE251" s="496">
        <f t="shared" si="641"/>
        <v>725.07180800000003</v>
      </c>
      <c r="CF251" s="496">
        <f t="shared" si="641"/>
        <v>778.09680800000001</v>
      </c>
      <c r="CG251" s="496">
        <f t="shared" si="641"/>
        <v>778.09680800000001</v>
      </c>
      <c r="CH251" s="496">
        <f t="shared" si="641"/>
        <v>778.09680800000001</v>
      </c>
      <c r="CI251" s="496">
        <f t="shared" si="641"/>
        <v>2353.3460209999998</v>
      </c>
      <c r="CJ251" s="496">
        <f t="shared" si="641"/>
        <v>2436.3210210000002</v>
      </c>
      <c r="CK251" s="496">
        <f t="shared" si="641"/>
        <v>2436.3210210000002</v>
      </c>
      <c r="CL251" s="496">
        <f t="shared" si="641"/>
        <v>2436.3210210000002</v>
      </c>
      <c r="CM251" s="496">
        <f t="shared" si="641"/>
        <v>2436.3210210000002</v>
      </c>
      <c r="CN251" s="496">
        <f t="shared" si="641"/>
        <v>2436.3210210000002</v>
      </c>
      <c r="CP251" s="497">
        <f t="shared" si="642"/>
        <v>0</v>
      </c>
      <c r="CQ251" s="497">
        <f t="shared" si="642"/>
        <v>4.6749999999999998</v>
      </c>
      <c r="CR251" s="497">
        <f t="shared" si="642"/>
        <v>68.95</v>
      </c>
      <c r="CS251" s="497">
        <f t="shared" si="642"/>
        <v>120.225000545</v>
      </c>
      <c r="CT251" s="497">
        <f t="shared" si="642"/>
        <v>280.97965509500006</v>
      </c>
      <c r="CU251" s="497">
        <f t="shared" si="642"/>
        <v>345.51090564500004</v>
      </c>
      <c r="CV251" s="497">
        <f t="shared" si="642"/>
        <v>410.04215619500008</v>
      </c>
      <c r="CW251" s="497">
        <f t="shared" si="642"/>
        <v>991.45889441500003</v>
      </c>
      <c r="CX251" s="497">
        <f t="shared" si="642"/>
        <v>1159.7010489650002</v>
      </c>
      <c r="CY251" s="497">
        <f t="shared" si="642"/>
        <v>1748.6052876350002</v>
      </c>
      <c r="CZ251" s="497">
        <f t="shared" si="642"/>
        <v>1820.6240381850002</v>
      </c>
      <c r="DA251" s="497">
        <f t="shared" si="642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9">+SUM(W248:W251)</f>
        <v>256636.11775</v>
      </c>
      <c r="X252" s="353">
        <f t="shared" si="649"/>
        <v>0</v>
      </c>
      <c r="Y252" s="353">
        <f t="shared" si="649"/>
        <v>0</v>
      </c>
      <c r="Z252" s="353">
        <f t="shared" si="649"/>
        <v>0</v>
      </c>
      <c r="AA252" s="353">
        <f t="shared" si="649"/>
        <v>0</v>
      </c>
      <c r="AB252" s="353">
        <f t="shared" si="649"/>
        <v>0</v>
      </c>
      <c r="AC252" s="353">
        <f t="shared" si="649"/>
        <v>0</v>
      </c>
      <c r="AD252" s="423">
        <f t="shared" si="649"/>
        <v>256636.11775</v>
      </c>
      <c r="AE252" s="353">
        <f t="shared" si="649"/>
        <v>5000</v>
      </c>
      <c r="AF252" s="353">
        <f t="shared" si="649"/>
        <v>238071.39198495998</v>
      </c>
      <c r="AG252" s="353">
        <f t="shared" si="649"/>
        <v>251636.11775</v>
      </c>
      <c r="AH252" s="423">
        <f t="shared" si="649"/>
        <v>140694.37018644001</v>
      </c>
      <c r="AI252" s="167">
        <f>+AH252/AD252</f>
        <v>0.54822513455996202</v>
      </c>
      <c r="AJ252" s="270"/>
      <c r="AK252" s="271">
        <f>+SUM(AK248:AK251)</f>
        <v>250994.33439308332</v>
      </c>
      <c r="AL252" s="185">
        <f>+SUM(AL249:AL251)</f>
        <v>-3841.2445993400001</v>
      </c>
      <c r="AM252" s="170">
        <f>INDEX(BC252:BN252,MATCH($W$1,$BC$86:$BN$86,0))</f>
        <v>0.9780164093566418</v>
      </c>
      <c r="AN252" s="423">
        <f>+SUM(AN248:AN251)</f>
        <v>8230.0143467899998</v>
      </c>
      <c r="AO252" s="183">
        <f>+AN252/AD252</f>
        <v>3.2068807847253994E-2</v>
      </c>
      <c r="AP252" s="272"/>
      <c r="AQ252" s="271">
        <f>+SUM(AQ248:AQ251)</f>
        <v>141717.02835912502</v>
      </c>
      <c r="AR252" s="185">
        <f>+SUM(AR248:AR251)</f>
        <v>-133487.01401233498</v>
      </c>
      <c r="AS252" s="170">
        <f>INDEX(BP252:CA252,MATCH($W$1,$BP$86:$CA$86,0))</f>
        <v>0.55220999133558246</v>
      </c>
      <c r="AT252" s="423">
        <f>+SUM(AT248:AT251)</f>
        <v>8230.0143467899998</v>
      </c>
      <c r="AU252" s="183">
        <f>+AT252/AD252</f>
        <v>3.2068807847253994E-2</v>
      </c>
      <c r="AV252" s="423">
        <f>+SUM(AV248:AV251)</f>
        <v>115941.74756355998</v>
      </c>
      <c r="AW252" s="353">
        <f>+SUM(AW248:AW251)</f>
        <v>132464.35583965003</v>
      </c>
      <c r="AX252" s="353">
        <f>+SUM(AX248:AX251)</f>
        <v>248406.10340321</v>
      </c>
      <c r="AY252" s="384"/>
      <c r="AZ252" s="187">
        <f>+SUM(AZ249:AZ251)</f>
        <v>3085.3700703061841</v>
      </c>
      <c r="BA252" s="172">
        <f t="shared" si="648"/>
        <v>2.6674318345135419</v>
      </c>
      <c r="BC252" s="578">
        <f>CC252/$AD$252</f>
        <v>1.9705534272952116E-2</v>
      </c>
      <c r="BD252" s="554">
        <f t="shared" ref="BD252:BN252" si="650">CD252/$AD$252</f>
        <v>2.9867565115939337E-2</v>
      </c>
      <c r="BE252" s="554">
        <f t="shared" si="650"/>
        <v>3.8416614323180165E-2</v>
      </c>
      <c r="BF252" s="554">
        <f t="shared" si="650"/>
        <v>5.0780338733777727E-2</v>
      </c>
      <c r="BG252" s="554">
        <f t="shared" si="650"/>
        <v>9.5803425557910701E-2</v>
      </c>
      <c r="BH252" s="554">
        <f t="shared" si="650"/>
        <v>0.34326303519448137</v>
      </c>
      <c r="BI252" s="554">
        <f t="shared" si="650"/>
        <v>0.52508456353234134</v>
      </c>
      <c r="BJ252" s="554">
        <f t="shared" si="650"/>
        <v>0.79999698743916703</v>
      </c>
      <c r="BK252" s="554">
        <f t="shared" si="650"/>
        <v>0.9780164093566418</v>
      </c>
      <c r="BL252" s="554">
        <f t="shared" si="650"/>
        <v>0.97842927047661565</v>
      </c>
      <c r="BM252" s="554">
        <f t="shared" si="650"/>
        <v>0.97956760826812084</v>
      </c>
      <c r="BN252" s="554">
        <f t="shared" si="650"/>
        <v>1.0000000000003246</v>
      </c>
      <c r="BP252" s="554">
        <f>CP252/$AD$252</f>
        <v>1.0131086469024487E-4</v>
      </c>
      <c r="BQ252" s="554">
        <f t="shared" ref="BQ252:CA252" si="651">CQ252/$AD$252</f>
        <v>8.5380510058779527E-4</v>
      </c>
      <c r="BR252" s="554">
        <f t="shared" si="651"/>
        <v>7.007716093811585E-3</v>
      </c>
      <c r="BS252" s="554">
        <f t="shared" si="651"/>
        <v>1.2082878983837029E-2</v>
      </c>
      <c r="BT252" s="554">
        <f t="shared" si="651"/>
        <v>2.1480797872438201E-2</v>
      </c>
      <c r="BU252" s="554">
        <f t="shared" si="651"/>
        <v>0.12363982690450825</v>
      </c>
      <c r="BV252" s="554">
        <f t="shared" si="651"/>
        <v>0.25896680441252901</v>
      </c>
      <c r="BW252" s="554">
        <f t="shared" si="651"/>
        <v>0.33690776482035134</v>
      </c>
      <c r="BX252" s="554">
        <f t="shared" si="651"/>
        <v>0.55220999133558246</v>
      </c>
      <c r="BY252" s="554">
        <f t="shared" si="651"/>
        <v>0.69414734896076413</v>
      </c>
      <c r="BZ252" s="554">
        <f t="shared" si="651"/>
        <v>0.84621220502582584</v>
      </c>
      <c r="CA252" s="554">
        <f t="shared" si="651"/>
        <v>0.9999999999985778</v>
      </c>
      <c r="CC252" s="579">
        <f>+SUM(CC248:CC251)</f>
        <v>5057.1518139999998</v>
      </c>
      <c r="CD252" s="579">
        <f t="shared" ref="CD252:CN252" si="652">+SUM(CD248:CD251)</f>
        <v>7665.0959579999999</v>
      </c>
      <c r="CE252" s="579">
        <f t="shared" si="652"/>
        <v>9859.0907570000018</v>
      </c>
      <c r="CF252" s="579">
        <f t="shared" si="652"/>
        <v>13032.068990666667</v>
      </c>
      <c r="CG252" s="579">
        <f t="shared" si="652"/>
        <v>24586.619202333331</v>
      </c>
      <c r="CH252" s="579">
        <f t="shared" si="652"/>
        <v>88093.692719393322</v>
      </c>
      <c r="CI252" s="579">
        <f t="shared" si="652"/>
        <v>134755.66387539331</v>
      </c>
      <c r="CJ252" s="579">
        <f t="shared" si="652"/>
        <v>205308.12106808333</v>
      </c>
      <c r="CK252" s="579">
        <f t="shared" si="652"/>
        <v>250994.33439308332</v>
      </c>
      <c r="CL252" s="579">
        <f t="shared" si="652"/>
        <v>251100.28946808333</v>
      </c>
      <c r="CM252" s="579">
        <f t="shared" si="652"/>
        <v>251392.42805958333</v>
      </c>
      <c r="CN252" s="579">
        <f t="shared" si="652"/>
        <v>256636.11775008333</v>
      </c>
      <c r="CP252" s="579">
        <f>+SUM(CP248:CP251)</f>
        <v>26.000026999999999</v>
      </c>
      <c r="CQ252" s="579">
        <f t="shared" ref="CQ252:DA252" si="653">+SUM(CQ248:CQ251)</f>
        <v>219.11722633000002</v>
      </c>
      <c r="CR252" s="579">
        <f t="shared" si="653"/>
        <v>1798.43305261</v>
      </c>
      <c r="CS252" s="579">
        <f t="shared" si="653"/>
        <v>3100.9031536550001</v>
      </c>
      <c r="CT252" s="579">
        <f t="shared" si="653"/>
        <v>5512.7485721550001</v>
      </c>
      <c r="CU252" s="579">
        <f t="shared" si="653"/>
        <v>31730.445176055</v>
      </c>
      <c r="CV252" s="579">
        <f t="shared" si="653"/>
        <v>66460.235310555014</v>
      </c>
      <c r="CW252" s="579">
        <f t="shared" si="653"/>
        <v>86462.700803325002</v>
      </c>
      <c r="CX252" s="579">
        <f t="shared" si="653"/>
        <v>141717.02835912502</v>
      </c>
      <c r="CY252" s="579">
        <f t="shared" si="653"/>
        <v>178143.28078374499</v>
      </c>
      <c r="CZ252" s="579">
        <f t="shared" si="653"/>
        <v>217168.61509049498</v>
      </c>
      <c r="DA252" s="579">
        <f t="shared" si="653"/>
        <v>256636.11774963501</v>
      </c>
      <c r="DC252" s="579">
        <f>+SUM(DC248:DC251)</f>
        <v>5057151814</v>
      </c>
      <c r="DD252" s="579">
        <f t="shared" ref="DD252:DM252" si="654">+SUM(DD248:DD251)</f>
        <v>7665095958</v>
      </c>
      <c r="DE252" s="579">
        <f t="shared" si="654"/>
        <v>9859090757</v>
      </c>
      <c r="DF252" s="579">
        <f t="shared" si="654"/>
        <v>13032068990.666666</v>
      </c>
      <c r="DG252" s="579">
        <f t="shared" si="654"/>
        <v>24586619202.333332</v>
      </c>
      <c r="DH252" s="579">
        <f t="shared" si="654"/>
        <v>88093692719.393326</v>
      </c>
      <c r="DI252" s="579">
        <f t="shared" si="654"/>
        <v>134755663875.39331</v>
      </c>
      <c r="DJ252" s="579">
        <f t="shared" si="654"/>
        <v>205308121068.08331</v>
      </c>
      <c r="DK252" s="579">
        <f t="shared" si="654"/>
        <v>250994334393.08331</v>
      </c>
      <c r="DL252" s="579">
        <f t="shared" si="654"/>
        <v>251100289468.08331</v>
      </c>
      <c r="DM252" s="579">
        <f t="shared" si="654"/>
        <v>251392428059.58331</v>
      </c>
      <c r="DN252" s="579">
        <f>+SUM(DN248:DN251)</f>
        <v>256636117750.08331</v>
      </c>
      <c r="DP252" s="579">
        <f>+SUM(DP248:DP251)</f>
        <v>26000027</v>
      </c>
      <c r="DQ252" s="579">
        <f>+SUM(DQ248:DQ251)</f>
        <v>219117226.32999998</v>
      </c>
      <c r="DR252" s="579">
        <f t="shared" ref="DR252:EA252" si="655">+SUM(DR248:DR251)</f>
        <v>1798433052.6099999</v>
      </c>
      <c r="DS252" s="579">
        <f t="shared" si="655"/>
        <v>3100903153.6550002</v>
      </c>
      <c r="DT252" s="579">
        <f t="shared" si="655"/>
        <v>5512748572.1550007</v>
      </c>
      <c r="DU252" s="579">
        <f t="shared" si="655"/>
        <v>31730445176.055</v>
      </c>
      <c r="DV252" s="579">
        <f t="shared" si="655"/>
        <v>66460235310.555</v>
      </c>
      <c r="DW252" s="579">
        <f t="shared" si="655"/>
        <v>86462700803.324997</v>
      </c>
      <c r="DX252" s="579">
        <f t="shared" si="655"/>
        <v>141717028359.12497</v>
      </c>
      <c r="DY252" s="579">
        <f t="shared" si="655"/>
        <v>178143280783.745</v>
      </c>
      <c r="DZ252" s="579">
        <f t="shared" si="655"/>
        <v>217168615090.495</v>
      </c>
      <c r="EA252" s="579">
        <f t="shared" si="655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8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9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9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9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8" t="s">
        <v>275</v>
      </c>
      <c r="U254" s="608"/>
      <c r="V254" s="608"/>
      <c r="W254" s="608"/>
      <c r="X254" s="608"/>
      <c r="Y254" s="608"/>
      <c r="Z254" s="608"/>
      <c r="AA254" s="608"/>
      <c r="AB254" s="608"/>
      <c r="AC254" s="608"/>
      <c r="AD254" s="608"/>
      <c r="AE254" s="608"/>
      <c r="AF254" s="608"/>
      <c r="AG254" s="608"/>
      <c r="AH254" s="608"/>
      <c r="AI254" s="608"/>
      <c r="AJ254" s="608"/>
      <c r="AK254" s="608"/>
      <c r="AL254" s="608"/>
      <c r="AM254" s="608"/>
      <c r="AN254" s="608"/>
      <c r="AO254" s="608"/>
      <c r="AP254" s="608"/>
      <c r="AQ254" s="608"/>
      <c r="AR254" s="608"/>
      <c r="AS254" s="608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8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9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9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9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8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9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9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9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439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60" t="s">
        <v>151</v>
      </c>
      <c r="CD256" s="560" t="s">
        <v>152</v>
      </c>
      <c r="CE256" s="560" t="s">
        <v>107</v>
      </c>
      <c r="CF256" s="560" t="s">
        <v>153</v>
      </c>
      <c r="CG256" s="560" t="s">
        <v>154</v>
      </c>
      <c r="CH256" s="560" t="s">
        <v>155</v>
      </c>
      <c r="CI256" s="560" t="s">
        <v>156</v>
      </c>
      <c r="CJ256" s="560" t="s">
        <v>157</v>
      </c>
      <c r="CK256" s="560" t="s">
        <v>158</v>
      </c>
      <c r="CL256" s="560" t="s">
        <v>159</v>
      </c>
      <c r="CM256" s="560" t="s">
        <v>160</v>
      </c>
      <c r="CN256" s="560" t="s">
        <v>161</v>
      </c>
      <c r="CP256" s="560" t="s">
        <v>151</v>
      </c>
      <c r="CQ256" s="560" t="s">
        <v>152</v>
      </c>
      <c r="CR256" s="560" t="s">
        <v>107</v>
      </c>
      <c r="CS256" s="560" t="s">
        <v>153</v>
      </c>
      <c r="CT256" s="560" t="s">
        <v>154</v>
      </c>
      <c r="CU256" s="560" t="s">
        <v>155</v>
      </c>
      <c r="CV256" s="560" t="s">
        <v>156</v>
      </c>
      <c r="CW256" s="560" t="s">
        <v>157</v>
      </c>
      <c r="CX256" s="560" t="s">
        <v>158</v>
      </c>
      <c r="CY256" s="560" t="s">
        <v>159</v>
      </c>
      <c r="CZ256" s="560" t="s">
        <v>160</v>
      </c>
      <c r="DA256" s="560" t="s">
        <v>161</v>
      </c>
      <c r="DC256" s="560" t="s">
        <v>151</v>
      </c>
      <c r="DD256" s="560" t="s">
        <v>152</v>
      </c>
      <c r="DE256" s="560" t="s">
        <v>107</v>
      </c>
      <c r="DF256" s="560" t="s">
        <v>153</v>
      </c>
      <c r="DG256" s="560" t="s">
        <v>154</v>
      </c>
      <c r="DH256" s="560" t="s">
        <v>155</v>
      </c>
      <c r="DI256" s="560" t="s">
        <v>156</v>
      </c>
      <c r="DJ256" s="560" t="s">
        <v>157</v>
      </c>
      <c r="DK256" s="560" t="s">
        <v>158</v>
      </c>
      <c r="DL256" s="560" t="s">
        <v>159</v>
      </c>
      <c r="DM256" s="560" t="s">
        <v>160</v>
      </c>
      <c r="DN256" s="560" t="s">
        <v>161</v>
      </c>
      <c r="DP256" s="560" t="s">
        <v>151</v>
      </c>
      <c r="DQ256" s="560" t="s">
        <v>152</v>
      </c>
      <c r="DR256" s="560" t="s">
        <v>107</v>
      </c>
      <c r="DS256" s="560" t="s">
        <v>153</v>
      </c>
      <c r="DT256" s="560" t="s">
        <v>154</v>
      </c>
      <c r="DU256" s="560" t="s">
        <v>155</v>
      </c>
      <c r="DV256" s="560" t="s">
        <v>156</v>
      </c>
      <c r="DW256" s="560" t="s">
        <v>157</v>
      </c>
      <c r="DX256" s="560" t="s">
        <v>158</v>
      </c>
      <c r="DY256" s="560" t="s">
        <v>159</v>
      </c>
      <c r="DZ256" s="560" t="s">
        <v>160</v>
      </c>
      <c r="EA256" s="560" t="s">
        <v>161</v>
      </c>
      <c r="EC256" s="560" t="s">
        <v>151</v>
      </c>
      <c r="ED256" s="560" t="s">
        <v>152</v>
      </c>
      <c r="EE256" s="560" t="s">
        <v>107</v>
      </c>
      <c r="EF256" s="560" t="s">
        <v>153</v>
      </c>
      <c r="EG256" s="560" t="s">
        <v>154</v>
      </c>
      <c r="EH256" s="560" t="s">
        <v>155</v>
      </c>
      <c r="EI256" s="560" t="s">
        <v>156</v>
      </c>
      <c r="EJ256" s="560" t="s">
        <v>157</v>
      </c>
      <c r="EK256" s="560" t="s">
        <v>158</v>
      </c>
      <c r="EL256" s="560" t="s">
        <v>159</v>
      </c>
      <c r="EM256" s="560" t="s">
        <v>160</v>
      </c>
      <c r="EN256" s="560" t="s">
        <v>161</v>
      </c>
      <c r="EP256" s="560" t="s">
        <v>151</v>
      </c>
      <c r="EQ256" s="560" t="s">
        <v>152</v>
      </c>
      <c r="ER256" s="560" t="s">
        <v>107</v>
      </c>
      <c r="ES256" s="560" t="s">
        <v>153</v>
      </c>
      <c r="ET256" s="560" t="s">
        <v>154</v>
      </c>
      <c r="EU256" s="560" t="s">
        <v>155</v>
      </c>
      <c r="EV256" s="560" t="s">
        <v>156</v>
      </c>
      <c r="EW256" s="560" t="s">
        <v>157</v>
      </c>
      <c r="EX256" s="560" t="s">
        <v>158</v>
      </c>
      <c r="EY256" s="560" t="s">
        <v>159</v>
      </c>
      <c r="EZ256" s="560" t="s">
        <v>160</v>
      </c>
      <c r="FA256" s="560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6">SUM(AA258:AA262)</f>
        <v>0</v>
      </c>
      <c r="AB257" s="185">
        <f t="shared" si="656"/>
        <v>0</v>
      </c>
      <c r="AC257" s="185">
        <f t="shared" si="656"/>
        <v>0</v>
      </c>
      <c r="AD257" s="423">
        <f t="shared" si="656"/>
        <v>74509.646000000008</v>
      </c>
      <c r="AE257" s="353">
        <f t="shared" si="656"/>
        <v>0</v>
      </c>
      <c r="AF257" s="353">
        <f>SUM(AF258:AF262)</f>
        <v>73278.915826659999</v>
      </c>
      <c r="AG257" s="353">
        <f t="shared" si="656"/>
        <v>74509.646000000008</v>
      </c>
      <c r="AH257" s="353">
        <f t="shared" si="656"/>
        <v>56500.261219460008</v>
      </c>
      <c r="AI257" s="167">
        <f t="shared" ref="AI257:AI262" si="657">+AH257/AD257</f>
        <v>0.75829458670975303</v>
      </c>
      <c r="AJ257" s="226"/>
      <c r="AK257" s="353">
        <f>SUM(AK258:AK262)</f>
        <v>61766.403654709997</v>
      </c>
      <c r="AL257" s="353">
        <f>SUM(AL258:AL262)</f>
        <v>-5266.1424352499898</v>
      </c>
      <c r="AM257" s="170">
        <f t="shared" ref="AM257:AM267" si="658">INDEX(BC257:BN257,MATCH($W$1,$BC$86:$BN$86,0))</f>
        <v>0.82897191129736392</v>
      </c>
      <c r="AN257" s="441">
        <f>SUM(AN258:AN262)</f>
        <v>46531.268507430003</v>
      </c>
      <c r="AO257" s="310">
        <f t="shared" ref="AO257:AO262" si="659">+AN257/AD257</f>
        <v>0.62449992726351156</v>
      </c>
      <c r="AP257" s="217"/>
      <c r="AQ257" s="353">
        <f>SUM(AQ258:AQ262)</f>
        <v>49586.267912219999</v>
      </c>
      <c r="AR257" s="353">
        <f>SUM(AR258:AR262)</f>
        <v>-3054.9994047900036</v>
      </c>
      <c r="AS257" s="170">
        <f t="shared" ref="AS257:AS267" si="660">INDEX(BP257:CA257,MATCH($W$1,$BP$86:$CA$86,0))</f>
        <v>0.66550132196601752</v>
      </c>
      <c r="AT257" s="441">
        <f>SUM(AT258:AT262)</f>
        <v>46429.648986430002</v>
      </c>
      <c r="AU257" s="310">
        <f t="shared" ref="AU257:AU262" si="661">+AT257/AD257</f>
        <v>0.62313608343314364</v>
      </c>
      <c r="AV257" s="423">
        <f>SUM(AV258:AV262)</f>
        <v>18009.38478054</v>
      </c>
      <c r="AW257" s="353">
        <f>SUM(AW258:AW262)</f>
        <v>9968.9927120300054</v>
      </c>
      <c r="AX257" s="355">
        <f>SUM(AX258:AX262)</f>
        <v>27978.377492570005</v>
      </c>
      <c r="AY257" s="384"/>
      <c r="AZ257" s="187">
        <f>SUM(AZ258:AZ261)</f>
        <v>49701.551551479999</v>
      </c>
      <c r="BA257" s="172">
        <f t="shared" ref="BA257:BA267" si="662">IF(AND(AZ257=0,AN257&gt;AZ257),1,IFERROR(AN257/AZ257,1))</f>
        <v>0.93621360007712695</v>
      </c>
      <c r="BC257" s="510">
        <f>CC257/$AD$257</f>
        <v>0.28547753581104557</v>
      </c>
      <c r="BD257" s="510">
        <f t="shared" ref="BD257:BN257" si="663">CD257/$AD$257</f>
        <v>0.42948207755109541</v>
      </c>
      <c r="BE257" s="510">
        <f t="shared" si="663"/>
        <v>0.49456320126671927</v>
      </c>
      <c r="BF257" s="510">
        <f t="shared" si="663"/>
        <v>0.55500334313014088</v>
      </c>
      <c r="BG257" s="510">
        <f t="shared" si="663"/>
        <v>0.60013042417053841</v>
      </c>
      <c r="BH257" s="510">
        <f t="shared" si="663"/>
        <v>0.65002198899334451</v>
      </c>
      <c r="BI257" s="510">
        <f t="shared" si="663"/>
        <v>0.69655828354684868</v>
      </c>
      <c r="BJ257" s="510">
        <f t="shared" si="663"/>
        <v>0.74698669161274311</v>
      </c>
      <c r="BK257" s="510">
        <f t="shared" si="663"/>
        <v>0.82897191129736392</v>
      </c>
      <c r="BL257" s="510">
        <f t="shared" si="663"/>
        <v>0.88181657094496624</v>
      </c>
      <c r="BM257" s="510">
        <f t="shared" si="663"/>
        <v>0.93209003229429732</v>
      </c>
      <c r="BN257" s="510">
        <f t="shared" si="663"/>
        <v>0.9999999999944974</v>
      </c>
      <c r="BP257" s="510">
        <f>CP257/$AD$257</f>
        <v>2.4271361616722754E-2</v>
      </c>
      <c r="BQ257" s="510">
        <f t="shared" ref="BQ257:CA257" si="664">CQ257/$AD$257</f>
        <v>0.12032391300047243</v>
      </c>
      <c r="BR257" s="510">
        <f t="shared" si="664"/>
        <v>0.18337533867037834</v>
      </c>
      <c r="BS257" s="510">
        <f t="shared" si="664"/>
        <v>0.24642676434028415</v>
      </c>
      <c r="BT257" s="510">
        <f t="shared" si="664"/>
        <v>0.31363088717425919</v>
      </c>
      <c r="BU257" s="510">
        <f t="shared" si="664"/>
        <v>0.39329310152728408</v>
      </c>
      <c r="BV257" s="510">
        <f t="shared" si="664"/>
        <v>0.48126071022186839</v>
      </c>
      <c r="BW257" s="510">
        <f t="shared" si="664"/>
        <v>0.56922831891645276</v>
      </c>
      <c r="BX257" s="510">
        <f t="shared" si="664"/>
        <v>0.66550132196601752</v>
      </c>
      <c r="BY257" s="510">
        <f t="shared" si="664"/>
        <v>0.77423241652121122</v>
      </c>
      <c r="BZ257" s="510">
        <f t="shared" si="664"/>
        <v>0.88296351107640481</v>
      </c>
      <c r="CA257" s="510">
        <f t="shared" si="664"/>
        <v>1</v>
      </c>
      <c r="CC257" s="353">
        <f t="shared" ref="CC257:CN257" si="665">SUM(CC258:CC262)</f>
        <v>21270.830134233333</v>
      </c>
      <c r="CD257" s="353">
        <f t="shared" si="665"/>
        <v>32000.557561676669</v>
      </c>
      <c r="CE257" s="353">
        <f t="shared" si="665"/>
        <v>36849.729051010007</v>
      </c>
      <c r="CF257" s="353">
        <f t="shared" si="665"/>
        <v>41353.102625443331</v>
      </c>
      <c r="CG257" s="353">
        <f t="shared" si="665"/>
        <v>44715.505458776664</v>
      </c>
      <c r="CH257" s="353">
        <f t="shared" si="665"/>
        <v>48432.908292109998</v>
      </c>
      <c r="CI257" s="353">
        <f t="shared" si="665"/>
        <v>51900.311125443324</v>
      </c>
      <c r="CJ257" s="353">
        <f t="shared" si="665"/>
        <v>55657.713958776665</v>
      </c>
      <c r="CK257" s="353">
        <f t="shared" si="665"/>
        <v>61766.403654709997</v>
      </c>
      <c r="CL257" s="353">
        <f t="shared" si="665"/>
        <v>65703.840538043325</v>
      </c>
      <c r="CM257" s="353">
        <f t="shared" si="665"/>
        <v>69449.698346376666</v>
      </c>
      <c r="CN257" s="353">
        <f t="shared" si="665"/>
        <v>74509.645999590008</v>
      </c>
      <c r="CP257" s="353">
        <f t="shared" ref="CP257:DA257" si="666">SUM(CP258:CP262)</f>
        <v>1808.4505620000002</v>
      </c>
      <c r="CQ257" s="353">
        <f t="shared" si="666"/>
        <v>8965.2921630000001</v>
      </c>
      <c r="CR257" s="353">
        <f t="shared" si="666"/>
        <v>13663.231569460002</v>
      </c>
      <c r="CS257" s="353">
        <f t="shared" si="666"/>
        <v>18361.170975919998</v>
      </c>
      <c r="CT257" s="353">
        <f t="shared" si="666"/>
        <v>23368.526378019997</v>
      </c>
      <c r="CU257" s="353">
        <f t="shared" si="666"/>
        <v>29304.129769039999</v>
      </c>
      <c r="CV257" s="353">
        <f t="shared" si="666"/>
        <v>35858.565152340001</v>
      </c>
      <c r="CW257" s="353">
        <f t="shared" si="666"/>
        <v>42413.000535640007</v>
      </c>
      <c r="CX257" s="353">
        <f t="shared" si="666"/>
        <v>49586.267912219999</v>
      </c>
      <c r="CY257" s="353">
        <f t="shared" si="666"/>
        <v>57687.783276720009</v>
      </c>
      <c r="CZ257" s="353">
        <f t="shared" si="666"/>
        <v>65789.298641220012</v>
      </c>
      <c r="DA257" s="353">
        <f t="shared" si="666"/>
        <v>74509.646000000008</v>
      </c>
      <c r="DC257" s="353">
        <f t="shared" ref="DC257:DN257" si="667">SUM(DC258:DC262)</f>
        <v>21270830134.233334</v>
      </c>
      <c r="DD257" s="353">
        <f t="shared" si="667"/>
        <v>32000557561.676666</v>
      </c>
      <c r="DE257" s="353">
        <f t="shared" si="667"/>
        <v>36849729051.010002</v>
      </c>
      <c r="DF257" s="353">
        <f t="shared" si="667"/>
        <v>41353102625.443329</v>
      </c>
      <c r="DG257" s="353">
        <f t="shared" si="667"/>
        <v>44715505458.776665</v>
      </c>
      <c r="DH257" s="353">
        <f t="shared" si="667"/>
        <v>48432908292.109993</v>
      </c>
      <c r="DI257" s="353">
        <f t="shared" si="667"/>
        <v>51900311125.443329</v>
      </c>
      <c r="DJ257" s="353">
        <f t="shared" si="667"/>
        <v>55657713958.776665</v>
      </c>
      <c r="DK257" s="353">
        <f t="shared" si="667"/>
        <v>61766403654.709991</v>
      </c>
      <c r="DL257" s="353">
        <f t="shared" si="667"/>
        <v>65703840538.043327</v>
      </c>
      <c r="DM257" s="353">
        <f t="shared" si="667"/>
        <v>69449698346.376663</v>
      </c>
      <c r="DN257" s="353">
        <f t="shared" si="667"/>
        <v>74509645999.589996</v>
      </c>
      <c r="DP257" s="353">
        <f t="shared" ref="DP257:EA257" si="668">SUM(DP258:DP262)</f>
        <v>1808450562</v>
      </c>
      <c r="DQ257" s="353">
        <f t="shared" si="668"/>
        <v>8965292163</v>
      </c>
      <c r="DR257" s="353">
        <f t="shared" si="668"/>
        <v>13663231569.459999</v>
      </c>
      <c r="DS257" s="353">
        <f t="shared" si="668"/>
        <v>18361170975.919998</v>
      </c>
      <c r="DT257" s="353">
        <f t="shared" si="668"/>
        <v>23368526378.019997</v>
      </c>
      <c r="DU257" s="353">
        <f t="shared" si="668"/>
        <v>29304129769.040001</v>
      </c>
      <c r="DV257" s="353">
        <f t="shared" si="668"/>
        <v>35858565152.339996</v>
      </c>
      <c r="DW257" s="353">
        <f t="shared" si="668"/>
        <v>42413000535.639999</v>
      </c>
      <c r="DX257" s="353">
        <f t="shared" si="668"/>
        <v>49586267912.220001</v>
      </c>
      <c r="DY257" s="353">
        <f t="shared" si="668"/>
        <v>57687783276.720001</v>
      </c>
      <c r="DZ257" s="353">
        <f t="shared" si="668"/>
        <v>65789298641.220016</v>
      </c>
      <c r="EA257" s="353">
        <f t="shared" si="668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30 de Septiembre de 2024'!$P$4:$P$749,'[1]SIIF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2024'!$N$4:$N$749,$O258)/1000000)</f>
        <v>38608.834000000003</v>
      </c>
      <c r="X258" s="301">
        <v>0</v>
      </c>
      <c r="Y258" s="352">
        <f>(+SUMIFS('[1]SIIF 30 de Septiembre de 2024'!$R$4:$R$749,'[1]SIIF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2024'!$N$4:$N$749,$O258)/1000000)</f>
        <v>0</v>
      </c>
      <c r="Z258" s="301"/>
      <c r="AA258" s="352">
        <f>(+SUMIFS('[1]SIIF 30 de Septiembre de 2024'!$Q$4:$Q$749,'[1]SIIF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30 de Septiembre de 2024'!$T$4:$T$749,'[1]SIIF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2024'!$N$4:$N$749,$O258)/1000000)</f>
        <v>0</v>
      </c>
      <c r="AF258" s="352">
        <f>(+SUMIFS('[1]SIIF 30 de Septiembre de 2024'!$U$4:$U$749,'[1]SIIF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2024'!$N$4:$N$749,$O258)/1000000)</f>
        <v>38608.834000000003</v>
      </c>
      <c r="AG258" s="352">
        <f>AD258-AE258</f>
        <v>38608.834000000003</v>
      </c>
      <c r="AH258" s="422">
        <f>+SUMIFS('[1]SIIF 30 de Septiembre de 2024'!$W$4:$W$749,'[1]SIIF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</f>
        <v>24914.053317000002</v>
      </c>
      <c r="AI258" s="177">
        <f t="shared" si="657"/>
        <v>0.64529411369947098</v>
      </c>
      <c r="AJ258" s="217"/>
      <c r="AK258" s="246">
        <f>INDEX(CC258:CN258,MATCH($W$1,$CC$86:$CN$86,0))</f>
        <v>28956.625499999995</v>
      </c>
      <c r="AL258" s="176">
        <f>+AH258-AK258</f>
        <v>-4042.5721829999929</v>
      </c>
      <c r="AM258" s="170">
        <f t="shared" si="658"/>
        <v>0.74999999999999989</v>
      </c>
      <c r="AN258" s="422">
        <f>+SUMIFS('[1]SIIF 30 de Septiembre de 2024'!$X$4:$X$749,'[1]SIIF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</f>
        <v>24883.991359</v>
      </c>
      <c r="AO258" s="177">
        <f t="shared" si="659"/>
        <v>0.64451548469451314</v>
      </c>
      <c r="AP258" s="217"/>
      <c r="AQ258" s="246">
        <f>INDEX(CP258:DA258,MATCH($W$1,$CP$86:$DA$86,0))</f>
        <v>28228.007737300002</v>
      </c>
      <c r="AR258" s="176">
        <f>+AN258-AQ258</f>
        <v>-3344.0163783000025</v>
      </c>
      <c r="AS258" s="170">
        <f t="shared" si="660"/>
        <v>0.75</v>
      </c>
      <c r="AT258" s="422">
        <f>+SUMIFS('[1]SIIF 30 de Septiembre de 2024'!$Z$4:$Z$749,'[1]SIIF 30 de Septiembre de 2024'!$A$4:$A$749,$B258,'[1]SIIF 30 de Septiembre de 2024'!$B$4:$B$749,$C258,'[1]SIIF 30 de Septiembre de 2024'!$C$4:$C$749,$D258,'[1]SIIF 30 de Septiembre de 2024'!$D$4:$D$749,$E258,'[1]SIIF 30 de Septiembre de 2024'!$E$4:$E$749,$F258,'[1]SIIF 30 de Septiembre de 2024'!$F$4:$F$749,$G258,'[1]SIIF 30 de Septiembre de 2024'!$G$4:$G$749,$H258,'[1]SIIF 30 de Septiembre de 2024'!$H$4:$H$749,$I258,'[1]SIIF 30 de Septiembre de 2024'!$I$4:$I$749,$J258,'[1]SIIF 30 de Septiembre de 2024'!$J$4:$J$749,$K258,'[1]SIIF 30 de Septiembre de 2024'!$K$4:$K$749,$L258,'[1]SIIF 30 de Septiembre de 2024'!$L$4:$L$749,$M258,'[1]SIIF 30 de Septiembre de 2024'!$M$4:$M$749,$N258,'[1]SIIF 30 de Septiembre de 2024'!$N$4:$N$749,$O258)/1000000</f>
        <v>24856.838865999998</v>
      </c>
      <c r="AU258" s="177">
        <f t="shared" si="661"/>
        <v>0.64381221318416393</v>
      </c>
      <c r="AV258" s="422">
        <f>+AD258-AH258</f>
        <v>13694.780683000001</v>
      </c>
      <c r="AW258" s="350">
        <f>+AH258-AN258</f>
        <v>30.061958000002051</v>
      </c>
      <c r="AX258" s="351">
        <f t="shared" ref="AX258:AX265" si="669">+AD258-AN258</f>
        <v>13724.842641000003</v>
      </c>
      <c r="AY258" s="389"/>
      <c r="AZ258" s="190">
        <f>AD258*AS258</f>
        <v>28956.625500000002</v>
      </c>
      <c r="BA258" s="172">
        <f t="shared" si="662"/>
        <v>0.85935397959268411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70">DC258/EC258</f>
        <v>3217.4028333333335</v>
      </c>
      <c r="CD258" s="496">
        <f t="shared" si="670"/>
        <v>6434.8056666666671</v>
      </c>
      <c r="CE258" s="496">
        <f t="shared" si="670"/>
        <v>9652.2085000000006</v>
      </c>
      <c r="CF258" s="496">
        <f t="shared" si="670"/>
        <v>12869.611333333334</v>
      </c>
      <c r="CG258" s="496">
        <f t="shared" si="670"/>
        <v>16087.014166666668</v>
      </c>
      <c r="CH258" s="496">
        <f t="shared" si="670"/>
        <v>19304.417000000001</v>
      </c>
      <c r="CI258" s="496">
        <f t="shared" si="670"/>
        <v>22521.819833333331</v>
      </c>
      <c r="CJ258" s="496">
        <f t="shared" si="670"/>
        <v>25739.222666666665</v>
      </c>
      <c r="CK258" s="496">
        <f t="shared" si="670"/>
        <v>28956.625499999995</v>
      </c>
      <c r="CL258" s="496">
        <f t="shared" si="670"/>
        <v>32174.028333333328</v>
      </c>
      <c r="CM258" s="496">
        <f t="shared" si="670"/>
        <v>35391.431166666662</v>
      </c>
      <c r="CN258" s="496">
        <f t="shared" si="670"/>
        <v>38608.834000000003</v>
      </c>
      <c r="CP258" s="497">
        <f t="shared" ref="CP258:DA265" si="671">DP258/EP258</f>
        <v>1532.1770140000001</v>
      </c>
      <c r="CQ258" s="497">
        <f t="shared" si="671"/>
        <v>4006.0797910000001</v>
      </c>
      <c r="CR258" s="497">
        <f t="shared" si="671"/>
        <v>7466.3552118999996</v>
      </c>
      <c r="CS258" s="497">
        <f t="shared" si="671"/>
        <v>10926.630632799999</v>
      </c>
      <c r="CT258" s="497">
        <f t="shared" si="671"/>
        <v>14386.906053699999</v>
      </c>
      <c r="CU258" s="497">
        <f t="shared" si="671"/>
        <v>17847.181474599998</v>
      </c>
      <c r="CV258" s="497">
        <f t="shared" si="671"/>
        <v>21307.4568955</v>
      </c>
      <c r="CW258" s="497">
        <f t="shared" si="671"/>
        <v>24767.732316400001</v>
      </c>
      <c r="CX258" s="497">
        <f t="shared" si="671"/>
        <v>28228.007737300002</v>
      </c>
      <c r="CY258" s="497">
        <f t="shared" si="671"/>
        <v>31688.283158200004</v>
      </c>
      <c r="CZ258" s="497">
        <f t="shared" si="671"/>
        <v>35148.558579100005</v>
      </c>
      <c r="DA258" s="497">
        <f t="shared" si="671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30 de Septiembre de 2024'!$P$4:$P$749,'[1]SIIF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2024'!$N$4:$N$749,$O259)/1000000)</f>
        <v>18139.913</v>
      </c>
      <c r="X259" s="301">
        <v>0</v>
      </c>
      <c r="Y259" s="352">
        <f>(+SUMIFS('[1]SIIF 30 de Septiembre de 2024'!$R$4:$R$749,'[1]SIIF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2024'!$N$4:$N$749,$O259)/1000000)</f>
        <v>0</v>
      </c>
      <c r="Z259" s="301"/>
      <c r="AA259" s="352">
        <f>(+SUMIFS('[1]SIIF 30 de Septiembre de 2024'!$Q$4:$Q$749,'[1]SIIF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30 de Septiembre de 2024'!$T$4:$T$749,'[1]SIIF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2024'!$N$4:$N$749,$O259)/1000000)</f>
        <v>0</v>
      </c>
      <c r="AF259" s="352">
        <f>(+SUMIFS('[1]SIIF 30 de Septiembre de 2024'!$U$4:$U$749,'[1]SIIF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2024'!$N$4:$N$749,$O259)/1000000)</f>
        <v>17771.407284000001</v>
      </c>
      <c r="AG259" s="352">
        <f>AD259-AE259</f>
        <v>18139.913</v>
      </c>
      <c r="AH259" s="422">
        <f>+SUMIFS('[1]SIIF 30 de Septiembre de 2024'!$W$4:$W$749,'[1]SIIF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</f>
        <v>16354.371798790002</v>
      </c>
      <c r="AI259" s="177">
        <f t="shared" si="657"/>
        <v>0.90156837018953739</v>
      </c>
      <c r="AJ259" s="217"/>
      <c r="AK259" s="246">
        <f>INDEX(CC259:CN259,MATCH($W$1,$CC$86:$CN$86,0))</f>
        <v>17852.42224471</v>
      </c>
      <c r="AL259" s="176">
        <f>+AH259-AK259</f>
        <v>-1498.0504459199983</v>
      </c>
      <c r="AM259" s="170">
        <f t="shared" si="658"/>
        <v>0.98415148105250017</v>
      </c>
      <c r="AN259" s="422">
        <f>+SUMIFS('[1]SIIF 30 de Septiembre de 2024'!$X$4:$X$749,'[1]SIIF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</f>
        <v>11753.45590406</v>
      </c>
      <c r="AO259" s="177">
        <f t="shared" si="659"/>
        <v>0.64793342195522108</v>
      </c>
      <c r="AP259" s="217"/>
      <c r="AQ259" s="246">
        <f>INDEX(CP259:DA259,MATCH($W$1,$CP$86:$DA$86,0))</f>
        <v>11741.721049</v>
      </c>
      <c r="AR259" s="176">
        <f>+AN259-AQ259</f>
        <v>11.734855059999973</v>
      </c>
      <c r="AS259" s="170">
        <f t="shared" si="660"/>
        <v>0.64728651394303816</v>
      </c>
      <c r="AT259" s="422">
        <f>+SUMIFS('[1]SIIF 30 de Septiembre de 2024'!$Z$4:$Z$749,'[1]SIIF 30 de Septiembre de 2024'!$A$4:$A$749,$B259,'[1]SIIF 30 de Septiembre de 2024'!$B$4:$B$749,$C259,'[1]SIIF 30 de Septiembre de 2024'!$C$4:$C$749,$D259,'[1]SIIF 30 de Septiembre de 2024'!$D$4:$D$749,$E259,'[1]SIIF 30 de Septiembre de 2024'!$E$4:$E$749,$F259,'[1]SIIF 30 de Septiembre de 2024'!$F$4:$F$749,$G259,'[1]SIIF 30 de Septiembre de 2024'!$G$4:$G$749,$H259,'[1]SIIF 30 de Septiembre de 2024'!$H$4:$H$749,$I259,'[1]SIIF 30 de Septiembre de 2024'!$I$4:$I$749,$J259,'[1]SIIF 30 de Septiembre de 2024'!$J$4:$J$749,$K259,'[1]SIIF 30 de Septiembre de 2024'!$K$4:$K$749,$L259,'[1]SIIF 30 de Septiembre de 2024'!$L$4:$L$749,$M259,'[1]SIIF 30 de Septiembre de 2024'!$M$4:$M$749,$N259,'[1]SIIF 30 de Septiembre de 2024'!$N$4:$N$749,$O259)/1000000</f>
        <v>11711.788176059999</v>
      </c>
      <c r="AU259" s="177">
        <f t="shared" si="661"/>
        <v>0.64563640277988099</v>
      </c>
      <c r="AV259" s="422">
        <f>+AD259-AH259</f>
        <v>1785.5412012099987</v>
      </c>
      <c r="AW259" s="350">
        <f>+AH259-AN259</f>
        <v>4600.915894730002</v>
      </c>
      <c r="AX259" s="351">
        <f t="shared" si="669"/>
        <v>6386.4570959400007</v>
      </c>
      <c r="AY259" s="389"/>
      <c r="AZ259" s="190">
        <f>AD259*AS259</f>
        <v>11741.721049</v>
      </c>
      <c r="BA259" s="172">
        <f t="shared" si="662"/>
        <v>1.0009994152484996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70"/>
        <v>14956.7498949</v>
      </c>
      <c r="CD259" s="496">
        <f t="shared" si="670"/>
        <v>15923.49010391</v>
      </c>
      <c r="CE259" s="496">
        <f t="shared" si="670"/>
        <v>16601.815490910001</v>
      </c>
      <c r="CF259" s="496">
        <f t="shared" si="670"/>
        <v>17429.293592009999</v>
      </c>
      <c r="CG259" s="496">
        <f t="shared" si="670"/>
        <v>17574.293592009999</v>
      </c>
      <c r="CH259" s="496">
        <f t="shared" si="670"/>
        <v>17574.293592009999</v>
      </c>
      <c r="CI259" s="496">
        <f t="shared" si="670"/>
        <v>17574.293592009999</v>
      </c>
      <c r="CJ259" s="496">
        <f t="shared" si="670"/>
        <v>17574.293592009999</v>
      </c>
      <c r="CK259" s="496">
        <f t="shared" si="670"/>
        <v>17852.42224471</v>
      </c>
      <c r="CL259" s="496">
        <f t="shared" si="670"/>
        <v>17852.42224471</v>
      </c>
      <c r="CM259" s="496">
        <f t="shared" si="670"/>
        <v>18052.42224471</v>
      </c>
      <c r="CN259" s="496">
        <f t="shared" si="670"/>
        <v>18139.91299959</v>
      </c>
      <c r="CP259" s="497">
        <f t="shared" si="671"/>
        <v>232.288847</v>
      </c>
      <c r="CQ259" s="497">
        <f t="shared" si="671"/>
        <v>4526.738636</v>
      </c>
      <c r="CR259" s="497">
        <f t="shared" si="671"/>
        <v>5071.2656109999998</v>
      </c>
      <c r="CS259" s="497">
        <f t="shared" si="671"/>
        <v>5615.7925859999996</v>
      </c>
      <c r="CT259" s="497">
        <f t="shared" si="671"/>
        <v>6296.4513040000002</v>
      </c>
      <c r="CU259" s="497">
        <f t="shared" si="671"/>
        <v>7385.5052530000003</v>
      </c>
      <c r="CV259" s="497">
        <f t="shared" si="671"/>
        <v>8746.8226890000005</v>
      </c>
      <c r="CW259" s="497">
        <f t="shared" si="671"/>
        <v>10108.140125</v>
      </c>
      <c r="CX259" s="497">
        <f t="shared" si="671"/>
        <v>11741.721049</v>
      </c>
      <c r="CY259" s="497">
        <f t="shared" si="671"/>
        <v>13783.697203</v>
      </c>
      <c r="CZ259" s="497">
        <f t="shared" si="671"/>
        <v>15825.673357</v>
      </c>
      <c r="DA259" s="497">
        <f t="shared" si="671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30 de Septiembre de 2024'!$P$4:$P$749,'[1]SIIF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2024'!$N$4:$N$749,$O260)/1000000)</f>
        <v>171.97800000000001</v>
      </c>
      <c r="X260" s="301">
        <v>0</v>
      </c>
      <c r="Y260" s="352">
        <f>(+SUMIFS('[1]SIIF 30 de Septiembre de 2024'!$R$4:$R$749,'[1]SIIF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2024'!$N$4:$N$749,$O260)/1000000)</f>
        <v>0</v>
      </c>
      <c r="Z260" s="301"/>
      <c r="AA260" s="352">
        <f>(+SUMIFS('[1]SIIF 30 de Septiembre de 2024'!$Q$4:$Q$749,'[1]SIIF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30 de Septiembre de 2024'!$T$4:$T$749,'[1]SIIF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2024'!$N$4:$N$749,$O260)/1000000)</f>
        <v>0</v>
      </c>
      <c r="AF260" s="352">
        <f>(+SUMIFS('[1]SIIF 30 de Septiembre de 2024'!$U$4:$U$749,'[1]SIIF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2024'!$N$4:$N$749,$O260)/1000000)</f>
        <v>153.05479024000002</v>
      </c>
      <c r="AG260" s="352">
        <f>AD260-AE260</f>
        <v>171.97800000000001</v>
      </c>
      <c r="AH260" s="422">
        <f>+SUMIFS('[1]SIIF 30 de Septiembre de 2024'!$W$4:$W$749,'[1]SIIF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</f>
        <v>122.781127</v>
      </c>
      <c r="AI260" s="177">
        <f t="shared" si="657"/>
        <v>0.71393507890544139</v>
      </c>
      <c r="AJ260" s="217"/>
      <c r="AK260" s="246">
        <f>INDEX(CC260:CN260,MATCH($W$1,$CC$86:$CN$86,0))</f>
        <v>145</v>
      </c>
      <c r="AL260" s="176">
        <f>+AH260-AK260</f>
        <v>-22.218873000000002</v>
      </c>
      <c r="AM260" s="170">
        <f t="shared" si="658"/>
        <v>0.84313109816371856</v>
      </c>
      <c r="AN260" s="422">
        <f>+SUMIFS('[1]SIIF 30 de Septiembre de 2024'!$X$4:$X$749,'[1]SIIF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</f>
        <v>65.724812999999997</v>
      </c>
      <c r="AO260" s="177">
        <f t="shared" si="659"/>
        <v>0.38216988800893137</v>
      </c>
      <c r="AP260" s="217"/>
      <c r="AQ260" s="246">
        <f>INDEX(CP260:DA260,MATCH($W$1,$CP$86:$DA$86,0))</f>
        <v>101.27035306000001</v>
      </c>
      <c r="AR260" s="176">
        <f>+AN260-AQ260</f>
        <v>-35.545540060000008</v>
      </c>
      <c r="AS260" s="170">
        <f t="shared" si="660"/>
        <v>0.58885644128900205</v>
      </c>
      <c r="AT260" s="422">
        <f>+SUMIFS('[1]SIIF 30 de Septiembre de 2024'!$Z$4:$Z$749,'[1]SIIF 30 de Septiembre de 2024'!$A$4:$A$749,$B260,'[1]SIIF 30 de Septiembre de 2024'!$B$4:$B$749,$C260,'[1]SIIF 30 de Septiembre de 2024'!$C$4:$C$749,$D260,'[1]SIIF 30 de Septiembre de 2024'!$D$4:$D$749,$E260,'[1]SIIF 30 de Septiembre de 2024'!$E$4:$E$749,$F260,'[1]SIIF 30 de Septiembre de 2024'!$F$4:$F$749,$G260,'[1]SIIF 30 de Septiembre de 2024'!$G$4:$G$749,$H260,'[1]SIIF 30 de Septiembre de 2024'!$H$4:$H$749,$I260,'[1]SIIF 30 de Septiembre de 2024'!$I$4:$I$749,$J260,'[1]SIIF 30 de Septiembre de 2024'!$J$4:$J$749,$K260,'[1]SIIF 30 de Septiembre de 2024'!$K$4:$K$749,$L260,'[1]SIIF 30 de Septiembre de 2024'!$L$4:$L$749,$M260,'[1]SIIF 30 de Septiembre de 2024'!$M$4:$M$749,$N260,'[1]SIIF 30 de Septiembre de 2024'!$N$4:$N$749,$O260)/1000000</f>
        <v>65.724812999999997</v>
      </c>
      <c r="AU260" s="177">
        <f t="shared" si="661"/>
        <v>0.38216988800893137</v>
      </c>
      <c r="AV260" s="422">
        <f>+AD260-AH260</f>
        <v>49.196873000000011</v>
      </c>
      <c r="AW260" s="350">
        <f>+AH260-AN260</f>
        <v>57.056314</v>
      </c>
      <c r="AX260" s="351">
        <f t="shared" si="669"/>
        <v>106.25318700000001</v>
      </c>
      <c r="AY260" s="389"/>
      <c r="AZ260" s="190">
        <f>AD260*AS260</f>
        <v>101.27035306000001</v>
      </c>
      <c r="BA260" s="172">
        <f t="shared" si="662"/>
        <v>0.64900349425127202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70"/>
        <v>145</v>
      </c>
      <c r="CD260" s="496">
        <f t="shared" si="670"/>
        <v>145</v>
      </c>
      <c r="CE260" s="496">
        <f t="shared" si="670"/>
        <v>145</v>
      </c>
      <c r="CF260" s="496">
        <f t="shared" si="670"/>
        <v>145</v>
      </c>
      <c r="CG260" s="496">
        <f t="shared" si="670"/>
        <v>145</v>
      </c>
      <c r="CH260" s="496">
        <f t="shared" si="670"/>
        <v>145</v>
      </c>
      <c r="CI260" s="496">
        <f t="shared" si="670"/>
        <v>145</v>
      </c>
      <c r="CJ260" s="496">
        <f t="shared" si="670"/>
        <v>145</v>
      </c>
      <c r="CK260" s="496">
        <f t="shared" si="670"/>
        <v>145</v>
      </c>
      <c r="CL260" s="496">
        <f t="shared" si="670"/>
        <v>157</v>
      </c>
      <c r="CM260" s="496">
        <f t="shared" si="670"/>
        <v>171.97800000000001</v>
      </c>
      <c r="CN260" s="496">
        <f t="shared" si="670"/>
        <v>171.97800000000001</v>
      </c>
      <c r="CP260" s="497">
        <f t="shared" si="671"/>
        <v>11.894731999999999</v>
      </c>
      <c r="CQ260" s="497">
        <f t="shared" si="671"/>
        <v>21.536197999999999</v>
      </c>
      <c r="CR260" s="497">
        <f t="shared" si="671"/>
        <v>27.553870079999999</v>
      </c>
      <c r="CS260" s="497">
        <f t="shared" si="671"/>
        <v>33.57154216</v>
      </c>
      <c r="CT260" s="497">
        <f t="shared" si="671"/>
        <v>41.09363226</v>
      </c>
      <c r="CU260" s="497">
        <f t="shared" si="671"/>
        <v>53.128976420000001</v>
      </c>
      <c r="CV260" s="497">
        <f t="shared" si="671"/>
        <v>68.17315662</v>
      </c>
      <c r="CW260" s="497">
        <f t="shared" si="671"/>
        <v>83.217336820000014</v>
      </c>
      <c r="CX260" s="497">
        <f t="shared" si="671"/>
        <v>101.27035306000001</v>
      </c>
      <c r="CY260" s="497">
        <f t="shared" si="671"/>
        <v>123.83662336</v>
      </c>
      <c r="CZ260" s="497">
        <f t="shared" si="671"/>
        <v>146.40289365999999</v>
      </c>
      <c r="DA260" s="497">
        <f t="shared" si="671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30 de Septiembre de 2024'!$P$4:$P$749,'[1]SIIF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2024'!$N$4:$N$749,$O261)/1000000)</f>
        <v>16464.692999999999</v>
      </c>
      <c r="X261" s="301">
        <v>0</v>
      </c>
      <c r="Y261" s="352">
        <f>(+SUMIFS('[1]SIIF 30 de Septiembre de 2024'!$R$4:$R$749,'[1]SIIF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2024'!$N$4:$N$749,$O261)/1000000)</f>
        <v>0</v>
      </c>
      <c r="Z261" s="301"/>
      <c r="AA261" s="352">
        <f>(+SUMIFS('[1]SIIF 30 de Septiembre de 2024'!$Q$4:$Q$749,'[1]SIIF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30 de Septiembre de 2024'!$T$4:$T$749,'[1]SIIF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2024'!$N$4:$N$749,$O261)/1000000)</f>
        <v>0</v>
      </c>
      <c r="AF261" s="352">
        <f>(+SUMIFS('[1]SIIF 30 de Septiembre de 2024'!$U$4:$U$749,'[1]SIIF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2024'!$N$4:$N$749,$O261)/1000000)</f>
        <v>16216.48260442</v>
      </c>
      <c r="AG261" s="352">
        <f>AD261-AE261</f>
        <v>16464.692999999999</v>
      </c>
      <c r="AH261" s="422">
        <f>+SUMIFS('[1]SIIF 30 de Septiembre de 2024'!$W$4:$W$749,'[1]SIIF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</f>
        <v>14630.904008670001</v>
      </c>
      <c r="AI261" s="177">
        <f t="shared" si="657"/>
        <v>0.88862294660884367</v>
      </c>
      <c r="AJ261" s="217"/>
      <c r="AK261" s="246">
        <f>INDEX(CC261:CN261,MATCH($W$1,$CC$86:$CN$86,0))</f>
        <v>14286.23691</v>
      </c>
      <c r="AL261" s="176">
        <f>+AH261-AK261</f>
        <v>344.667098670001</v>
      </c>
      <c r="AM261" s="170">
        <f t="shared" si="658"/>
        <v>0.86768923720594127</v>
      </c>
      <c r="AN261" s="422">
        <f>+SUMIFS('[1]SIIF 30 de Septiembre de 2024'!$X$4:$X$749,'[1]SIIF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</f>
        <v>9349.9454633699988</v>
      </c>
      <c r="AO261" s="177">
        <f t="shared" si="659"/>
        <v>0.56787851819466051</v>
      </c>
      <c r="AP261" s="217"/>
      <c r="AQ261" s="246">
        <f>INDEX(CP261:DA261,MATCH($W$1,$CP$86:$DA$86,0))</f>
        <v>8901.9346494199999</v>
      </c>
      <c r="AR261" s="176">
        <f>+AN261-AQ261</f>
        <v>448.01081394999892</v>
      </c>
      <c r="AS261" s="170">
        <f t="shared" si="660"/>
        <v>0.54066812235247874</v>
      </c>
      <c r="AT261" s="422">
        <f>+SUMIFS('[1]SIIF 30 de Septiembre de 2024'!$Z$4:$Z$749,'[1]SIIF 30 de Septiembre de 2024'!$A$4:$A$749,$B261,'[1]SIIF 30 de Septiembre de 2024'!$B$4:$B$749,$C261,'[1]SIIF 30 de Septiembre de 2024'!$C$4:$C$749,$D261,'[1]SIIF 30 de Septiembre de 2024'!$D$4:$D$749,$E261,'[1]SIIF 30 de Septiembre de 2024'!$E$4:$E$749,$F261,'[1]SIIF 30 de Septiembre de 2024'!$F$4:$F$749,$G261,'[1]SIIF 30 de Septiembre de 2024'!$G$4:$G$749,$H261,'[1]SIIF 30 de Septiembre de 2024'!$H$4:$H$749,$I261,'[1]SIIF 30 de Septiembre de 2024'!$I$4:$I$749,$J261,'[1]SIIF 30 de Septiembre de 2024'!$J$4:$J$749,$K261,'[1]SIIF 30 de Septiembre de 2024'!$K$4:$K$749,$L261,'[1]SIIF 30 de Septiembre de 2024'!$L$4:$L$749,$M261,'[1]SIIF 30 de Septiembre de 2024'!$M$4:$M$749,$N261,'[1]SIIF 30 de Septiembre de 2024'!$N$4:$N$749,$O261)/1000000</f>
        <v>9319.9454633699988</v>
      </c>
      <c r="AU261" s="177">
        <f t="shared" si="661"/>
        <v>0.56605643745498313</v>
      </c>
      <c r="AV261" s="422">
        <f>+AD261-AH261</f>
        <v>1833.7889913299987</v>
      </c>
      <c r="AW261" s="350">
        <f>+AH261-AN261</f>
        <v>5280.9585453000018</v>
      </c>
      <c r="AX261" s="351">
        <f t="shared" si="669"/>
        <v>7114.7475366300005</v>
      </c>
      <c r="AY261" s="389"/>
      <c r="AZ261" s="190">
        <f>AD261*AS261</f>
        <v>8901.9346494199999</v>
      </c>
      <c r="BA261" s="172">
        <f t="shared" si="662"/>
        <v>1.050327353726326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70"/>
        <v>2934.7864060000002</v>
      </c>
      <c r="CD261" s="496">
        <f t="shared" si="670"/>
        <v>9435.3707911000001</v>
      </c>
      <c r="CE261" s="496">
        <f t="shared" si="670"/>
        <v>10388.8140601</v>
      </c>
      <c r="CF261" s="496">
        <f t="shared" si="670"/>
        <v>10403.078700100001</v>
      </c>
      <c r="CG261" s="496">
        <f t="shared" si="670"/>
        <v>10403.078700100001</v>
      </c>
      <c r="CH261" s="496">
        <f t="shared" si="670"/>
        <v>10883.078700100001</v>
      </c>
      <c r="CI261" s="496">
        <f t="shared" si="670"/>
        <v>11133.078700100001</v>
      </c>
      <c r="CJ261" s="496">
        <f t="shared" si="670"/>
        <v>11673.078700100001</v>
      </c>
      <c r="CK261" s="496">
        <f t="shared" si="670"/>
        <v>14286.23691</v>
      </c>
      <c r="CL261" s="496">
        <f t="shared" si="670"/>
        <v>14994.27096</v>
      </c>
      <c r="CM261" s="496">
        <f t="shared" si="670"/>
        <v>15304.638935000001</v>
      </c>
      <c r="CN261" s="496">
        <f t="shared" si="670"/>
        <v>16464.692999999999</v>
      </c>
      <c r="CP261" s="497">
        <f t="shared" si="671"/>
        <v>31.080969</v>
      </c>
      <c r="CQ261" s="497">
        <f t="shared" si="671"/>
        <v>373.71778599999999</v>
      </c>
      <c r="CR261" s="497">
        <f t="shared" si="671"/>
        <v>1017.35679456</v>
      </c>
      <c r="CS261" s="497">
        <f t="shared" si="671"/>
        <v>1660.9958031200001</v>
      </c>
      <c r="CT261" s="497">
        <f t="shared" si="671"/>
        <v>2465.5445638200003</v>
      </c>
      <c r="CU261" s="497">
        <f t="shared" si="671"/>
        <v>3752.8225809400005</v>
      </c>
      <c r="CV261" s="497">
        <f t="shared" si="671"/>
        <v>5361.9201023400001</v>
      </c>
      <c r="CW261" s="497">
        <f t="shared" si="671"/>
        <v>6971.0176237400001</v>
      </c>
      <c r="CX261" s="497">
        <f t="shared" si="671"/>
        <v>8901.9346494199999</v>
      </c>
      <c r="CY261" s="497">
        <f t="shared" si="671"/>
        <v>11315.58093152</v>
      </c>
      <c r="CZ261" s="497">
        <f t="shared" si="671"/>
        <v>13729.227213620001</v>
      </c>
      <c r="DA261" s="497">
        <f t="shared" si="671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30 de Septiembre de 2024'!$P$4:$P$749,'[1]SIIF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2024'!$N$4:$N$749,$O262)/1000000)</f>
        <v>1124.2280000000001</v>
      </c>
      <c r="X262" s="301">
        <v>0</v>
      </c>
      <c r="Y262" s="352">
        <f>(+SUMIFS('[1]SIIF 30 de Septiembre de 2024'!$R$4:$R$749,'[1]SIIF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2024'!$N$4:$N$749,$O262)/1000000)</f>
        <v>0</v>
      </c>
      <c r="Z262" s="301"/>
      <c r="AA262" s="352">
        <f>(+SUMIFS('[1]SIIF 30 de Septiembre de 2024'!$Q$4:$Q$749,'[1]SIIF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30 de Septiembre de 2024'!$T$4:$T$749,'[1]SIIF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2024'!$N$4:$N$749,$O262)/1000000)</f>
        <v>0</v>
      </c>
      <c r="AF262" s="352">
        <f>(+SUMIFS('[1]SIIF 30 de Septiembre de 2024'!$U$4:$U$749,'[1]SIIF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2024'!$N$4:$N$749,$O262)/1000000)</f>
        <v>529.13714800000002</v>
      </c>
      <c r="AG262" s="352">
        <f>AD262-AE262</f>
        <v>1124.2280000000001</v>
      </c>
      <c r="AH262" s="422">
        <f>+SUMIFS('[1]SIIF 30 de Septiembre de 2024'!$W$4:$W$749,'[1]SIIF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</f>
        <v>478.15096799999998</v>
      </c>
      <c r="AI262" s="177">
        <f t="shared" si="657"/>
        <v>0.42531494323215568</v>
      </c>
      <c r="AJ262" s="217"/>
      <c r="AK262" s="246">
        <f>INDEX(CC262:CN262,MATCH($W$1,$CC$86:$CN$86,0))</f>
        <v>526.11900000000003</v>
      </c>
      <c r="AL262" s="176">
        <f>+AH262-AK262</f>
        <v>-47.968032000000051</v>
      </c>
      <c r="AM262" s="170">
        <f t="shared" si="658"/>
        <v>0.46798247330612652</v>
      </c>
      <c r="AN262" s="422">
        <f>+SUMIFS('[1]SIIF 30 de Septiembre de 2024'!$X$4:$X$749,'[1]SIIF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</f>
        <v>478.15096799999998</v>
      </c>
      <c r="AO262" s="177">
        <f t="shared" si="659"/>
        <v>0.42531494323215568</v>
      </c>
      <c r="AP262" s="217"/>
      <c r="AQ262" s="246">
        <f>INDEX(CP262:DA262,MATCH($W$1,$CP$86:$DA$86,0))</f>
        <v>613.3341234400001</v>
      </c>
      <c r="AR262" s="176">
        <f>+AN262-AQ262</f>
        <v>-135.18315544000012</v>
      </c>
      <c r="AS262" s="170">
        <f t="shared" si="660"/>
        <v>0.54556026307830785</v>
      </c>
      <c r="AT262" s="422">
        <f>+SUMIFS('[1]SIIF 30 de Septiembre de 2024'!$Z$4:$Z$749,'[1]SIIF 30 de Septiembre de 2024'!$A$4:$A$749,$B262,'[1]SIIF 30 de Septiembre de 2024'!$B$4:$B$749,$C262,'[1]SIIF 30 de Septiembre de 2024'!$C$4:$C$749,$D262,'[1]SIIF 30 de Septiembre de 2024'!$D$4:$D$749,$E262,'[1]SIIF 30 de Septiembre de 2024'!$E$4:$E$749,$F262,'[1]SIIF 30 de Septiembre de 2024'!$F$4:$F$749,$G262,'[1]SIIF 30 de Septiembre de 2024'!$G$4:$G$749,$H262,'[1]SIIF 30 de Septiembre de 2024'!$H$4:$H$749,$I262,'[1]SIIF 30 de Septiembre de 2024'!$I$4:$I$749,$J262,'[1]SIIF 30 de Septiembre de 2024'!$J$4:$J$749,$K262,'[1]SIIF 30 de Septiembre de 2024'!$K$4:$K$749,$L262,'[1]SIIF 30 de Septiembre de 2024'!$L$4:$L$749,$M262,'[1]SIIF 30 de Septiembre de 2024'!$M$4:$M$749,$N262,'[1]SIIF 30 de Septiembre de 2024'!$N$4:$N$749,$O262)/1000000</f>
        <v>475.35166800000002</v>
      </c>
      <c r="AU262" s="177">
        <f t="shared" si="661"/>
        <v>0.42282496788907586</v>
      </c>
      <c r="AV262" s="422">
        <f>+AD262-AH262</f>
        <v>646.07703200000014</v>
      </c>
      <c r="AW262" s="350">
        <f>+AH262-AN262</f>
        <v>0</v>
      </c>
      <c r="AX262" s="351">
        <f t="shared" si="669"/>
        <v>646.07703200000014</v>
      </c>
      <c r="AY262" s="389"/>
      <c r="AZ262" s="190">
        <f>AD262*AS262</f>
        <v>613.33412343999987</v>
      </c>
      <c r="BA262" s="172">
        <f t="shared" si="662"/>
        <v>0.77959296528000155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70"/>
        <v>16.890999999999998</v>
      </c>
      <c r="CD262" s="496">
        <f t="shared" si="670"/>
        <v>61.890999999999998</v>
      </c>
      <c r="CE262" s="496">
        <f t="shared" si="670"/>
        <v>61.890999999999998</v>
      </c>
      <c r="CF262" s="496">
        <f t="shared" si="670"/>
        <v>506.11900000000003</v>
      </c>
      <c r="CG262" s="496">
        <f t="shared" si="670"/>
        <v>506.11900000000003</v>
      </c>
      <c r="CH262" s="496">
        <f t="shared" si="670"/>
        <v>526.11900000000003</v>
      </c>
      <c r="CI262" s="496">
        <f t="shared" si="670"/>
        <v>526.11900000000003</v>
      </c>
      <c r="CJ262" s="496">
        <f t="shared" si="670"/>
        <v>526.11900000000003</v>
      </c>
      <c r="CK262" s="496">
        <f t="shared" si="670"/>
        <v>526.11900000000003</v>
      </c>
      <c r="CL262" s="496">
        <f t="shared" si="670"/>
        <v>526.11900000000003</v>
      </c>
      <c r="CM262" s="496">
        <f t="shared" si="670"/>
        <v>529.22799999999995</v>
      </c>
      <c r="CN262" s="496">
        <f t="shared" si="670"/>
        <v>1124.2280000000001</v>
      </c>
      <c r="CP262" s="497">
        <f t="shared" si="671"/>
        <v>1.0089999999999999</v>
      </c>
      <c r="CQ262" s="497">
        <f t="shared" si="671"/>
        <v>37.219752</v>
      </c>
      <c r="CR262" s="497">
        <f t="shared" si="671"/>
        <v>80.700081920000002</v>
      </c>
      <c r="CS262" s="497">
        <f t="shared" si="671"/>
        <v>124.18041184</v>
      </c>
      <c r="CT262" s="497">
        <f t="shared" si="671"/>
        <v>178.53082424000002</v>
      </c>
      <c r="CU262" s="497">
        <f t="shared" si="671"/>
        <v>265.49148408000002</v>
      </c>
      <c r="CV262" s="497">
        <f t="shared" si="671"/>
        <v>374.19230887999998</v>
      </c>
      <c r="CW262" s="497">
        <f t="shared" si="671"/>
        <v>482.89313368000001</v>
      </c>
      <c r="CX262" s="497">
        <f t="shared" si="671"/>
        <v>613.3341234400001</v>
      </c>
      <c r="CY262" s="497">
        <f t="shared" si="671"/>
        <v>776.38536064000016</v>
      </c>
      <c r="CZ262" s="497">
        <f t="shared" si="671"/>
        <v>939.4365978400001</v>
      </c>
      <c r="DA262" s="497">
        <f t="shared" si="671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8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60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9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3">
        <v>0</v>
      </c>
      <c r="BD263" s="563">
        <v>0</v>
      </c>
      <c r="BE263" s="563">
        <v>0</v>
      </c>
      <c r="BF263" s="563">
        <v>0</v>
      </c>
      <c r="BG263" s="563">
        <v>0</v>
      </c>
      <c r="BH263" s="563">
        <v>0</v>
      </c>
      <c r="BI263" s="563">
        <v>0</v>
      </c>
      <c r="BJ263" s="563">
        <v>0</v>
      </c>
      <c r="BK263" s="563">
        <v>0</v>
      </c>
      <c r="BL263" s="563">
        <v>0</v>
      </c>
      <c r="BM263" s="563">
        <v>0</v>
      </c>
      <c r="BN263" s="563">
        <v>0</v>
      </c>
      <c r="BP263" s="563">
        <v>0</v>
      </c>
      <c r="BQ263" s="563">
        <v>0</v>
      </c>
      <c r="BR263" s="563">
        <v>0</v>
      </c>
      <c r="BS263" s="563">
        <v>0</v>
      </c>
      <c r="BT263" s="563">
        <v>0</v>
      </c>
      <c r="BU263" s="563">
        <v>0</v>
      </c>
      <c r="BV263" s="563">
        <v>0</v>
      </c>
      <c r="BW263" s="563">
        <v>0</v>
      </c>
      <c r="BX263" s="563">
        <v>0</v>
      </c>
      <c r="BY263" s="563">
        <v>0</v>
      </c>
      <c r="BZ263" s="563">
        <v>0</v>
      </c>
      <c r="CA263" s="563">
        <v>0</v>
      </c>
      <c r="CC263" s="185">
        <f t="shared" ref="CC263:CN263" si="672">SUM(CC264:CC265)</f>
        <v>0</v>
      </c>
      <c r="CD263" s="185">
        <f t="shared" si="672"/>
        <v>0</v>
      </c>
      <c r="CE263" s="185">
        <f t="shared" si="672"/>
        <v>0</v>
      </c>
      <c r="CF263" s="185">
        <f t="shared" si="672"/>
        <v>0</v>
      </c>
      <c r="CG263" s="185">
        <f t="shared" si="672"/>
        <v>0</v>
      </c>
      <c r="CH263" s="185">
        <f t="shared" si="672"/>
        <v>0</v>
      </c>
      <c r="CI263" s="185">
        <f t="shared" si="672"/>
        <v>0</v>
      </c>
      <c r="CJ263" s="185">
        <f t="shared" si="672"/>
        <v>0</v>
      </c>
      <c r="CK263" s="185">
        <f t="shared" si="672"/>
        <v>0</v>
      </c>
      <c r="CL263" s="185">
        <f t="shared" si="672"/>
        <v>0</v>
      </c>
      <c r="CM263" s="185">
        <f t="shared" si="672"/>
        <v>0</v>
      </c>
      <c r="CN263" s="185">
        <f t="shared" si="672"/>
        <v>0</v>
      </c>
      <c r="CP263" s="185">
        <f t="shared" ref="CP263:DA263" si="673">SUM(CP264:CP265)</f>
        <v>0</v>
      </c>
      <c r="CQ263" s="185">
        <f t="shared" si="673"/>
        <v>0</v>
      </c>
      <c r="CR263" s="185">
        <f t="shared" si="673"/>
        <v>0</v>
      </c>
      <c r="CS263" s="185">
        <f t="shared" si="673"/>
        <v>0</v>
      </c>
      <c r="CT263" s="185">
        <f t="shared" si="673"/>
        <v>0</v>
      </c>
      <c r="CU263" s="185">
        <f t="shared" si="673"/>
        <v>0</v>
      </c>
      <c r="CV263" s="185">
        <f t="shared" si="673"/>
        <v>0</v>
      </c>
      <c r="CW263" s="185">
        <f t="shared" si="673"/>
        <v>0</v>
      </c>
      <c r="CX263" s="185">
        <f t="shared" si="673"/>
        <v>0</v>
      </c>
      <c r="CY263" s="185">
        <f t="shared" si="673"/>
        <v>0</v>
      </c>
      <c r="CZ263" s="185">
        <f t="shared" si="673"/>
        <v>0</v>
      </c>
      <c r="DA263" s="185">
        <f t="shared" si="673"/>
        <v>0</v>
      </c>
      <c r="DC263" s="185">
        <f t="shared" ref="DC263:DN263" si="674">SUM(DC264:DC265)</f>
        <v>0</v>
      </c>
      <c r="DD263" s="185">
        <f t="shared" si="674"/>
        <v>0</v>
      </c>
      <c r="DE263" s="185">
        <f t="shared" si="674"/>
        <v>0</v>
      </c>
      <c r="DF263" s="185">
        <f t="shared" si="674"/>
        <v>0</v>
      </c>
      <c r="DG263" s="185">
        <f t="shared" si="674"/>
        <v>0</v>
      </c>
      <c r="DH263" s="185">
        <f t="shared" si="674"/>
        <v>0</v>
      </c>
      <c r="DI263" s="185">
        <f t="shared" si="674"/>
        <v>0</v>
      </c>
      <c r="DJ263" s="185">
        <f t="shared" si="674"/>
        <v>0</v>
      </c>
      <c r="DK263" s="185">
        <f t="shared" si="674"/>
        <v>0</v>
      </c>
      <c r="DL263" s="185">
        <f t="shared" si="674"/>
        <v>0</v>
      </c>
      <c r="DM263" s="185">
        <f t="shared" si="674"/>
        <v>0</v>
      </c>
      <c r="DN263" s="185">
        <f t="shared" si="674"/>
        <v>0</v>
      </c>
      <c r="DP263" s="185">
        <f t="shared" ref="DP263:EA263" si="675">SUM(DP264:DP265)</f>
        <v>0</v>
      </c>
      <c r="DQ263" s="185">
        <f t="shared" si="675"/>
        <v>0</v>
      </c>
      <c r="DR263" s="185">
        <f t="shared" si="675"/>
        <v>0</v>
      </c>
      <c r="DS263" s="185">
        <f t="shared" si="675"/>
        <v>0</v>
      </c>
      <c r="DT263" s="185">
        <f t="shared" si="675"/>
        <v>0</v>
      </c>
      <c r="DU263" s="185">
        <f t="shared" si="675"/>
        <v>0</v>
      </c>
      <c r="DV263" s="185">
        <f t="shared" si="675"/>
        <v>0</v>
      </c>
      <c r="DW263" s="185">
        <f t="shared" si="675"/>
        <v>0</v>
      </c>
      <c r="DX263" s="185">
        <f t="shared" si="675"/>
        <v>0</v>
      </c>
      <c r="DY263" s="185">
        <f t="shared" si="675"/>
        <v>0</v>
      </c>
      <c r="DZ263" s="185">
        <f t="shared" si="675"/>
        <v>0</v>
      </c>
      <c r="EA263" s="185">
        <f t="shared" si="675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30 de Septiembre de 2024'!$P$4:$P$749,'[1]SIIF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2024'!$N$4:$N$749,$O264)/1000000)</f>
        <v>0</v>
      </c>
      <c r="X264" s="354">
        <v>0</v>
      </c>
      <c r="Y264" s="352">
        <f>(+SUMIFS('[1]SIIF 30 de Septiembre de 2024'!$R$4:$R$749,'[1]SIIF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2024'!$N$4:$N$749,$O264)/1000000)</f>
        <v>0</v>
      </c>
      <c r="Z264" s="350"/>
      <c r="AA264" s="352">
        <f>(+SUMIFS('[1]SIIF 30 de Septiembre de 2024'!$Q$4:$Q$749,'[1]SIIF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2024'!$N$4:$N$749,$O264)/1000000)</f>
        <v>0</v>
      </c>
      <c r="AB264" s="352"/>
      <c r="AC264" s="350"/>
      <c r="AD264" s="422">
        <f>W264-Y264+AA264</f>
        <v>0</v>
      </c>
      <c r="AE264" s="354">
        <f>(+SUMIFS('[1]SIIF 30 de Septiembre de 2024'!$T$4:$T$749,'[1]SIIF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2024'!$N$4:$N$749,$O264)/1000000)</f>
        <v>0</v>
      </c>
      <c r="AF264" s="354"/>
      <c r="AG264" s="352">
        <f>AD264-AE264</f>
        <v>0</v>
      </c>
      <c r="AH264" s="424">
        <f>+SUMIFS('[1]SIIF 30 de Septiembre de 2024'!$W$4:$W$749,'[1]SIIF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8"/>
        <v>0</v>
      </c>
      <c r="AN264" s="424">
        <f>+SUMIFS('[1]SIIF 30 de Septiembre de 2024'!$X$4:$X$749,'[1]SIIF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60"/>
        <v>0</v>
      </c>
      <c r="AT264" s="424">
        <f>+SUMIFS('[1]SIIF 30 de Septiembre de 2024'!$Z$4:$Z$749,'[1]SIIF 30 de Septiembre de 2024'!$A$4:$A$749,$B264,'[1]SIIF 30 de Septiembre de 2024'!$B$4:$B$749,$C264,'[1]SIIF 30 de Septiembre de 2024'!$C$4:$C$749,$D264,'[1]SIIF 30 de Septiembre de 2024'!$D$4:$D$749,$E264,'[1]SIIF 30 de Septiembre de 2024'!$E$4:$E$749,$F264,'[1]SIIF 30 de Septiembre de 2024'!$F$4:$F$749,$G264,'[1]SIIF 30 de Septiembre de 2024'!$G$4:$G$749,$H264,'[1]SIIF 30 de Septiembre de 2024'!$H$4:$H$749,$I264,'[1]SIIF 30 de Septiembre de 2024'!$I$4:$I$749,$J264,'[1]SIIF 30 de Septiembre de 2024'!$J$4:$J$749,$K264,'[1]SIIF 30 de Septiembre de 2024'!$K$4:$K$749,$L264,'[1]SIIF 30 de Septiembre de 2024'!$L$4:$L$749,$M264,'[1]SIIF 30 de Septiembre de 2024'!$M$4:$M$749,$N264,'[1]SIIF 30 de Septiembre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9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70"/>
        <v>0</v>
      </c>
      <c r="CD264" s="496">
        <f t="shared" si="670"/>
        <v>0</v>
      </c>
      <c r="CE264" s="496">
        <f t="shared" si="670"/>
        <v>0</v>
      </c>
      <c r="CF264" s="496">
        <f t="shared" si="670"/>
        <v>0</v>
      </c>
      <c r="CG264" s="496">
        <f t="shared" si="670"/>
        <v>0</v>
      </c>
      <c r="CH264" s="496">
        <f t="shared" si="670"/>
        <v>0</v>
      </c>
      <c r="CI264" s="496">
        <f t="shared" si="670"/>
        <v>0</v>
      </c>
      <c r="CJ264" s="496">
        <f t="shared" si="670"/>
        <v>0</v>
      </c>
      <c r="CK264" s="496">
        <f t="shared" si="670"/>
        <v>0</v>
      </c>
      <c r="CL264" s="496">
        <f t="shared" si="670"/>
        <v>0</v>
      </c>
      <c r="CM264" s="496">
        <f t="shared" si="670"/>
        <v>0</v>
      </c>
      <c r="CN264" s="496">
        <f t="shared" si="670"/>
        <v>0</v>
      </c>
      <c r="CP264" s="497">
        <f t="shared" si="671"/>
        <v>0</v>
      </c>
      <c r="CQ264" s="497">
        <f t="shared" si="671"/>
        <v>0</v>
      </c>
      <c r="CR264" s="497">
        <f t="shared" si="671"/>
        <v>0</v>
      </c>
      <c r="CS264" s="497">
        <f t="shared" si="671"/>
        <v>0</v>
      </c>
      <c r="CT264" s="497">
        <f t="shared" si="671"/>
        <v>0</v>
      </c>
      <c r="CU264" s="497">
        <f t="shared" si="671"/>
        <v>0</v>
      </c>
      <c r="CV264" s="497">
        <f t="shared" si="671"/>
        <v>0</v>
      </c>
      <c r="CW264" s="497">
        <f t="shared" si="671"/>
        <v>0</v>
      </c>
      <c r="CX264" s="497">
        <f t="shared" si="671"/>
        <v>0</v>
      </c>
      <c r="CY264" s="497">
        <f t="shared" si="671"/>
        <v>0</v>
      </c>
      <c r="CZ264" s="497">
        <f t="shared" si="671"/>
        <v>0</v>
      </c>
      <c r="DA264" s="497">
        <f t="shared" si="671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30 de Septiembre de 2024'!$P$4:$P$749,'[1]SIIF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2024'!$N$4:$N$749,$O265)/1000000)</f>
        <v>0</v>
      </c>
      <c r="X265" s="354">
        <v>0</v>
      </c>
      <c r="Y265" s="352">
        <f>(+SUMIFS('[1]SIIF 30 de Septiembre de 2024'!$R$4:$R$749,'[1]SIIF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2024'!$N$4:$N$749,$O265)/1000000)</f>
        <v>0</v>
      </c>
      <c r="Z265" s="350"/>
      <c r="AA265" s="352">
        <f>(+SUMIFS('[1]SIIF 30 de Septiembre de 2024'!$Q$4:$Q$749,'[1]SIIF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2024'!$N$4:$N$749,$O265)/1000000)</f>
        <v>0</v>
      </c>
      <c r="AB265" s="354"/>
      <c r="AC265" s="350"/>
      <c r="AD265" s="422">
        <f>W265-Y265+AA265</f>
        <v>0</v>
      </c>
      <c r="AE265" s="354">
        <f>(+SUMIFS('[1]SIIF 30 de Septiembre de 2024'!$T$4:$T$749,'[1]SIIF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2024'!$N$4:$N$749,$O265)/1000000)</f>
        <v>0</v>
      </c>
      <c r="AF265" s="354">
        <f>(+SUMIFS('[1]SIIF 30 de Septiembre de 2024'!$U$4:$U$749,'[1]SIIF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2024'!$N$4:$N$749,$O265)/1000000)</f>
        <v>0</v>
      </c>
      <c r="AG265" s="352">
        <f>AD265-AE265</f>
        <v>0</v>
      </c>
      <c r="AH265" s="424">
        <f>+SUMIFS('[1]SIIF 30 de Septiembre de 2024'!$W$4:$W$749,'[1]SIIF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8"/>
        <v>0</v>
      </c>
      <c r="AN265" s="422">
        <f>+SUMIFS('[1]SIIF 30 de Septiembre de 2024'!$X$4:$X$749,'[1]SIIF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60"/>
        <v>0</v>
      </c>
      <c r="AT265" s="422">
        <f>+SUMIFS('[1]SIIF 30 de Septiembre de 2024'!$Z$4:$Z$749,'[1]SIIF 30 de Septiembre de 2024'!$A$4:$A$749,$B265,'[1]SIIF 30 de Septiembre de 2024'!$B$4:$B$749,$C265,'[1]SIIF 30 de Septiembre de 2024'!$C$4:$C$749,$D265,'[1]SIIF 30 de Septiembre de 2024'!$D$4:$D$749,$E265,'[1]SIIF 30 de Septiembre de 2024'!$E$4:$E$749,$F265,'[1]SIIF 30 de Septiembre de 2024'!$F$4:$F$749,$G265,'[1]SIIF 30 de Septiembre de 2024'!$G$4:$G$749,$H265,'[1]SIIF 30 de Septiembre de 2024'!$H$4:$H$749,$I265,'[1]SIIF 30 de Septiembre de 2024'!$I$4:$I$749,$J265,'[1]SIIF 30 de Septiembre de 2024'!$J$4:$J$749,$K265,'[1]SIIF 30 de Septiembre de 2024'!$K$4:$K$749,$L265,'[1]SIIF 30 de Septiembre de 2024'!$L$4:$L$749,$M265,'[1]SIIF 30 de Septiembre de 2024'!$M$4:$M$749,$N265,'[1]SIIF 30 de Septiembre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9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70"/>
        <v>0</v>
      </c>
      <c r="CD265" s="496">
        <f t="shared" si="670"/>
        <v>0</v>
      </c>
      <c r="CE265" s="496">
        <f t="shared" si="670"/>
        <v>0</v>
      </c>
      <c r="CF265" s="496">
        <f t="shared" si="670"/>
        <v>0</v>
      </c>
      <c r="CG265" s="496">
        <f t="shared" si="670"/>
        <v>0</v>
      </c>
      <c r="CH265" s="496">
        <f t="shared" si="670"/>
        <v>0</v>
      </c>
      <c r="CI265" s="496">
        <f t="shared" si="670"/>
        <v>0</v>
      </c>
      <c r="CJ265" s="496">
        <f t="shared" si="670"/>
        <v>0</v>
      </c>
      <c r="CK265" s="496">
        <f t="shared" si="670"/>
        <v>0</v>
      </c>
      <c r="CL265" s="496">
        <f t="shared" si="670"/>
        <v>0</v>
      </c>
      <c r="CM265" s="496">
        <f t="shared" si="670"/>
        <v>0</v>
      </c>
      <c r="CN265" s="496">
        <f t="shared" si="670"/>
        <v>0</v>
      </c>
      <c r="CP265" s="497">
        <f t="shared" si="671"/>
        <v>0</v>
      </c>
      <c r="CQ265" s="497">
        <f t="shared" si="671"/>
        <v>0</v>
      </c>
      <c r="CR265" s="497">
        <f t="shared" si="671"/>
        <v>0</v>
      </c>
      <c r="CS265" s="497">
        <f t="shared" si="671"/>
        <v>0</v>
      </c>
      <c r="CT265" s="497">
        <f t="shared" si="671"/>
        <v>0</v>
      </c>
      <c r="CU265" s="497">
        <f t="shared" si="671"/>
        <v>0</v>
      </c>
      <c r="CV265" s="497">
        <f t="shared" si="671"/>
        <v>0</v>
      </c>
      <c r="CW265" s="497">
        <f t="shared" si="671"/>
        <v>0</v>
      </c>
      <c r="CX265" s="497">
        <f t="shared" si="671"/>
        <v>0</v>
      </c>
      <c r="CY265" s="497">
        <f t="shared" si="671"/>
        <v>0</v>
      </c>
      <c r="CZ265" s="497">
        <f t="shared" si="671"/>
        <v>0</v>
      </c>
      <c r="DA265" s="497">
        <f t="shared" si="671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G266" si="676">AA283</f>
        <v>0</v>
      </c>
      <c r="AB266" s="185">
        <f t="shared" si="676"/>
        <v>0</v>
      </c>
      <c r="AC266" s="185">
        <f t="shared" si="676"/>
        <v>0</v>
      </c>
      <c r="AD266" s="423">
        <f>AD283</f>
        <v>61421.308034000001</v>
      </c>
      <c r="AE266" s="353">
        <f t="shared" si="676"/>
        <v>3055.19652</v>
      </c>
      <c r="AF266" s="353">
        <f t="shared" si="676"/>
        <v>52447.710893529991</v>
      </c>
      <c r="AG266" s="353">
        <f t="shared" si="676"/>
        <v>58366.111513999997</v>
      </c>
      <c r="AH266" s="423">
        <f>AH283</f>
        <v>31750.804908089998</v>
      </c>
      <c r="AI266" s="167">
        <f>+AH266/AD266</f>
        <v>0.516934691304754</v>
      </c>
      <c r="AJ266" s="226"/>
      <c r="AK266" s="423">
        <f>AK283</f>
        <v>56585.122373999999</v>
      </c>
      <c r="AL266" s="423">
        <f>AL283</f>
        <v>-24834.317465909997</v>
      </c>
      <c r="AM266" s="170">
        <f t="shared" si="658"/>
        <v>0.92126208615871685</v>
      </c>
      <c r="AN266" s="423">
        <f>AN283</f>
        <v>14732.753020329999</v>
      </c>
      <c r="AO266" s="183">
        <f>+AN266/AD266</f>
        <v>0.23986387610264873</v>
      </c>
      <c r="AP266" s="217"/>
      <c r="AQ266" s="353">
        <f>AQ283</f>
        <v>23130.391606220004</v>
      </c>
      <c r="AR266" s="353">
        <f>AR283</f>
        <v>-8397.6385858899994</v>
      </c>
      <c r="AS266" s="170">
        <f t="shared" si="660"/>
        <v>0.37658578670151549</v>
      </c>
      <c r="AT266" s="423">
        <f>AT283</f>
        <v>14521.117514329999</v>
      </c>
      <c r="AU266" s="183">
        <f>+AT266/AD266</f>
        <v>0.2364182395186338</v>
      </c>
      <c r="AV266" s="423">
        <f>AV283</f>
        <v>29670.503125909996</v>
      </c>
      <c r="AW266" s="353">
        <f>AW283</f>
        <v>17018.051887760001</v>
      </c>
      <c r="AX266" s="355">
        <f>AX283</f>
        <v>46688.555013669997</v>
      </c>
      <c r="AY266" s="384"/>
      <c r="AZ266" s="187">
        <f>AZ283</f>
        <v>23130.39160648968</v>
      </c>
      <c r="BA266" s="172">
        <f t="shared" si="662"/>
        <v>0.63694351876846045</v>
      </c>
      <c r="BC266" s="510">
        <f>CC266/$AD$266</f>
        <v>4.7743366168247755E-5</v>
      </c>
      <c r="BD266" s="510">
        <f t="shared" ref="BD266:BN266" si="677">CD266/$AD$266</f>
        <v>4.7694133742290208E-2</v>
      </c>
      <c r="BE266" s="510">
        <f t="shared" si="677"/>
        <v>0.10338262507345156</v>
      </c>
      <c r="BF266" s="510">
        <f t="shared" si="677"/>
        <v>0.24136881991821896</v>
      </c>
      <c r="BG266" s="510">
        <f t="shared" si="677"/>
        <v>0.25618911159120172</v>
      </c>
      <c r="BH266" s="510">
        <f t="shared" si="677"/>
        <v>0.40732400718576334</v>
      </c>
      <c r="BI266" s="510">
        <f t="shared" si="677"/>
        <v>0.55658009186447599</v>
      </c>
      <c r="BJ266" s="510">
        <f t="shared" si="677"/>
        <v>0.70183275761788855</v>
      </c>
      <c r="BK266" s="510">
        <f t="shared" si="677"/>
        <v>0.92126208615871685</v>
      </c>
      <c r="BL266" s="510">
        <f t="shared" si="677"/>
        <v>0.93917118049762438</v>
      </c>
      <c r="BM266" s="510">
        <f t="shared" si="677"/>
        <v>0.94972126516272615</v>
      </c>
      <c r="BN266" s="510">
        <f t="shared" si="677"/>
        <v>1</v>
      </c>
      <c r="BP266" s="510">
        <f>CP266/$AD$266</f>
        <v>0</v>
      </c>
      <c r="BQ266" s="510">
        <f t="shared" ref="BQ266:CA266" si="678">CQ266/$AD$266</f>
        <v>5.490511530840773E-5</v>
      </c>
      <c r="BR266" s="510">
        <f t="shared" si="678"/>
        <v>7.2015055842696938E-3</v>
      </c>
      <c r="BS266" s="510">
        <f t="shared" si="678"/>
        <v>1.7613771112154303E-2</v>
      </c>
      <c r="BT266" s="510">
        <f t="shared" si="678"/>
        <v>5.6367216962939219E-2</v>
      </c>
      <c r="BU266" s="510">
        <f t="shared" si="678"/>
        <v>8.5777819982009409E-2</v>
      </c>
      <c r="BV266" s="510">
        <f t="shared" si="678"/>
        <v>0.14199196594172617</v>
      </c>
      <c r="BW266" s="510">
        <f t="shared" si="678"/>
        <v>0.25762678678384204</v>
      </c>
      <c r="BX266" s="510">
        <f t="shared" si="678"/>
        <v>0.37658578670151549</v>
      </c>
      <c r="BY266" s="510">
        <f t="shared" si="678"/>
        <v>0.53385485812565681</v>
      </c>
      <c r="BZ266" s="510">
        <f t="shared" si="678"/>
        <v>0.73025249150568528</v>
      </c>
      <c r="CA266" s="510">
        <f t="shared" si="678"/>
        <v>0.99999999998371902</v>
      </c>
      <c r="CC266" s="353">
        <f>CC283</f>
        <v>2.9324599999999998</v>
      </c>
      <c r="CD266" s="353">
        <f t="shared" ref="CD266:CN266" si="679">CD283</f>
        <v>2929.4360799999999</v>
      </c>
      <c r="CE266" s="353">
        <f t="shared" si="679"/>
        <v>6349.89606</v>
      </c>
      <c r="CF266" s="353">
        <f t="shared" si="679"/>
        <v>14825.188638000001</v>
      </c>
      <c r="CG266" s="353">
        <f t="shared" si="679"/>
        <v>15735.470338000001</v>
      </c>
      <c r="CH266" s="353">
        <f t="shared" si="679"/>
        <v>25018.373315000001</v>
      </c>
      <c r="CI266" s="353">
        <f t="shared" si="679"/>
        <v>34185.877267999997</v>
      </c>
      <c r="CJ266" s="353">
        <f t="shared" si="679"/>
        <v>43107.485993999995</v>
      </c>
      <c r="CK266" s="353">
        <f t="shared" si="679"/>
        <v>56585.122373999999</v>
      </c>
      <c r="CL266" s="353">
        <f t="shared" si="679"/>
        <v>57685.122373999999</v>
      </c>
      <c r="CM266" s="353">
        <f t="shared" si="679"/>
        <v>58333.122373999999</v>
      </c>
      <c r="CN266" s="353">
        <f t="shared" si="679"/>
        <v>61421.308034000001</v>
      </c>
      <c r="CP266" s="353">
        <f t="shared" ref="CP266:CZ266" si="680">CP283</f>
        <v>0</v>
      </c>
      <c r="CQ266" s="353">
        <f t="shared" si="680"/>
        <v>3.372344</v>
      </c>
      <c r="CR266" s="353">
        <f t="shared" si="680"/>
        <v>442.32589280000002</v>
      </c>
      <c r="CS266" s="353">
        <f t="shared" si="680"/>
        <v>1081.8608611200002</v>
      </c>
      <c r="CT266" s="353">
        <f t="shared" si="680"/>
        <v>3462.1481961</v>
      </c>
      <c r="CU266" s="353">
        <f t="shared" si="680"/>
        <v>5268.5859036000002</v>
      </c>
      <c r="CV266" s="353">
        <f t="shared" si="680"/>
        <v>8721.3322784600005</v>
      </c>
      <c r="CW266" s="353">
        <f t="shared" si="680"/>
        <v>15823.774228860002</v>
      </c>
      <c r="CX266" s="353">
        <f t="shared" si="680"/>
        <v>23130.391606220004</v>
      </c>
      <c r="CY266" s="353">
        <f t="shared" si="680"/>
        <v>32790.063686383335</v>
      </c>
      <c r="CZ266" s="353">
        <f t="shared" si="680"/>
        <v>44853.063223366662</v>
      </c>
      <c r="DA266" s="353">
        <f>DA283</f>
        <v>61421.308033000001</v>
      </c>
      <c r="DC266" s="353">
        <f t="shared" ref="DC266:DN266" si="681">DC283</f>
        <v>2932460</v>
      </c>
      <c r="DD266" s="353">
        <f t="shared" si="681"/>
        <v>2929436080</v>
      </c>
      <c r="DE266" s="353">
        <f t="shared" si="681"/>
        <v>6349896060</v>
      </c>
      <c r="DF266" s="353">
        <f t="shared" si="681"/>
        <v>14825188638</v>
      </c>
      <c r="DG266" s="353">
        <f t="shared" si="681"/>
        <v>15735470338</v>
      </c>
      <c r="DH266" s="353">
        <f t="shared" si="681"/>
        <v>25018373315</v>
      </c>
      <c r="DI266" s="353">
        <f t="shared" si="681"/>
        <v>34185877268</v>
      </c>
      <c r="DJ266" s="353">
        <f t="shared" si="681"/>
        <v>43107485994</v>
      </c>
      <c r="DK266" s="353">
        <f t="shared" si="681"/>
        <v>56585122374</v>
      </c>
      <c r="DL266" s="353">
        <f t="shared" si="681"/>
        <v>57685122374</v>
      </c>
      <c r="DM266" s="353">
        <f t="shared" si="681"/>
        <v>58333122374</v>
      </c>
      <c r="DN266" s="353">
        <f t="shared" si="681"/>
        <v>61421308034</v>
      </c>
      <c r="DP266" s="353">
        <f t="shared" ref="DP266:EA266" si="682">DP283</f>
        <v>0</v>
      </c>
      <c r="DQ266" s="353">
        <f t="shared" si="682"/>
        <v>3372344</v>
      </c>
      <c r="DR266" s="353">
        <f t="shared" si="682"/>
        <v>442325892.80000001</v>
      </c>
      <c r="DS266" s="353">
        <f t="shared" si="682"/>
        <v>1081860861.1200001</v>
      </c>
      <c r="DT266" s="353">
        <f t="shared" si="682"/>
        <v>3462148196.1000004</v>
      </c>
      <c r="DU266" s="353">
        <f t="shared" si="682"/>
        <v>5268585903.6000004</v>
      </c>
      <c r="DV266" s="353">
        <f t="shared" si="682"/>
        <v>8721332278.4599991</v>
      </c>
      <c r="DW266" s="353">
        <f t="shared" si="682"/>
        <v>15823774228.860001</v>
      </c>
      <c r="DX266" s="353">
        <f t="shared" si="682"/>
        <v>23130391606.220001</v>
      </c>
      <c r="DY266" s="353">
        <f t="shared" si="682"/>
        <v>32790063686.383335</v>
      </c>
      <c r="DZ266" s="353">
        <f t="shared" si="682"/>
        <v>44853063223.366669</v>
      </c>
      <c r="EA266" s="353">
        <f t="shared" si="682"/>
        <v>61421308033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3">+X266+X257+X263</f>
        <v>0</v>
      </c>
      <c r="Y267" s="353">
        <f t="shared" si="683"/>
        <v>0</v>
      </c>
      <c r="Z267" s="353">
        <f t="shared" si="683"/>
        <v>0</v>
      </c>
      <c r="AA267" s="353">
        <f t="shared" si="683"/>
        <v>0</v>
      </c>
      <c r="AB267" s="353">
        <f t="shared" si="683"/>
        <v>0</v>
      </c>
      <c r="AC267" s="353">
        <f t="shared" si="683"/>
        <v>0</v>
      </c>
      <c r="AD267" s="423">
        <f>+AD266+AD257+AD263</f>
        <v>135930.95403399999</v>
      </c>
      <c r="AE267" s="353">
        <f>+AE266+AE257+AE263</f>
        <v>3055.19652</v>
      </c>
      <c r="AF267" s="353">
        <f>+AF266+AF257+AF263</f>
        <v>125726.62672018999</v>
      </c>
      <c r="AG267" s="353">
        <f>+AG266+AG257+AG263</f>
        <v>132875.757514</v>
      </c>
      <c r="AH267" s="423">
        <f>+AH266+AH257+AH263</f>
        <v>88251.066127550002</v>
      </c>
      <c r="AI267" s="167">
        <f>+AH267/AD267</f>
        <v>0.64923450846579089</v>
      </c>
      <c r="AJ267" s="260"/>
      <c r="AK267" s="353">
        <f>+AK266+AK257+AK263</f>
        <v>118351.52602871</v>
      </c>
      <c r="AL267" s="353">
        <f>+AL266+AL257+AL263</f>
        <v>-30100.459901159986</v>
      </c>
      <c r="AM267" s="170">
        <f t="shared" si="658"/>
        <v>0.87067384224425504</v>
      </c>
      <c r="AN267" s="423">
        <f>+AN266+AN257+AN263</f>
        <v>61264.02152776</v>
      </c>
      <c r="AO267" s="183">
        <f>+AN267/AD267</f>
        <v>0.45069956260614646</v>
      </c>
      <c r="AP267" s="261"/>
      <c r="AQ267" s="353">
        <f>+AQ266+AQ257+AQ263</f>
        <v>72716.659518440007</v>
      </c>
      <c r="AR267" s="353">
        <f>+AR266+AR257+AR263</f>
        <v>-11452.637990680003</v>
      </c>
      <c r="AS267" s="170">
        <f t="shared" si="660"/>
        <v>0.53495291072739481</v>
      </c>
      <c r="AT267" s="423">
        <f>+AT266+AT257+AT263</f>
        <v>60950.766500760001</v>
      </c>
      <c r="AU267" s="183">
        <f>+AT267/AD267</f>
        <v>0.4483950468376362</v>
      </c>
      <c r="AV267" s="423">
        <f>+AV266+AV257+AV263</f>
        <v>47679.887906449992</v>
      </c>
      <c r="AW267" s="353">
        <f>+AW266+AW257+AW263</f>
        <v>26987.044599790006</v>
      </c>
      <c r="AX267" s="355">
        <f>+AX266+AX257</f>
        <v>74666.932506240002</v>
      </c>
      <c r="AY267" s="384"/>
      <c r="AZ267" s="187">
        <f>+AZ266+AZ257</f>
        <v>72831.943157969683</v>
      </c>
      <c r="BA267" s="172">
        <f t="shared" si="662"/>
        <v>0.84116966912280089</v>
      </c>
      <c r="BC267" s="554">
        <f>CC267/$AD$267</f>
        <v>0.15650418071009928</v>
      </c>
      <c r="BD267" s="554">
        <f t="shared" ref="BD267:BN267" si="684">CD267/$AD$267</f>
        <v>0.25696864919332307</v>
      </c>
      <c r="BE267" s="554">
        <f t="shared" si="684"/>
        <v>0.31780564933138494</v>
      </c>
      <c r="BF267" s="554">
        <f t="shared" si="684"/>
        <v>0.413285492349238</v>
      </c>
      <c r="BG267" s="554">
        <f t="shared" si="684"/>
        <v>0.44471824851355229</v>
      </c>
      <c r="BH267" s="554">
        <f t="shared" si="684"/>
        <v>0.54035728748536449</v>
      </c>
      <c r="BI267" s="554">
        <f t="shared" si="684"/>
        <v>0.63330820419248179</v>
      </c>
      <c r="BJ267" s="554">
        <f t="shared" si="684"/>
        <v>0.72658358542876722</v>
      </c>
      <c r="BK267" s="554">
        <f t="shared" si="684"/>
        <v>0.87067384224425504</v>
      </c>
      <c r="BL267" s="554">
        <f t="shared" si="684"/>
        <v>0.90773263373977664</v>
      </c>
      <c r="BM267" s="554">
        <f t="shared" si="684"/>
        <v>0.94005682243953603</v>
      </c>
      <c r="BN267" s="554">
        <f t="shared" si="684"/>
        <v>0.99999999999698386</v>
      </c>
      <c r="BP267" s="554">
        <f>CP267/$AD$267</f>
        <v>1.3304185016958374E-2</v>
      </c>
      <c r="BQ267" s="554">
        <f t="shared" ref="BQ267:CA267" si="685">CQ267/$AD$267</f>
        <v>6.5979559775301025E-2</v>
      </c>
      <c r="BR267" s="554">
        <f t="shared" si="685"/>
        <v>0.10377001737758584</v>
      </c>
      <c r="BS267" s="554">
        <f t="shared" si="685"/>
        <v>0.1430360875137886</v>
      </c>
      <c r="BT267" s="554">
        <f t="shared" si="685"/>
        <v>0.19738458222995273</v>
      </c>
      <c r="BU267" s="554">
        <f t="shared" si="685"/>
        <v>0.25434027089953648</v>
      </c>
      <c r="BV267" s="554">
        <f t="shared" si="685"/>
        <v>0.32795986570983215</v>
      </c>
      <c r="BW267" s="554">
        <f t="shared" si="685"/>
        <v>0.42842908871171037</v>
      </c>
      <c r="BX267" s="554">
        <f t="shared" si="685"/>
        <v>0.53495291072739481</v>
      </c>
      <c r="BY267" s="554">
        <f t="shared" si="685"/>
        <v>0.66561621380566771</v>
      </c>
      <c r="BZ267" s="554">
        <f t="shared" si="685"/>
        <v>0.81396001853199706</v>
      </c>
      <c r="CA267" s="554">
        <f t="shared" si="685"/>
        <v>0.99999999999264344</v>
      </c>
      <c r="CC267" s="570">
        <f>+CC266+CC257+CC263</f>
        <v>21273.762594233332</v>
      </c>
      <c r="CD267" s="570">
        <f t="shared" ref="CD267:CN267" si="686">+CD266+CD257+CD263</f>
        <v>34929.993641676672</v>
      </c>
      <c r="CE267" s="570">
        <f t="shared" si="686"/>
        <v>43199.625111010006</v>
      </c>
      <c r="CF267" s="570">
        <f t="shared" si="686"/>
        <v>56178.291263443331</v>
      </c>
      <c r="CG267" s="570">
        <f t="shared" si="686"/>
        <v>60450.975796776664</v>
      </c>
      <c r="CH267" s="570">
        <f t="shared" si="686"/>
        <v>73451.281607109995</v>
      </c>
      <c r="CI267" s="570">
        <f t="shared" si="686"/>
        <v>86086.188393443328</v>
      </c>
      <c r="CJ267" s="570">
        <f t="shared" si="686"/>
        <v>98765.19995277666</v>
      </c>
      <c r="CK267" s="570">
        <f t="shared" si="686"/>
        <v>118351.52602871</v>
      </c>
      <c r="CL267" s="570">
        <f t="shared" si="686"/>
        <v>123388.96291204332</v>
      </c>
      <c r="CM267" s="570">
        <f t="shared" si="686"/>
        <v>127782.82072037667</v>
      </c>
      <c r="CN267" s="570">
        <f t="shared" si="686"/>
        <v>135930.95403359001</v>
      </c>
      <c r="CP267" s="570">
        <f t="shared" ref="CP267:DA267" si="687">+CP266+CP257+CP263</f>
        <v>1808.4505620000002</v>
      </c>
      <c r="CQ267" s="570">
        <f t="shared" si="687"/>
        <v>8968.6645069999995</v>
      </c>
      <c r="CR267" s="570">
        <f t="shared" si="687"/>
        <v>14105.557462260002</v>
      </c>
      <c r="CS267" s="570">
        <f t="shared" si="687"/>
        <v>19443.031837039998</v>
      </c>
      <c r="CT267" s="570">
        <f t="shared" si="687"/>
        <v>26830.674574119996</v>
      </c>
      <c r="CU267" s="570">
        <f t="shared" si="687"/>
        <v>34572.715672639999</v>
      </c>
      <c r="CV267" s="570">
        <f t="shared" si="687"/>
        <v>44579.897430800003</v>
      </c>
      <c r="CW267" s="570">
        <f t="shared" si="687"/>
        <v>58236.774764500005</v>
      </c>
      <c r="CX267" s="570">
        <f t="shared" si="687"/>
        <v>72716.659518440007</v>
      </c>
      <c r="CY267" s="570">
        <f t="shared" si="687"/>
        <v>90477.846963103337</v>
      </c>
      <c r="CZ267" s="570">
        <f t="shared" si="687"/>
        <v>110642.36186458668</v>
      </c>
      <c r="DA267" s="570">
        <f t="shared" si="687"/>
        <v>135930.95403300002</v>
      </c>
      <c r="DC267" s="570">
        <f t="shared" ref="DC267:DN267" si="688">+DC266+DC257+DC263</f>
        <v>21273762594.233334</v>
      </c>
      <c r="DD267" s="570">
        <f t="shared" si="688"/>
        <v>34929993641.676666</v>
      </c>
      <c r="DE267" s="570">
        <f t="shared" si="688"/>
        <v>43199625111.010002</v>
      </c>
      <c r="DF267" s="570">
        <f t="shared" si="688"/>
        <v>56178291263.443329</v>
      </c>
      <c r="DG267" s="570">
        <f t="shared" si="688"/>
        <v>60450975796.776665</v>
      </c>
      <c r="DH267" s="570">
        <f t="shared" si="688"/>
        <v>73451281607.109985</v>
      </c>
      <c r="DI267" s="570">
        <f t="shared" si="688"/>
        <v>86086188393.443329</v>
      </c>
      <c r="DJ267" s="570">
        <f t="shared" si="688"/>
        <v>98765199952.776672</v>
      </c>
      <c r="DK267" s="570">
        <f t="shared" si="688"/>
        <v>118351526028.70999</v>
      </c>
      <c r="DL267" s="570">
        <f t="shared" si="688"/>
        <v>123388962912.04333</v>
      </c>
      <c r="DM267" s="570">
        <f t="shared" si="688"/>
        <v>127782820720.37666</v>
      </c>
      <c r="DN267" s="570">
        <f t="shared" si="688"/>
        <v>135930954033.59</v>
      </c>
      <c r="DP267" s="570">
        <f t="shared" ref="DP267:EA267" si="689">+DP266+DP257+DP263</f>
        <v>1808450562</v>
      </c>
      <c r="DQ267" s="570">
        <f t="shared" si="689"/>
        <v>8968664507</v>
      </c>
      <c r="DR267" s="570">
        <f t="shared" si="689"/>
        <v>14105557462.259998</v>
      </c>
      <c r="DS267" s="570">
        <f t="shared" si="689"/>
        <v>19443031837.039997</v>
      </c>
      <c r="DT267" s="570">
        <f t="shared" si="689"/>
        <v>26830674574.119995</v>
      </c>
      <c r="DU267" s="570">
        <f t="shared" si="689"/>
        <v>34572715672.639999</v>
      </c>
      <c r="DV267" s="570">
        <f t="shared" si="689"/>
        <v>44579897430.799995</v>
      </c>
      <c r="DW267" s="570">
        <f t="shared" si="689"/>
        <v>58236774764.5</v>
      </c>
      <c r="DX267" s="570">
        <f t="shared" si="689"/>
        <v>72716659518.440002</v>
      </c>
      <c r="DY267" s="570">
        <f t="shared" si="689"/>
        <v>90477846963.103333</v>
      </c>
      <c r="DZ267" s="570">
        <f t="shared" si="689"/>
        <v>110642361864.58669</v>
      </c>
      <c r="EA267" s="570">
        <f t="shared" si="689"/>
        <v>135930954033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8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9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9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9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8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9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9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9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439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60" t="s">
        <v>151</v>
      </c>
      <c r="CD270" s="560" t="s">
        <v>152</v>
      </c>
      <c r="CE270" s="560" t="s">
        <v>107</v>
      </c>
      <c r="CF270" s="560" t="s">
        <v>153</v>
      </c>
      <c r="CG270" s="560" t="s">
        <v>154</v>
      </c>
      <c r="CH270" s="560" t="s">
        <v>155</v>
      </c>
      <c r="CI270" s="560" t="s">
        <v>156</v>
      </c>
      <c r="CJ270" s="560" t="s">
        <v>157</v>
      </c>
      <c r="CK270" s="560" t="s">
        <v>158</v>
      </c>
      <c r="CL270" s="560" t="s">
        <v>159</v>
      </c>
      <c r="CM270" s="560" t="s">
        <v>160</v>
      </c>
      <c r="CN270" s="560" t="s">
        <v>161</v>
      </c>
      <c r="CP270" s="560" t="s">
        <v>151</v>
      </c>
      <c r="CQ270" s="560" t="s">
        <v>152</v>
      </c>
      <c r="CR270" s="560" t="s">
        <v>107</v>
      </c>
      <c r="CS270" s="560" t="s">
        <v>153</v>
      </c>
      <c r="CT270" s="560" t="s">
        <v>154</v>
      </c>
      <c r="CU270" s="560" t="s">
        <v>155</v>
      </c>
      <c r="CV270" s="560" t="s">
        <v>156</v>
      </c>
      <c r="CW270" s="560" t="s">
        <v>157</v>
      </c>
      <c r="CX270" s="560" t="s">
        <v>158</v>
      </c>
      <c r="CY270" s="560" t="s">
        <v>159</v>
      </c>
      <c r="CZ270" s="560" t="s">
        <v>160</v>
      </c>
      <c r="DA270" s="560" t="s">
        <v>161</v>
      </c>
      <c r="DC270" s="560" t="s">
        <v>151</v>
      </c>
      <c r="DD270" s="560" t="s">
        <v>152</v>
      </c>
      <c r="DE270" s="560" t="s">
        <v>107</v>
      </c>
      <c r="DF270" s="560" t="s">
        <v>153</v>
      </c>
      <c r="DG270" s="560" t="s">
        <v>154</v>
      </c>
      <c r="DH270" s="560" t="s">
        <v>155</v>
      </c>
      <c r="DI270" s="560" t="s">
        <v>156</v>
      </c>
      <c r="DJ270" s="560" t="s">
        <v>157</v>
      </c>
      <c r="DK270" s="560" t="s">
        <v>158</v>
      </c>
      <c r="DL270" s="560" t="s">
        <v>159</v>
      </c>
      <c r="DM270" s="560" t="s">
        <v>160</v>
      </c>
      <c r="DN270" s="560" t="s">
        <v>161</v>
      </c>
      <c r="DP270" s="560" t="s">
        <v>151</v>
      </c>
      <c r="DQ270" s="560" t="s">
        <v>152</v>
      </c>
      <c r="DR270" s="560" t="s">
        <v>107</v>
      </c>
      <c r="DS270" s="560" t="s">
        <v>153</v>
      </c>
      <c r="DT270" s="560" t="s">
        <v>154</v>
      </c>
      <c r="DU270" s="560" t="s">
        <v>155</v>
      </c>
      <c r="DV270" s="560" t="s">
        <v>156</v>
      </c>
      <c r="DW270" s="560" t="s">
        <v>157</v>
      </c>
      <c r="DX270" s="560" t="s">
        <v>158</v>
      </c>
      <c r="DY270" s="560" t="s">
        <v>159</v>
      </c>
      <c r="DZ270" s="560" t="s">
        <v>160</v>
      </c>
      <c r="EA270" s="560" t="s">
        <v>161</v>
      </c>
      <c r="EC270" s="560" t="s">
        <v>151</v>
      </c>
      <c r="ED270" s="560" t="s">
        <v>152</v>
      </c>
      <c r="EE270" s="560" t="s">
        <v>107</v>
      </c>
      <c r="EF270" s="560" t="s">
        <v>153</v>
      </c>
      <c r="EG270" s="560" t="s">
        <v>154</v>
      </c>
      <c r="EH270" s="560" t="s">
        <v>155</v>
      </c>
      <c r="EI270" s="560" t="s">
        <v>156</v>
      </c>
      <c r="EJ270" s="560" t="s">
        <v>157</v>
      </c>
      <c r="EK270" s="560" t="s">
        <v>158</v>
      </c>
      <c r="EL270" s="560" t="s">
        <v>159</v>
      </c>
      <c r="EM270" s="560" t="s">
        <v>160</v>
      </c>
      <c r="EN270" s="560" t="s">
        <v>161</v>
      </c>
      <c r="EP270" s="560" t="s">
        <v>151</v>
      </c>
      <c r="EQ270" s="560" t="s">
        <v>152</v>
      </c>
      <c r="ER270" s="560" t="s">
        <v>107</v>
      </c>
      <c r="ES270" s="560" t="s">
        <v>153</v>
      </c>
      <c r="ET270" s="560" t="s">
        <v>154</v>
      </c>
      <c r="EU270" s="560" t="s">
        <v>155</v>
      </c>
      <c r="EV270" s="560" t="s">
        <v>156</v>
      </c>
      <c r="EW270" s="560" t="s">
        <v>157</v>
      </c>
      <c r="EX270" s="560" t="s">
        <v>158</v>
      </c>
      <c r="EY270" s="560" t="s">
        <v>159</v>
      </c>
      <c r="EZ270" s="560" t="s">
        <v>160</v>
      </c>
      <c r="FA270" s="560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30 de Septiembre de 2024'!$P$4:$P$749,'[1]SIIF 30 de Septiembre de 2024'!$A$4:$A$749,$B271,'[1]SIIF 30 de Septiembre de 2024'!$B$4:$B$749,$C271,'[1]SIIF 30 de Septiembre de 2024'!$C$4:$C$749,$D271)/1000000</f>
        <v>1000</v>
      </c>
      <c r="X271" s="360">
        <v>0</v>
      </c>
      <c r="Y271" s="360">
        <f>+SUMIFS('[1]SIIF 30 de Septiembre de 2024'!$R$4:$R$749,'[1]SIIF 30 de Septiembre de 2024'!$A$4:$A$749,$B271,'[1]SIIF 30 de Septiembre de 2024'!$B$4:$B$749,$C271,'[1]SIIF 30 de Septiembre de 2024'!$C$4:$C$749,$D271)/1000000</f>
        <v>0</v>
      </c>
      <c r="Z271" s="360"/>
      <c r="AA271" s="360">
        <f>+SUMIFS('[1]SIIF 30 de Septiembre de 2024'!$Q$4:$Q$749,'[1]SIIF 30 de Septiembre de 2024'!$A$4:$A$749,$B271,'[1]SIIF 30 de Septiembre de 2024'!$B$4:$B$749,$C271,'[1]SIIF 30 de Septiembre de 2024'!$C$4:$C$749,$D271)/1000000</f>
        <v>0</v>
      </c>
      <c r="AB271" s="360"/>
      <c r="AC271" s="360"/>
      <c r="AD271" s="428">
        <f t="shared" ref="AD271:AD282" si="690">W271-Y271+AA271</f>
        <v>1000</v>
      </c>
      <c r="AE271" s="360">
        <f>+SUMIFS('[1]SIIF 30 de Septiembre de 2024'!$T$4:$T$749,'[1]SIIF 30 de Septiembre de 2024'!$A$4:$A$749,$B271,'[1]SIIF 30 de Septiembre de 2024'!$B$4:$B$749,$C271,'[1]SIIF 30 de Septiembre de 2024'!$C$4:$C$749,$D271)/1000000</f>
        <v>1000</v>
      </c>
      <c r="AF271" s="360">
        <f>+SUMIFS('[1]SIIF 30 de Septiembre de 2024'!$U$4:$U$749,'[1]SIIF 30 de Septiembre de 2024'!$A$4:$A$749,$B271,'[1]SIIF 30 de Septiembre de 2024'!$B$4:$B$749,$C271,'[1]SIIF 30 de Septiembre de 2024'!$C$4:$C$749,$D271)/1000000</f>
        <v>0</v>
      </c>
      <c r="AG271" s="360">
        <f t="shared" ref="AG271:AG282" si="691">AD271-AE271</f>
        <v>0</v>
      </c>
      <c r="AH271" s="437">
        <f>+SUMIFS('[1]SIIF 30 de Septiembre de 2024'!$W$4:$W$749,'[1]SIIF 30 de Septiembre de 2024'!$A$4:$A$749,$B271,'[1]SIIF 30 de Septiembre de 2024'!$B$4:$B$749,$C271,'[1]SIIF 30 de Septiembre de 2024'!$C$4:$C$749,$D271,'[1]SIIF 30 de Septiembre de 2024'!$D$4:$D$749,$E271,'[1]SIIF 30 de Septiembre de 2024'!$E$4:$E$749,$F271,'[1]SIIF 30 de Septiembre de 2024'!$F$4:$F$749,$G271,'[1]SIIF 30 de Septiembre de 2024'!$G$4:$G$749,$H271,'[1]SIIF 30 de Septiembre de 2024'!$H$4:$H$749,$I271,'[1]SIIF 30 de Septiembre de 2024'!$I$4:$I$749,$J271,'[1]SIIF 30 de Septiembre de 2024'!$J$4:$J$749,$K271,'[1]SIIF 30 de Septiembre de 2024'!$K$4:$K$749,$L271,'[1]SIIF 30 de Septiembre de 2024'!$L$4:$L$749,$M271,'[1]SIIF 30 de Septiembre de 2024'!$M$4:$M$749,$N271,'[1]SIIF 30 de Septiembre de 2024'!$N$4:$N$749,$O271)/1000000</f>
        <v>0</v>
      </c>
      <c r="AI271" s="247">
        <f t="shared" ref="AI271:AI283" si="692">+AH271/AD271</f>
        <v>0</v>
      </c>
      <c r="AJ271" s="248"/>
      <c r="AK271" s="246">
        <f t="shared" ref="AK271:AK282" si="693">INDEX(CC271:CN271,MATCH($W$1,$CC$86:$CN$86,0))</f>
        <v>0</v>
      </c>
      <c r="AL271" s="246">
        <f>+AH271-AK271</f>
        <v>0</v>
      </c>
      <c r="AM271" s="170">
        <f t="shared" ref="AM271:AM283" si="694">INDEX(BC271:BN271,MATCH($W$1,$BC$86:$BN$86,0))</f>
        <v>0</v>
      </c>
      <c r="AN271" s="438">
        <f>+SUMIFS('[1]SIIF 30 de Septiembre de 2024'!$X$4:$X$749,'[1]SIIF 30 de Septiembre de 2024'!$A$4:$A$749,$B271,'[1]SIIF 30 de Septiembre de 2024'!$B$4:$B$749,$C271,'[1]SIIF 30 de Septiembre de 2024'!$C$4:$C$749,$D271,'[1]SIIF 30 de Septiembre de 2024'!$D$4:$D$749,$E271,'[1]SIIF 30 de Septiembre de 2024'!$E$4:$E$749,$F271,'[1]SIIF 30 de Septiembre de 2024'!$F$4:$F$749,$G271,'[1]SIIF 30 de Septiembre de 2024'!$G$4:$G$749,$H271,'[1]SIIF 30 de Septiembre de 2024'!$H$4:$H$749,$I271,'[1]SIIF 30 de Septiembre de 2024'!$I$4:$I$749,$J271,'[1]SIIF 30 de Septiembre de 2024'!$J$4:$J$749,$K271,'[1]SIIF 30 de Septiembre de 2024'!$K$4:$K$749,$L271,'[1]SIIF 30 de Septiembre de 2024'!$L$4:$L$749,$M271,'[1]SIIF 30 de Septiembre de 2024'!$M$4:$M$749,$N271,'[1]SIIF 30 de Septiembre de 2024'!$N$4:$N$749,$O271)/1000000</f>
        <v>0</v>
      </c>
      <c r="AO271" s="247">
        <f t="shared" ref="AO271:AO283" si="695">+AN271/AD271</f>
        <v>0</v>
      </c>
      <c r="AP271" s="248"/>
      <c r="AQ271" s="246">
        <f t="shared" ref="AQ271:AQ282" si="696">INDEX(CP271:DA271,MATCH($W$1,$CP$86:$DA$86,0))</f>
        <v>0</v>
      </c>
      <c r="AR271" s="246">
        <f t="shared" ref="AR271:AR282" si="697">+AN271-AQ271</f>
        <v>0</v>
      </c>
      <c r="AS271" s="170">
        <f t="shared" ref="AS271:AS283" si="698">INDEX(BP271:CA271,MATCH($W$1,$BP$86:$CA$86,0))</f>
        <v>0</v>
      </c>
      <c r="AT271" s="438">
        <f>+SUMIFS('[1]SIIF 30 de Septiembre de 2024'!$Z$4:$Z$749,'[1]SIIF 30 de Septiembre de 2024'!$A$4:$A$749,$B271,'[1]SIIF 30 de Septiembre de 2024'!$B$4:$B$749,$C271,'[1]SIIF 30 de Septiembre de 2024'!$C$4:$C$749,$D271,'[1]SIIF 30 de Septiembre de 2024'!$D$4:$D$749,$E271,'[1]SIIF 30 de Septiembre de 2024'!$E$4:$E$749,$F271,'[1]SIIF 30 de Septiembre de 2024'!$F$4:$F$749,$G271,'[1]SIIF 30 de Septiembre de 2024'!$G$4:$G$749,$H271,'[1]SIIF 30 de Septiembre de 2024'!$H$4:$H$749,$I271,'[1]SIIF 30 de Septiembre de 2024'!$I$4:$I$749,$J271,'[1]SIIF 30 de Septiembre de 2024'!$J$4:$J$749,$K271,'[1]SIIF 30 de Septiembre de 2024'!$K$4:$K$749,$L271,'[1]SIIF 30 de Septiembre de 2024'!$L$4:$L$749,$M271,'[1]SIIF 30 de Septiembre de 2024'!$M$4:$M$749,$N271,'[1]SIIF 30 de Septiembre de 2024'!$N$4:$N$749,$O271)/1000000</f>
        <v>0</v>
      </c>
      <c r="AU271" s="247">
        <f>+AT271/AD271</f>
        <v>0</v>
      </c>
      <c r="AV271" s="428">
        <f>+AD271-AH271</f>
        <v>1000</v>
      </c>
      <c r="AW271" s="361">
        <f t="shared" ref="AW271:AW282" si="699">+AH271-AN271</f>
        <v>0</v>
      </c>
      <c r="AX271" s="382">
        <f t="shared" ref="AX271:AX282" si="700">+AD271-AN271</f>
        <v>1000</v>
      </c>
      <c r="AY271" s="386"/>
      <c r="AZ271" s="190">
        <f t="shared" ref="AZ271:AZ282" si="701">AD271*AS271</f>
        <v>0</v>
      </c>
      <c r="BA271" s="172">
        <f t="shared" ref="BA271:BA283" si="702">IF(AND(AZ271=0,AN271&gt;AZ271),1,IFERROR(AN271/AZ271,1))</f>
        <v>1</v>
      </c>
      <c r="BC271" s="581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0</v>
      </c>
      <c r="BM271" s="252">
        <v>0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3">DC271/EC271</f>
        <v>0</v>
      </c>
      <c r="CD271" s="496">
        <f t="shared" si="703"/>
        <v>0</v>
      </c>
      <c r="CE271" s="496">
        <f t="shared" si="703"/>
        <v>0</v>
      </c>
      <c r="CF271" s="496">
        <f t="shared" si="703"/>
        <v>0</v>
      </c>
      <c r="CG271" s="496">
        <f t="shared" si="703"/>
        <v>0</v>
      </c>
      <c r="CH271" s="496">
        <f t="shared" si="703"/>
        <v>0</v>
      </c>
      <c r="CI271" s="496">
        <f t="shared" si="703"/>
        <v>0</v>
      </c>
      <c r="CJ271" s="496">
        <f t="shared" si="703"/>
        <v>0</v>
      </c>
      <c r="CK271" s="496">
        <f t="shared" si="703"/>
        <v>0</v>
      </c>
      <c r="CL271" s="496">
        <f t="shared" si="703"/>
        <v>0</v>
      </c>
      <c r="CM271" s="496">
        <f t="shared" si="703"/>
        <v>0</v>
      </c>
      <c r="CN271" s="496">
        <f t="shared" si="703"/>
        <v>1000</v>
      </c>
      <c r="CP271" s="497">
        <f t="shared" ref="CP271:DA282" si="704">DP271/EP271</f>
        <v>0</v>
      </c>
      <c r="CQ271" s="497">
        <f t="shared" si="704"/>
        <v>0</v>
      </c>
      <c r="CR271" s="497">
        <f t="shared" si="704"/>
        <v>0</v>
      </c>
      <c r="CS271" s="497">
        <f t="shared" si="704"/>
        <v>0</v>
      </c>
      <c r="CT271" s="497">
        <f t="shared" si="704"/>
        <v>0</v>
      </c>
      <c r="CU271" s="497">
        <f t="shared" si="704"/>
        <v>0</v>
      </c>
      <c r="CV271" s="497">
        <f t="shared" si="704"/>
        <v>0</v>
      </c>
      <c r="CW271" s="497">
        <f t="shared" si="704"/>
        <v>0</v>
      </c>
      <c r="CX271" s="497">
        <f t="shared" si="704"/>
        <v>0</v>
      </c>
      <c r="CY271" s="497">
        <f t="shared" si="704"/>
        <v>0</v>
      </c>
      <c r="CZ271" s="497">
        <f t="shared" si="704"/>
        <v>0</v>
      </c>
      <c r="DA271" s="497">
        <f t="shared" si="704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0</v>
      </c>
      <c r="DM271" s="497">
        <v>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30 de Septiembre de 2024'!$P$4:$P$749,'[1]SIIF 30 de Septiembre de 2024'!$A$4:$A$749,$B272,'[1]SIIF 30 de Septiembre de 2024'!$B$4:$B$749,$C272,'[1]SIIF 30 de Septiembre de 2024'!$C$4:$C$749,$D272)/1000000</f>
        <v>9309.7999999999993</v>
      </c>
      <c r="X272" s="360">
        <v>0</v>
      </c>
      <c r="Y272" s="360">
        <f>+SUMIFS('[1]SIIF 30 de Septiembre de 2024'!$R$4:$R$749,'[1]SIIF 30 de Septiembre de 2024'!$A$4:$A$749,$B272,'[1]SIIF 30 de Septiembre de 2024'!$B$4:$B$749,$C272,'[1]SIIF 30 de Septiembre de 2024'!$C$4:$C$749,$D272)/1000000</f>
        <v>0</v>
      </c>
      <c r="Z272" s="360"/>
      <c r="AA272" s="360">
        <f>+SUMIFS('[1]SIIF 30 de Septiembre de 2024'!$Q$4:$Q$749,'[1]SIIF 30 de Septiembre de 2024'!$A$4:$A$749,$B272,'[1]SIIF 30 de Septiembre de 2024'!$B$4:$B$749,$C272,'[1]SIIF 30 de Septiembre de 2024'!$C$4:$C$749,$D272)/1000000</f>
        <v>0</v>
      </c>
      <c r="AB272" s="360"/>
      <c r="AC272" s="360"/>
      <c r="AD272" s="428">
        <f t="shared" si="690"/>
        <v>9309.7999999999993</v>
      </c>
      <c r="AE272" s="360">
        <f>+SUMIFS('[1]SIIF 30 de Septiembre de 2024'!$T$4:$T$749,'[1]SIIF 30 de Septiembre de 2024'!$A$4:$A$749,$B272,'[1]SIIF 30 de Septiembre de 2024'!$B$4:$B$749,$C272,'[1]SIIF 30 de Septiembre de 2024'!$C$4:$C$749,$D272)/1000000</f>
        <v>615</v>
      </c>
      <c r="AF272" s="360">
        <f>+SUMIFS('[1]SIIF 30 de Septiembre de 2024'!$U$4:$U$749,'[1]SIIF 30 de Septiembre de 2024'!$A$4:$A$749,$B272,'[1]SIIF 30 de Septiembre de 2024'!$B$4:$B$749,$C272,'[1]SIIF 30 de Septiembre de 2024'!$C$4:$C$749,$D272)/1000000</f>
        <v>8640.7464249999994</v>
      </c>
      <c r="AG272" s="360">
        <f t="shared" si="691"/>
        <v>8694.7999999999993</v>
      </c>
      <c r="AH272" s="437">
        <f>+SUMIFS('[1]SIIF 30 de Septiembre de 2024'!$W$4:$W$749,'[1]SIIF 30 de Septiembre de 2024'!$A$4:$A$749,$B272,'[1]SIIF 30 de Septiembre de 2024'!$B$4:$B$749,$C272,'[1]SIIF 30 de Septiembre de 2024'!$C$4:$C$749,$D272,'[1]SIIF 30 de Septiembre de 2024'!$D$4:$D$749,$E272,'[1]SIIF 30 de Septiembre de 2024'!$E$4:$E$749,$F272,'[1]SIIF 30 de Septiembre de 2024'!$F$4:$F$749,$G272,'[1]SIIF 30 de Septiembre de 2024'!$G$4:$G$749,$H272,'[1]SIIF 30 de Septiembre de 2024'!$H$4:$H$749,$I272,'[1]SIIF 30 de Septiembre de 2024'!$I$4:$I$749,$J272,'[1]SIIF 30 de Septiembre de 2024'!$J$4:$J$749,$K272,'[1]SIIF 30 de Septiembre de 2024'!$K$4:$K$749,$L272,'[1]SIIF 30 de Septiembre de 2024'!$L$4:$L$749,$M272,'[1]SIIF 30 de Septiembre de 2024'!$M$4:$M$749,$N272,'[1]SIIF 30 de Septiembre de 2024'!$N$4:$N$749,$O272)/1000000</f>
        <v>3839.4281674600002</v>
      </c>
      <c r="AI272" s="247">
        <f t="shared" si="692"/>
        <v>0.41240715884981421</v>
      </c>
      <c r="AJ272" s="248"/>
      <c r="AK272" s="246">
        <f t="shared" si="693"/>
        <v>8694.7999999999993</v>
      </c>
      <c r="AL272" s="246">
        <f t="shared" ref="AL272:AL282" si="705">+AH272-AK272</f>
        <v>-4855.3718325399986</v>
      </c>
      <c r="AM272" s="170">
        <f t="shared" si="694"/>
        <v>0.93394057874497838</v>
      </c>
      <c r="AN272" s="438">
        <f>+SUMIFS('[1]SIIF 30 de Septiembre de 2024'!$X$4:$X$749,'[1]SIIF 30 de Septiembre de 2024'!$A$4:$A$749,$B272,'[1]SIIF 30 de Septiembre de 2024'!$B$4:$B$749,$C272,'[1]SIIF 30 de Septiembre de 2024'!$C$4:$C$749,$D272,'[1]SIIF 30 de Septiembre de 2024'!$D$4:$D$749,$E272,'[1]SIIF 30 de Septiembre de 2024'!$E$4:$E$749,$F272,'[1]SIIF 30 de Septiembre de 2024'!$F$4:$F$749,$G272,'[1]SIIF 30 de Septiembre de 2024'!$G$4:$G$749,$H272,'[1]SIIF 30 de Septiembre de 2024'!$H$4:$H$749,$I272,'[1]SIIF 30 de Septiembre de 2024'!$I$4:$I$749,$J272,'[1]SIIF 30 de Septiembre de 2024'!$J$4:$J$749,$K272,'[1]SIIF 30 de Septiembre de 2024'!$K$4:$K$749,$L272,'[1]SIIF 30 de Septiembre de 2024'!$L$4:$L$749,$M272,'[1]SIIF 30 de Septiembre de 2024'!$M$4:$M$749,$N272,'[1]SIIF 30 de Septiembre de 2024'!$N$4:$N$749,$O272)/1000000</f>
        <v>1638.1793355899999</v>
      </c>
      <c r="AO272" s="247">
        <f t="shared" si="695"/>
        <v>0.17596289239188811</v>
      </c>
      <c r="AP272" s="248"/>
      <c r="AQ272" s="246">
        <f t="shared" si="696"/>
        <v>2043.4349999999999</v>
      </c>
      <c r="AR272" s="246">
        <f t="shared" si="697"/>
        <v>-405.25566441000001</v>
      </c>
      <c r="AS272" s="170">
        <f>INDEX(BP272:CA272,MATCH($W$1,$BP$86:$CA$86,0))</f>
        <v>0.21949289996667451</v>
      </c>
      <c r="AT272" s="438">
        <f>+SUMIFS('[1]SIIF 30 de Septiembre de 2024'!$Z$4:$Z$749,'[1]SIIF 30 de Septiembre de 2024'!$A$4:$A$749,$B272,'[1]SIIF 30 de Septiembre de 2024'!$B$4:$B$749,$C272,'[1]SIIF 30 de Septiembre de 2024'!$C$4:$C$749,$D272,'[1]SIIF 30 de Septiembre de 2024'!$D$4:$D$749,$E272,'[1]SIIF 30 de Septiembre de 2024'!$E$4:$E$749,$F272,'[1]SIIF 30 de Septiembre de 2024'!$F$4:$F$749,$G272,'[1]SIIF 30 de Septiembre de 2024'!$G$4:$G$749,$H272,'[1]SIIF 30 de Septiembre de 2024'!$H$4:$H$749,$I272,'[1]SIIF 30 de Septiembre de 2024'!$I$4:$I$749,$J272,'[1]SIIF 30 de Septiembre de 2024'!$J$4:$J$749,$K272,'[1]SIIF 30 de Septiembre de 2024'!$K$4:$K$749,$L272,'[1]SIIF 30 de Septiembre de 2024'!$L$4:$L$749,$M272,'[1]SIIF 30 de Septiembre de 2024'!$M$4:$M$749,$N272,'[1]SIIF 30 de Septiembre de 2024'!$N$4:$N$749,$O272)/1000000</f>
        <v>1638.1793355899999</v>
      </c>
      <c r="AU272" s="247">
        <f t="shared" ref="AU272:AU283" si="706">+AT272/AD272</f>
        <v>0.17596289239188811</v>
      </c>
      <c r="AV272" s="428">
        <f t="shared" ref="AV272:AV282" si="707">+AD272-AH272</f>
        <v>5470.3718325399986</v>
      </c>
      <c r="AW272" s="361">
        <f t="shared" si="699"/>
        <v>2201.2488318700002</v>
      </c>
      <c r="AX272" s="382">
        <f t="shared" si="700"/>
        <v>7671.6206644099993</v>
      </c>
      <c r="AY272" s="386"/>
      <c r="AZ272" s="190">
        <f t="shared" si="701"/>
        <v>2043.4350001097462</v>
      </c>
      <c r="BA272" s="172">
        <f t="shared" si="702"/>
        <v>0.80167919973085455</v>
      </c>
      <c r="BC272" s="581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0.40724827601022578</v>
      </c>
      <c r="BJ272" s="252">
        <v>0.84800962426690152</v>
      </c>
      <c r="BK272" s="252">
        <v>0.93394057874497838</v>
      </c>
      <c r="BL272" s="252">
        <v>0.93394057874497838</v>
      </c>
      <c r="BM272" s="252">
        <v>0.93394057874497838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9.550822789402072E-2</v>
      </c>
      <c r="BX272" s="309">
        <v>0.21949289996667451</v>
      </c>
      <c r="BY272" s="252">
        <v>0.49450820643271115</v>
      </c>
      <c r="BZ272" s="309">
        <v>0.81548744338307411</v>
      </c>
      <c r="CA272" s="252">
        <v>1</v>
      </c>
      <c r="CC272" s="496">
        <f t="shared" si="703"/>
        <v>0</v>
      </c>
      <c r="CD272" s="496">
        <f t="shared" si="703"/>
        <v>0</v>
      </c>
      <c r="CE272" s="496">
        <f t="shared" si="703"/>
        <v>0</v>
      </c>
      <c r="CF272" s="496">
        <f t="shared" si="703"/>
        <v>0</v>
      </c>
      <c r="CG272" s="496">
        <f t="shared" si="703"/>
        <v>20</v>
      </c>
      <c r="CH272" s="496">
        <f t="shared" si="703"/>
        <v>43.65</v>
      </c>
      <c r="CI272" s="496">
        <f t="shared" si="703"/>
        <v>3791.4</v>
      </c>
      <c r="CJ272" s="496">
        <f t="shared" si="703"/>
        <v>7894.8</v>
      </c>
      <c r="CK272" s="496">
        <f t="shared" si="703"/>
        <v>8694.7999999999993</v>
      </c>
      <c r="CL272" s="496">
        <f t="shared" si="703"/>
        <v>8694.7999999999993</v>
      </c>
      <c r="CM272" s="496">
        <f t="shared" si="703"/>
        <v>8694.7999999999993</v>
      </c>
      <c r="CN272" s="496">
        <f t="shared" si="703"/>
        <v>9309.7999999999993</v>
      </c>
      <c r="CP272" s="497">
        <f t="shared" si="704"/>
        <v>0</v>
      </c>
      <c r="CQ272" s="497">
        <f t="shared" si="704"/>
        <v>0</v>
      </c>
      <c r="CR272" s="497">
        <f t="shared" si="704"/>
        <v>0</v>
      </c>
      <c r="CS272" s="497">
        <f t="shared" si="704"/>
        <v>0</v>
      </c>
      <c r="CT272" s="497">
        <f t="shared" si="704"/>
        <v>0</v>
      </c>
      <c r="CU272" s="497">
        <f t="shared" si="704"/>
        <v>0</v>
      </c>
      <c r="CV272" s="497">
        <f t="shared" si="704"/>
        <v>0</v>
      </c>
      <c r="CW272" s="497">
        <f t="shared" si="704"/>
        <v>889.16250000000002</v>
      </c>
      <c r="CX272" s="497">
        <f t="shared" si="704"/>
        <v>2043.4349999999999</v>
      </c>
      <c r="CY272" s="497">
        <f t="shared" si="704"/>
        <v>4603.7725</v>
      </c>
      <c r="CZ272" s="497">
        <f t="shared" si="704"/>
        <v>7592.0249999999996</v>
      </c>
      <c r="DA272" s="497">
        <f t="shared" si="704"/>
        <v>9309.7999994999991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3791400000</v>
      </c>
      <c r="DJ272" s="497">
        <v>7894800000</v>
      </c>
      <c r="DK272" s="497">
        <v>8694800000</v>
      </c>
      <c r="DL272" s="497">
        <v>8694800000</v>
      </c>
      <c r="DM272" s="497">
        <v>8694800000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889162500</v>
      </c>
      <c r="DX272" s="513">
        <v>2043435000</v>
      </c>
      <c r="DY272" s="497">
        <v>4603772500</v>
      </c>
      <c r="DZ272" s="513">
        <v>7592025000</v>
      </c>
      <c r="EA272" s="497">
        <v>9309799999.5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30 de Septiembre de 2024'!$P$4:$P$749,'[1]SIIF 30 de Septiembre de 2024'!$A$4:$A$749,$B273,'[1]SIIF 30 de Septiembre de 2024'!$B$4:$B$749,$C273,'[1]SIIF 30 de Septiembre de 2024'!$C$4:$C$749,$D273)/1000000</f>
        <v>3491.5039379999998</v>
      </c>
      <c r="X273" s="360">
        <v>0</v>
      </c>
      <c r="Y273" s="360">
        <f>+SUMIFS('[1]SIIF 30 de Septiembre de 2024'!$R$4:$R$749,'[1]SIIF 30 de Septiembre de 2024'!$A$4:$A$749,$B273,'[1]SIIF 30 de Septiembre de 2024'!$B$4:$B$749,$C273,'[1]SIIF 30 de Septiembre de 2024'!$C$4:$C$749,$D273)/1000000</f>
        <v>0</v>
      </c>
      <c r="Z273" s="360"/>
      <c r="AA273" s="360">
        <f>+SUMIFS('[1]SIIF 30 de Septiembre de 2024'!$Q$4:$Q$749,'[1]SIIF 30 de Septiembre de 2024'!$A$4:$A$749,$B273,'[1]SIIF 30 de Septiembre de 2024'!$B$4:$B$749,$C273,'[1]SIIF 30 de Septiembre de 2024'!$C$4:$C$749,$D273)/1000000</f>
        <v>0</v>
      </c>
      <c r="AB273" s="360"/>
      <c r="AC273" s="360"/>
      <c r="AD273" s="428">
        <f t="shared" si="690"/>
        <v>3491.5039379999998</v>
      </c>
      <c r="AE273" s="360">
        <f>+SUMIFS('[1]SIIF 30 de Septiembre de 2024'!$T$4:$T$749,'[1]SIIF 30 de Septiembre de 2024'!$A$4:$A$749,$B273,'[1]SIIF 30 de Septiembre de 2024'!$B$4:$B$749,$C273,'[1]SIIF 30 de Septiembre de 2024'!$C$4:$C$749,$D273)/1000000</f>
        <v>429.15287999999998</v>
      </c>
      <c r="AF273" s="360">
        <f>+SUMIFS('[1]SIIF 30 de Septiembre de 2024'!$U$4:$U$749,'[1]SIIF 30 de Septiembre de 2024'!$A$4:$A$749,$B273,'[1]SIIF 30 de Septiembre de 2024'!$B$4:$B$749,$C273,'[1]SIIF 30 de Septiembre de 2024'!$C$4:$C$749,$D273)/1000000</f>
        <v>3061.756151</v>
      </c>
      <c r="AG273" s="360">
        <f t="shared" si="691"/>
        <v>3062.3510579999997</v>
      </c>
      <c r="AH273" s="437">
        <f>+SUMIFS('[1]SIIF 30 de Septiembre de 2024'!$W$4:$W$749,'[1]SIIF 30 de Septiembre de 2024'!$A$4:$A$749,$B273,'[1]SIIF 30 de Septiembre de 2024'!$B$4:$B$749,$C273,'[1]SIIF 30 de Septiembre de 2024'!$C$4:$C$749,$D273,'[1]SIIF 30 de Septiembre de 2024'!$D$4:$D$749,$E273,'[1]SIIF 30 de Septiembre de 2024'!$E$4:$E$749,$F273,'[1]SIIF 30 de Septiembre de 2024'!$F$4:$F$749,$G273,'[1]SIIF 30 de Septiembre de 2024'!$G$4:$G$749,$H273,'[1]SIIF 30 de Septiembre de 2024'!$H$4:$H$749,$I273,'[1]SIIF 30 de Septiembre de 2024'!$I$4:$I$749,$J273,'[1]SIIF 30 de Septiembre de 2024'!$J$4:$J$749,$K273,'[1]SIIF 30 de Septiembre de 2024'!$K$4:$K$749,$L273,'[1]SIIF 30 de Septiembre de 2024'!$L$4:$L$749,$M273,'[1]SIIF 30 de Septiembre de 2024'!$M$4:$M$749,$N273,'[1]SIIF 30 de Septiembre de 2024'!$N$4:$N$749,$O273)/1000000</f>
        <v>2689.6851219999999</v>
      </c>
      <c r="AI273" s="247">
        <f t="shared" si="692"/>
        <v>0.77035145019504203</v>
      </c>
      <c r="AJ273" s="248"/>
      <c r="AK273" s="246">
        <f t="shared" si="693"/>
        <v>3062.3510580000002</v>
      </c>
      <c r="AL273" s="246">
        <f t="shared" si="705"/>
        <v>-372.66593600000033</v>
      </c>
      <c r="AM273" s="170">
        <f t="shared" si="694"/>
        <v>0.87708652557160593</v>
      </c>
      <c r="AN273" s="438">
        <f>+SUMIFS('[1]SIIF 30 de Septiembre de 2024'!$X$4:$X$749,'[1]SIIF 30 de Septiembre de 2024'!$A$4:$A$749,$B273,'[1]SIIF 30 de Septiembre de 2024'!$B$4:$B$749,$C273,'[1]SIIF 30 de Septiembre de 2024'!$C$4:$C$749,$D273,'[1]SIIF 30 de Septiembre de 2024'!$D$4:$D$749,$E273,'[1]SIIF 30 de Septiembre de 2024'!$E$4:$E$749,$F273,'[1]SIIF 30 de Septiembre de 2024'!$F$4:$F$749,$G273,'[1]SIIF 30 de Septiembre de 2024'!$G$4:$G$749,$H273,'[1]SIIF 30 de Septiembre de 2024'!$H$4:$H$749,$I273,'[1]SIIF 30 de Septiembre de 2024'!$I$4:$I$749,$J273,'[1]SIIF 30 de Septiembre de 2024'!$J$4:$J$749,$K273,'[1]SIIF 30 de Septiembre de 2024'!$K$4:$K$749,$L273,'[1]SIIF 30 de Septiembre de 2024'!$L$4:$L$749,$M273,'[1]SIIF 30 de Septiembre de 2024'!$M$4:$M$749,$N273,'[1]SIIF 30 de Septiembre de 2024'!$N$4:$N$749,$O273)/1000000</f>
        <v>1311.8958948699999</v>
      </c>
      <c r="AO273" s="247">
        <f t="shared" si="695"/>
        <v>0.37573948595386059</v>
      </c>
      <c r="AP273" s="248"/>
      <c r="AQ273" s="246">
        <f t="shared" si="696"/>
        <v>1116.8259588200001</v>
      </c>
      <c r="AR273" s="246">
        <f t="shared" si="697"/>
        <v>195.0699360499998</v>
      </c>
      <c r="AS273" s="170">
        <f t="shared" si="698"/>
        <v>0.31986959740325371</v>
      </c>
      <c r="AT273" s="438">
        <f>+SUMIFS('[1]SIIF 30 de Septiembre de 2024'!$Z$4:$Z$749,'[1]SIIF 30 de Septiembre de 2024'!$A$4:$A$749,$B273,'[1]SIIF 30 de Septiembre de 2024'!$B$4:$B$749,$C273,'[1]SIIF 30 de Septiembre de 2024'!$C$4:$C$749,$D273,'[1]SIIF 30 de Septiembre de 2024'!$D$4:$D$749,$E273,'[1]SIIF 30 de Septiembre de 2024'!$E$4:$E$749,$F273,'[1]SIIF 30 de Septiembre de 2024'!$F$4:$F$749,$G273,'[1]SIIF 30 de Septiembre de 2024'!$G$4:$G$749,$H273,'[1]SIIF 30 de Septiembre de 2024'!$H$4:$H$749,$I273,'[1]SIIF 30 de Septiembre de 2024'!$I$4:$I$749,$J273,'[1]SIIF 30 de Septiembre de 2024'!$J$4:$J$749,$K273,'[1]SIIF 30 de Septiembre de 2024'!$K$4:$K$749,$L273,'[1]SIIF 30 de Septiembre de 2024'!$L$4:$L$749,$M273,'[1]SIIF 30 de Septiembre de 2024'!$M$4:$M$749,$N273,'[1]SIIF 30 de Septiembre de 2024'!$N$4:$N$749,$O273)/1000000</f>
        <v>1302.9251768699999</v>
      </c>
      <c r="AU273" s="247">
        <f t="shared" si="706"/>
        <v>0.37317018683253733</v>
      </c>
      <c r="AV273" s="428">
        <f t="shared" si="707"/>
        <v>801.81881599999997</v>
      </c>
      <c r="AW273" s="361">
        <f t="shared" si="699"/>
        <v>1377.78922713</v>
      </c>
      <c r="AX273" s="382">
        <f t="shared" si="700"/>
        <v>2179.6080431299997</v>
      </c>
      <c r="AY273" s="386"/>
      <c r="AZ273" s="190">
        <f t="shared" si="701"/>
        <v>1116.825958979935</v>
      </c>
      <c r="BA273" s="172">
        <f t="shared" si="702"/>
        <v>1.1746645789539438</v>
      </c>
      <c r="BC273" s="581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0.75509413760254507</v>
      </c>
      <c r="BI273" s="252">
        <v>0.87708652557160593</v>
      </c>
      <c r="BJ273" s="252">
        <v>0.87708652557160593</v>
      </c>
      <c r="BK273" s="252">
        <v>0.87708652557160593</v>
      </c>
      <c r="BL273" s="252">
        <v>0.87708652557160593</v>
      </c>
      <c r="BM273" s="252">
        <v>0.87708652557160593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3.0921247357178445E-2</v>
      </c>
      <c r="BU273" s="309">
        <v>8.1371231894822996E-2</v>
      </c>
      <c r="BV273" s="252">
        <v>0.14383981890039041</v>
      </c>
      <c r="BW273" s="252">
        <v>0.22209033956158902</v>
      </c>
      <c r="BX273" s="309">
        <v>0.31986959740325371</v>
      </c>
      <c r="BY273" s="252">
        <v>0.44457096696314413</v>
      </c>
      <c r="BZ273" s="309">
        <v>0.62411174453959783</v>
      </c>
      <c r="CA273" s="252">
        <v>1</v>
      </c>
      <c r="CC273" s="496">
        <f t="shared" si="703"/>
        <v>0</v>
      </c>
      <c r="CD273" s="496">
        <f t="shared" si="703"/>
        <v>0</v>
      </c>
      <c r="CE273" s="496">
        <f t="shared" si="703"/>
        <v>0</v>
      </c>
      <c r="CF273" s="496">
        <f t="shared" si="703"/>
        <v>2190.7204780000002</v>
      </c>
      <c r="CG273" s="496">
        <f t="shared" si="703"/>
        <v>2203.8771780000002</v>
      </c>
      <c r="CH273" s="496">
        <f t="shared" si="703"/>
        <v>2636.4141549999999</v>
      </c>
      <c r="CI273" s="496">
        <f t="shared" si="703"/>
        <v>3062.3510580000002</v>
      </c>
      <c r="CJ273" s="496">
        <f t="shared" si="703"/>
        <v>3062.3510580000002</v>
      </c>
      <c r="CK273" s="496">
        <f t="shared" si="703"/>
        <v>3062.3510580000002</v>
      </c>
      <c r="CL273" s="496">
        <f t="shared" si="703"/>
        <v>3062.3510580000002</v>
      </c>
      <c r="CM273" s="496">
        <f t="shared" si="703"/>
        <v>3062.3510580000002</v>
      </c>
      <c r="CN273" s="496">
        <f t="shared" si="703"/>
        <v>3491.5039379999998</v>
      </c>
      <c r="CP273" s="497">
        <f t="shared" si="704"/>
        <v>0</v>
      </c>
      <c r="CQ273" s="497">
        <f t="shared" si="704"/>
        <v>0</v>
      </c>
      <c r="CR273" s="497">
        <f t="shared" si="704"/>
        <v>0</v>
      </c>
      <c r="CS273" s="497">
        <f t="shared" si="704"/>
        <v>0</v>
      </c>
      <c r="CT273" s="497">
        <f t="shared" si="704"/>
        <v>107.96165690000001</v>
      </c>
      <c r="CU273" s="497">
        <f t="shared" si="704"/>
        <v>284.10797656000005</v>
      </c>
      <c r="CV273" s="497">
        <f t="shared" si="704"/>
        <v>502.21729406000009</v>
      </c>
      <c r="CW273" s="497">
        <f t="shared" si="704"/>
        <v>775.42929506000007</v>
      </c>
      <c r="CX273" s="497">
        <f t="shared" si="704"/>
        <v>1116.8259588200001</v>
      </c>
      <c r="CY273" s="497">
        <f t="shared" si="704"/>
        <v>1552.22128165</v>
      </c>
      <c r="CZ273" s="497">
        <f t="shared" si="704"/>
        <v>2179.0886135000001</v>
      </c>
      <c r="DA273" s="497">
        <f t="shared" si="704"/>
        <v>3491.5039375000001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2636414155</v>
      </c>
      <c r="DI273" s="497">
        <v>3062351058</v>
      </c>
      <c r="DJ273" s="497">
        <v>3062351058</v>
      </c>
      <c r="DK273" s="497">
        <v>3062351058</v>
      </c>
      <c r="DL273" s="497">
        <v>3062351058</v>
      </c>
      <c r="DM273" s="497">
        <v>3062351058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502217294.06000006</v>
      </c>
      <c r="DW273" s="497">
        <v>775429295.06000006</v>
      </c>
      <c r="DX273" s="513">
        <v>1116825958.8200002</v>
      </c>
      <c r="DY273" s="497">
        <v>1552221281.6500001</v>
      </c>
      <c r="DZ273" s="513">
        <v>2179088613.5</v>
      </c>
      <c r="EA273" s="497">
        <v>3491503937.5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30 de Septiembre de 2024'!$P$4:$P$749,'[1]SIIF 30 de Septiembre de 2024'!$A$4:$A$749,$B274,'[1]SIIF 30 de Septiembre de 2024'!$B$4:$B$749,$C274,'[1]SIIF 30 de Septiembre de 2024'!$C$4:$C$749,$D274)/1000000</f>
        <v>9000</v>
      </c>
      <c r="X274" s="360">
        <v>0</v>
      </c>
      <c r="Y274" s="360">
        <f>+SUMIFS('[1]SIIF 30 de Septiembre de 2024'!$R$4:$R$749,'[1]SIIF 30 de Septiembre de 2024'!$A$4:$A$749,$B274,'[1]SIIF 30 de Septiembre de 2024'!$B$4:$B$749,$C274,'[1]SIIF 30 de Septiembre de 2024'!$C$4:$C$749,$D274)/1000000</f>
        <v>0</v>
      </c>
      <c r="Z274" s="360"/>
      <c r="AA274" s="360">
        <f>+SUMIFS('[1]SIIF 30 de Septiembre de 2024'!$Q$4:$Q$749,'[1]SIIF 30 de Septiembre de 2024'!$A$4:$A$749,$B274,'[1]SIIF 30 de Septiembre de 2024'!$B$4:$B$749,$C274,'[1]SIIF 30 de Septiembre de 2024'!$C$4:$C$749,$D274)/1000000</f>
        <v>0</v>
      </c>
      <c r="AB274" s="360"/>
      <c r="AC274" s="360"/>
      <c r="AD274" s="428">
        <f t="shared" si="690"/>
        <v>9000</v>
      </c>
      <c r="AE274" s="360">
        <f>+SUMIFS('[1]SIIF 30 de Septiembre de 2024'!$T$4:$T$749,'[1]SIIF 30 de Septiembre de 2024'!$A$4:$A$749,$B274,'[1]SIIF 30 de Septiembre de 2024'!$B$4:$B$749,$C274,'[1]SIIF 30 de Septiembre de 2024'!$C$4:$C$749,$D274)/1000000</f>
        <v>220</v>
      </c>
      <c r="AF274" s="360">
        <f>+SUMIFS('[1]SIIF 30 de Septiembre de 2024'!$U$4:$U$749,'[1]SIIF 30 de Septiembre de 2024'!$A$4:$A$749,$B274,'[1]SIIF 30 de Septiembre de 2024'!$B$4:$B$749,$C274,'[1]SIIF 30 de Septiembre de 2024'!$C$4:$C$749,$D274)/1000000</f>
        <v>8667.5183099999995</v>
      </c>
      <c r="AG274" s="360">
        <f t="shared" si="691"/>
        <v>8780</v>
      </c>
      <c r="AH274" s="437">
        <f>+SUMIFS('[1]SIIF 30 de Septiembre de 2024'!$W$4:$W$749,'[1]SIIF 30 de Septiembre de 2024'!$A$4:$A$749,$B274,'[1]SIIF 30 de Septiembre de 2024'!$B$4:$B$749,$C274,'[1]SIIF 30 de Septiembre de 2024'!$C$4:$C$749,$D274,'[1]SIIF 30 de Septiembre de 2024'!$D$4:$D$749,$E274,'[1]SIIF 30 de Septiembre de 2024'!$E$4:$E$749,$F274,'[1]SIIF 30 de Septiembre de 2024'!$F$4:$F$749,$G274,'[1]SIIF 30 de Septiembre de 2024'!$G$4:$G$749,$H274,'[1]SIIF 30 de Septiembre de 2024'!$H$4:$H$749,$I274,'[1]SIIF 30 de Septiembre de 2024'!$I$4:$I$749,$J274,'[1]SIIF 30 de Septiembre de 2024'!$J$4:$J$749,$K274,'[1]SIIF 30 de Septiembre de 2024'!$K$4:$K$749,$L274,'[1]SIIF 30 de Septiembre de 2024'!$L$4:$L$749,$M274,'[1]SIIF 30 de Septiembre de 2024'!$M$4:$M$749,$N274,'[1]SIIF 30 de Septiembre de 2024'!$N$4:$N$749,$O274)/1000000</f>
        <v>8049.3164999999999</v>
      </c>
      <c r="AI274" s="247">
        <f t="shared" si="692"/>
        <v>0.89436850000000001</v>
      </c>
      <c r="AJ274" s="248"/>
      <c r="AK274" s="246">
        <f t="shared" si="693"/>
        <v>8779.5108600000003</v>
      </c>
      <c r="AL274" s="246">
        <f t="shared" si="705"/>
        <v>-730.19436000000042</v>
      </c>
      <c r="AM274" s="170">
        <f t="shared" si="694"/>
        <v>0.97550120666666662</v>
      </c>
      <c r="AN274" s="438">
        <f>+SUMIFS('[1]SIIF 30 de Septiembre de 2024'!$X$4:$X$749,'[1]SIIF 30 de Septiembre de 2024'!$A$4:$A$749,$B274,'[1]SIIF 30 de Septiembre de 2024'!$B$4:$B$749,$C274,'[1]SIIF 30 de Septiembre de 2024'!$C$4:$C$749,$D274,'[1]SIIF 30 de Septiembre de 2024'!$D$4:$D$749,$E274,'[1]SIIF 30 de Septiembre de 2024'!$E$4:$E$749,$F274,'[1]SIIF 30 de Septiembre de 2024'!$F$4:$F$749,$G274,'[1]SIIF 30 de Septiembre de 2024'!$G$4:$G$749,$H274,'[1]SIIF 30 de Septiembre de 2024'!$H$4:$H$749,$I274,'[1]SIIF 30 de Septiembre de 2024'!$I$4:$I$749,$J274,'[1]SIIF 30 de Septiembre de 2024'!$J$4:$J$749,$K274,'[1]SIIF 30 de Septiembre de 2024'!$K$4:$K$749,$L274,'[1]SIIF 30 de Septiembre de 2024'!$L$4:$L$749,$M274,'[1]SIIF 30 de Septiembre de 2024'!$M$4:$M$749,$N274,'[1]SIIF 30 de Septiembre de 2024'!$N$4:$N$749,$O274)/1000000</f>
        <v>4762.7008379999997</v>
      </c>
      <c r="AO274" s="247">
        <f t="shared" si="695"/>
        <v>0.52918898199999997</v>
      </c>
      <c r="AP274" s="248"/>
      <c r="AQ274" s="246">
        <f t="shared" si="696"/>
        <v>5596.8360184000003</v>
      </c>
      <c r="AR274" s="246">
        <f t="shared" si="697"/>
        <v>-834.13518040000054</v>
      </c>
      <c r="AS274" s="170">
        <f t="shared" si="698"/>
        <v>0.62187066871111107</v>
      </c>
      <c r="AT274" s="438">
        <f>+SUMIFS('[1]SIIF 30 de Septiembre de 2024'!$Z$4:$Z$749,'[1]SIIF 30 de Septiembre de 2024'!$A$4:$A$749,$B274,'[1]SIIF 30 de Septiembre de 2024'!$B$4:$B$749,$C274,'[1]SIIF 30 de Septiembre de 2024'!$C$4:$C$749,$D274,'[1]SIIF 30 de Septiembre de 2024'!$D$4:$D$749,$E274,'[1]SIIF 30 de Septiembre de 2024'!$E$4:$E$749,$F274,'[1]SIIF 30 de Septiembre de 2024'!$F$4:$F$749,$G274,'[1]SIIF 30 de Septiembre de 2024'!$G$4:$G$749,$H274,'[1]SIIF 30 de Septiembre de 2024'!$H$4:$H$749,$I274,'[1]SIIF 30 de Septiembre de 2024'!$I$4:$I$749,$J274,'[1]SIIF 30 de Septiembre de 2024'!$J$4:$J$749,$K274,'[1]SIIF 30 de Septiembre de 2024'!$K$4:$K$749,$L274,'[1]SIIF 30 de Septiembre de 2024'!$L$4:$L$749,$M274,'[1]SIIF 30 de Septiembre de 2024'!$M$4:$M$749,$N274,'[1]SIIF 30 de Septiembre de 2024'!$N$4:$N$749,$O274)/1000000</f>
        <v>4753.5466139999999</v>
      </c>
      <c r="AU274" s="247">
        <f t="shared" si="706"/>
        <v>0.528171846</v>
      </c>
      <c r="AV274" s="428">
        <f t="shared" si="707"/>
        <v>950.68350000000009</v>
      </c>
      <c r="AW274" s="361">
        <f t="shared" si="699"/>
        <v>3286.6156620000002</v>
      </c>
      <c r="AX274" s="382">
        <f t="shared" si="700"/>
        <v>4237.2991620000003</v>
      </c>
      <c r="AY274" s="386"/>
      <c r="AZ274" s="190">
        <f t="shared" si="701"/>
        <v>5596.8360183999994</v>
      </c>
      <c r="BA274" s="172">
        <f t="shared" si="702"/>
        <v>0.85096308384635166</v>
      </c>
      <c r="BC274" s="581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4.8875999999999991E-5</v>
      </c>
      <c r="BR274" s="252">
        <v>4.8821492533333323E-2</v>
      </c>
      <c r="BS274" s="252">
        <v>0.11710315567999999</v>
      </c>
      <c r="BT274" s="252">
        <v>0.19513934213333331</v>
      </c>
      <c r="BU274" s="309">
        <v>0.28293005189333326</v>
      </c>
      <c r="BV274" s="252">
        <v>0.39022980826666659</v>
      </c>
      <c r="BW274" s="252">
        <v>0.52432543564444434</v>
      </c>
      <c r="BX274" s="309">
        <v>0.62187066871111107</v>
      </c>
      <c r="BY274" s="252">
        <v>0.75596629608888888</v>
      </c>
      <c r="BZ274" s="309">
        <v>0.8535115291555555</v>
      </c>
      <c r="CA274" s="252">
        <v>1</v>
      </c>
      <c r="CC274" s="496">
        <f t="shared" si="703"/>
        <v>0</v>
      </c>
      <c r="CD274" s="496">
        <f t="shared" si="703"/>
        <v>2926.50362</v>
      </c>
      <c r="CE274" s="496">
        <f t="shared" si="703"/>
        <v>5853.0072399999999</v>
      </c>
      <c r="CF274" s="496">
        <f t="shared" si="703"/>
        <v>8779.5108600000003</v>
      </c>
      <c r="CG274" s="496">
        <f t="shared" si="703"/>
        <v>8779.5108600000003</v>
      </c>
      <c r="CH274" s="496">
        <f t="shared" si="703"/>
        <v>8779.5108600000003</v>
      </c>
      <c r="CI274" s="496">
        <f t="shared" si="703"/>
        <v>8779.5108600000003</v>
      </c>
      <c r="CJ274" s="496">
        <f t="shared" si="703"/>
        <v>8779.5108600000003</v>
      </c>
      <c r="CK274" s="496">
        <f t="shared" si="703"/>
        <v>8779.5108600000003</v>
      </c>
      <c r="CL274" s="496">
        <f t="shared" si="703"/>
        <v>8779.5108600000003</v>
      </c>
      <c r="CM274" s="496">
        <f t="shared" si="703"/>
        <v>8779.5108600000003</v>
      </c>
      <c r="CN274" s="496">
        <f t="shared" si="703"/>
        <v>9000</v>
      </c>
      <c r="CP274" s="497">
        <f t="shared" si="704"/>
        <v>0</v>
      </c>
      <c r="CQ274" s="497">
        <f t="shared" si="704"/>
        <v>0.439884</v>
      </c>
      <c r="CR274" s="497">
        <f t="shared" si="704"/>
        <v>439.39343280000003</v>
      </c>
      <c r="CS274" s="497">
        <f t="shared" si="704"/>
        <v>1053.9284011200002</v>
      </c>
      <c r="CT274" s="497">
        <f t="shared" si="704"/>
        <v>1756.2540792000002</v>
      </c>
      <c r="CU274" s="497">
        <f t="shared" si="704"/>
        <v>2546.3704670399998</v>
      </c>
      <c r="CV274" s="497">
        <f t="shared" si="704"/>
        <v>3512.0682744000001</v>
      </c>
      <c r="CW274" s="497">
        <f t="shared" si="704"/>
        <v>4718.9289208</v>
      </c>
      <c r="CX274" s="497">
        <f t="shared" si="704"/>
        <v>5596.8360184000003</v>
      </c>
      <c r="CY274" s="497">
        <f t="shared" si="704"/>
        <v>6803.6966648000016</v>
      </c>
      <c r="CZ274" s="497">
        <f t="shared" si="704"/>
        <v>7681.6037624000019</v>
      </c>
      <c r="DA274" s="497">
        <f t="shared" si="704"/>
        <v>9000.0000000000018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4718928920.8000002</v>
      </c>
      <c r="DX274" s="513">
        <v>5596836018.4000006</v>
      </c>
      <c r="DY274" s="497">
        <v>6803696664.8000011</v>
      </c>
      <c r="DZ274" s="513">
        <v>7681603762.4000015</v>
      </c>
      <c r="EA274" s="497">
        <v>9000000000.0000019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30 de Septiembre de 2024'!$P$4:$P$749,'[1]SIIF 30 de Septiembre de 2024'!$A$4:$A$749,$B275,'[1]SIIF 30 de Septiembre de 2024'!$B$4:$B$749,$C275,'[1]SIIF 30 de Septiembre de 2024'!$C$4:$C$749,$D275)/1000000</f>
        <v>6481.0040959999997</v>
      </c>
      <c r="X275" s="360">
        <v>0</v>
      </c>
      <c r="Y275" s="360">
        <f>+SUMIFS('[1]SIIF 30 de Septiembre de 2024'!$R$4:$R$749,'[1]SIIF 30 de Septiembre de 2024'!$A$4:$A$749,$B275,'[1]SIIF 30 de Septiembre de 2024'!$B$4:$B$749,$C275,'[1]SIIF 30 de Septiembre de 2024'!$C$4:$C$749,$D275)/1000000</f>
        <v>0</v>
      </c>
      <c r="Z275" s="360"/>
      <c r="AA275" s="360">
        <f>+SUMIFS('[1]SIIF 30 de Septiembre de 2024'!$Q$4:$Q$749,'[1]SIIF 30 de Septiembre de 2024'!$A$4:$A$749,$B275,'[1]SIIF 30 de Septiembre de 2024'!$B$4:$B$749,$C275,'[1]SIIF 30 de Septiembre de 2024'!$C$4:$C$749,$D275)/1000000</f>
        <v>0</v>
      </c>
      <c r="AB275" s="360"/>
      <c r="AC275" s="360"/>
      <c r="AD275" s="428">
        <f t="shared" si="690"/>
        <v>6481.0040959999997</v>
      </c>
      <c r="AE275" s="360">
        <f>+SUMIFS('[1]SIIF 30 de Septiembre de 2024'!$T$4:$T$749,'[1]SIIF 30 de Septiembre de 2024'!$A$4:$A$749,$B275,'[1]SIIF 30 de Septiembre de 2024'!$B$4:$B$749,$C275,'[1]SIIF 30 de Septiembre de 2024'!$C$4:$C$749,$D275)/1000000</f>
        <v>185</v>
      </c>
      <c r="AF275" s="360">
        <f>+SUMIFS('[1]SIIF 30 de Septiembre de 2024'!$U$4:$U$749,'[1]SIIF 30 de Septiembre de 2024'!$A$4:$A$749,$B275,'[1]SIIF 30 de Septiembre de 2024'!$B$4:$B$749,$C275,'[1]SIIF 30 de Septiembre de 2024'!$C$4:$C$749,$D275)/1000000</f>
        <v>1814.9544000000001</v>
      </c>
      <c r="AG275" s="360">
        <f t="shared" si="691"/>
        <v>6296.0040959999997</v>
      </c>
      <c r="AH275" s="437">
        <f>+SUMIFS('[1]SIIF 30 de Septiembre de 2024'!$W$4:$W$749,'[1]SIIF 30 de Septiembre de 2024'!$A$4:$A$749,$B275,'[1]SIIF 30 de Septiembre de 2024'!$B$4:$B$749,$C275,'[1]SIIF 30 de Septiembre de 2024'!$C$4:$C$749,$D275,'[1]SIIF 30 de Septiembre de 2024'!$D$4:$D$749,$E275,'[1]SIIF 30 de Septiembre de 2024'!$E$4:$E$749,$F275,'[1]SIIF 30 de Septiembre de 2024'!$F$4:$F$749,$G275,'[1]SIIF 30 de Septiembre de 2024'!$G$4:$G$749,$H275,'[1]SIIF 30 de Septiembre de 2024'!$H$4:$H$749,$I275,'[1]SIIF 30 de Septiembre de 2024'!$I$4:$I$749,$J275,'[1]SIIF 30 de Septiembre de 2024'!$J$4:$J$749,$K275,'[1]SIIF 30 de Septiembre de 2024'!$K$4:$K$749,$L275,'[1]SIIF 30 de Septiembre de 2024'!$L$4:$L$749,$M275,'[1]SIIF 30 de Septiembre de 2024'!$M$4:$M$749,$N275,'[1]SIIF 30 de Septiembre de 2024'!$N$4:$N$749,$O275)/1000000</f>
        <v>99.594300000000004</v>
      </c>
      <c r="AI275" s="247">
        <f t="shared" si="692"/>
        <v>1.5367109559685118E-2</v>
      </c>
      <c r="AJ275" s="248"/>
      <c r="AK275" s="246">
        <f t="shared" si="693"/>
        <v>6288.5040959999997</v>
      </c>
      <c r="AL275" s="246">
        <f t="shared" si="705"/>
        <v>-6188.9097959999999</v>
      </c>
      <c r="AM275" s="170">
        <f t="shared" si="694"/>
        <v>0.97029781232219725</v>
      </c>
      <c r="AN275" s="438">
        <f>+SUMIFS('[1]SIIF 30 de Septiembre de 2024'!$X$4:$X$749,'[1]SIIF 30 de Septiembre de 2024'!$A$4:$A$749,$B275,'[1]SIIF 30 de Septiembre de 2024'!$B$4:$B$749,$C275,'[1]SIIF 30 de Septiembre de 2024'!$C$4:$C$749,$D275,'[1]SIIF 30 de Septiembre de 2024'!$D$4:$D$749,$E275,'[1]SIIF 30 de Septiembre de 2024'!$E$4:$E$749,$F275,'[1]SIIF 30 de Septiembre de 2024'!$F$4:$F$749,$G275,'[1]SIIF 30 de Septiembre de 2024'!$G$4:$G$749,$H275,'[1]SIIF 30 de Septiembre de 2024'!$H$4:$H$749,$I275,'[1]SIIF 30 de Septiembre de 2024'!$I$4:$I$749,$J275,'[1]SIIF 30 de Septiembre de 2024'!$J$4:$J$749,$K275,'[1]SIIF 30 de Septiembre de 2024'!$K$4:$K$749,$L275,'[1]SIIF 30 de Septiembre de 2024'!$L$4:$L$749,$M275,'[1]SIIF 30 de Septiembre de 2024'!$M$4:$M$749,$N275,'[1]SIIF 30 de Septiembre de 2024'!$N$4:$N$749,$O275)/1000000</f>
        <v>17.016999999999999</v>
      </c>
      <c r="AO275" s="247">
        <f t="shared" si="695"/>
        <v>2.6256733907177583E-3</v>
      </c>
      <c r="AP275" s="248"/>
      <c r="AQ275" s="246">
        <f t="shared" si="696"/>
        <v>1086.260608</v>
      </c>
      <c r="AR275" s="246">
        <f t="shared" si="697"/>
        <v>-1069.243608</v>
      </c>
      <c r="AS275" s="170">
        <f t="shared" si="698"/>
        <v>0.16760683867958476</v>
      </c>
      <c r="AT275" s="438">
        <f>+SUMIFS('[1]SIIF 30 de Septiembre de 2024'!$Z$4:$Z$749,'[1]SIIF 30 de Septiembre de 2024'!$A$4:$A$749,$B275,'[1]SIIF 30 de Septiembre de 2024'!$B$4:$B$749,$C275,'[1]SIIF 30 de Septiembre de 2024'!$C$4:$C$749,$D275,'[1]SIIF 30 de Septiembre de 2024'!$D$4:$D$749,$E275,'[1]SIIF 30 de Septiembre de 2024'!$E$4:$E$749,$F275,'[1]SIIF 30 de Septiembre de 2024'!$F$4:$F$749,$G275,'[1]SIIF 30 de Septiembre de 2024'!$G$4:$G$749,$H275,'[1]SIIF 30 de Septiembre de 2024'!$H$4:$H$749,$I275,'[1]SIIF 30 de Septiembre de 2024'!$I$4:$I$749,$J275,'[1]SIIF 30 de Septiembre de 2024'!$J$4:$J$749,$K275,'[1]SIIF 30 de Septiembre de 2024'!$K$4:$K$749,$L275,'[1]SIIF 30 de Septiembre de 2024'!$L$4:$L$749,$M275,'[1]SIIF 30 de Septiembre de 2024'!$M$4:$M$749,$N275,'[1]SIIF 30 de Septiembre de 2024'!$N$4:$N$749,$O275)/1000000</f>
        <v>17.016999999999999</v>
      </c>
      <c r="AU275" s="247">
        <f t="shared" si="706"/>
        <v>2.6256733907177583E-3</v>
      </c>
      <c r="AV275" s="428">
        <f t="shared" si="707"/>
        <v>6381.4097959999999</v>
      </c>
      <c r="AW275" s="361">
        <f t="shared" si="699"/>
        <v>82.577300000000008</v>
      </c>
      <c r="AX275" s="382">
        <f t="shared" si="700"/>
        <v>6463.9870959999998</v>
      </c>
      <c r="AY275" s="386"/>
      <c r="AZ275" s="190">
        <f t="shared" si="701"/>
        <v>1086.260608</v>
      </c>
      <c r="BA275" s="172">
        <f t="shared" si="702"/>
        <v>1.5665669798457793E-2</v>
      </c>
      <c r="BC275" s="581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9.6189338992202972E-2</v>
      </c>
      <c r="BI275" s="252">
        <v>9.6189338992202972E-2</v>
      </c>
      <c r="BJ275" s="252">
        <v>0.23528263420495762</v>
      </c>
      <c r="BK275" s="252">
        <v>0.97029781232219725</v>
      </c>
      <c r="BL275" s="252">
        <v>0.97029781232219725</v>
      </c>
      <c r="BM275" s="252">
        <v>0.97029781232219725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4.8094669496101486E-2</v>
      </c>
      <c r="BW275" s="252">
        <v>9.8060191073207431E-2</v>
      </c>
      <c r="BX275" s="309">
        <v>0.16760683867958476</v>
      </c>
      <c r="BY275" s="252">
        <v>0.26760683867958474</v>
      </c>
      <c r="BZ275" s="309">
        <v>0.4676068386795848</v>
      </c>
      <c r="CA275" s="252">
        <v>1</v>
      </c>
      <c r="CC275" s="496">
        <f t="shared" si="703"/>
        <v>0</v>
      </c>
      <c r="CD275" s="496">
        <f t="shared" si="703"/>
        <v>0</v>
      </c>
      <c r="CE275" s="496">
        <f t="shared" si="703"/>
        <v>0</v>
      </c>
      <c r="CF275" s="496">
        <f t="shared" si="703"/>
        <v>0</v>
      </c>
      <c r="CG275" s="496">
        <f t="shared" si="703"/>
        <v>0</v>
      </c>
      <c r="CH275" s="496">
        <f t="shared" si="703"/>
        <v>623.40350000000001</v>
      </c>
      <c r="CI275" s="496">
        <f t="shared" si="703"/>
        <v>623.40350000000001</v>
      </c>
      <c r="CJ275" s="496">
        <f t="shared" si="703"/>
        <v>1524.867716</v>
      </c>
      <c r="CK275" s="496">
        <f t="shared" si="703"/>
        <v>6288.5040959999997</v>
      </c>
      <c r="CL275" s="496">
        <f t="shared" si="703"/>
        <v>6288.5040959999997</v>
      </c>
      <c r="CM275" s="496">
        <f t="shared" si="703"/>
        <v>6288.5040959999997</v>
      </c>
      <c r="CN275" s="496">
        <f t="shared" si="703"/>
        <v>6481.0040959999997</v>
      </c>
      <c r="CP275" s="497">
        <f t="shared" si="704"/>
        <v>0</v>
      </c>
      <c r="CQ275" s="497">
        <f t="shared" si="704"/>
        <v>0</v>
      </c>
      <c r="CR275" s="497">
        <f t="shared" si="704"/>
        <v>0</v>
      </c>
      <c r="CS275" s="497">
        <f t="shared" si="704"/>
        <v>0</v>
      </c>
      <c r="CT275" s="497">
        <f t="shared" si="704"/>
        <v>0</v>
      </c>
      <c r="CU275" s="497">
        <f t="shared" si="704"/>
        <v>0</v>
      </c>
      <c r="CV275" s="497">
        <f t="shared" si="704"/>
        <v>311.70175</v>
      </c>
      <c r="CW275" s="497">
        <f t="shared" si="704"/>
        <v>635.52850000000001</v>
      </c>
      <c r="CX275" s="497">
        <f t="shared" si="704"/>
        <v>1086.260608</v>
      </c>
      <c r="CY275" s="497">
        <f t="shared" si="704"/>
        <v>1734.3610176</v>
      </c>
      <c r="CZ275" s="497">
        <f t="shared" si="704"/>
        <v>3030.5618368</v>
      </c>
      <c r="DA275" s="497">
        <f t="shared" si="704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623403500</v>
      </c>
      <c r="DI275" s="497">
        <v>623403500</v>
      </c>
      <c r="DJ275" s="497">
        <v>1524867716</v>
      </c>
      <c r="DK275" s="497">
        <v>6288504096</v>
      </c>
      <c r="DL275" s="497">
        <v>6288504096</v>
      </c>
      <c r="DM275" s="497">
        <v>6288504096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311701750</v>
      </c>
      <c r="DW275" s="497">
        <v>635528500</v>
      </c>
      <c r="DX275" s="513">
        <v>1086260608</v>
      </c>
      <c r="DY275" s="497">
        <v>1734361017.5999999</v>
      </c>
      <c r="DZ275" s="513">
        <v>3030561836.8000002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30 de Septiembre de 2024'!$P$4:$P$749,'[1]SIIF 30 de Septiembre de 2024'!$A$4:$A$749,$B276,'[1]SIIF 30 de Septiembre de 2024'!$B$4:$B$749,$C276,'[1]SIIF 30 de Septiembre de 2024'!$C$4:$C$749,$D276)/1000000</f>
        <v>5400</v>
      </c>
      <c r="X276" s="360">
        <v>0</v>
      </c>
      <c r="Y276" s="360">
        <f>+SUMIFS('[1]SIIF 30 de Septiembre de 2024'!$R$4:$R$749,'[1]SIIF 30 de Septiembre de 2024'!$A$4:$A$749,$B276,'[1]SIIF 30 de Septiembre de 2024'!$B$4:$B$749,$C276,'[1]SIIF 30 de Septiembre de 2024'!$C$4:$C$749,$D276)/1000000</f>
        <v>0</v>
      </c>
      <c r="Z276" s="360"/>
      <c r="AA276" s="360">
        <f>+SUMIFS('[1]SIIF 30 de Septiembre de 2024'!$Q$4:$Q$749,'[1]SIIF 30 de Septiembre de 2024'!$A$4:$A$749,$B276,'[1]SIIF 30 de Septiembre de 2024'!$B$4:$B$749,$C276,'[1]SIIF 30 de Septiembre de 2024'!$C$4:$C$749,$D276)/1000000</f>
        <v>0</v>
      </c>
      <c r="AB276" s="360"/>
      <c r="AC276" s="360"/>
      <c r="AD276" s="428">
        <f t="shared" si="690"/>
        <v>5400</v>
      </c>
      <c r="AE276" s="360">
        <f>+SUMIFS('[1]SIIF 30 de Septiembre de 2024'!$T$4:$T$749,'[1]SIIF 30 de Septiembre de 2024'!$A$4:$A$749,$B276,'[1]SIIF 30 de Septiembre de 2024'!$B$4:$B$749,$C276,'[1]SIIF 30 de Septiembre de 2024'!$C$4:$C$749,$D276)/1000000</f>
        <v>200</v>
      </c>
      <c r="AF276" s="360">
        <f>+SUMIFS('[1]SIIF 30 de Septiembre de 2024'!$U$4:$U$749,'[1]SIIF 30 de Septiembre de 2024'!$A$4:$A$749,$B276,'[1]SIIF 30 de Septiembre de 2024'!$B$4:$B$749,$C276,'[1]SIIF 30 de Septiembre de 2024'!$C$4:$C$749,$D276)/1000000</f>
        <v>4949.0927999700007</v>
      </c>
      <c r="AG276" s="360">
        <f t="shared" si="691"/>
        <v>5200</v>
      </c>
      <c r="AH276" s="437">
        <f>+SUMIFS('[1]SIIF 30 de Septiembre de 2024'!$W$4:$W$749,'[1]SIIF 30 de Septiembre de 2024'!$A$4:$A$749,$B276,'[1]SIIF 30 de Septiembre de 2024'!$B$4:$B$749,$C276,'[1]SIIF 30 de Septiembre de 2024'!$C$4:$C$749,$D276,'[1]SIIF 30 de Septiembre de 2024'!$D$4:$D$749,$E276,'[1]SIIF 30 de Septiembre de 2024'!$E$4:$E$749,$F276,'[1]SIIF 30 de Septiembre de 2024'!$F$4:$F$749,$G276,'[1]SIIF 30 de Septiembre de 2024'!$G$4:$G$749,$H276,'[1]SIIF 30 de Septiembre de 2024'!$H$4:$H$749,$I276,'[1]SIIF 30 de Septiembre de 2024'!$I$4:$I$749,$J276,'[1]SIIF 30 de Septiembre de 2024'!$J$4:$J$749,$K276,'[1]SIIF 30 de Septiembre de 2024'!$K$4:$K$749,$L276,'[1]SIIF 30 de Septiembre de 2024'!$L$4:$L$749,$M276,'[1]SIIF 30 de Septiembre de 2024'!$M$4:$M$749,$N276,'[1]SIIF 30 de Septiembre de 2024'!$N$4:$N$749,$O276)/1000000</f>
        <v>3319.1233370999998</v>
      </c>
      <c r="AI276" s="247">
        <f t="shared" si="692"/>
        <v>0.61465246983333333</v>
      </c>
      <c r="AJ276" s="248"/>
      <c r="AK276" s="246">
        <f t="shared" si="693"/>
        <v>4615</v>
      </c>
      <c r="AL276" s="246">
        <f t="shared" si="705"/>
        <v>-1295.8766629000002</v>
      </c>
      <c r="AM276" s="170">
        <f t="shared" si="694"/>
        <v>0.85462962962962963</v>
      </c>
      <c r="AN276" s="438">
        <f>+SUMIFS('[1]SIIF 30 de Septiembre de 2024'!$X$4:$X$749,'[1]SIIF 30 de Septiembre de 2024'!$A$4:$A$749,$B276,'[1]SIIF 30 de Septiembre de 2024'!$B$4:$B$749,$C276,'[1]SIIF 30 de Septiembre de 2024'!$C$4:$C$749,$D276,'[1]SIIF 30 de Septiembre de 2024'!$D$4:$D$749,$E276,'[1]SIIF 30 de Septiembre de 2024'!$E$4:$E$749,$F276,'[1]SIIF 30 de Septiembre de 2024'!$F$4:$F$749,$G276,'[1]SIIF 30 de Septiembre de 2024'!$G$4:$G$749,$H276,'[1]SIIF 30 de Septiembre de 2024'!$H$4:$H$749,$I276,'[1]SIIF 30 de Septiembre de 2024'!$I$4:$I$749,$J276,'[1]SIIF 30 de Septiembre de 2024'!$J$4:$J$749,$K276,'[1]SIIF 30 de Septiembre de 2024'!$K$4:$K$749,$L276,'[1]SIIF 30 de Septiembre de 2024'!$L$4:$L$749,$M276,'[1]SIIF 30 de Septiembre de 2024'!$M$4:$M$749,$N276,'[1]SIIF 30 de Septiembre de 2024'!$N$4:$N$749,$O276)/1000000</f>
        <v>1240.12979666</v>
      </c>
      <c r="AO276" s="247">
        <f t="shared" si="695"/>
        <v>0.22965366604814816</v>
      </c>
      <c r="AP276" s="248"/>
      <c r="AQ276" s="246">
        <f t="shared" si="696"/>
        <v>3057.5</v>
      </c>
      <c r="AR276" s="246">
        <f t="shared" si="697"/>
        <v>-1817.37020334</v>
      </c>
      <c r="AS276" s="170">
        <f t="shared" si="698"/>
        <v>0.56620370370370365</v>
      </c>
      <c r="AT276" s="438">
        <f>+SUMIFS('[1]SIIF 30 de Septiembre de 2024'!$Z$4:$Z$749,'[1]SIIF 30 de Septiembre de 2024'!$A$4:$A$749,$B276,'[1]SIIF 30 de Septiembre de 2024'!$B$4:$B$749,$C276,'[1]SIIF 30 de Septiembre de 2024'!$C$4:$C$749,$D276,'[1]SIIF 30 de Septiembre de 2024'!$D$4:$D$749,$E276,'[1]SIIF 30 de Septiembre de 2024'!$E$4:$E$749,$F276,'[1]SIIF 30 de Septiembre de 2024'!$F$4:$F$749,$G276,'[1]SIIF 30 de Septiembre de 2024'!$G$4:$G$749,$H276,'[1]SIIF 30 de Septiembre de 2024'!$H$4:$H$749,$I276,'[1]SIIF 30 de Septiembre de 2024'!$I$4:$I$749,$J276,'[1]SIIF 30 de Septiembre de 2024'!$J$4:$J$749,$K276,'[1]SIIF 30 de Septiembre de 2024'!$K$4:$K$749,$L276,'[1]SIIF 30 de Septiembre de 2024'!$L$4:$L$749,$M276,'[1]SIIF 30 de Septiembre de 2024'!$M$4:$M$749,$N276,'[1]SIIF 30 de Septiembre de 2024'!$N$4:$N$749,$O276)/1000000</f>
        <v>1128.4806966600001</v>
      </c>
      <c r="AU276" s="247">
        <f t="shared" si="706"/>
        <v>0.20897790678888892</v>
      </c>
      <c r="AV276" s="428">
        <f t="shared" si="707"/>
        <v>2080.8766629000002</v>
      </c>
      <c r="AW276" s="361">
        <f t="shared" si="699"/>
        <v>2078.9935404399998</v>
      </c>
      <c r="AX276" s="382">
        <f t="shared" si="700"/>
        <v>4159.8702033400004</v>
      </c>
      <c r="AY276" s="386"/>
      <c r="AZ276" s="190">
        <f t="shared" si="701"/>
        <v>3057.4999999999995</v>
      </c>
      <c r="BA276" s="172">
        <f t="shared" si="702"/>
        <v>0.40560255001144735</v>
      </c>
      <c r="BC276" s="581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0.85462962962962963</v>
      </c>
      <c r="BJ276" s="252">
        <v>0.85462962962962963</v>
      </c>
      <c r="BK276" s="252">
        <v>0.85462962962962963</v>
      </c>
      <c r="BL276" s="252">
        <v>0.95833333333333337</v>
      </c>
      <c r="BM276" s="252">
        <v>0.95833333333333337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0.4876388888888889</v>
      </c>
      <c r="BX276" s="309">
        <v>0.56620370370370365</v>
      </c>
      <c r="BY276" s="252">
        <v>0.64976851851851847</v>
      </c>
      <c r="BZ276" s="309">
        <v>0.78842592592592597</v>
      </c>
      <c r="CA276" s="252">
        <v>1</v>
      </c>
      <c r="CC276" s="496">
        <f t="shared" si="703"/>
        <v>0</v>
      </c>
      <c r="CD276" s="496">
        <f t="shared" si="703"/>
        <v>0</v>
      </c>
      <c r="CE276" s="496">
        <f t="shared" si="703"/>
        <v>0</v>
      </c>
      <c r="CF276" s="496">
        <f t="shared" si="703"/>
        <v>3058.0684799999999</v>
      </c>
      <c r="CG276" s="496">
        <f t="shared" si="703"/>
        <v>3058.0684799999999</v>
      </c>
      <c r="CH276" s="496">
        <f t="shared" si="703"/>
        <v>3458.0684799999999</v>
      </c>
      <c r="CI276" s="496">
        <f t="shared" si="703"/>
        <v>4615</v>
      </c>
      <c r="CJ276" s="496">
        <f t="shared" si="703"/>
        <v>4615</v>
      </c>
      <c r="CK276" s="496">
        <f t="shared" si="703"/>
        <v>4615</v>
      </c>
      <c r="CL276" s="496">
        <f t="shared" si="703"/>
        <v>5175</v>
      </c>
      <c r="CM276" s="496">
        <f t="shared" si="703"/>
        <v>5175</v>
      </c>
      <c r="CN276" s="496">
        <f t="shared" si="703"/>
        <v>5400</v>
      </c>
      <c r="CP276" s="497">
        <f t="shared" si="704"/>
        <v>0</v>
      </c>
      <c r="CQ276" s="497">
        <f t="shared" si="704"/>
        <v>0</v>
      </c>
      <c r="CR276" s="497">
        <f t="shared" si="704"/>
        <v>0</v>
      </c>
      <c r="CS276" s="497">
        <f t="shared" si="704"/>
        <v>0</v>
      </c>
      <c r="CT276" s="497">
        <f t="shared" si="704"/>
        <v>1290</v>
      </c>
      <c r="CU276" s="497">
        <f t="shared" si="704"/>
        <v>1486</v>
      </c>
      <c r="CV276" s="497">
        <f t="shared" si="704"/>
        <v>1710</v>
      </c>
      <c r="CW276" s="497">
        <f t="shared" si="704"/>
        <v>2633.25</v>
      </c>
      <c r="CX276" s="497">
        <f t="shared" si="704"/>
        <v>3057.5</v>
      </c>
      <c r="CY276" s="497">
        <f t="shared" si="704"/>
        <v>3508.75</v>
      </c>
      <c r="CZ276" s="497">
        <f t="shared" si="704"/>
        <v>4257.5</v>
      </c>
      <c r="DA276" s="497">
        <f t="shared" si="704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4615000000</v>
      </c>
      <c r="DJ276" s="497">
        <v>4615000000</v>
      </c>
      <c r="DK276" s="497">
        <v>4615000000</v>
      </c>
      <c r="DL276" s="497">
        <v>5175000000</v>
      </c>
      <c r="DM276" s="497">
        <v>5175000000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2633250000</v>
      </c>
      <c r="DX276" s="513">
        <v>3057500000</v>
      </c>
      <c r="DY276" s="497">
        <v>3508750000</v>
      </c>
      <c r="DZ276" s="513">
        <v>4257500000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30 de Septiembre de 2024'!$P$4:$P$749,'[1]SIIF 30 de Septiembre de 2024'!$A$4:$A$749,$B277,'[1]SIIF 30 de Septiembre de 2024'!$B$4:$B$749,$C277,'[1]SIIF 30 de Septiembre de 2024'!$C$4:$C$749,$D277)/1000000</f>
        <v>4000</v>
      </c>
      <c r="X277" s="360">
        <v>0</v>
      </c>
      <c r="Y277" s="360">
        <f>+SUMIFS('[1]SIIF 30 de Septiembre de 2024'!$R$4:$R$749,'[1]SIIF 30 de Septiembre de 2024'!$A$4:$A$749,$B277,'[1]SIIF 30 de Septiembre de 2024'!$B$4:$B$749,$C277,'[1]SIIF 30 de Septiembre de 2024'!$C$4:$C$749,$D277)/1000000</f>
        <v>0</v>
      </c>
      <c r="Z277" s="360"/>
      <c r="AA277" s="360">
        <f>+SUMIFS('[1]SIIF 30 de Septiembre de 2024'!$Q$4:$Q$749,'[1]SIIF 30 de Septiembre de 2024'!$A$4:$A$749,$B277,'[1]SIIF 30 de Septiembre de 2024'!$B$4:$B$749,$C277,'[1]SIIF 30 de Septiembre de 2024'!$C$4:$C$749,$D277)/1000000</f>
        <v>0</v>
      </c>
      <c r="AB277" s="360"/>
      <c r="AC277" s="360"/>
      <c r="AD277" s="428">
        <f t="shared" si="690"/>
        <v>4000</v>
      </c>
      <c r="AE277" s="360">
        <f>+SUMIFS('[1]SIIF 30 de Septiembre de 2024'!$T$4:$T$749,'[1]SIIF 30 de Septiembre de 2024'!$A$4:$A$749,$B277,'[1]SIIF 30 de Septiembre de 2024'!$B$4:$B$749,$C277,'[1]SIIF 30 de Septiembre de 2024'!$C$4:$C$749,$D277)/1000000</f>
        <v>0</v>
      </c>
      <c r="AF277" s="360">
        <f>+SUMIFS('[1]SIIF 30 de Septiembre de 2024'!$U$4:$U$749,'[1]SIIF 30 de Septiembre de 2024'!$A$4:$A$749,$B277,'[1]SIIF 30 de Septiembre de 2024'!$B$4:$B$749,$C277,'[1]SIIF 30 de Septiembre de 2024'!$C$4:$C$749,$D277)/1000000</f>
        <v>3787.4744139999998</v>
      </c>
      <c r="AG277" s="360">
        <f t="shared" si="691"/>
        <v>4000</v>
      </c>
      <c r="AH277" s="437">
        <f>+SUMIFS('[1]SIIF 30 de Septiembre de 2024'!$W$4:$W$749,'[1]SIIF 30 de Septiembre de 2024'!$A$4:$A$749,$B277,'[1]SIIF 30 de Septiembre de 2024'!$B$4:$B$749,$C277,'[1]SIIF 30 de Septiembre de 2024'!$C$4:$C$749,$D277,'[1]SIIF 30 de Septiembre de 2024'!$D$4:$D$749,$E277,'[1]SIIF 30 de Septiembre de 2024'!$E$4:$E$749,$F277,'[1]SIIF 30 de Septiembre de 2024'!$F$4:$F$749,$G277,'[1]SIIF 30 de Septiembre de 2024'!$G$4:$G$749,$H277,'[1]SIIF 30 de Septiembre de 2024'!$H$4:$H$749,$I277,'[1]SIIF 30 de Septiembre de 2024'!$I$4:$I$749,$J277,'[1]SIIF 30 de Septiembre de 2024'!$J$4:$J$749,$K277,'[1]SIIF 30 de Septiembre de 2024'!$K$4:$K$749,$L277,'[1]SIIF 30 de Septiembre de 2024'!$L$4:$L$749,$M277,'[1]SIIF 30 de Septiembre de 2024'!$M$4:$M$749,$N277,'[1]SIIF 30 de Septiembre de 2024'!$N$4:$N$749,$O277)/1000000</f>
        <v>3747.6975130000001</v>
      </c>
      <c r="AI277" s="247">
        <f t="shared" si="692"/>
        <v>0.93692437824999997</v>
      </c>
      <c r="AJ277" s="248"/>
      <c r="AK277" s="246">
        <f t="shared" si="693"/>
        <v>3800</v>
      </c>
      <c r="AL277" s="246">
        <f t="shared" si="705"/>
        <v>-52.302486999999928</v>
      </c>
      <c r="AM277" s="170">
        <f t="shared" si="694"/>
        <v>0.95</v>
      </c>
      <c r="AN277" s="438">
        <f>+SUMIFS('[1]SIIF 30 de Septiembre de 2024'!$X$4:$X$749,'[1]SIIF 30 de Septiembre de 2024'!$A$4:$A$749,$B277,'[1]SIIF 30 de Septiembre de 2024'!$B$4:$B$749,$C277,'[1]SIIF 30 de Septiembre de 2024'!$C$4:$C$749,$D277,'[1]SIIF 30 de Septiembre de 2024'!$D$4:$D$749,$E277,'[1]SIIF 30 de Septiembre de 2024'!$E$4:$E$749,$F277,'[1]SIIF 30 de Septiembre de 2024'!$F$4:$F$749,$G277,'[1]SIIF 30 de Septiembre de 2024'!$G$4:$G$749,$H277,'[1]SIIF 30 de Septiembre de 2024'!$H$4:$H$749,$I277,'[1]SIIF 30 de Septiembre de 2024'!$I$4:$I$749,$J277,'[1]SIIF 30 de Septiembre de 2024'!$J$4:$J$749,$K277,'[1]SIIF 30 de Septiembre de 2024'!$K$4:$K$749,$L277,'[1]SIIF 30 de Septiembre de 2024'!$L$4:$L$749,$M277,'[1]SIIF 30 de Septiembre de 2024'!$M$4:$M$749,$N277,'[1]SIIF 30 de Septiembre de 2024'!$N$4:$N$749,$O277)/1000000</f>
        <v>1959.27505875</v>
      </c>
      <c r="AO277" s="247">
        <f t="shared" si="695"/>
        <v>0.48981876468750002</v>
      </c>
      <c r="AP277" s="248"/>
      <c r="AQ277" s="246">
        <f t="shared" si="696"/>
        <v>3400</v>
      </c>
      <c r="AR277" s="246">
        <f t="shared" si="697"/>
        <v>-1440.72494125</v>
      </c>
      <c r="AS277" s="170">
        <f t="shared" si="698"/>
        <v>0.85</v>
      </c>
      <c r="AT277" s="438">
        <f>+SUMIFS('[1]SIIF 30 de Septiembre de 2024'!$Z$4:$Z$749,'[1]SIIF 30 de Septiembre de 2024'!$A$4:$A$749,$B277,'[1]SIIF 30 de Septiembre de 2024'!$B$4:$B$749,$C277,'[1]SIIF 30 de Septiembre de 2024'!$C$4:$C$749,$D277,'[1]SIIF 30 de Septiembre de 2024'!$D$4:$D$749,$E277,'[1]SIIF 30 de Septiembre de 2024'!$E$4:$E$749,$F277,'[1]SIIF 30 de Septiembre de 2024'!$F$4:$F$749,$G277,'[1]SIIF 30 de Septiembre de 2024'!$G$4:$G$749,$H277,'[1]SIIF 30 de Septiembre de 2024'!$H$4:$H$749,$I277,'[1]SIIF 30 de Septiembre de 2024'!$I$4:$I$749,$J277,'[1]SIIF 30 de Septiembre de 2024'!$J$4:$J$749,$K277,'[1]SIIF 30 de Septiembre de 2024'!$K$4:$K$749,$L277,'[1]SIIF 30 de Septiembre de 2024'!$L$4:$L$749,$M277,'[1]SIIF 30 de Septiembre de 2024'!$M$4:$M$749,$N277,'[1]SIIF 30 de Septiembre de 2024'!$N$4:$N$749,$O277)/1000000</f>
        <v>1959.27505875</v>
      </c>
      <c r="AU277" s="247">
        <f t="shared" si="706"/>
        <v>0.48981876468750002</v>
      </c>
      <c r="AV277" s="428">
        <f t="shared" si="707"/>
        <v>252.30248699999993</v>
      </c>
      <c r="AW277" s="361">
        <f t="shared" si="699"/>
        <v>1788.4224542500001</v>
      </c>
      <c r="AX277" s="382">
        <f t="shared" si="700"/>
        <v>2040.72494125</v>
      </c>
      <c r="AY277" s="386"/>
      <c r="AZ277" s="190">
        <f t="shared" si="701"/>
        <v>3400</v>
      </c>
      <c r="BA277" s="172">
        <f t="shared" si="702"/>
        <v>0.57625737022058821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3"/>
        <v>0</v>
      </c>
      <c r="CD277" s="496">
        <f t="shared" si="703"/>
        <v>0</v>
      </c>
      <c r="CE277" s="496">
        <f t="shared" si="703"/>
        <v>0</v>
      </c>
      <c r="CF277" s="496">
        <f t="shared" si="703"/>
        <v>300</v>
      </c>
      <c r="CG277" s="496">
        <f t="shared" si="703"/>
        <v>1000</v>
      </c>
      <c r="CH277" s="496">
        <f t="shared" si="703"/>
        <v>2200</v>
      </c>
      <c r="CI277" s="496">
        <f t="shared" si="703"/>
        <v>2500</v>
      </c>
      <c r="CJ277" s="496">
        <f t="shared" si="703"/>
        <v>2900</v>
      </c>
      <c r="CK277" s="496">
        <f t="shared" si="703"/>
        <v>3800</v>
      </c>
      <c r="CL277" s="496">
        <f t="shared" si="703"/>
        <v>4000</v>
      </c>
      <c r="CM277" s="496">
        <f t="shared" si="703"/>
        <v>4000</v>
      </c>
      <c r="CN277" s="496">
        <f t="shared" si="703"/>
        <v>4000</v>
      </c>
      <c r="CP277" s="497">
        <f t="shared" si="704"/>
        <v>0</v>
      </c>
      <c r="CQ277" s="497">
        <f t="shared" si="704"/>
        <v>0</v>
      </c>
      <c r="CR277" s="497">
        <f t="shared" si="704"/>
        <v>0</v>
      </c>
      <c r="CS277" s="497">
        <f t="shared" si="704"/>
        <v>0</v>
      </c>
      <c r="CT277" s="497">
        <f t="shared" si="704"/>
        <v>250</v>
      </c>
      <c r="CU277" s="497">
        <f t="shared" si="704"/>
        <v>735</v>
      </c>
      <c r="CV277" s="497">
        <f t="shared" si="704"/>
        <v>1635</v>
      </c>
      <c r="CW277" s="497">
        <f t="shared" si="704"/>
        <v>2580</v>
      </c>
      <c r="CX277" s="497">
        <f t="shared" si="704"/>
        <v>3400</v>
      </c>
      <c r="CY277" s="497">
        <f t="shared" si="704"/>
        <v>3700</v>
      </c>
      <c r="CZ277" s="497">
        <f t="shared" si="704"/>
        <v>3900</v>
      </c>
      <c r="DA277" s="497">
        <f t="shared" si="704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30 de Septiembre de 2024'!$P$4:$P$749,'[1]SIIF 30 de Septiembre de 2024'!$A$4:$A$749,$B278,'[1]SIIF 30 de Septiembre de 2024'!$B$4:$B$749,$C278,'[1]SIIF 30 de Septiembre de 2024'!$C$4:$C$749,$D278)/1000000</f>
        <v>9000</v>
      </c>
      <c r="X278" s="360">
        <v>0</v>
      </c>
      <c r="Y278" s="360">
        <f>+SUMIFS('[1]SIIF 30 de Septiembre de 2024'!$R$4:$R$749,'[1]SIIF 30 de Septiembre de 2024'!$A$4:$A$749,$B278,'[1]SIIF 30 de Septiembre de 2024'!$B$4:$B$749,$C278,'[1]SIIF 30 de Septiembre de 2024'!$C$4:$C$749,$D278)/1000000</f>
        <v>0</v>
      </c>
      <c r="Z278" s="360"/>
      <c r="AA278" s="360">
        <f>+SUMIFS('[1]SIIF 30 de Septiembre de 2024'!$Q$4:$Q$749,'[1]SIIF 30 de Septiembre de 2024'!$A$4:$A$749,$B278,'[1]SIIF 30 de Septiembre de 2024'!$B$4:$B$749,$C278,'[1]SIIF 30 de Septiembre de 2024'!$C$4:$C$749,$D278)/1000000</f>
        <v>0</v>
      </c>
      <c r="AB278" s="360"/>
      <c r="AC278" s="360"/>
      <c r="AD278" s="428">
        <f t="shared" si="690"/>
        <v>9000</v>
      </c>
      <c r="AE278" s="360">
        <f>+SUMIFS('[1]SIIF 30 de Septiembre de 2024'!$T$4:$T$749,'[1]SIIF 30 de Septiembre de 2024'!$A$4:$A$749,$B278,'[1]SIIF 30 de Septiembre de 2024'!$B$4:$B$749,$C278,'[1]SIIF 30 de Septiembre de 2024'!$C$4:$C$749,$D278)/1000000</f>
        <v>0</v>
      </c>
      <c r="AF278" s="360">
        <f>+SUMIFS('[1]SIIF 30 de Septiembre de 2024'!$U$4:$U$749,'[1]SIIF 30 de Septiembre de 2024'!$A$4:$A$749,$B278,'[1]SIIF 30 de Septiembre de 2024'!$B$4:$B$749,$C278,'[1]SIIF 30 de Septiembre de 2024'!$C$4:$C$749,$D278)/1000000</f>
        <v>8827.222236059999</v>
      </c>
      <c r="AG278" s="360">
        <f t="shared" si="691"/>
        <v>9000</v>
      </c>
      <c r="AH278" s="437">
        <f>+SUMIFS('[1]SIIF 30 de Septiembre de 2024'!$W$4:$W$749,'[1]SIIF 30 de Septiembre de 2024'!$A$4:$A$749,$B278,'[1]SIIF 30 de Septiembre de 2024'!$B$4:$B$749,$C278,'[1]SIIF 30 de Septiembre de 2024'!$C$4:$C$749,$D278,'[1]SIIF 30 de Septiembre de 2024'!$D$4:$D$749,$E278,'[1]SIIF 30 de Septiembre de 2024'!$E$4:$E$749,$F278,'[1]SIIF 30 de Septiembre de 2024'!$F$4:$F$749,$G278,'[1]SIIF 30 de Septiembre de 2024'!$G$4:$G$749,$H278,'[1]SIIF 30 de Septiembre de 2024'!$H$4:$H$749,$I278,'[1]SIIF 30 de Septiembre de 2024'!$I$4:$I$749,$J278,'[1]SIIF 30 de Septiembre de 2024'!$J$4:$J$749,$K278,'[1]SIIF 30 de Septiembre de 2024'!$K$4:$K$749,$L278,'[1]SIIF 30 de Septiembre de 2024'!$L$4:$L$749,$M278,'[1]SIIF 30 de Septiembre de 2024'!$M$4:$M$749,$N278,'[1]SIIF 30 de Septiembre de 2024'!$N$4:$N$749,$O278)/1000000</f>
        <v>6174.6428971999994</v>
      </c>
      <c r="AI278" s="247">
        <f t="shared" si="692"/>
        <v>0.68607143302222218</v>
      </c>
      <c r="AJ278" s="248"/>
      <c r="AK278" s="246">
        <f t="shared" si="693"/>
        <v>8352</v>
      </c>
      <c r="AL278" s="246">
        <f t="shared" si="705"/>
        <v>-2177.3571028000006</v>
      </c>
      <c r="AM278" s="170">
        <f t="shared" si="694"/>
        <v>0.92800000000000005</v>
      </c>
      <c r="AN278" s="438">
        <f>+SUMIFS('[1]SIIF 30 de Septiembre de 2024'!$X$4:$X$749,'[1]SIIF 30 de Septiembre de 2024'!$A$4:$A$749,$B278,'[1]SIIF 30 de Septiembre de 2024'!$B$4:$B$749,$C278,'[1]SIIF 30 de Septiembre de 2024'!$C$4:$C$749,$D278,'[1]SIIF 30 de Septiembre de 2024'!$D$4:$D$749,$E278,'[1]SIIF 30 de Septiembre de 2024'!$E$4:$E$749,$F278,'[1]SIIF 30 de Septiembre de 2024'!$F$4:$F$749,$G278,'[1]SIIF 30 de Septiembre de 2024'!$G$4:$G$749,$H278,'[1]SIIF 30 de Septiembre de 2024'!$H$4:$H$749,$I278,'[1]SIIF 30 de Septiembre de 2024'!$I$4:$I$749,$J278,'[1]SIIF 30 de Septiembre de 2024'!$J$4:$J$749,$K278,'[1]SIIF 30 de Septiembre de 2024'!$K$4:$K$749,$L278,'[1]SIIF 30 de Septiembre de 2024'!$L$4:$L$749,$M278,'[1]SIIF 30 de Septiembre de 2024'!$M$4:$M$749,$N278,'[1]SIIF 30 de Septiembre de 2024'!$N$4:$N$749,$O278)/1000000</f>
        <v>2489.4673028000002</v>
      </c>
      <c r="AO278" s="247">
        <f t="shared" si="695"/>
        <v>0.27660747808888891</v>
      </c>
      <c r="AP278" s="248"/>
      <c r="AQ278" s="246">
        <f t="shared" si="696"/>
        <v>2207.16</v>
      </c>
      <c r="AR278" s="246">
        <f t="shared" si="697"/>
        <v>282.30730280000034</v>
      </c>
      <c r="AS278" s="170">
        <f t="shared" si="698"/>
        <v>0.24524000000000001</v>
      </c>
      <c r="AT278" s="438">
        <f>+SUMIFS('[1]SIIF 30 de Septiembre de 2024'!$Z$4:$Z$749,'[1]SIIF 30 de Septiembre de 2024'!$A$4:$A$749,$B278,'[1]SIIF 30 de Septiembre de 2024'!$B$4:$B$749,$C278,'[1]SIIF 30 de Septiembre de 2024'!$C$4:$C$749,$D278,'[1]SIIF 30 de Septiembre de 2024'!$D$4:$D$749,$E278,'[1]SIIF 30 de Septiembre de 2024'!$E$4:$E$749,$F278,'[1]SIIF 30 de Septiembre de 2024'!$F$4:$F$749,$G278,'[1]SIIF 30 de Septiembre de 2024'!$G$4:$G$749,$H278,'[1]SIIF 30 de Septiembre de 2024'!$H$4:$H$749,$I278,'[1]SIIF 30 de Septiembre de 2024'!$I$4:$I$749,$J278,'[1]SIIF 30 de Septiembre de 2024'!$J$4:$J$749,$K278,'[1]SIIF 30 de Septiembre de 2024'!$K$4:$K$749,$L278,'[1]SIIF 30 de Septiembre de 2024'!$L$4:$L$749,$M278,'[1]SIIF 30 de Septiembre de 2024'!$M$4:$M$749,$N278,'[1]SIIF 30 de Septiembre de 2024'!$N$4:$N$749,$O278)/1000000</f>
        <v>2489.4673028000002</v>
      </c>
      <c r="AU278" s="247">
        <f t="shared" si="706"/>
        <v>0.27660747808888891</v>
      </c>
      <c r="AV278" s="428">
        <f t="shared" si="707"/>
        <v>2825.3571028000006</v>
      </c>
      <c r="AW278" s="361">
        <f t="shared" si="699"/>
        <v>3685.1755943999992</v>
      </c>
      <c r="AX278" s="382">
        <f t="shared" si="700"/>
        <v>6510.5326972000003</v>
      </c>
      <c r="AY278" s="386"/>
      <c r="AZ278" s="190">
        <f t="shared" si="701"/>
        <v>2207.1600000000003</v>
      </c>
      <c r="BA278" s="172">
        <f t="shared" si="702"/>
        <v>1.12790522789467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3"/>
        <v>0</v>
      </c>
      <c r="CD278" s="496">
        <f t="shared" si="703"/>
        <v>0</v>
      </c>
      <c r="CE278" s="496">
        <f t="shared" si="703"/>
        <v>0</v>
      </c>
      <c r="CF278" s="496">
        <f t="shared" si="703"/>
        <v>0</v>
      </c>
      <c r="CG278" s="496">
        <f t="shared" si="703"/>
        <v>0</v>
      </c>
      <c r="CH278" s="496">
        <f t="shared" si="703"/>
        <v>277.2</v>
      </c>
      <c r="CI278" s="496">
        <f t="shared" si="703"/>
        <v>2281.1999999999998</v>
      </c>
      <c r="CJ278" s="496">
        <f t="shared" si="703"/>
        <v>4764</v>
      </c>
      <c r="CK278" s="496">
        <f t="shared" si="703"/>
        <v>8352</v>
      </c>
      <c r="CL278" s="496">
        <f t="shared" si="703"/>
        <v>8352</v>
      </c>
      <c r="CM278" s="496">
        <f t="shared" si="703"/>
        <v>9000</v>
      </c>
      <c r="CN278" s="496">
        <f t="shared" si="703"/>
        <v>9000</v>
      </c>
      <c r="CP278" s="497">
        <f t="shared" si="704"/>
        <v>0</v>
      </c>
      <c r="CQ278" s="497">
        <f t="shared" si="704"/>
        <v>0</v>
      </c>
      <c r="CR278" s="497">
        <f t="shared" si="704"/>
        <v>0</v>
      </c>
      <c r="CS278" s="497">
        <f t="shared" si="704"/>
        <v>0</v>
      </c>
      <c r="CT278" s="497">
        <f t="shared" si="704"/>
        <v>0</v>
      </c>
      <c r="CU278" s="497">
        <f t="shared" si="704"/>
        <v>0</v>
      </c>
      <c r="CV278" s="497">
        <f t="shared" si="704"/>
        <v>27.72</v>
      </c>
      <c r="CW278" s="497">
        <f t="shared" si="704"/>
        <v>953.16</v>
      </c>
      <c r="CX278" s="497">
        <f t="shared" si="704"/>
        <v>2207.16</v>
      </c>
      <c r="CY278" s="497">
        <f t="shared" si="704"/>
        <v>4062.7733333333335</v>
      </c>
      <c r="CZ278" s="497">
        <f t="shared" si="704"/>
        <v>6301.7066666666669</v>
      </c>
      <c r="DA278" s="497">
        <f t="shared" si="704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30 de Septiembre de 2024'!$P$4:$P$749,'[1]SIIF 30 de Septiembre de 2024'!$A$4:$A$749,$B279,'[1]SIIF 30 de Septiembre de 2024'!$B$4:$B$749,$C279,'[1]SIIF 30 de Septiembre de 2024'!$C$4:$C$749,$D279)/1000000</f>
        <v>3000</v>
      </c>
      <c r="X279" s="360">
        <v>0</v>
      </c>
      <c r="Y279" s="360">
        <f>+SUMIFS('[1]SIIF 30 de Septiembre de 2024'!$R$4:$R$749,'[1]SIIF 30 de Septiembre de 2024'!$A$4:$A$749,$B279,'[1]SIIF 30 de Septiembre de 2024'!$B$4:$B$749,$C279,'[1]SIIF 30 de Septiembre de 2024'!$C$4:$C$749,$D279)/1000000</f>
        <v>0</v>
      </c>
      <c r="Z279" s="360"/>
      <c r="AA279" s="360">
        <f>+SUMIFS('[1]SIIF 30 de Septiembre de 2024'!$Q$4:$Q$749,'[1]SIIF 30 de Septiembre de 2024'!$A$4:$A$749,$B279,'[1]SIIF 30 de Septiembre de 2024'!$B$4:$B$749,$C279,'[1]SIIF 30 de Septiembre de 2024'!$C$4:$C$749,$D279)/1000000</f>
        <v>0</v>
      </c>
      <c r="AB279" s="360"/>
      <c r="AC279" s="360"/>
      <c r="AD279" s="428">
        <f t="shared" si="690"/>
        <v>3000</v>
      </c>
      <c r="AE279" s="360">
        <f>+SUMIFS('[1]SIIF 30 de Septiembre de 2024'!$T$4:$T$749,'[1]SIIF 30 de Septiembre de 2024'!$A$4:$A$749,$B279,'[1]SIIF 30 de Septiembre de 2024'!$B$4:$B$749,$C279,'[1]SIIF 30 de Septiembre de 2024'!$C$4:$C$749,$D279)/1000000</f>
        <v>0</v>
      </c>
      <c r="AF279" s="360">
        <f>+SUMIFS('[1]SIIF 30 de Septiembre de 2024'!$U$4:$U$749,'[1]SIIF 30 de Septiembre de 2024'!$A$4:$A$749,$B279,'[1]SIIF 30 de Septiembre de 2024'!$B$4:$B$749,$C279,'[1]SIIF 30 de Septiembre de 2024'!$C$4:$C$749,$D279)/1000000</f>
        <v>3000</v>
      </c>
      <c r="AG279" s="360">
        <f t="shared" si="691"/>
        <v>3000</v>
      </c>
      <c r="AH279" s="437">
        <f>+SUMIFS('[1]SIIF 30 de Septiembre de 2024'!$W$4:$W$749,'[1]SIIF 30 de Septiembre de 2024'!$A$4:$A$749,$B279,'[1]SIIF 30 de Septiembre de 2024'!$B$4:$B$749,$C279,'[1]SIIF 30 de Septiembre de 2024'!$C$4:$C$749,$D279,'[1]SIIF 30 de Septiembre de 2024'!$D$4:$D$749,$E279,'[1]SIIF 30 de Septiembre de 2024'!$E$4:$E$749,$F279,'[1]SIIF 30 de Septiembre de 2024'!$F$4:$F$749,$G279,'[1]SIIF 30 de Septiembre de 2024'!$G$4:$G$749,$H279,'[1]SIIF 30 de Septiembre de 2024'!$H$4:$H$749,$I279,'[1]SIIF 30 de Septiembre de 2024'!$I$4:$I$749,$J279,'[1]SIIF 30 de Septiembre de 2024'!$J$4:$J$749,$K279,'[1]SIIF 30 de Septiembre de 2024'!$K$4:$K$749,$L279,'[1]SIIF 30 de Septiembre de 2024'!$L$4:$L$749,$M279,'[1]SIIF 30 de Septiembre de 2024'!$M$4:$M$749,$N279,'[1]SIIF 30 de Septiembre de 2024'!$N$4:$N$749,$O279)/1000000</f>
        <v>0</v>
      </c>
      <c r="AI279" s="247">
        <f t="shared" si="692"/>
        <v>0</v>
      </c>
      <c r="AJ279" s="248"/>
      <c r="AK279" s="246">
        <f t="shared" si="693"/>
        <v>3000</v>
      </c>
      <c r="AL279" s="246">
        <f t="shared" si="705"/>
        <v>-3000</v>
      </c>
      <c r="AM279" s="170">
        <f t="shared" si="694"/>
        <v>1</v>
      </c>
      <c r="AN279" s="438">
        <f>+SUMIFS('[1]SIIF 30 de Septiembre de 2024'!$X$4:$X$749,'[1]SIIF 30 de Septiembre de 2024'!$A$4:$A$749,$B279,'[1]SIIF 30 de Septiembre de 2024'!$B$4:$B$749,$C279,'[1]SIIF 30 de Septiembre de 2024'!$C$4:$C$749,$D279,'[1]SIIF 30 de Septiembre de 2024'!$D$4:$D$749,$E279,'[1]SIIF 30 de Septiembre de 2024'!$E$4:$E$749,$F279,'[1]SIIF 30 de Septiembre de 2024'!$F$4:$F$749,$G279,'[1]SIIF 30 de Septiembre de 2024'!$G$4:$G$749,$H279,'[1]SIIF 30 de Septiembre de 2024'!$H$4:$H$749,$I279,'[1]SIIF 30 de Septiembre de 2024'!$I$4:$I$749,$J279,'[1]SIIF 30 de Septiembre de 2024'!$J$4:$J$749,$K279,'[1]SIIF 30 de Septiembre de 2024'!$K$4:$K$749,$L279,'[1]SIIF 30 de Septiembre de 2024'!$L$4:$L$749,$M279,'[1]SIIF 30 de Septiembre de 2024'!$M$4:$M$749,$N279,'[1]SIIF 30 de Septiembre de 2024'!$N$4:$N$749,$O279)/1000000</f>
        <v>0</v>
      </c>
      <c r="AO279" s="247">
        <f t="shared" si="695"/>
        <v>0</v>
      </c>
      <c r="AP279" s="248"/>
      <c r="AQ279" s="246">
        <f t="shared" si="696"/>
        <v>0</v>
      </c>
      <c r="AR279" s="246">
        <f t="shared" si="697"/>
        <v>0</v>
      </c>
      <c r="AS279" s="170">
        <f t="shared" si="698"/>
        <v>0</v>
      </c>
      <c r="AT279" s="438">
        <f>+SUMIFS('[1]SIIF 30 de Septiembre de 2024'!$Z$4:$Z$749,'[1]SIIF 30 de Septiembre de 2024'!$A$4:$A$749,$B279,'[1]SIIF 30 de Septiembre de 2024'!$B$4:$B$749,$C279,'[1]SIIF 30 de Septiembre de 2024'!$C$4:$C$749,$D279,'[1]SIIF 30 de Septiembre de 2024'!$D$4:$D$749,$E279,'[1]SIIF 30 de Septiembre de 2024'!$E$4:$E$749,$F279,'[1]SIIF 30 de Septiembre de 2024'!$F$4:$F$749,$G279,'[1]SIIF 30 de Septiembre de 2024'!$G$4:$G$749,$H279,'[1]SIIF 30 de Septiembre de 2024'!$H$4:$H$749,$I279,'[1]SIIF 30 de Septiembre de 2024'!$I$4:$I$749,$J279,'[1]SIIF 30 de Septiembre de 2024'!$J$4:$J$749,$K279,'[1]SIIF 30 de Septiembre de 2024'!$K$4:$K$749,$L279,'[1]SIIF 30 de Septiembre de 2024'!$L$4:$L$749,$M279,'[1]SIIF 30 de Septiembre de 2024'!$M$4:$M$749,$N279,'[1]SIIF 30 de Septiembre de 2024'!$N$4:$N$749,$O279)/1000000</f>
        <v>0</v>
      </c>
      <c r="AU279" s="247">
        <f t="shared" si="706"/>
        <v>0</v>
      </c>
      <c r="AV279" s="428">
        <f t="shared" si="707"/>
        <v>3000</v>
      </c>
      <c r="AW279" s="361">
        <f t="shared" si="699"/>
        <v>0</v>
      </c>
      <c r="AX279" s="382">
        <f t="shared" si="700"/>
        <v>3000</v>
      </c>
      <c r="AY279" s="386"/>
      <c r="AZ279" s="190">
        <f t="shared" si="701"/>
        <v>0</v>
      </c>
      <c r="BA279" s="172">
        <f t="shared" si="702"/>
        <v>1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3"/>
        <v>0</v>
      </c>
      <c r="CD279" s="496">
        <f t="shared" si="703"/>
        <v>0</v>
      </c>
      <c r="CE279" s="496">
        <f t="shared" si="703"/>
        <v>0</v>
      </c>
      <c r="CF279" s="496">
        <f t="shared" si="703"/>
        <v>0</v>
      </c>
      <c r="CG279" s="496">
        <f t="shared" si="703"/>
        <v>0</v>
      </c>
      <c r="CH279" s="496">
        <f t="shared" si="703"/>
        <v>0</v>
      </c>
      <c r="CI279" s="496">
        <f t="shared" si="703"/>
        <v>0</v>
      </c>
      <c r="CJ279" s="496">
        <f t="shared" si="703"/>
        <v>0</v>
      </c>
      <c r="CK279" s="496">
        <f t="shared" si="703"/>
        <v>3000</v>
      </c>
      <c r="CL279" s="496">
        <f t="shared" si="703"/>
        <v>3000</v>
      </c>
      <c r="CM279" s="496">
        <f t="shared" si="703"/>
        <v>3000</v>
      </c>
      <c r="CN279" s="496">
        <f t="shared" si="703"/>
        <v>3000</v>
      </c>
      <c r="CP279" s="497">
        <f t="shared" si="704"/>
        <v>0</v>
      </c>
      <c r="CQ279" s="497">
        <f t="shared" si="704"/>
        <v>0</v>
      </c>
      <c r="CR279" s="497">
        <f t="shared" si="704"/>
        <v>0</v>
      </c>
      <c r="CS279" s="497">
        <f t="shared" si="704"/>
        <v>0</v>
      </c>
      <c r="CT279" s="497">
        <f t="shared" si="704"/>
        <v>0</v>
      </c>
      <c r="CU279" s="497">
        <f t="shared" si="704"/>
        <v>0</v>
      </c>
      <c r="CV279" s="497">
        <f t="shared" si="704"/>
        <v>0</v>
      </c>
      <c r="CW279" s="497">
        <f t="shared" si="704"/>
        <v>0</v>
      </c>
      <c r="CX279" s="497">
        <f t="shared" si="704"/>
        <v>0</v>
      </c>
      <c r="CY279" s="497">
        <f t="shared" si="704"/>
        <v>900</v>
      </c>
      <c r="CZ279" s="497">
        <f t="shared" si="704"/>
        <v>1800</v>
      </c>
      <c r="DA279" s="497">
        <f t="shared" si="704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30 de Septiembre de 2024'!$P$4:$P$749,'[1]SIIF 30 de Septiembre de 2024'!$A$4:$A$749,$B280,'[1]SIIF 30 de Septiembre de 2024'!$B$4:$B$749,$C280,'[1]SIIF 30 de Septiembre de 2024'!$C$4:$C$749,$D280)/1000000</f>
        <v>10059</v>
      </c>
      <c r="X280" s="360">
        <v>0</v>
      </c>
      <c r="Y280" s="360">
        <f>+SUMIFS('[1]SIIF 30 de Septiembre de 2024'!$R$4:$R$749,'[1]SIIF 30 de Septiembre de 2024'!$A$4:$A$749,$B280,'[1]SIIF 30 de Septiembre de 2024'!$B$4:$B$749,$C280,'[1]SIIF 30 de Septiembre de 2024'!$C$4:$C$749,$D280)/1000000</f>
        <v>0</v>
      </c>
      <c r="Z280" s="360"/>
      <c r="AA280" s="360">
        <f>+SUMIFS('[1]SIIF 30 de Septiembre de 2024'!$Q$4:$Q$749,'[1]SIIF 30 de Septiembre de 2024'!$A$4:$A$749,$B280,'[1]SIIF 30 de Septiembre de 2024'!$B$4:$B$749,$C280,'[1]SIIF 30 de Septiembre de 2024'!$C$4:$C$749,$D280)/1000000</f>
        <v>0</v>
      </c>
      <c r="AB280" s="360"/>
      <c r="AC280" s="360"/>
      <c r="AD280" s="428">
        <f t="shared" si="690"/>
        <v>10059</v>
      </c>
      <c r="AE280" s="360">
        <f>+SUMIFS('[1]SIIF 30 de Septiembre de 2024'!$T$4:$T$749,'[1]SIIF 30 de Septiembre de 2024'!$A$4:$A$749,$B280,'[1]SIIF 30 de Septiembre de 2024'!$B$4:$B$749,$C280,'[1]SIIF 30 de Septiembre de 2024'!$C$4:$C$749,$D280)/1000000</f>
        <v>400</v>
      </c>
      <c r="AF280" s="360">
        <f>+SUMIFS('[1]SIIF 30 de Septiembre de 2024'!$U$4:$U$749,'[1]SIIF 30 de Septiembre de 2024'!$A$4:$A$749,$B280,'[1]SIIF 30 de Septiembre de 2024'!$B$4:$B$749,$C280,'[1]SIIF 30 de Septiembre de 2024'!$C$4:$C$749,$D280)/1000000</f>
        <v>9024.9897975000003</v>
      </c>
      <c r="AG280" s="360">
        <f t="shared" si="691"/>
        <v>9659</v>
      </c>
      <c r="AH280" s="437">
        <f>+SUMIFS('[1]SIIF 30 de Septiembre de 2024'!$W$4:$W$749,'[1]SIIF 30 de Septiembre de 2024'!$A$4:$A$749,$B280,'[1]SIIF 30 de Septiembre de 2024'!$B$4:$B$749,$C280,'[1]SIIF 30 de Septiembre de 2024'!$C$4:$C$749,$D280,'[1]SIIF 30 de Septiembre de 2024'!$D$4:$D$749,$E280,'[1]SIIF 30 de Septiembre de 2024'!$E$4:$E$749,$F280,'[1]SIIF 30 de Septiembre de 2024'!$F$4:$F$749,$G280,'[1]SIIF 30 de Septiembre de 2024'!$G$4:$G$749,$H280,'[1]SIIF 30 de Septiembre de 2024'!$H$4:$H$749,$I280,'[1]SIIF 30 de Septiembre de 2024'!$I$4:$I$749,$J280,'[1]SIIF 30 de Septiembre de 2024'!$J$4:$J$749,$K280,'[1]SIIF 30 de Septiembre de 2024'!$K$4:$K$749,$L280,'[1]SIIF 30 de Septiembre de 2024'!$L$4:$L$749,$M280,'[1]SIIF 30 de Septiembre de 2024'!$M$4:$M$749,$N280,'[1]SIIF 30 de Septiembre de 2024'!$N$4:$N$749,$O280)/1000000</f>
        <v>3269.9575703299997</v>
      </c>
      <c r="AI280" s="247">
        <f t="shared" si="692"/>
        <v>0.32507779802465453</v>
      </c>
      <c r="AJ280" s="248"/>
      <c r="AK280" s="246">
        <f t="shared" si="693"/>
        <v>9319</v>
      </c>
      <c r="AL280" s="246">
        <f t="shared" si="705"/>
        <v>-6049.0424296700003</v>
      </c>
      <c r="AM280" s="170">
        <f t="shared" si="694"/>
        <v>0.92643403916890343</v>
      </c>
      <c r="AN280" s="438">
        <f>+SUMIFS('[1]SIIF 30 de Septiembre de 2024'!$X$4:$X$749,'[1]SIIF 30 de Septiembre de 2024'!$A$4:$A$749,$B280,'[1]SIIF 30 de Septiembre de 2024'!$B$4:$B$749,$C280,'[1]SIIF 30 de Septiembre de 2024'!$C$4:$C$749,$D280,'[1]SIIF 30 de Septiembre de 2024'!$D$4:$D$749,$E280,'[1]SIIF 30 de Septiembre de 2024'!$E$4:$E$749,$F280,'[1]SIIF 30 de Septiembre de 2024'!$F$4:$F$749,$G280,'[1]SIIF 30 de Septiembre de 2024'!$G$4:$G$749,$H280,'[1]SIIF 30 de Septiembre de 2024'!$H$4:$H$749,$I280,'[1]SIIF 30 de Septiembre de 2024'!$I$4:$I$749,$J280,'[1]SIIF 30 de Septiembre de 2024'!$J$4:$J$749,$K280,'[1]SIIF 30 de Septiembre de 2024'!$K$4:$K$749,$L280,'[1]SIIF 30 de Septiembre de 2024'!$L$4:$L$749,$M280,'[1]SIIF 30 de Septiembre de 2024'!$M$4:$M$749,$N280,'[1]SIIF 30 de Septiembre de 2024'!$N$4:$N$749,$O280)/1000000</f>
        <v>929.89822465999998</v>
      </c>
      <c r="AO280" s="247">
        <f t="shared" si="695"/>
        <v>9.2444400503032112E-2</v>
      </c>
      <c r="AP280" s="248"/>
      <c r="AQ280" s="246">
        <f t="shared" si="696"/>
        <v>4347.6212990000004</v>
      </c>
      <c r="AR280" s="246">
        <f t="shared" si="697"/>
        <v>-3417.7230743400005</v>
      </c>
      <c r="AS280" s="170">
        <f t="shared" si="698"/>
        <v>0.43221207863604733</v>
      </c>
      <c r="AT280" s="438">
        <f>+SUMIFS('[1]SIIF 30 de Septiembre de 2024'!$Z$4:$Z$749,'[1]SIIF 30 de Septiembre de 2024'!$A$4:$A$749,$B280,'[1]SIIF 30 de Septiembre de 2024'!$B$4:$B$749,$C280,'[1]SIIF 30 de Septiembre de 2024'!$C$4:$C$749,$D280,'[1]SIIF 30 de Septiembre de 2024'!$D$4:$D$749,$E280,'[1]SIIF 30 de Septiembre de 2024'!$E$4:$E$749,$F280,'[1]SIIF 30 de Septiembre de 2024'!$F$4:$F$749,$G280,'[1]SIIF 30 de Septiembre de 2024'!$G$4:$G$749,$H280,'[1]SIIF 30 de Septiembre de 2024'!$H$4:$H$749,$I280,'[1]SIIF 30 de Septiembre de 2024'!$I$4:$I$749,$J280,'[1]SIIF 30 de Septiembre de 2024'!$J$4:$J$749,$K280,'[1]SIIF 30 de Septiembre de 2024'!$K$4:$K$749,$L280,'[1]SIIF 30 de Septiembre de 2024'!$L$4:$L$749,$M280,'[1]SIIF 30 de Septiembre de 2024'!$M$4:$M$749,$N280,'[1]SIIF 30 de Septiembre de 2024'!$N$4:$N$749,$O280)/1000000</f>
        <v>848.41720865999991</v>
      </c>
      <c r="AU280" s="247">
        <f t="shared" si="706"/>
        <v>8.4344090730688923E-2</v>
      </c>
      <c r="AV280" s="428">
        <f t="shared" si="707"/>
        <v>6789.0424296700003</v>
      </c>
      <c r="AW280" s="361">
        <f t="shared" si="699"/>
        <v>2340.0593456699999</v>
      </c>
      <c r="AX280" s="382">
        <f t="shared" si="700"/>
        <v>9129.1017753399992</v>
      </c>
      <c r="AY280" s="386"/>
      <c r="AZ280" s="190">
        <f t="shared" si="701"/>
        <v>4347.6212990000004</v>
      </c>
      <c r="BA280" s="172">
        <f t="shared" si="702"/>
        <v>0.21388666599684902</v>
      </c>
      <c r="BC280" s="581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0.64650934486529477</v>
      </c>
      <c r="BI280" s="252">
        <v>0.78338358584352319</v>
      </c>
      <c r="BJ280" s="252">
        <v>0.88617158763296555</v>
      </c>
      <c r="BK280" s="252">
        <v>0.92643403916890343</v>
      </c>
      <c r="BL280" s="252">
        <v>0.96023461576697489</v>
      </c>
      <c r="BM280" s="252">
        <v>0.96023461576697489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0.43221207863604733</v>
      </c>
      <c r="BY280" s="252">
        <v>0.54852035977731384</v>
      </c>
      <c r="BZ280" s="309">
        <v>0.75365821652251719</v>
      </c>
      <c r="CA280" s="252">
        <v>1</v>
      </c>
      <c r="CC280" s="496">
        <f t="shared" si="703"/>
        <v>0</v>
      </c>
      <c r="CD280" s="496">
        <f t="shared" si="703"/>
        <v>0</v>
      </c>
      <c r="CE280" s="496">
        <f t="shared" si="703"/>
        <v>0</v>
      </c>
      <c r="CF280" s="496">
        <f t="shared" si="703"/>
        <v>0</v>
      </c>
      <c r="CG280" s="496">
        <f t="shared" si="703"/>
        <v>177.125</v>
      </c>
      <c r="CH280" s="496">
        <f t="shared" si="703"/>
        <v>6503.2375000000002</v>
      </c>
      <c r="CI280" s="496">
        <f t="shared" si="703"/>
        <v>7880.0554899999997</v>
      </c>
      <c r="CJ280" s="496">
        <f t="shared" si="703"/>
        <v>8914</v>
      </c>
      <c r="CK280" s="496">
        <f t="shared" si="703"/>
        <v>9319</v>
      </c>
      <c r="CL280" s="496">
        <f t="shared" si="703"/>
        <v>9659</v>
      </c>
      <c r="CM280" s="496">
        <f t="shared" si="703"/>
        <v>9659</v>
      </c>
      <c r="CN280" s="496">
        <f t="shared" si="703"/>
        <v>10059</v>
      </c>
      <c r="CP280" s="497">
        <f t="shared" si="704"/>
        <v>0</v>
      </c>
      <c r="CQ280" s="497">
        <f t="shared" si="704"/>
        <v>0</v>
      </c>
      <c r="CR280" s="497">
        <f t="shared" si="704"/>
        <v>0</v>
      </c>
      <c r="CS280" s="497">
        <f t="shared" si="704"/>
        <v>0</v>
      </c>
      <c r="CT280" s="497">
        <f t="shared" si="704"/>
        <v>0</v>
      </c>
      <c r="CU280" s="497">
        <f t="shared" si="704"/>
        <v>119.175</v>
      </c>
      <c r="CV280" s="497">
        <f t="shared" si="704"/>
        <v>884.6925</v>
      </c>
      <c r="CW280" s="497">
        <f t="shared" si="704"/>
        <v>2444.775799</v>
      </c>
      <c r="CX280" s="497">
        <f t="shared" si="704"/>
        <v>4347.6212990000004</v>
      </c>
      <c r="CY280" s="497">
        <f t="shared" si="704"/>
        <v>5517.5662990000001</v>
      </c>
      <c r="CZ280" s="497">
        <f t="shared" si="704"/>
        <v>7581.0479999999998</v>
      </c>
      <c r="DA280" s="497">
        <f t="shared" si="704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6503237500</v>
      </c>
      <c r="DI280" s="497">
        <v>7880055490</v>
      </c>
      <c r="DJ280" s="497">
        <v>8914000000</v>
      </c>
      <c r="DK280" s="497">
        <v>9319000000</v>
      </c>
      <c r="DL280" s="497">
        <v>9659000000</v>
      </c>
      <c r="DM280" s="497">
        <v>9659000000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4347621299</v>
      </c>
      <c r="DY280" s="497">
        <v>5517566299</v>
      </c>
      <c r="DZ280" s="513">
        <v>7581048000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30 de Septiembre de 2024'!$P$4:$P$749,'[1]SIIF 30 de Septiembre de 2024'!$A$4:$A$749,$B281,'[1]SIIF 30 de Septiembre de 2024'!$B$4:$B$749,$C281,'[1]SIIF 30 de Septiembre de 2024'!$C$4:$C$749,$D281)/1000000</f>
        <v>180</v>
      </c>
      <c r="X281" s="360">
        <v>0</v>
      </c>
      <c r="Y281" s="360">
        <f>+SUMIFS('[1]SIIF 30 de Septiembre de 2024'!$R$4:$R$749,'[1]SIIF 30 de Septiembre de 2024'!$A$4:$A$749,$B281,'[1]SIIF 30 de Septiembre de 2024'!$B$4:$B$749,$C281,'[1]SIIF 30 de Septiembre de 2024'!$C$4:$C$749,$D281)/1000000</f>
        <v>0</v>
      </c>
      <c r="Z281" s="360"/>
      <c r="AA281" s="360">
        <f>+SUMIFS('[1]SIIF 30 de Septiembre de 2024'!$Q$4:$Q$749,'[1]SIIF 30 de Septiembre de 2024'!$A$4:$A$749,$B281,'[1]SIIF 30 de Septiembre de 2024'!$B$4:$B$749,$C281,'[1]SIIF 30 de Septiembre de 2024'!$C$4:$C$749,$D281)/1000000</f>
        <v>0</v>
      </c>
      <c r="AB281" s="360"/>
      <c r="AC281" s="360"/>
      <c r="AD281" s="428">
        <f t="shared" si="690"/>
        <v>180</v>
      </c>
      <c r="AE281" s="360">
        <f>+SUMIFS('[1]SIIF 30 de Septiembre de 2024'!$T$4:$T$749,'[1]SIIF 30 de Septiembre de 2024'!$A$4:$A$749,$B281,'[1]SIIF 30 de Septiembre de 2024'!$B$4:$B$749,$C281,'[1]SIIF 30 de Septiembre de 2024'!$C$4:$C$749,$D281)/1000000</f>
        <v>0</v>
      </c>
      <c r="AF281" s="360">
        <f>+SUMIFS('[1]SIIF 30 de Septiembre de 2024'!$U$4:$U$749,'[1]SIIF 30 de Septiembre de 2024'!$A$4:$A$749,$B281,'[1]SIIF 30 de Septiembre de 2024'!$B$4:$B$749,$C281,'[1]SIIF 30 de Septiembre de 2024'!$C$4:$C$749,$D281)/1000000</f>
        <v>180</v>
      </c>
      <c r="AG281" s="360">
        <f t="shared" si="691"/>
        <v>180</v>
      </c>
      <c r="AH281" s="437">
        <f>+SUMIFS('[1]SIIF 30 de Septiembre de 2024'!$W$4:$W$749,'[1]SIIF 30 de Septiembre de 2024'!$A$4:$A$749,$B281,'[1]SIIF 30 de Septiembre de 2024'!$B$4:$B$749,$C281,'[1]SIIF 30 de Septiembre de 2024'!$C$4:$C$749,$D281,'[1]SIIF 30 de Septiembre de 2024'!$D$4:$D$749,$E281,'[1]SIIF 30 de Septiembre de 2024'!$E$4:$E$749,$F281,'[1]SIIF 30 de Septiembre de 2024'!$F$4:$F$749,$G281,'[1]SIIF 30 de Septiembre de 2024'!$G$4:$G$749,$H281,'[1]SIIF 30 de Septiembre de 2024'!$H$4:$H$749,$I281,'[1]SIIF 30 de Septiembre de 2024'!$I$4:$I$749,$J281,'[1]SIIF 30 de Septiembre de 2024'!$J$4:$J$749,$K281,'[1]SIIF 30 de Septiembre de 2024'!$K$4:$K$749,$L281,'[1]SIIF 30 de Septiembre de 2024'!$L$4:$L$749,$M281,'[1]SIIF 30 de Septiembre de 2024'!$M$4:$M$749,$N281,'[1]SIIF 30 de Septiembre de 2024'!$N$4:$N$749,$O281)/1000000</f>
        <v>73.775429000000003</v>
      </c>
      <c r="AI281" s="247">
        <f t="shared" si="692"/>
        <v>0.40986349444444448</v>
      </c>
      <c r="AJ281" s="248"/>
      <c r="AK281" s="246">
        <f t="shared" si="693"/>
        <v>180</v>
      </c>
      <c r="AL281" s="246">
        <f t="shared" si="705"/>
        <v>-106.224571</v>
      </c>
      <c r="AM281" s="170">
        <f t="shared" si="694"/>
        <v>1</v>
      </c>
      <c r="AN281" s="438">
        <f>+SUMIFS('[1]SIIF 30 de Septiembre de 2024'!$X$4:$X$749,'[1]SIIF 30 de Septiembre de 2024'!$A$4:$A$749,$B281,'[1]SIIF 30 de Septiembre de 2024'!$B$4:$B$749,$C281,'[1]SIIF 30 de Septiembre de 2024'!$C$4:$C$749,$D281,'[1]SIIF 30 de Septiembre de 2024'!$D$4:$D$749,$E281,'[1]SIIF 30 de Septiembre de 2024'!$E$4:$E$749,$F281,'[1]SIIF 30 de Septiembre de 2024'!$F$4:$F$749,$G281,'[1]SIIF 30 de Septiembre de 2024'!$G$4:$G$749,$H281,'[1]SIIF 30 de Septiembre de 2024'!$H$4:$H$749,$I281,'[1]SIIF 30 de Septiembre de 2024'!$I$4:$I$749,$J281,'[1]SIIF 30 de Septiembre de 2024'!$J$4:$J$749,$K281,'[1]SIIF 30 de Septiembre de 2024'!$K$4:$K$749,$L281,'[1]SIIF 30 de Septiembre de 2024'!$L$4:$L$749,$M281,'[1]SIIF 30 de Septiembre de 2024'!$M$4:$M$749,$N281,'[1]SIIF 30 de Septiembre de 2024'!$N$4:$N$749,$O281)/1000000</f>
        <v>73.775429000000003</v>
      </c>
      <c r="AO281" s="247">
        <f t="shared" si="695"/>
        <v>0.40986349444444448</v>
      </c>
      <c r="AP281" s="248"/>
      <c r="AQ281" s="246">
        <f t="shared" si="696"/>
        <v>49.752721999999999</v>
      </c>
      <c r="AR281" s="246">
        <f t="shared" si="697"/>
        <v>24.022707000000004</v>
      </c>
      <c r="AS281" s="170">
        <f t="shared" si="698"/>
        <v>0.27640401111111113</v>
      </c>
      <c r="AT281" s="438">
        <f>+SUMIFS('[1]SIIF 30 de Septiembre de 2024'!$Z$4:$Z$749,'[1]SIIF 30 de Septiembre de 2024'!$A$4:$A$749,$B281,'[1]SIIF 30 de Septiembre de 2024'!$B$4:$B$749,$C281,'[1]SIIF 30 de Septiembre de 2024'!$C$4:$C$749,$D281,'[1]SIIF 30 de Septiembre de 2024'!$D$4:$D$749,$E281,'[1]SIIF 30 de Septiembre de 2024'!$E$4:$E$749,$F281,'[1]SIIF 30 de Septiembre de 2024'!$F$4:$F$749,$G281,'[1]SIIF 30 de Septiembre de 2024'!$G$4:$G$749,$H281,'[1]SIIF 30 de Septiembre de 2024'!$H$4:$H$749,$I281,'[1]SIIF 30 de Septiembre de 2024'!$I$4:$I$749,$J281,'[1]SIIF 30 de Septiembre de 2024'!$J$4:$J$749,$K281,'[1]SIIF 30 de Septiembre de 2024'!$K$4:$K$749,$L281,'[1]SIIF 30 de Septiembre de 2024'!$L$4:$L$749,$M281,'[1]SIIF 30 de Septiembre de 2024'!$M$4:$M$749,$N281,'[1]SIIF 30 de Septiembre de 2024'!$N$4:$N$749,$O281)/1000000</f>
        <v>73.775429000000003</v>
      </c>
      <c r="AU281" s="247">
        <f t="shared" si="706"/>
        <v>0.40986349444444448</v>
      </c>
      <c r="AV281" s="428">
        <f t="shared" si="707"/>
        <v>106.224571</v>
      </c>
      <c r="AW281" s="361">
        <f t="shared" si="699"/>
        <v>0</v>
      </c>
      <c r="AX281" s="382">
        <f t="shared" si="700"/>
        <v>106.224571</v>
      </c>
      <c r="AY281" s="386"/>
      <c r="AZ281" s="190">
        <f t="shared" si="701"/>
        <v>49.752722000000006</v>
      </c>
      <c r="BA281" s="172">
        <f t="shared" si="702"/>
        <v>1.482842064400014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3"/>
        <v>2.9324599999999998</v>
      </c>
      <c r="CD281" s="496">
        <f t="shared" si="703"/>
        <v>2.9324599999999998</v>
      </c>
      <c r="CE281" s="496">
        <f t="shared" si="703"/>
        <v>2.9324599999999998</v>
      </c>
      <c r="CF281" s="496">
        <f t="shared" si="703"/>
        <v>2.9324599999999998</v>
      </c>
      <c r="CG281" s="496">
        <f t="shared" si="703"/>
        <v>2.9324599999999998</v>
      </c>
      <c r="CH281" s="496">
        <f t="shared" si="703"/>
        <v>2.9324599999999998</v>
      </c>
      <c r="CI281" s="496">
        <f t="shared" si="703"/>
        <v>159</v>
      </c>
      <c r="CJ281" s="496">
        <f t="shared" si="703"/>
        <v>159</v>
      </c>
      <c r="CK281" s="496">
        <f t="shared" si="703"/>
        <v>180</v>
      </c>
      <c r="CL281" s="496">
        <f t="shared" si="703"/>
        <v>180</v>
      </c>
      <c r="CM281" s="496">
        <f t="shared" si="703"/>
        <v>180</v>
      </c>
      <c r="CN281" s="496">
        <f t="shared" si="703"/>
        <v>180</v>
      </c>
      <c r="CP281" s="497">
        <f t="shared" si="704"/>
        <v>0</v>
      </c>
      <c r="CQ281" s="497">
        <f t="shared" si="704"/>
        <v>2.9324599999999998</v>
      </c>
      <c r="CR281" s="497">
        <f t="shared" si="704"/>
        <v>2.9324599999999998</v>
      </c>
      <c r="CS281" s="497">
        <f t="shared" si="704"/>
        <v>2.9324599999999998</v>
      </c>
      <c r="CT281" s="497">
        <f t="shared" si="704"/>
        <v>2.9324599999999998</v>
      </c>
      <c r="CU281" s="497">
        <f t="shared" si="704"/>
        <v>2.9324599999999998</v>
      </c>
      <c r="CV281" s="497">
        <f t="shared" si="704"/>
        <v>2.9324599999999998</v>
      </c>
      <c r="CW281" s="497">
        <f t="shared" si="704"/>
        <v>18.539214000000001</v>
      </c>
      <c r="CX281" s="497">
        <f t="shared" si="704"/>
        <v>49.752721999999999</v>
      </c>
      <c r="CY281" s="497">
        <f t="shared" si="704"/>
        <v>87.966229999999996</v>
      </c>
      <c r="CZ281" s="497">
        <f t="shared" si="704"/>
        <v>110.57298400000001</v>
      </c>
      <c r="DA281" s="497">
        <f t="shared" si="704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30 de Septiembre de 2024'!$P$4:$P$749,'[1]SIIF 30 de Septiembre de 2024'!$A$4:$A$749,$B282,'[1]SIIF 30 de Septiembre de 2024'!$B$4:$B$749,$C282,'[1]SIIF 30 de Septiembre de 2024'!$C$4:$C$749,$D282)/1000000</f>
        <v>500</v>
      </c>
      <c r="X282" s="360">
        <v>0</v>
      </c>
      <c r="Y282" s="360">
        <f>+SUMIFS('[1]SIIF 30 de Septiembre de 2024'!$R$4:$R$749,'[1]SIIF 30 de Septiembre de 2024'!$A$4:$A$749,$B282,'[1]SIIF 30 de Septiembre de 2024'!$B$4:$B$749,$C282,'[1]SIIF 30 de Septiembre de 2024'!$C$4:$C$749,$D282)/1000000</f>
        <v>0</v>
      </c>
      <c r="Z282" s="360"/>
      <c r="AA282" s="360">
        <f>+SUMIFS('[1]SIIF 30 de Septiembre de 2024'!$Q$4:$Q$749,'[1]SIIF 30 de Septiembre de 2024'!$A$4:$A$749,$B282,'[1]SIIF 30 de Septiembre de 2024'!$B$4:$B$749,$C282,'[1]SIIF 30 de Septiembre de 2024'!$C$4:$C$749,$D282)/1000000</f>
        <v>0</v>
      </c>
      <c r="AB282" s="360"/>
      <c r="AC282" s="360"/>
      <c r="AD282" s="428">
        <f t="shared" si="690"/>
        <v>500</v>
      </c>
      <c r="AE282" s="360">
        <f>+SUMIFS('[1]SIIF 30 de Septiembre de 2024'!$T$4:$T$749,'[1]SIIF 30 de Septiembre de 2024'!$A$4:$A$749,$B282,'[1]SIIF 30 de Septiembre de 2024'!$B$4:$B$749,$C282,'[1]SIIF 30 de Septiembre de 2024'!$C$4:$C$749,$D282)/1000000</f>
        <v>6.0436399999999999</v>
      </c>
      <c r="AF282" s="360">
        <f>+SUMIFS('[1]SIIF 30 de Septiembre de 2024'!$U$4:$U$749,'[1]SIIF 30 de Septiembre de 2024'!$A$4:$A$749,$B282,'[1]SIIF 30 de Septiembre de 2024'!$B$4:$B$749,$C282,'[1]SIIF 30 de Septiembre de 2024'!$C$4:$C$749,$D282)/1000000</f>
        <v>493.95636000000002</v>
      </c>
      <c r="AG282" s="360">
        <f t="shared" si="691"/>
        <v>493.95636000000002</v>
      </c>
      <c r="AH282" s="437">
        <f>+SUMIFS('[1]SIIF 30 de Septiembre de 2024'!$W$4:$W$749,'[1]SIIF 30 de Septiembre de 2024'!$A$4:$A$749,$B282,'[1]SIIF 30 de Septiembre de 2024'!$B$4:$B$749,$C282,'[1]SIIF 30 de Septiembre de 2024'!$C$4:$C$749,$D282,'[1]SIIF 30 de Septiembre de 2024'!$D$4:$D$749,$E282,'[1]SIIF 30 de Septiembre de 2024'!$E$4:$E$749,$F282,'[1]SIIF 30 de Septiembre de 2024'!$F$4:$F$749,$G282,'[1]SIIF 30 de Septiembre de 2024'!$G$4:$G$749,$H282,'[1]SIIF 30 de Septiembre de 2024'!$H$4:$H$749,$I282,'[1]SIIF 30 de Septiembre de 2024'!$I$4:$I$749,$J282,'[1]SIIF 30 de Septiembre de 2024'!$J$4:$J$749,$K282,'[1]SIIF 30 de Septiembre de 2024'!$K$4:$K$749,$L282,'[1]SIIF 30 de Septiembre de 2024'!$L$4:$L$749,$M282,'[1]SIIF 30 de Septiembre de 2024'!$M$4:$M$749,$N282,'[1]SIIF 30 de Septiembre de 2024'!$N$4:$N$749,$O282)/1000000</f>
        <v>487.58407199999999</v>
      </c>
      <c r="AI282" s="247">
        <f t="shared" si="692"/>
        <v>0.97516814399999996</v>
      </c>
      <c r="AJ282" s="248"/>
      <c r="AK282" s="246">
        <f t="shared" si="693"/>
        <v>493.95636000000002</v>
      </c>
      <c r="AL282" s="246">
        <f t="shared" si="705"/>
        <v>-6.3722880000000259</v>
      </c>
      <c r="AM282" s="170">
        <f t="shared" si="694"/>
        <v>0.98791271999999997</v>
      </c>
      <c r="AN282" s="438">
        <f>+SUMIFS('[1]SIIF 30 de Septiembre de 2024'!$X$4:$X$749,'[1]SIIF 30 de Septiembre de 2024'!$A$4:$A$749,$B282,'[1]SIIF 30 de Septiembre de 2024'!$B$4:$B$749,$C282,'[1]SIIF 30 de Septiembre de 2024'!$C$4:$C$749,$D282,'[1]SIIF 30 de Septiembre de 2024'!$D$4:$D$749,$E282,'[1]SIIF 30 de Septiembre de 2024'!$E$4:$E$749,$F282,'[1]SIIF 30 de Septiembre de 2024'!$F$4:$F$749,$G282,'[1]SIIF 30 de Septiembre de 2024'!$G$4:$G$749,$H282,'[1]SIIF 30 de Septiembre de 2024'!$H$4:$H$749,$I282,'[1]SIIF 30 de Septiembre de 2024'!$I$4:$I$749,$J282,'[1]SIIF 30 de Septiembre de 2024'!$J$4:$J$749,$K282,'[1]SIIF 30 de Septiembre de 2024'!$K$4:$K$749,$L282,'[1]SIIF 30 de Septiembre de 2024'!$L$4:$L$749,$M282,'[1]SIIF 30 de Septiembre de 2024'!$M$4:$M$749,$N282,'[1]SIIF 30 de Septiembre de 2024'!$N$4:$N$749,$O282)/1000000</f>
        <v>310.41413999999997</v>
      </c>
      <c r="AO282" s="247">
        <f t="shared" si="695"/>
        <v>0.6208282799999999</v>
      </c>
      <c r="AP282" s="248"/>
      <c r="AQ282" s="246">
        <f t="shared" si="696"/>
        <v>225</v>
      </c>
      <c r="AR282" s="246">
        <f t="shared" si="697"/>
        <v>85.414139999999975</v>
      </c>
      <c r="AS282" s="170">
        <f t="shared" si="698"/>
        <v>0.45</v>
      </c>
      <c r="AT282" s="438">
        <f>+SUMIFS('[1]SIIF 30 de Septiembre de 2024'!$Z$4:$Z$749,'[1]SIIF 30 de Septiembre de 2024'!$A$4:$A$749,$B282,'[1]SIIF 30 de Septiembre de 2024'!$B$4:$B$749,$C282,'[1]SIIF 30 de Septiembre de 2024'!$C$4:$C$749,$D282,'[1]SIIF 30 de Septiembre de 2024'!$D$4:$D$749,$E282,'[1]SIIF 30 de Septiembre de 2024'!$E$4:$E$749,$F282,'[1]SIIF 30 de Septiembre de 2024'!$F$4:$F$749,$G282,'[1]SIIF 30 de Septiembre de 2024'!$G$4:$G$749,$H282,'[1]SIIF 30 de Septiembre de 2024'!$H$4:$H$749,$I282,'[1]SIIF 30 de Septiembre de 2024'!$I$4:$I$749,$J282,'[1]SIIF 30 de Septiembre de 2024'!$J$4:$J$749,$K282,'[1]SIIF 30 de Septiembre de 2024'!$K$4:$K$749,$L282,'[1]SIIF 30 de Septiembre de 2024'!$L$4:$L$749,$M282,'[1]SIIF 30 de Septiembre de 2024'!$M$4:$M$749,$N282,'[1]SIIF 30 de Septiembre de 2024'!$N$4:$N$749,$O282)/1000000</f>
        <v>310.03369199999997</v>
      </c>
      <c r="AU282" s="247">
        <f t="shared" si="706"/>
        <v>0.62006738399999994</v>
      </c>
      <c r="AV282" s="428">
        <f t="shared" si="707"/>
        <v>12.415928000000008</v>
      </c>
      <c r="AW282" s="361">
        <f t="shared" si="699"/>
        <v>177.16993200000002</v>
      </c>
      <c r="AX282" s="382">
        <f t="shared" si="700"/>
        <v>189.58586000000003</v>
      </c>
      <c r="AY282" s="386"/>
      <c r="AZ282" s="190">
        <f t="shared" si="701"/>
        <v>225</v>
      </c>
      <c r="BA282" s="172">
        <f t="shared" si="702"/>
        <v>1.3796183999999998</v>
      </c>
      <c r="BC282" s="581">
        <v>0</v>
      </c>
      <c r="BD282" s="252">
        <v>0</v>
      </c>
      <c r="BE282" s="252">
        <v>0.98791271999999997</v>
      </c>
      <c r="BF282" s="252">
        <v>0.98791271999999997</v>
      </c>
      <c r="BG282" s="252">
        <v>0.98791271999999997</v>
      </c>
      <c r="BH282" s="252">
        <v>0.98791271999999997</v>
      </c>
      <c r="BI282" s="252">
        <v>0.98791271999999997</v>
      </c>
      <c r="BJ282" s="252">
        <v>0.98791271999999997</v>
      </c>
      <c r="BK282" s="252">
        <v>0.98791271999999997</v>
      </c>
      <c r="BL282" s="252">
        <v>0.98791271999999997</v>
      </c>
      <c r="BM282" s="252">
        <v>0.98791271999999997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0.63791271999999999</v>
      </c>
      <c r="BZ282" s="309">
        <v>0.83791272000000006</v>
      </c>
      <c r="CA282" s="252">
        <v>1</v>
      </c>
      <c r="CC282" s="496">
        <f t="shared" si="703"/>
        <v>0</v>
      </c>
      <c r="CD282" s="496">
        <f t="shared" si="703"/>
        <v>0</v>
      </c>
      <c r="CE282" s="496">
        <f t="shared" si="703"/>
        <v>493.95636000000002</v>
      </c>
      <c r="CF282" s="496">
        <f t="shared" si="703"/>
        <v>493.95636000000002</v>
      </c>
      <c r="CG282" s="496">
        <f t="shared" si="703"/>
        <v>493.95636000000002</v>
      </c>
      <c r="CH282" s="496">
        <f t="shared" si="703"/>
        <v>493.95636000000002</v>
      </c>
      <c r="CI282" s="496">
        <f t="shared" si="703"/>
        <v>493.95636000000002</v>
      </c>
      <c r="CJ282" s="496">
        <f t="shared" si="703"/>
        <v>493.95636000000002</v>
      </c>
      <c r="CK282" s="496">
        <f t="shared" si="703"/>
        <v>493.95636000000002</v>
      </c>
      <c r="CL282" s="496">
        <f t="shared" si="703"/>
        <v>493.95636000000002</v>
      </c>
      <c r="CM282" s="496">
        <f t="shared" si="703"/>
        <v>493.95636000000002</v>
      </c>
      <c r="CN282" s="496">
        <f t="shared" si="703"/>
        <v>500</v>
      </c>
      <c r="CP282" s="497">
        <f t="shared" si="704"/>
        <v>0</v>
      </c>
      <c r="CQ282" s="497">
        <f t="shared" si="704"/>
        <v>0</v>
      </c>
      <c r="CR282" s="497">
        <f t="shared" si="704"/>
        <v>0</v>
      </c>
      <c r="CS282" s="497">
        <f t="shared" si="704"/>
        <v>25</v>
      </c>
      <c r="CT282" s="497">
        <f t="shared" si="704"/>
        <v>55</v>
      </c>
      <c r="CU282" s="497">
        <f t="shared" si="704"/>
        <v>95</v>
      </c>
      <c r="CV282" s="497">
        <f t="shared" si="704"/>
        <v>135</v>
      </c>
      <c r="CW282" s="497">
        <f t="shared" si="704"/>
        <v>175</v>
      </c>
      <c r="CX282" s="497">
        <f t="shared" si="704"/>
        <v>225</v>
      </c>
      <c r="CY282" s="497">
        <f t="shared" si="704"/>
        <v>318.95636000000002</v>
      </c>
      <c r="CZ282" s="497">
        <f t="shared" si="704"/>
        <v>418.95636000000002</v>
      </c>
      <c r="DA282" s="497">
        <f t="shared" si="704"/>
        <v>500</v>
      </c>
      <c r="DC282" s="496">
        <v>0</v>
      </c>
      <c r="DD282" s="497">
        <v>0</v>
      </c>
      <c r="DE282" s="497">
        <v>493956360</v>
      </c>
      <c r="DF282" s="497">
        <v>493956360</v>
      </c>
      <c r="DG282" s="497">
        <v>493956360</v>
      </c>
      <c r="DH282" s="497">
        <v>493956360</v>
      </c>
      <c r="DI282" s="497">
        <v>493956360</v>
      </c>
      <c r="DJ282" s="497">
        <v>493956360</v>
      </c>
      <c r="DK282" s="497">
        <v>493956360</v>
      </c>
      <c r="DL282" s="497">
        <v>493956360</v>
      </c>
      <c r="DM282" s="497">
        <v>493956360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318956360</v>
      </c>
      <c r="DZ282" s="513">
        <v>418956360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8">+SUM(W271:W282)</f>
        <v>61421.308034000001</v>
      </c>
      <c r="X283" s="353">
        <f t="shared" si="708"/>
        <v>0</v>
      </c>
      <c r="Y283" s="353">
        <f t="shared" si="708"/>
        <v>0</v>
      </c>
      <c r="Z283" s="353">
        <f t="shared" si="708"/>
        <v>0</v>
      </c>
      <c r="AA283" s="353">
        <f t="shared" si="708"/>
        <v>0</v>
      </c>
      <c r="AB283" s="353">
        <f t="shared" si="708"/>
        <v>0</v>
      </c>
      <c r="AC283" s="353">
        <f t="shared" si="708"/>
        <v>0</v>
      </c>
      <c r="AD283" s="423">
        <f t="shared" si="708"/>
        <v>61421.308034000001</v>
      </c>
      <c r="AE283" s="353">
        <f t="shared" si="708"/>
        <v>3055.19652</v>
      </c>
      <c r="AF283" s="353">
        <f t="shared" si="708"/>
        <v>52447.710893529991</v>
      </c>
      <c r="AG283" s="353">
        <f t="shared" si="708"/>
        <v>58366.111513999997</v>
      </c>
      <c r="AH283" s="423">
        <f t="shared" si="708"/>
        <v>31750.804908089998</v>
      </c>
      <c r="AI283" s="167">
        <f t="shared" si="692"/>
        <v>0.516934691304754</v>
      </c>
      <c r="AJ283" s="260"/>
      <c r="AK283" s="353">
        <f>+SUM(AK271:AK282)</f>
        <v>56585.122373999999</v>
      </c>
      <c r="AL283" s="185">
        <f>+SUM(AL271:AL282)</f>
        <v>-24834.317465909997</v>
      </c>
      <c r="AM283" s="170">
        <f t="shared" si="694"/>
        <v>0.92126208615871685</v>
      </c>
      <c r="AN283" s="423">
        <f>+SUM(AN271:AN282)</f>
        <v>14732.753020329999</v>
      </c>
      <c r="AO283" s="183">
        <f t="shared" si="695"/>
        <v>0.23986387610264873</v>
      </c>
      <c r="AP283" s="261"/>
      <c r="AQ283" s="353">
        <f>+SUM(AQ271:AQ282)</f>
        <v>23130.391606220004</v>
      </c>
      <c r="AR283" s="185">
        <f>+SUM(AR271:AR282)</f>
        <v>-8397.6385858899994</v>
      </c>
      <c r="AS283" s="170">
        <f t="shared" si="698"/>
        <v>0.37658578670151549</v>
      </c>
      <c r="AT283" s="423">
        <f>+SUM(AT271:AT282)</f>
        <v>14521.117514329999</v>
      </c>
      <c r="AU283" s="183">
        <f t="shared" si="706"/>
        <v>0.2364182395186338</v>
      </c>
      <c r="AV283" s="423">
        <f>+SUM(AV271:AV282)</f>
        <v>29670.503125909996</v>
      </c>
      <c r="AW283" s="353">
        <f>+SUM(AW271:AW282)</f>
        <v>17018.051887760001</v>
      </c>
      <c r="AX283" s="353">
        <f>+SUM(AX271:AX282)</f>
        <v>46688.555013669997</v>
      </c>
      <c r="AY283" s="353">
        <f>+SUM(AY271:AY282)</f>
        <v>0</v>
      </c>
      <c r="AZ283" s="353">
        <f>+SUM(AZ271:AZ282)</f>
        <v>23130.39160648968</v>
      </c>
      <c r="BA283" s="172">
        <f t="shared" si="702"/>
        <v>0.63694351876846045</v>
      </c>
      <c r="BC283" s="510">
        <f>CC283/$AD$283</f>
        <v>4.7743366168247755E-5</v>
      </c>
      <c r="BD283" s="510">
        <f t="shared" ref="BD283:BN283" si="709">CD283/$AD$283</f>
        <v>4.7694133742290208E-2</v>
      </c>
      <c r="BE283" s="510">
        <f t="shared" si="709"/>
        <v>0.10338262507345156</v>
      </c>
      <c r="BF283" s="510">
        <f t="shared" si="709"/>
        <v>0.24136881991821896</v>
      </c>
      <c r="BG283" s="510">
        <f t="shared" si="709"/>
        <v>0.25618911159120172</v>
      </c>
      <c r="BH283" s="510">
        <f>CH283/$AD$283</f>
        <v>0.40732400718576334</v>
      </c>
      <c r="BI283" s="510">
        <f t="shared" si="709"/>
        <v>0.55658009186447599</v>
      </c>
      <c r="BJ283" s="510">
        <f t="shared" si="709"/>
        <v>0.70183275761788855</v>
      </c>
      <c r="BK283" s="510">
        <f t="shared" si="709"/>
        <v>0.92126208615871685</v>
      </c>
      <c r="BL283" s="510">
        <f t="shared" si="709"/>
        <v>0.93917118049762438</v>
      </c>
      <c r="BM283" s="510">
        <f t="shared" si="709"/>
        <v>0.94972126516272615</v>
      </c>
      <c r="BN283" s="510">
        <f t="shared" si="709"/>
        <v>1</v>
      </c>
      <c r="BP283" s="510">
        <f>CP283/$AD$283</f>
        <v>0</v>
      </c>
      <c r="BQ283" s="510">
        <f t="shared" ref="BQ283:CA283" si="710">CQ283/$AD$283</f>
        <v>5.490511530840773E-5</v>
      </c>
      <c r="BR283" s="510">
        <f t="shared" si="710"/>
        <v>7.2015055842696938E-3</v>
      </c>
      <c r="BS283" s="510">
        <f t="shared" si="710"/>
        <v>1.7613771112154303E-2</v>
      </c>
      <c r="BT283" s="510">
        <f t="shared" si="710"/>
        <v>5.6367216962939219E-2</v>
      </c>
      <c r="BU283" s="510">
        <f t="shared" si="710"/>
        <v>8.5777819982009409E-2</v>
      </c>
      <c r="BV283" s="510">
        <f t="shared" si="710"/>
        <v>0.14199196594172617</v>
      </c>
      <c r="BW283" s="510">
        <f t="shared" si="710"/>
        <v>0.25762678678384204</v>
      </c>
      <c r="BX283" s="510">
        <f t="shared" si="710"/>
        <v>0.37658578670151549</v>
      </c>
      <c r="BY283" s="510">
        <f t="shared" si="710"/>
        <v>0.53385485812565681</v>
      </c>
      <c r="BZ283" s="510">
        <f t="shared" si="710"/>
        <v>0.73025249150568528</v>
      </c>
      <c r="CA283" s="510">
        <f t="shared" si="710"/>
        <v>0.99999999998371902</v>
      </c>
      <c r="CC283" s="185">
        <f t="shared" ref="CC283:CN283" si="711">+SUM(CC271:CC282)</f>
        <v>2.9324599999999998</v>
      </c>
      <c r="CD283" s="185">
        <f t="shared" si="711"/>
        <v>2929.4360799999999</v>
      </c>
      <c r="CE283" s="185">
        <f t="shared" si="711"/>
        <v>6349.89606</v>
      </c>
      <c r="CF283" s="185">
        <f t="shared" si="711"/>
        <v>14825.188638000001</v>
      </c>
      <c r="CG283" s="185">
        <f t="shared" si="711"/>
        <v>15735.470338000001</v>
      </c>
      <c r="CH283" s="185">
        <f t="shared" si="711"/>
        <v>25018.373315000001</v>
      </c>
      <c r="CI283" s="185">
        <f t="shared" si="711"/>
        <v>34185.877267999997</v>
      </c>
      <c r="CJ283" s="185">
        <f t="shared" si="711"/>
        <v>43107.485993999995</v>
      </c>
      <c r="CK283" s="185">
        <f t="shared" si="711"/>
        <v>56585.122373999999</v>
      </c>
      <c r="CL283" s="185">
        <f t="shared" si="711"/>
        <v>57685.122373999999</v>
      </c>
      <c r="CM283" s="185">
        <f t="shared" si="711"/>
        <v>58333.122373999999</v>
      </c>
      <c r="CN283" s="185">
        <f t="shared" si="711"/>
        <v>61421.308034000001</v>
      </c>
      <c r="CP283" s="185">
        <f t="shared" ref="CP283:DA283" si="712">+SUM(CP271:CP282)</f>
        <v>0</v>
      </c>
      <c r="CQ283" s="185">
        <f t="shared" si="712"/>
        <v>3.372344</v>
      </c>
      <c r="CR283" s="185">
        <f t="shared" si="712"/>
        <v>442.32589280000002</v>
      </c>
      <c r="CS283" s="185">
        <f t="shared" si="712"/>
        <v>1081.8608611200002</v>
      </c>
      <c r="CT283" s="185">
        <f t="shared" si="712"/>
        <v>3462.1481961</v>
      </c>
      <c r="CU283" s="185">
        <f t="shared" si="712"/>
        <v>5268.5859036000002</v>
      </c>
      <c r="CV283" s="185">
        <f t="shared" si="712"/>
        <v>8721.3322784600005</v>
      </c>
      <c r="CW283" s="185">
        <f t="shared" si="712"/>
        <v>15823.774228860002</v>
      </c>
      <c r="CX283" s="185">
        <f t="shared" si="712"/>
        <v>23130.391606220004</v>
      </c>
      <c r="CY283" s="185">
        <f t="shared" si="712"/>
        <v>32790.063686383335</v>
      </c>
      <c r="CZ283" s="185">
        <f t="shared" si="712"/>
        <v>44853.063223366662</v>
      </c>
      <c r="DA283" s="185">
        <f t="shared" si="712"/>
        <v>61421.308033000001</v>
      </c>
      <c r="DC283" s="185">
        <f t="shared" ref="DC283:DN283" si="713">+SUM(DC271:DC282)</f>
        <v>2932460</v>
      </c>
      <c r="DD283" s="185">
        <f t="shared" si="713"/>
        <v>2929436080</v>
      </c>
      <c r="DE283" s="185">
        <f t="shared" si="713"/>
        <v>6349896060</v>
      </c>
      <c r="DF283" s="185">
        <f t="shared" si="713"/>
        <v>14825188638</v>
      </c>
      <c r="DG283" s="185">
        <f t="shared" si="713"/>
        <v>15735470338</v>
      </c>
      <c r="DH283" s="185">
        <f t="shared" si="713"/>
        <v>25018373315</v>
      </c>
      <c r="DI283" s="185">
        <f t="shared" si="713"/>
        <v>34185877268</v>
      </c>
      <c r="DJ283" s="185">
        <f t="shared" si="713"/>
        <v>43107485994</v>
      </c>
      <c r="DK283" s="185">
        <f t="shared" si="713"/>
        <v>56585122374</v>
      </c>
      <c r="DL283" s="185">
        <f t="shared" si="713"/>
        <v>57685122374</v>
      </c>
      <c r="DM283" s="185">
        <f t="shared" si="713"/>
        <v>58333122374</v>
      </c>
      <c r="DN283" s="185">
        <f t="shared" si="713"/>
        <v>61421308034</v>
      </c>
      <c r="DP283" s="185">
        <f t="shared" ref="DP283:EA283" si="714">+SUM(DP271:DP282)</f>
        <v>0</v>
      </c>
      <c r="DQ283" s="185">
        <f t="shared" si="714"/>
        <v>3372344</v>
      </c>
      <c r="DR283" s="185">
        <f t="shared" si="714"/>
        <v>442325892.80000001</v>
      </c>
      <c r="DS283" s="185">
        <f t="shared" si="714"/>
        <v>1081860861.1200001</v>
      </c>
      <c r="DT283" s="185">
        <f t="shared" si="714"/>
        <v>3462148196.1000004</v>
      </c>
      <c r="DU283" s="185">
        <f t="shared" si="714"/>
        <v>5268585903.6000004</v>
      </c>
      <c r="DV283" s="185">
        <f t="shared" si="714"/>
        <v>8721332278.4599991</v>
      </c>
      <c r="DW283" s="185">
        <f t="shared" si="714"/>
        <v>15823774228.860001</v>
      </c>
      <c r="DX283" s="185">
        <f t="shared" si="714"/>
        <v>23130391606.220001</v>
      </c>
      <c r="DY283" s="185">
        <f t="shared" si="714"/>
        <v>32790063686.383335</v>
      </c>
      <c r="DZ283" s="185">
        <f t="shared" si="714"/>
        <v>44853063223.366669</v>
      </c>
      <c r="EA283" s="185">
        <f t="shared" si="714"/>
        <v>61421308033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8" t="s">
        <v>286</v>
      </c>
      <c r="U285" s="608"/>
      <c r="V285" s="608"/>
      <c r="W285" s="608"/>
      <c r="X285" s="608"/>
      <c r="Y285" s="608"/>
      <c r="Z285" s="608"/>
      <c r="AA285" s="608"/>
      <c r="AB285" s="608"/>
      <c r="AC285" s="608"/>
      <c r="AD285" s="608"/>
      <c r="AE285" s="608"/>
      <c r="AF285" s="608"/>
      <c r="AG285" s="608"/>
      <c r="AH285" s="608"/>
      <c r="AI285" s="608"/>
      <c r="AJ285" s="608"/>
      <c r="AK285" s="608"/>
      <c r="AL285" s="608"/>
      <c r="AM285" s="608"/>
      <c r="AN285" s="608"/>
      <c r="AO285" s="608"/>
      <c r="AP285" s="608"/>
      <c r="AQ285" s="608"/>
      <c r="AR285" s="608"/>
      <c r="AS285" s="608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439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5">SUM(X289:X292)</f>
        <v>0</v>
      </c>
      <c r="Y288" s="185">
        <f t="shared" si="715"/>
        <v>4400.999503</v>
      </c>
      <c r="Z288" s="185"/>
      <c r="AA288" s="185">
        <f t="shared" si="715"/>
        <v>4400.999503</v>
      </c>
      <c r="AB288" s="185">
        <f t="shared" si="715"/>
        <v>0</v>
      </c>
      <c r="AC288" s="185">
        <f t="shared" si="715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28560.137800449997</v>
      </c>
      <c r="AG288" s="353">
        <f>SUM(AG289:AG293)</f>
        <v>28936.276503000001</v>
      </c>
      <c r="AH288" s="353">
        <f>SUM(AH289:AH293)</f>
        <v>19197.275714389998</v>
      </c>
      <c r="AI288" s="167">
        <f t="shared" ref="AI288:AI293" si="716">+AH288/AD288</f>
        <v>0.58086226204559488</v>
      </c>
      <c r="AJ288" s="226"/>
      <c r="AK288" s="353">
        <f>SUM(AK289:AK293)</f>
        <v>19995.329528999999</v>
      </c>
      <c r="AL288" s="353">
        <f>SUM(AL289:AL293)</f>
        <v>-798.05381460999899</v>
      </c>
      <c r="AM288" s="170">
        <f t="shared" ref="AM288:AM298" si="717">INDEX(BC288:BN288,MATCH($W$1,$BC$86:$BN$86,0))</f>
        <v>0.6050094041133105</v>
      </c>
      <c r="AN288" s="441">
        <f>SUM(AN289:AN293)</f>
        <v>17096.452669000002</v>
      </c>
      <c r="AO288" s="310">
        <f t="shared" ref="AO288:AO293" si="718">+AN288/AD288</f>
        <v>0.51729653300894629</v>
      </c>
      <c r="AP288" s="217"/>
      <c r="AQ288" s="353">
        <f>SUM(AQ289:AQ293)</f>
        <v>18802.436480745455</v>
      </c>
      <c r="AR288" s="353">
        <f>SUM(AR289:AR293)</f>
        <v>-1705.9838117454531</v>
      </c>
      <c r="AS288" s="170">
        <f t="shared" ref="AS288:AS298" si="719">INDEX(BP288:CA288,MATCH($W$1,$BP$86:$CA$86,0))</f>
        <v>0.56891539969849614</v>
      </c>
      <c r="AT288" s="441">
        <f>SUM(AT289:AT293)</f>
        <v>17096.452669000002</v>
      </c>
      <c r="AU288" s="310">
        <f t="shared" ref="AU288:AU293" si="720">+AT288/AD288</f>
        <v>0.51729653300894629</v>
      </c>
      <c r="AV288" s="423">
        <f>SUM(AV289:AV293)</f>
        <v>13852.342015609998</v>
      </c>
      <c r="AW288" s="353">
        <f>SUM(AW289:AW293)</f>
        <v>2100.8230453899996</v>
      </c>
      <c r="AX288" s="355">
        <f>SUM(AX289:AX293)</f>
        <v>15953.165060999998</v>
      </c>
      <c r="AY288" s="384"/>
      <c r="AZ288" s="187">
        <f>SUM(AZ289:AZ292)</f>
        <v>21102.405079419565</v>
      </c>
      <c r="BA288" s="172">
        <f>IF(AND(AZ288=0,AN288&gt;AZ288),1,IFERROR(AN288/AZ288,1))</f>
        <v>0.81016607370851645</v>
      </c>
      <c r="BC288" s="510">
        <f>CC288/$AD$288</f>
        <v>0.11257118491942086</v>
      </c>
      <c r="BD288" s="510">
        <f t="shared" ref="BD288:BM288" si="721">CD288/$AD$288</f>
        <v>0.22966797334874953</v>
      </c>
      <c r="BE288" s="510">
        <f t="shared" si="721"/>
        <v>0.28330559543812311</v>
      </c>
      <c r="BF288" s="510">
        <f t="shared" si="721"/>
        <v>0.33630696205937632</v>
      </c>
      <c r="BG288" s="510">
        <f t="shared" si="721"/>
        <v>0.38308359707614692</v>
      </c>
      <c r="BH288" s="510">
        <f t="shared" si="721"/>
        <v>0.430113336382</v>
      </c>
      <c r="BI288" s="510">
        <f t="shared" si="721"/>
        <v>0.51155507622266227</v>
      </c>
      <c r="BJ288" s="510">
        <f t="shared" si="721"/>
        <v>0.55828224016798633</v>
      </c>
      <c r="BK288" s="510">
        <f t="shared" si="721"/>
        <v>0.6050094041133105</v>
      </c>
      <c r="BL288" s="510">
        <f t="shared" si="721"/>
        <v>0.65173656805863456</v>
      </c>
      <c r="BM288" s="510">
        <f t="shared" si="721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2">CQ288/$AD$288</f>
        <v>0.11071231407608122</v>
      </c>
      <c r="BR288" s="510">
        <f t="shared" si="722"/>
        <v>0.17114655197969103</v>
      </c>
      <c r="BS288" s="510">
        <f t="shared" si="722"/>
        <v>0.23643009038986987</v>
      </c>
      <c r="BT288" s="510">
        <f t="shared" si="722"/>
        <v>0.2980078068144339</v>
      </c>
      <c r="BU288" s="510">
        <f t="shared" si="722"/>
        <v>0.35849151572897509</v>
      </c>
      <c r="BV288" s="510">
        <f t="shared" si="722"/>
        <v>0.44365714113840954</v>
      </c>
      <c r="BW288" s="510">
        <f t="shared" si="722"/>
        <v>0.51035963962198827</v>
      </c>
      <c r="BX288" s="510">
        <f t="shared" si="722"/>
        <v>0.56891539969849614</v>
      </c>
      <c r="BY288" s="510">
        <f>CY288/$AD$288</f>
        <v>0.62792724583697135</v>
      </c>
      <c r="BZ288" s="510">
        <f t="shared" si="722"/>
        <v>0.68936909073234887</v>
      </c>
      <c r="CA288" s="510">
        <f t="shared" si="722"/>
        <v>0.80107664833798364</v>
      </c>
      <c r="CC288" s="353">
        <f t="shared" ref="CC288:CN288" si="723">SUM(CC289:CC293)</f>
        <v>3720.4346290000003</v>
      </c>
      <c r="CD288" s="353">
        <f t="shared" si="723"/>
        <v>7590.4387239999996</v>
      </c>
      <c r="CE288" s="353">
        <f t="shared" si="723"/>
        <v>9363.1416300000001</v>
      </c>
      <c r="CF288" s="353">
        <f t="shared" si="723"/>
        <v>11114.816536</v>
      </c>
      <c r="CG288" s="353">
        <f t="shared" si="723"/>
        <v>12660.766442</v>
      </c>
      <c r="CH288" s="353">
        <f t="shared" si="723"/>
        <v>14215.081348</v>
      </c>
      <c r="CI288" s="353">
        <f t="shared" si="723"/>
        <v>16906.699717</v>
      </c>
      <c r="CJ288" s="353">
        <f t="shared" si="723"/>
        <v>18451.014622999999</v>
      </c>
      <c r="CK288" s="353">
        <f t="shared" si="723"/>
        <v>19995.329528999999</v>
      </c>
      <c r="CL288" s="353">
        <f t="shared" si="723"/>
        <v>21539.644434999998</v>
      </c>
      <c r="CM288" s="353">
        <f t="shared" si="723"/>
        <v>23183.459340999998</v>
      </c>
      <c r="CN288" s="353">
        <f t="shared" si="723"/>
        <v>26475.276999999998</v>
      </c>
      <c r="CP288" s="353">
        <f t="shared" ref="CP288:DA288" si="724">SUM(CP289:CP293)</f>
        <v>1716.9116696999999</v>
      </c>
      <c r="CQ288" s="353">
        <f t="shared" si="724"/>
        <v>3658.999658218182</v>
      </c>
      <c r="CR288" s="353">
        <f t="shared" si="724"/>
        <v>5656.3281187363627</v>
      </c>
      <c r="CS288" s="353">
        <f t="shared" si="724"/>
        <v>7813.9241072545456</v>
      </c>
      <c r="CT288" s="353">
        <f t="shared" si="724"/>
        <v>9849.0440957727278</v>
      </c>
      <c r="CU288" s="353">
        <f t="shared" si="724"/>
        <v>11848.007554290909</v>
      </c>
      <c r="CV288" s="353">
        <f t="shared" si="724"/>
        <v>14662.698917809092</v>
      </c>
      <c r="CW288" s="353">
        <f t="shared" si="724"/>
        <v>16867.190994327273</v>
      </c>
      <c r="CX288" s="353">
        <f t="shared" si="724"/>
        <v>18802.436480745455</v>
      </c>
      <c r="CY288" s="353">
        <f t="shared" si="724"/>
        <v>20752.755437163636</v>
      </c>
      <c r="CZ288" s="353">
        <f t="shared" si="724"/>
        <v>22783.384923581816</v>
      </c>
      <c r="DA288" s="353">
        <f t="shared" si="724"/>
        <v>26475.276999999998</v>
      </c>
      <c r="DC288" s="353">
        <f t="shared" ref="DC288:DN288" si="725">SUM(DC289:DC293)</f>
        <v>3720434629</v>
      </c>
      <c r="DD288" s="353">
        <f t="shared" si="725"/>
        <v>7590438724</v>
      </c>
      <c r="DE288" s="353">
        <f t="shared" si="725"/>
        <v>9363141630</v>
      </c>
      <c r="DF288" s="353">
        <f t="shared" si="725"/>
        <v>11114816536</v>
      </c>
      <c r="DG288" s="353">
        <f t="shared" si="725"/>
        <v>12660766442</v>
      </c>
      <c r="DH288" s="353">
        <f t="shared" si="725"/>
        <v>14215081348</v>
      </c>
      <c r="DI288" s="353">
        <f t="shared" si="725"/>
        <v>16906699717</v>
      </c>
      <c r="DJ288" s="353">
        <f t="shared" si="725"/>
        <v>18451014623</v>
      </c>
      <c r="DK288" s="353">
        <f t="shared" si="725"/>
        <v>19995329529</v>
      </c>
      <c r="DL288" s="353">
        <f t="shared" si="725"/>
        <v>21539644435</v>
      </c>
      <c r="DM288" s="353">
        <f t="shared" si="725"/>
        <v>23183459341</v>
      </c>
      <c r="DN288" s="353">
        <f t="shared" si="725"/>
        <v>26475277000</v>
      </c>
      <c r="DP288" s="353">
        <f t="shared" ref="DP288:EA288" si="726">SUM(DP289:DP293)</f>
        <v>1716911669.7</v>
      </c>
      <c r="DQ288" s="353">
        <f t="shared" si="726"/>
        <v>3658999658.2181821</v>
      </c>
      <c r="DR288" s="353">
        <f t="shared" si="726"/>
        <v>5656328118.7363644</v>
      </c>
      <c r="DS288" s="353">
        <f t="shared" si="726"/>
        <v>7813924107.2545452</v>
      </c>
      <c r="DT288" s="353">
        <f t="shared" si="726"/>
        <v>9849044095.772728</v>
      </c>
      <c r="DU288" s="353">
        <f t="shared" si="726"/>
        <v>11848007554.290909</v>
      </c>
      <c r="DV288" s="353">
        <f t="shared" si="726"/>
        <v>14662698917.80909</v>
      </c>
      <c r="DW288" s="353">
        <f t="shared" si="726"/>
        <v>16867190994.327272</v>
      </c>
      <c r="DX288" s="353">
        <f t="shared" si="726"/>
        <v>18802436480.745457</v>
      </c>
      <c r="DY288" s="353">
        <f t="shared" si="726"/>
        <v>20752755437.163635</v>
      </c>
      <c r="DZ288" s="353">
        <f t="shared" si="726"/>
        <v>22783384923.581821</v>
      </c>
      <c r="EA288" s="353">
        <f t="shared" si="726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30 de Septiembre de 2024'!$P$4:$P$749,'[1]SIIF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2024'!$N$4:$N$749,$O289)/1000000)</f>
        <v>20970.032999999999</v>
      </c>
      <c r="X289" s="301">
        <v>0</v>
      </c>
      <c r="Y289" s="352">
        <f>(+SUMIFS('[1]SIIF 30 de Septiembre de 2024'!$R$4:$R$749,'[1]SIIF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2024'!$N$4:$N$749,$O289)/1000000)</f>
        <v>0</v>
      </c>
      <c r="Z289" s="301"/>
      <c r="AA289" s="352">
        <f>(+SUMIFS('[1]SIIF 30 de Septiembre de 2024'!$Q$4:$Q$749,'[1]SIIF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30 de Septiembre de 2024'!$T$4:$T$749,'[1]SIIF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2024'!$N$4:$N$749,$O289)/1000000)</f>
        <v>2040</v>
      </c>
      <c r="AF289" s="352">
        <f>(+SUMIFS('[1]SIIF 30 de Septiembre de 2024'!$U$4:$U$749,'[1]SIIF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2024'!$N$4:$N$749,$O289)/1000000)</f>
        <v>23016.404517999999</v>
      </c>
      <c r="AG289" s="352">
        <f>AD289-AE289</f>
        <v>23016.404517999999</v>
      </c>
      <c r="AH289" s="422">
        <f>+SUMIFS('[1]SIIF 30 de Septiembre de 2024'!$W$4:$W$749,'[1]SIIF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</f>
        <v>14167.688861000001</v>
      </c>
      <c r="AI289" s="177">
        <f t="shared" si="716"/>
        <v>0.56543183802856578</v>
      </c>
      <c r="AJ289" s="217"/>
      <c r="AK289" s="246">
        <f>INDEX(CC289:CN289,MATCH($W$1,$CC$86:$CN$86,0))</f>
        <v>14635.335529</v>
      </c>
      <c r="AL289" s="176">
        <f>+AH289-AK289</f>
        <v>-467.64666799999941</v>
      </c>
      <c r="AM289" s="170">
        <f t="shared" si="717"/>
        <v>0.69791666655937068</v>
      </c>
      <c r="AN289" s="422">
        <f>+SUMIFS('[1]SIIF 30 de Septiembre de 2024'!$X$4:$X$749,'[1]SIIF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</f>
        <v>14145.846874030001</v>
      </c>
      <c r="AO289" s="177">
        <f t="shared" si="718"/>
        <v>0.56456012529123722</v>
      </c>
      <c r="AP289" s="217"/>
      <c r="AQ289" s="246">
        <f>INDEX(CP289:DA289,MATCH($W$1,$CP$86:$DA$86,0))</f>
        <v>14635.335529</v>
      </c>
      <c r="AR289" s="176">
        <f>+AN289-AQ289</f>
        <v>-489.48865496999861</v>
      </c>
      <c r="AS289" s="170">
        <f t="shared" si="719"/>
        <v>0.69791666655937068</v>
      </c>
      <c r="AT289" s="422">
        <f>+SUMIFS('[1]SIIF 30 de Septiembre de 2024'!$Z$4:$Z$749,'[1]SIIF 30 de Septiembre de 2024'!$A$4:$A$749,$B289,'[1]SIIF 30 de Septiembre de 2024'!$B$4:$B$749,$C289,'[1]SIIF 30 de Septiembre de 2024'!$C$4:$C$749,$D289,'[1]SIIF 30 de Septiembre de 2024'!$D$4:$D$749,$E289,'[1]SIIF 30 de Septiembre de 2024'!$E$4:$E$749,$F289,'[1]SIIF 30 de Septiembre de 2024'!$F$4:$F$749,$G289,'[1]SIIF 30 de Septiembre de 2024'!$G$4:$G$749,$H289,'[1]SIIF 30 de Septiembre de 2024'!$H$4:$H$749,$I289,'[1]SIIF 30 de Septiembre de 2024'!$I$4:$I$749,$J289,'[1]SIIF 30 de Septiembre de 2024'!$J$4:$J$749,$K289,'[1]SIIF 30 de Septiembre de 2024'!$K$4:$K$749,$L289,'[1]SIIF 30 de Septiembre de 2024'!$L$4:$L$749,$M289,'[1]SIIF 30 de Septiembre de 2024'!$M$4:$M$749,$N289,'[1]SIIF 30 de Septiembre de 2024'!$N$4:$N$749,$O289)/1000000</f>
        <v>14145.846874030001</v>
      </c>
      <c r="AU289" s="177">
        <f t="shared" si="720"/>
        <v>0.56456012529123722</v>
      </c>
      <c r="AV289" s="422">
        <f>+AD289-AH289</f>
        <v>10888.715656999999</v>
      </c>
      <c r="AW289" s="350">
        <f>+AH289-AN289</f>
        <v>21.841986969999198</v>
      </c>
      <c r="AX289" s="351">
        <f t="shared" ref="AX289:AX296" si="727">+AD289-AN289</f>
        <v>10910.557643969998</v>
      </c>
      <c r="AY289" s="389"/>
      <c r="AZ289" s="190">
        <f>AD289*AS289</f>
        <v>17487.282317165715</v>
      </c>
      <c r="BA289" s="172">
        <f>IF(AND(AZ289=0,AN289&gt;AZ289),1,IFERROR(AN289/AZ289,1))</f>
        <v>0.80892197069091043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8">DC289/EC289</f>
        <v>1529.0649060000001</v>
      </c>
      <c r="CD289" s="496">
        <f t="shared" si="728"/>
        <v>3058.1298120000001</v>
      </c>
      <c r="CE289" s="496">
        <f t="shared" si="728"/>
        <v>4587.1947179999997</v>
      </c>
      <c r="CF289" s="496">
        <f t="shared" si="728"/>
        <v>6116.2596240000003</v>
      </c>
      <c r="CG289" s="496">
        <f t="shared" si="728"/>
        <v>7645.3245299999999</v>
      </c>
      <c r="CH289" s="496">
        <f t="shared" si="728"/>
        <v>9174.3894359999995</v>
      </c>
      <c r="CI289" s="496">
        <f t="shared" si="728"/>
        <v>11577.205717000001</v>
      </c>
      <c r="CJ289" s="496">
        <f t="shared" si="728"/>
        <v>13106.270623</v>
      </c>
      <c r="CK289" s="496">
        <f t="shared" si="728"/>
        <v>14635.335529</v>
      </c>
      <c r="CL289" s="496">
        <f t="shared" si="728"/>
        <v>16164.400435</v>
      </c>
      <c r="CM289" s="496">
        <f t="shared" si="728"/>
        <v>17693.465340999999</v>
      </c>
      <c r="CN289" s="496">
        <f t="shared" si="728"/>
        <v>20970.032999999999</v>
      </c>
      <c r="CP289" s="497">
        <f t="shared" ref="CP289:DA293" si="729">DP289/EP289</f>
        <v>1529.0649060000001</v>
      </c>
      <c r="CQ289" s="497">
        <f t="shared" si="729"/>
        <v>3058.1298120000001</v>
      </c>
      <c r="CR289" s="497">
        <f t="shared" si="729"/>
        <v>4587.1947179999997</v>
      </c>
      <c r="CS289" s="497">
        <f t="shared" si="729"/>
        <v>6116.2596240000003</v>
      </c>
      <c r="CT289" s="497">
        <f t="shared" si="729"/>
        <v>7645.3245299999999</v>
      </c>
      <c r="CU289" s="497">
        <f t="shared" si="729"/>
        <v>9174.3894359999995</v>
      </c>
      <c r="CV289" s="497">
        <f t="shared" si="729"/>
        <v>11577.205717000001</v>
      </c>
      <c r="CW289" s="497">
        <f t="shared" si="729"/>
        <v>13106.270623</v>
      </c>
      <c r="CX289" s="497">
        <f t="shared" si="729"/>
        <v>14635.335529</v>
      </c>
      <c r="CY289" s="497">
        <f t="shared" si="729"/>
        <v>16164.400435</v>
      </c>
      <c r="CZ289" s="497">
        <f t="shared" si="729"/>
        <v>17693.465340999999</v>
      </c>
      <c r="DA289" s="497">
        <f t="shared" si="729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30 de Septiembre de 2024'!$P$4:$P$749,'[1]SIIF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2024'!$N$4:$N$749,$O290)/1000000)</f>
        <v>2072.6</v>
      </c>
      <c r="X290" s="301">
        <v>0</v>
      </c>
      <c r="Y290" s="352">
        <f>(+SUMIFS('[1]SIIF 30 de Septiembre de 2024'!$R$4:$R$749,'[1]SIIF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2024'!$N$4:$N$749,$O290)/1000000)</f>
        <v>0</v>
      </c>
      <c r="Z290" s="301"/>
      <c r="AA290" s="352">
        <f>(+SUMIFS('[1]SIIF 30 de Septiembre de 2024'!$Q$4:$Q$749,'[1]SIIF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30 de Septiembre de 2024'!$T$4:$T$749,'[1]SIIF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2024'!$N$4:$N$749,$O290)/1000000)</f>
        <v>0</v>
      </c>
      <c r="AF290" s="352">
        <f>(+SUMIFS('[1]SIIF 30 de Septiembre de 2024'!$U$4:$U$749,'[1]SIIF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2024'!$N$4:$N$749,$O290)/1000000)</f>
        <v>2321.7893277800003</v>
      </c>
      <c r="AG290" s="352">
        <f>AD290-AE290</f>
        <v>2387.227985</v>
      </c>
      <c r="AH290" s="422">
        <f>+SUMIFS('[1]SIIF 30 de Septiembre de 2024'!$W$4:$W$749,'[1]SIIF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</f>
        <v>2034.52464272</v>
      </c>
      <c r="AI290" s="177">
        <f t="shared" si="716"/>
        <v>0.85225401826043024</v>
      </c>
      <c r="AJ290" s="217"/>
      <c r="AK290" s="246">
        <f>INDEX(CC290:CN290,MATCH($W$1,$CC$86:$CN$86,0))</f>
        <v>2071.1</v>
      </c>
      <c r="AL290" s="176">
        <f t="shared" ref="AL290:AL296" si="730">+AH290-AK290</f>
        <v>-36.575357279999935</v>
      </c>
      <c r="AM290" s="170">
        <f t="shared" si="717"/>
        <v>0.99927627134999519</v>
      </c>
      <c r="AN290" s="422">
        <f>+SUMIFS('[1]SIIF 30 de Septiembre de 2024'!$X$4:$X$749,'[1]SIIF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</f>
        <v>1040.5781313</v>
      </c>
      <c r="AO290" s="177">
        <f t="shared" si="718"/>
        <v>0.43589390617000495</v>
      </c>
      <c r="AP290" s="217"/>
      <c r="AQ290" s="246">
        <f>INDEX(CP290:DA290,MATCH($W$1,$CP$86:$DA$86,0))</f>
        <v>1604.3246982000001</v>
      </c>
      <c r="AR290" s="176">
        <f t="shared" ref="AR290:AR296" si="731">+AN290-AQ290</f>
        <v>-563.74656690000006</v>
      </c>
      <c r="AS290" s="170">
        <f t="shared" si="719"/>
        <v>0.77406383199845619</v>
      </c>
      <c r="AT290" s="422">
        <f>+SUMIFS('[1]SIIF 30 de Septiembre de 2024'!$Z$4:$Z$749,'[1]SIIF 30 de Septiembre de 2024'!$A$4:$A$749,$B290,'[1]SIIF 30 de Septiembre de 2024'!$B$4:$B$749,$C290,'[1]SIIF 30 de Septiembre de 2024'!$C$4:$C$749,$D290,'[1]SIIF 30 de Septiembre de 2024'!$D$4:$D$749,$E290,'[1]SIIF 30 de Septiembre de 2024'!$E$4:$E$749,$F290,'[1]SIIF 30 de Septiembre de 2024'!$F$4:$F$749,$G290,'[1]SIIF 30 de Septiembre de 2024'!$G$4:$G$749,$H290,'[1]SIIF 30 de Septiembre de 2024'!$H$4:$H$749,$I290,'[1]SIIF 30 de Septiembre de 2024'!$I$4:$I$749,$J290,'[1]SIIF 30 de Septiembre de 2024'!$J$4:$J$749,$K290,'[1]SIIF 30 de Septiembre de 2024'!$K$4:$K$749,$L290,'[1]SIIF 30 de Septiembre de 2024'!$L$4:$L$749,$M290,'[1]SIIF 30 de Septiembre de 2024'!$M$4:$M$749,$N290,'[1]SIIF 30 de Septiembre de 2024'!$N$4:$N$749,$O290)/1000000</f>
        <v>1040.5781313</v>
      </c>
      <c r="AU290" s="177">
        <f t="shared" si="720"/>
        <v>0.43589390617000495</v>
      </c>
      <c r="AV290" s="422">
        <f>+AD290-AH290</f>
        <v>352.70334228000002</v>
      </c>
      <c r="AW290" s="350">
        <f>+AH290-AN290</f>
        <v>993.94651141999998</v>
      </c>
      <c r="AX290" s="351">
        <f t="shared" si="727"/>
        <v>1346.6498537</v>
      </c>
      <c r="AY290" s="389"/>
      <c r="AZ290" s="190">
        <f>AD290*AS290</f>
        <v>1847.866841923053</v>
      </c>
      <c r="BA290" s="172">
        <f>IF(AND(AZ290=0,AN290&gt;AZ290),1,IFERROR(AN290/AZ290,1))</f>
        <v>0.56312398041467249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8"/>
        <v>1184.614</v>
      </c>
      <c r="CD290" s="496">
        <f t="shared" si="728"/>
        <v>1506.164912</v>
      </c>
      <c r="CE290" s="496">
        <f t="shared" si="728"/>
        <v>1734.5529120000001</v>
      </c>
      <c r="CF290" s="496">
        <f t="shared" si="728"/>
        <v>1785.912912</v>
      </c>
      <c r="CG290" s="496">
        <f t="shared" si="728"/>
        <v>1787.547912</v>
      </c>
      <c r="CH290" s="496">
        <f t="shared" si="728"/>
        <v>1797.547912</v>
      </c>
      <c r="CI290" s="496">
        <f t="shared" si="728"/>
        <v>2071.1</v>
      </c>
      <c r="CJ290" s="496">
        <f t="shared" si="728"/>
        <v>2071.1</v>
      </c>
      <c r="CK290" s="496">
        <f t="shared" si="728"/>
        <v>2071.1</v>
      </c>
      <c r="CL290" s="496">
        <f t="shared" si="728"/>
        <v>2071.1</v>
      </c>
      <c r="CM290" s="496">
        <f t="shared" si="728"/>
        <v>2072.6</v>
      </c>
      <c r="CN290" s="496">
        <f t="shared" si="728"/>
        <v>2072.6</v>
      </c>
      <c r="CP290" s="497">
        <f t="shared" si="729"/>
        <v>89.384500700000004</v>
      </c>
      <c r="CQ290" s="497">
        <f t="shared" si="729"/>
        <v>195.11833440000001</v>
      </c>
      <c r="CR290" s="497">
        <f t="shared" si="729"/>
        <v>356.09264010000004</v>
      </c>
      <c r="CS290" s="497">
        <f t="shared" si="729"/>
        <v>521.33447379999996</v>
      </c>
      <c r="CT290" s="497">
        <f t="shared" si="729"/>
        <v>720.10030749999999</v>
      </c>
      <c r="CU290" s="497">
        <f t="shared" si="729"/>
        <v>882.70961120000004</v>
      </c>
      <c r="CV290" s="497">
        <f t="shared" si="729"/>
        <v>1037.2954449000001</v>
      </c>
      <c r="CW290" s="497">
        <f t="shared" si="729"/>
        <v>1455.4333666000002</v>
      </c>
      <c r="CX290" s="497">
        <f t="shared" si="729"/>
        <v>1604.3246982000001</v>
      </c>
      <c r="CY290" s="497">
        <f t="shared" si="729"/>
        <v>1768.2894997999999</v>
      </c>
      <c r="CZ290" s="497">
        <f t="shared" si="729"/>
        <v>1914.5648313999998</v>
      </c>
      <c r="DA290" s="497">
        <f t="shared" si="729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30 de Septiembre de 2024'!$P$4:$P$749,'[1]SIIF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2024'!$N$4:$N$749,$O291)/1000000)</f>
        <v>6757.3407299999999</v>
      </c>
      <c r="X291" s="301">
        <v>0</v>
      </c>
      <c r="Y291" s="352">
        <f>(+SUMIFS('[1]SIIF 30 de Septiembre de 2024'!$R$4:$R$749,'[1]SIIF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2024'!$N$4:$N$749,$O291)/1000000)</f>
        <v>4400.999503</v>
      </c>
      <c r="Z291" s="301"/>
      <c r="AA291" s="352">
        <f>(+SUMIFS('[1]SIIF 30 de Septiembre de 2024'!$Q$4:$Q$749,'[1]SIIF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30 de Septiembre de 2024'!$T$4:$T$749,'[1]SIIF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2024'!$N$4:$N$749,$O291)/1000000)</f>
        <v>2073.3412269999999</v>
      </c>
      <c r="AF291" s="352">
        <f>(+SUMIFS('[1]SIIF 30 de Septiembre de 2024'!$U$4:$U$749,'[1]SIIF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2024'!$N$4:$N$749,$O291)/1000000)</f>
        <v>180</v>
      </c>
      <c r="AG291" s="352">
        <f>AD291-AE291</f>
        <v>283</v>
      </c>
      <c r="AH291" s="422">
        <f>+SUMIFS('[1]SIIF 30 de Septiembre de 2024'!$W$4:$W$749,'[1]SIIF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</f>
        <v>59.894579</v>
      </c>
      <c r="AI291" s="177">
        <f t="shared" si="716"/>
        <v>2.541846584599099E-2</v>
      </c>
      <c r="AJ291" s="217"/>
      <c r="AK291" s="246">
        <f>INDEX(CC291:CN291,MATCH($W$1,$CC$86:$CN$86,0))</f>
        <v>137.25</v>
      </c>
      <c r="AL291" s="176">
        <f t="shared" si="730"/>
        <v>-77.355421000000007</v>
      </c>
      <c r="AM291" s="170">
        <f t="shared" si="717"/>
        <v>0.75</v>
      </c>
      <c r="AN291" s="422">
        <f>+SUMIFS('[1]SIIF 30 de Septiembre de 2024'!$X$4:$X$749,'[1]SIIF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</f>
        <v>29.421949000000001</v>
      </c>
      <c r="AO291" s="177">
        <f t="shared" si="718"/>
        <v>1.2486285374490884E-2</v>
      </c>
      <c r="AP291" s="217"/>
      <c r="AQ291" s="246">
        <f>INDEX(CP291:DA291,MATCH($W$1,$CP$86:$DA$86,0))</f>
        <v>137.25</v>
      </c>
      <c r="AR291" s="176">
        <f t="shared" si="731"/>
        <v>-107.828051</v>
      </c>
      <c r="AS291" s="170">
        <f t="shared" si="719"/>
        <v>0.75</v>
      </c>
      <c r="AT291" s="422">
        <f>+SUMIFS('[1]SIIF 30 de Septiembre de 2024'!$Z$4:$Z$749,'[1]SIIF 30 de Septiembre de 2024'!$A$4:$A$749,$B291,'[1]SIIF 30 de Septiembre de 2024'!$B$4:$B$749,$C291,'[1]SIIF 30 de Septiembre de 2024'!$C$4:$C$749,$D291,'[1]SIIF 30 de Septiembre de 2024'!$D$4:$D$749,$E291,'[1]SIIF 30 de Septiembre de 2024'!$E$4:$E$749,$F291,'[1]SIIF 30 de Septiembre de 2024'!$F$4:$F$749,$G291,'[1]SIIF 30 de Septiembre de 2024'!$G$4:$G$749,$H291,'[1]SIIF 30 de Septiembre de 2024'!$H$4:$H$749,$I291,'[1]SIIF 30 de Septiembre de 2024'!$I$4:$I$749,$J291,'[1]SIIF 30 de Septiembre de 2024'!$J$4:$J$749,$K291,'[1]SIIF 30 de Septiembre de 2024'!$K$4:$K$749,$L291,'[1]SIIF 30 de Septiembre de 2024'!$L$4:$L$749,$M291,'[1]SIIF 30 de Septiembre de 2024'!$M$4:$M$749,$N291,'[1]SIIF 30 de Septiembre de 2024'!$N$4:$N$749,$O291)/1000000</f>
        <v>29.421949000000001</v>
      </c>
      <c r="AU291" s="177">
        <f t="shared" si="720"/>
        <v>1.2486285374490884E-2</v>
      </c>
      <c r="AV291" s="422">
        <f>+AD291-AH291</f>
        <v>2296.4466480000001</v>
      </c>
      <c r="AW291" s="350">
        <f>+AH291-AN291</f>
        <v>30.472629999999999</v>
      </c>
      <c r="AX291" s="351">
        <f t="shared" si="727"/>
        <v>2326.9192779999998</v>
      </c>
      <c r="AY291" s="389"/>
      <c r="AZ291" s="190">
        <f>AD291*AS291</f>
        <v>1767.2559202499999</v>
      </c>
      <c r="BA291" s="172">
        <f>IF(AND(AZ291=0,AN291&gt;AZ291),1,IFERROR(AN291/AZ291,1))</f>
        <v>1.6648380499321179E-2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8"/>
        <v>15.25</v>
      </c>
      <c r="CD291" s="496">
        <f t="shared" si="728"/>
        <v>30.5</v>
      </c>
      <c r="CE291" s="496">
        <f t="shared" si="728"/>
        <v>45.75</v>
      </c>
      <c r="CF291" s="496">
        <f t="shared" si="728"/>
        <v>61</v>
      </c>
      <c r="CG291" s="496">
        <f t="shared" si="728"/>
        <v>76.25</v>
      </c>
      <c r="CH291" s="496">
        <f t="shared" si="728"/>
        <v>91.5</v>
      </c>
      <c r="CI291" s="496">
        <f t="shared" si="728"/>
        <v>106.75</v>
      </c>
      <c r="CJ291" s="496">
        <f t="shared" si="728"/>
        <v>122</v>
      </c>
      <c r="CK291" s="496">
        <f t="shared" si="728"/>
        <v>137.25</v>
      </c>
      <c r="CL291" s="496">
        <f t="shared" si="728"/>
        <v>152.5</v>
      </c>
      <c r="CM291" s="496">
        <f t="shared" si="728"/>
        <v>167.75</v>
      </c>
      <c r="CN291" s="496">
        <f t="shared" si="728"/>
        <v>183</v>
      </c>
      <c r="CP291" s="497">
        <f t="shared" si="729"/>
        <v>15.25</v>
      </c>
      <c r="CQ291" s="497">
        <f t="shared" si="729"/>
        <v>30.5</v>
      </c>
      <c r="CR291" s="497">
        <f t="shared" si="729"/>
        <v>45.75</v>
      </c>
      <c r="CS291" s="497">
        <f t="shared" si="729"/>
        <v>61</v>
      </c>
      <c r="CT291" s="497">
        <f t="shared" si="729"/>
        <v>76.25</v>
      </c>
      <c r="CU291" s="497">
        <f t="shared" si="729"/>
        <v>91.5</v>
      </c>
      <c r="CV291" s="497">
        <f t="shared" si="729"/>
        <v>106.75</v>
      </c>
      <c r="CW291" s="497">
        <f t="shared" si="729"/>
        <v>122</v>
      </c>
      <c r="CX291" s="497">
        <f t="shared" si="729"/>
        <v>137.25</v>
      </c>
      <c r="CY291" s="497">
        <f t="shared" si="729"/>
        <v>152.5</v>
      </c>
      <c r="CZ291" s="497">
        <f t="shared" si="729"/>
        <v>167.75</v>
      </c>
      <c r="DA291" s="497">
        <f t="shared" si="729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30 de Septiembre de 2024'!$P$4:$P$749,'[1]SIIF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2024'!$N$4:$N$749,$O292)/1000000)</f>
        <v>2995.6439999999998</v>
      </c>
      <c r="X292" s="301">
        <v>0</v>
      </c>
      <c r="Y292" s="352">
        <f>(+SUMIFS('[1]SIIF 30 de Septiembre de 2024'!$R$4:$R$749,'[1]SIIF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2024'!$N$4:$N$749,$O292)/1000000)</f>
        <v>0</v>
      </c>
      <c r="Z292" s="301"/>
      <c r="AA292" s="352">
        <f>(+SUMIFS('[1]SIIF 30 de Septiembre de 2024'!$Q$4:$Q$749,'[1]SIIF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30 de Septiembre de 2024'!$T$4:$T$749,'[1]SIIF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2024'!$N$4:$N$749,$O292)/1000000)</f>
        <v>0</v>
      </c>
      <c r="AF292" s="352">
        <f>(+SUMIFS('[1]SIIF 30 de Septiembre de 2024'!$U$4:$U$749,'[1]SIIF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2024'!$N$4:$N$749,$O292)/1000000)</f>
        <v>2866.3799546700002</v>
      </c>
      <c r="AG292" s="360">
        <f>AD292-AE292</f>
        <v>2995.6439999999998</v>
      </c>
      <c r="AH292" s="422">
        <f>+SUMIFS('[1]SIIF 30 de Septiembre de 2024'!$W$4:$W$749,'[1]SIIF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</f>
        <v>2839.6036316700001</v>
      </c>
      <c r="AI292" s="177">
        <f t="shared" si="716"/>
        <v>0.94791091053209275</v>
      </c>
      <c r="AJ292" s="217"/>
      <c r="AK292" s="246">
        <f>INDEX(CC292:CN292,MATCH($W$1,$CC$86:$CN$86,0))</f>
        <v>2995.6439999999998</v>
      </c>
      <c r="AL292" s="176">
        <f t="shared" si="730"/>
        <v>-156.04036832999964</v>
      </c>
      <c r="AM292" s="170">
        <f t="shared" si="717"/>
        <v>1</v>
      </c>
      <c r="AN292" s="422">
        <f>+SUMIFS('[1]SIIF 30 de Septiembre de 2024'!$X$4:$X$749,'[1]SIIF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</f>
        <v>1785.7379706700001</v>
      </c>
      <c r="AO292" s="177">
        <f t="shared" si="718"/>
        <v>0.59611154418549073</v>
      </c>
      <c r="AP292" s="217"/>
      <c r="AQ292" s="246">
        <f>INDEX(CP292:DA292,MATCH($W$1,$CP$86:$DA$86,0))</f>
        <v>2269.5262535454544</v>
      </c>
      <c r="AR292" s="176">
        <f t="shared" si="731"/>
        <v>-483.78828287545434</v>
      </c>
      <c r="AS292" s="170">
        <f t="shared" si="719"/>
        <v>2.6971518293651721E-11</v>
      </c>
      <c r="AT292" s="422">
        <f>+SUMIFS('[1]SIIF 30 de Septiembre de 2024'!$Z$4:$Z$749,'[1]SIIF 30 de Septiembre de 2024'!$A$4:$A$749,$B292,'[1]SIIF 30 de Septiembre de 2024'!$B$4:$B$749,$C292,'[1]SIIF 30 de Septiembre de 2024'!$C$4:$C$749,$D292,'[1]SIIF 30 de Septiembre de 2024'!$D$4:$D$749,$E292,'[1]SIIF 30 de Septiembre de 2024'!$E$4:$E$749,$F292,'[1]SIIF 30 de Septiembre de 2024'!$F$4:$F$749,$G292,'[1]SIIF 30 de Septiembre de 2024'!$G$4:$G$749,$H292,'[1]SIIF 30 de Septiembre de 2024'!$H$4:$H$749,$I292,'[1]SIIF 30 de Septiembre de 2024'!$I$4:$I$749,$J292,'[1]SIIF 30 de Septiembre de 2024'!$J$4:$J$749,$K292,'[1]SIIF 30 de Septiembre de 2024'!$K$4:$K$749,$L292,'[1]SIIF 30 de Septiembre de 2024'!$L$4:$L$749,$M292,'[1]SIIF 30 de Septiembre de 2024'!$M$4:$M$749,$N292,'[1]SIIF 30 de Septiembre de 2024'!$N$4:$N$749,$O292)/1000000</f>
        <v>1785.7379706700001</v>
      </c>
      <c r="AU292" s="177">
        <f t="shared" si="720"/>
        <v>0.59611154418549073</v>
      </c>
      <c r="AV292" s="422">
        <f>+AD292-AH292</f>
        <v>156.04036832999964</v>
      </c>
      <c r="AW292" s="350">
        <f>+AH292-AN292</f>
        <v>1053.865661</v>
      </c>
      <c r="AX292" s="351">
        <f t="shared" si="727"/>
        <v>1209.9060293299997</v>
      </c>
      <c r="AY292" s="389"/>
      <c r="AZ292" s="178">
        <f>AD292*AS292</f>
        <v>8.0797066947268014E-8</v>
      </c>
      <c r="BA292" s="172">
        <f>+AN292/AZ292</f>
        <v>22101519747.436588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8"/>
        <v>991.50572299999999</v>
      </c>
      <c r="CD292" s="496">
        <f t="shared" si="728"/>
        <v>2995.6439999999998</v>
      </c>
      <c r="CE292" s="496">
        <f t="shared" si="728"/>
        <v>2995.6439999999998</v>
      </c>
      <c r="CF292" s="496">
        <f t="shared" si="728"/>
        <v>2995.6439999999998</v>
      </c>
      <c r="CG292" s="496">
        <f t="shared" si="728"/>
        <v>2995.6439999999998</v>
      </c>
      <c r="CH292" s="496">
        <f t="shared" si="728"/>
        <v>2995.6439999999998</v>
      </c>
      <c r="CI292" s="496">
        <f t="shared" si="728"/>
        <v>2995.6439999999998</v>
      </c>
      <c r="CJ292" s="496">
        <f t="shared" si="728"/>
        <v>2995.6439999999998</v>
      </c>
      <c r="CK292" s="496">
        <f t="shared" si="728"/>
        <v>2995.6439999999998</v>
      </c>
      <c r="CL292" s="496">
        <f t="shared" si="728"/>
        <v>2995.6439999999998</v>
      </c>
      <c r="CM292" s="496">
        <f t="shared" si="728"/>
        <v>2995.6439999999998</v>
      </c>
      <c r="CN292" s="496">
        <f t="shared" si="728"/>
        <v>2995.6439999999998</v>
      </c>
      <c r="CP292" s="497">
        <f t="shared" si="729"/>
        <v>83.212262999999993</v>
      </c>
      <c r="CQ292" s="497">
        <f t="shared" si="729"/>
        <v>375.25151181818183</v>
      </c>
      <c r="CR292" s="497">
        <f t="shared" si="729"/>
        <v>667.29076063636364</v>
      </c>
      <c r="CS292" s="497">
        <f t="shared" si="729"/>
        <v>959.33000945454546</v>
      </c>
      <c r="CT292" s="497">
        <f t="shared" si="729"/>
        <v>1251.3692582727272</v>
      </c>
      <c r="CU292" s="497">
        <f t="shared" si="729"/>
        <v>1543.4085070909091</v>
      </c>
      <c r="CV292" s="497">
        <f t="shared" si="729"/>
        <v>1785.4477559090908</v>
      </c>
      <c r="CW292" s="497">
        <f t="shared" si="729"/>
        <v>2027.4870047272725</v>
      </c>
      <c r="CX292" s="497">
        <f t="shared" si="729"/>
        <v>2269.5262535454544</v>
      </c>
      <c r="CY292" s="497">
        <f t="shared" si="729"/>
        <v>2511.5655023636364</v>
      </c>
      <c r="CZ292" s="497">
        <f t="shared" si="729"/>
        <v>2753.6047511818183</v>
      </c>
      <c r="DA292" s="497">
        <f t="shared" si="729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30 de Septiembre de 2024'!$P$4:$P$749,'[1]SIIF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2024'!$N$4:$N$749,$O293)/1000000)</f>
        <v>254</v>
      </c>
      <c r="X293" s="301">
        <v>0</v>
      </c>
      <c r="Y293" s="352">
        <f>(+SUMIFS('[1]SIIF 30 de Septiembre de 2024'!$R$4:$R$749,'[1]SIIF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2024'!$N$4:$N$749,$O293)/1000000)</f>
        <v>0</v>
      </c>
      <c r="Z293" s="301"/>
      <c r="AA293" s="352">
        <f>(+SUMIFS('[1]SIIF 30 de Septiembre de 2024'!$Q$4:$Q$749,'[1]SIIF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2024'!$N$4:$N$749,$O293)/1000000)</f>
        <v>0</v>
      </c>
      <c r="AB293" s="301"/>
      <c r="AC293" s="301"/>
      <c r="AD293" s="422">
        <f>W293-Y293+AA293</f>
        <v>254</v>
      </c>
      <c r="AE293" s="352">
        <f>(+SUMIFS('[1]SIIF 30 de Septiembre de 2024'!$T$4:$T$749,'[1]SIIF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2024'!$N$4:$N$749,$O293)/1000000)</f>
        <v>0</v>
      </c>
      <c r="AF293" s="352">
        <f>(+SUMIFS('[1]SIIF 30 de Septiembre de 2024'!$U$4:$U$749,'[1]SIIF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2024'!$N$4:$N$749,$O293)/1000000)</f>
        <v>175.56399999999999</v>
      </c>
      <c r="AG293" s="352">
        <f>AD293-AE293</f>
        <v>254</v>
      </c>
      <c r="AH293" s="422">
        <f>+SUMIFS('[1]SIIF 30 de Septiembre de 2024'!$W$4:$W$749,'[1]SIIF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</f>
        <v>95.563999999999993</v>
      </c>
      <c r="AI293" s="177">
        <f t="shared" si="716"/>
        <v>0.37623622047244093</v>
      </c>
      <c r="AJ293" s="217"/>
      <c r="AK293" s="246">
        <f>INDEX(CC293:CN293,MATCH($W$1,$CC$86:$CN$86,0))</f>
        <v>156</v>
      </c>
      <c r="AL293" s="176">
        <f t="shared" si="730"/>
        <v>-60.436000000000007</v>
      </c>
      <c r="AM293" s="170">
        <f t="shared" si="717"/>
        <v>0.61417322834645671</v>
      </c>
      <c r="AN293" s="422">
        <f>+SUMIFS('[1]SIIF 30 de Septiembre de 2024'!$X$4:$X$749,'[1]SIIF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</f>
        <v>94.867744000000002</v>
      </c>
      <c r="AO293" s="177">
        <f t="shared" si="718"/>
        <v>0.37349505511811026</v>
      </c>
      <c r="AP293" s="217"/>
      <c r="AQ293" s="246">
        <f>INDEX(CP293:DA293,MATCH($W$1,$CP$86:$DA$86,0))</f>
        <v>156</v>
      </c>
      <c r="AR293" s="176">
        <f t="shared" si="731"/>
        <v>-61.132255999999998</v>
      </c>
      <c r="AS293" s="170">
        <f t="shared" si="719"/>
        <v>0.61417322834645671</v>
      </c>
      <c r="AT293" s="422">
        <f>+SUMIFS('[1]SIIF 30 de Septiembre de 2024'!$Z$4:$Z$749,'[1]SIIF 30 de Septiembre de 2024'!$A$4:$A$749,$B293,'[1]SIIF 30 de Septiembre de 2024'!$B$4:$B$749,$C293,'[1]SIIF 30 de Septiembre de 2024'!$C$4:$C$749,$D293,'[1]SIIF 30 de Septiembre de 2024'!$D$4:$D$749,$E293,'[1]SIIF 30 de Septiembre de 2024'!$E$4:$E$749,$F293,'[1]SIIF 30 de Septiembre de 2024'!$F$4:$F$749,$G293,'[1]SIIF 30 de Septiembre de 2024'!$G$4:$G$749,$H293,'[1]SIIF 30 de Septiembre de 2024'!$H$4:$H$749,$I293,'[1]SIIF 30 de Septiembre de 2024'!$I$4:$I$749,$J293,'[1]SIIF 30 de Septiembre de 2024'!$J$4:$J$749,$K293,'[1]SIIF 30 de Septiembre de 2024'!$K$4:$K$749,$L293,'[1]SIIF 30 de Septiembre de 2024'!$L$4:$L$749,$M293,'[1]SIIF 30 de Septiembre de 2024'!$M$4:$M$749,$N293,'[1]SIIF 30 de Septiembre de 2024'!$N$4:$N$749,$O293)/1000000</f>
        <v>94.867744000000002</v>
      </c>
      <c r="AU293" s="177">
        <f t="shared" si="720"/>
        <v>0.37349505511811026</v>
      </c>
      <c r="AV293" s="422">
        <f>+AD293-AH293</f>
        <v>158.43600000000001</v>
      </c>
      <c r="AW293" s="350">
        <f>+AH293-AN293</f>
        <v>0.6962559999999911</v>
      </c>
      <c r="AX293" s="351">
        <f t="shared" si="727"/>
        <v>159.13225599999998</v>
      </c>
      <c r="AY293" s="389"/>
      <c r="AZ293" s="178">
        <f>AD293*AS293</f>
        <v>156</v>
      </c>
      <c r="BA293" s="172">
        <f>+AN293/AZ293</f>
        <v>0.60812656410256416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8"/>
        <v>0</v>
      </c>
      <c r="CD293" s="496">
        <f t="shared" si="728"/>
        <v>0</v>
      </c>
      <c r="CE293" s="496">
        <f t="shared" si="728"/>
        <v>0</v>
      </c>
      <c r="CF293" s="496">
        <f t="shared" si="728"/>
        <v>156</v>
      </c>
      <c r="CG293" s="496">
        <f t="shared" si="728"/>
        <v>156</v>
      </c>
      <c r="CH293" s="496">
        <f t="shared" si="728"/>
        <v>156</v>
      </c>
      <c r="CI293" s="496">
        <f t="shared" si="728"/>
        <v>156</v>
      </c>
      <c r="CJ293" s="496">
        <f t="shared" si="728"/>
        <v>156</v>
      </c>
      <c r="CK293" s="496">
        <f t="shared" si="728"/>
        <v>156</v>
      </c>
      <c r="CL293" s="496">
        <f t="shared" si="728"/>
        <v>156</v>
      </c>
      <c r="CM293" s="496">
        <f t="shared" si="728"/>
        <v>254</v>
      </c>
      <c r="CN293" s="496">
        <f t="shared" si="728"/>
        <v>254</v>
      </c>
      <c r="CP293" s="497">
        <f t="shared" si="729"/>
        <v>0</v>
      </c>
      <c r="CQ293" s="497">
        <f t="shared" si="729"/>
        <v>0</v>
      </c>
      <c r="CR293" s="497">
        <f t="shared" si="729"/>
        <v>0</v>
      </c>
      <c r="CS293" s="497">
        <f t="shared" si="729"/>
        <v>156</v>
      </c>
      <c r="CT293" s="497">
        <f t="shared" si="729"/>
        <v>156</v>
      </c>
      <c r="CU293" s="497">
        <f t="shared" si="729"/>
        <v>156</v>
      </c>
      <c r="CV293" s="497">
        <f t="shared" si="729"/>
        <v>156</v>
      </c>
      <c r="CW293" s="497">
        <f t="shared" si="729"/>
        <v>156</v>
      </c>
      <c r="CX293" s="497">
        <f t="shared" si="729"/>
        <v>156</v>
      </c>
      <c r="CY293" s="497">
        <f t="shared" si="729"/>
        <v>156</v>
      </c>
      <c r="CZ293" s="497">
        <f t="shared" si="729"/>
        <v>254</v>
      </c>
      <c r="DA293" s="497">
        <f t="shared" si="729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7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9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7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2">SUM(CC295:CC296)</f>
        <v>0</v>
      </c>
      <c r="CD294" s="353">
        <f t="shared" si="732"/>
        <v>0</v>
      </c>
      <c r="CE294" s="353">
        <f t="shared" si="732"/>
        <v>0</v>
      </c>
      <c r="CF294" s="353">
        <f t="shared" si="732"/>
        <v>0</v>
      </c>
      <c r="CG294" s="353">
        <f t="shared" si="732"/>
        <v>0</v>
      </c>
      <c r="CH294" s="353">
        <f t="shared" si="732"/>
        <v>0</v>
      </c>
      <c r="CI294" s="353">
        <f t="shared" si="732"/>
        <v>0</v>
      </c>
      <c r="CJ294" s="353">
        <f t="shared" si="732"/>
        <v>0</v>
      </c>
      <c r="CK294" s="353">
        <f t="shared" si="732"/>
        <v>0</v>
      </c>
      <c r="CL294" s="353">
        <f t="shared" si="732"/>
        <v>0</v>
      </c>
      <c r="CM294" s="353">
        <f t="shared" si="732"/>
        <v>0</v>
      </c>
      <c r="CN294" s="353">
        <f t="shared" si="732"/>
        <v>0</v>
      </c>
      <c r="CP294" s="353">
        <f t="shared" ref="CP294:DA294" si="733">SUM(CP295:CP296)</f>
        <v>0</v>
      </c>
      <c r="CQ294" s="353">
        <f t="shared" si="733"/>
        <v>0</v>
      </c>
      <c r="CR294" s="353">
        <f t="shared" si="733"/>
        <v>0</v>
      </c>
      <c r="CS294" s="353">
        <f t="shared" si="733"/>
        <v>0</v>
      </c>
      <c r="CT294" s="353">
        <f t="shared" si="733"/>
        <v>0</v>
      </c>
      <c r="CU294" s="353">
        <f t="shared" si="733"/>
        <v>0</v>
      </c>
      <c r="CV294" s="353">
        <f t="shared" si="733"/>
        <v>0</v>
      </c>
      <c r="CW294" s="353">
        <f t="shared" si="733"/>
        <v>0</v>
      </c>
      <c r="CX294" s="353">
        <f t="shared" si="733"/>
        <v>0</v>
      </c>
      <c r="CY294" s="353">
        <f t="shared" si="733"/>
        <v>0</v>
      </c>
      <c r="CZ294" s="353">
        <f t="shared" si="733"/>
        <v>0</v>
      </c>
      <c r="DA294" s="353">
        <f t="shared" si="733"/>
        <v>0</v>
      </c>
      <c r="DC294" s="353">
        <f t="shared" ref="DC294:DN294" si="734">SUM(DC295:DC296)</f>
        <v>0</v>
      </c>
      <c r="DD294" s="353">
        <f t="shared" si="734"/>
        <v>0</v>
      </c>
      <c r="DE294" s="353">
        <f t="shared" si="734"/>
        <v>0</v>
      </c>
      <c r="DF294" s="353">
        <f t="shared" si="734"/>
        <v>0</v>
      </c>
      <c r="DG294" s="353">
        <f t="shared" si="734"/>
        <v>0</v>
      </c>
      <c r="DH294" s="353">
        <f t="shared" si="734"/>
        <v>0</v>
      </c>
      <c r="DI294" s="353">
        <f t="shared" si="734"/>
        <v>0</v>
      </c>
      <c r="DJ294" s="353">
        <f t="shared" si="734"/>
        <v>0</v>
      </c>
      <c r="DK294" s="353">
        <f t="shared" si="734"/>
        <v>0</v>
      </c>
      <c r="DL294" s="353">
        <f t="shared" si="734"/>
        <v>0</v>
      </c>
      <c r="DM294" s="353">
        <f t="shared" si="734"/>
        <v>0</v>
      </c>
      <c r="DN294" s="353">
        <f t="shared" si="734"/>
        <v>0</v>
      </c>
      <c r="DP294" s="353">
        <f t="shared" ref="DP294:EA294" si="735">SUM(DP295:DP296)</f>
        <v>0</v>
      </c>
      <c r="DQ294" s="353">
        <f t="shared" si="735"/>
        <v>0</v>
      </c>
      <c r="DR294" s="353">
        <f t="shared" si="735"/>
        <v>0</v>
      </c>
      <c r="DS294" s="353">
        <f t="shared" si="735"/>
        <v>0</v>
      </c>
      <c r="DT294" s="353">
        <f t="shared" si="735"/>
        <v>0</v>
      </c>
      <c r="DU294" s="353">
        <f t="shared" si="735"/>
        <v>0</v>
      </c>
      <c r="DV294" s="353">
        <f t="shared" si="735"/>
        <v>0</v>
      </c>
      <c r="DW294" s="353">
        <f t="shared" si="735"/>
        <v>0</v>
      </c>
      <c r="DX294" s="353">
        <f t="shared" si="735"/>
        <v>0</v>
      </c>
      <c r="DY294" s="353">
        <f t="shared" si="735"/>
        <v>0</v>
      </c>
      <c r="DZ294" s="353">
        <f t="shared" si="735"/>
        <v>0</v>
      </c>
      <c r="EA294" s="353">
        <f t="shared" si="735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30 de Septiembre de 2024'!$P$4:$P$749,'[1]SIIF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2024'!$N$4:$N$749,$O295)/1000000)</f>
        <v>0</v>
      </c>
      <c r="X295" s="354">
        <v>0</v>
      </c>
      <c r="Y295" s="352">
        <f>(+SUMIFS('[1]SIIF 30 de Septiembre de 2024'!$R$4:$R$749,'[1]SIIF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2024'!$N$4:$N$749,$O295)/1000000)</f>
        <v>0</v>
      </c>
      <c r="Z295" s="350"/>
      <c r="AA295" s="352">
        <f>(+SUMIFS('[1]SIIF 30 de Septiembre de 2024'!$Q$4:$Q$749,'[1]SIIF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2024'!$N$4:$N$749,$O295)/1000000)</f>
        <v>0</v>
      </c>
      <c r="AB295" s="352"/>
      <c r="AC295" s="350"/>
      <c r="AD295" s="422">
        <f>W295-Y295+AA295</f>
        <v>0</v>
      </c>
      <c r="AE295" s="354">
        <f>(+SUMIFS('[1]SIIF 30 de Septiembre de 2024'!$T$4:$T$749,'[1]SIIF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2024'!$N$4:$N$749,$O295)/1000000)</f>
        <v>0</v>
      </c>
      <c r="AF295" s="354">
        <f>(+SUMIFS('[1]SIIF 30 de Septiembre de 2024'!$U$4:$U$749,'[1]SIIF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2024'!$N$4:$N$749,$O295)/1000000)</f>
        <v>0</v>
      </c>
      <c r="AG295" s="352">
        <f>AD295-AE295</f>
        <v>0</v>
      </c>
      <c r="AH295" s="424">
        <f>+SUMIFS('[1]SIIF 30 de Septiembre de 2024'!$W$4:$W$749,'[1]SIIF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30"/>
        <v>0</v>
      </c>
      <c r="AM295" s="170">
        <f t="shared" si="717"/>
        <v>0</v>
      </c>
      <c r="AN295" s="424">
        <f>+SUMIFS('[1]SIIF 30 de Septiembre de 2024'!$X$4:$X$749,'[1]SIIF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1"/>
        <v>0</v>
      </c>
      <c r="AS295" s="170">
        <f t="shared" si="719"/>
        <v>0</v>
      </c>
      <c r="AT295" s="424">
        <f>+SUMIFS('[1]SIIF 30 de Septiembre de 2024'!$Z$4:$Z$749,'[1]SIIF 30 de Septiembre de 2024'!$A$4:$A$749,$B295,'[1]SIIF 30 de Septiembre de 2024'!$B$4:$B$749,$C295,'[1]SIIF 30 de Septiembre de 2024'!$C$4:$C$749,$D295,'[1]SIIF 30 de Septiembre de 2024'!$D$4:$D$749,$E295,'[1]SIIF 30 de Septiembre de 2024'!$E$4:$E$749,$F295,'[1]SIIF 30 de Septiembre de 2024'!$F$4:$F$749,$G295,'[1]SIIF 30 de Septiembre de 2024'!$G$4:$G$749,$H295,'[1]SIIF 30 de Septiembre de 2024'!$H$4:$H$749,$I295,'[1]SIIF 30 de Septiembre de 2024'!$I$4:$I$749,$J295,'[1]SIIF 30 de Septiembre de 2024'!$J$4:$J$749,$K295,'[1]SIIF 30 de Septiembre de 2024'!$K$4:$K$749,$L295,'[1]SIIF 30 de Septiembre de 2024'!$L$4:$L$749,$M295,'[1]SIIF 30 de Septiembre de 2024'!$M$4:$M$749,$N295,'[1]SIIF 30 de Septiembre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7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6">DC295/EC295</f>
        <v>0</v>
      </c>
      <c r="CD295" s="496">
        <f t="shared" si="736"/>
        <v>0</v>
      </c>
      <c r="CE295" s="496">
        <f t="shared" si="736"/>
        <v>0</v>
      </c>
      <c r="CF295" s="496">
        <f t="shared" si="736"/>
        <v>0</v>
      </c>
      <c r="CG295" s="496">
        <f t="shared" si="736"/>
        <v>0</v>
      </c>
      <c r="CH295" s="496">
        <f t="shared" si="736"/>
        <v>0</v>
      </c>
      <c r="CI295" s="496">
        <f t="shared" si="736"/>
        <v>0</v>
      </c>
      <c r="CJ295" s="496">
        <f t="shared" si="736"/>
        <v>0</v>
      </c>
      <c r="CK295" s="496">
        <f t="shared" si="736"/>
        <v>0</v>
      </c>
      <c r="CL295" s="496">
        <f t="shared" si="736"/>
        <v>0</v>
      </c>
      <c r="CM295" s="496">
        <f t="shared" si="736"/>
        <v>0</v>
      </c>
      <c r="CN295" s="496">
        <f t="shared" si="736"/>
        <v>0</v>
      </c>
      <c r="CP295" s="497">
        <f t="shared" ref="CP295:DA296" si="737">DP295/EP295</f>
        <v>0</v>
      </c>
      <c r="CQ295" s="497">
        <f t="shared" si="737"/>
        <v>0</v>
      </c>
      <c r="CR295" s="497">
        <f t="shared" si="737"/>
        <v>0</v>
      </c>
      <c r="CS295" s="497">
        <f t="shared" si="737"/>
        <v>0</v>
      </c>
      <c r="CT295" s="497">
        <f t="shared" si="737"/>
        <v>0</v>
      </c>
      <c r="CU295" s="497">
        <f t="shared" si="737"/>
        <v>0</v>
      </c>
      <c r="CV295" s="497">
        <f t="shared" si="737"/>
        <v>0</v>
      </c>
      <c r="CW295" s="497">
        <f t="shared" si="737"/>
        <v>0</v>
      </c>
      <c r="CX295" s="497">
        <f t="shared" si="737"/>
        <v>0</v>
      </c>
      <c r="CY295" s="497">
        <f t="shared" si="737"/>
        <v>0</v>
      </c>
      <c r="CZ295" s="497">
        <f t="shared" si="737"/>
        <v>0</v>
      </c>
      <c r="DA295" s="497">
        <f t="shared" si="737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30 de Septiembre de 2024'!$P$4:$P$749,'[1]SIIF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2024'!$N$4:$N$749,$O296)/1000000)</f>
        <v>0</v>
      </c>
      <c r="X296" s="354">
        <v>0</v>
      </c>
      <c r="Y296" s="352">
        <f>(+SUMIFS('[1]SIIF 30 de Septiembre de 2024'!$R$4:$R$749,'[1]SIIF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2024'!$N$4:$N$749,$O296)/1000000)</f>
        <v>0</v>
      </c>
      <c r="Z296" s="350"/>
      <c r="AA296" s="352">
        <f>(+SUMIFS('[1]SIIF 30 de Septiembre de 2024'!$Q$4:$Q$749,'[1]SIIF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2024'!$N$4:$N$749,$O296)/1000000)</f>
        <v>0</v>
      </c>
      <c r="AB296" s="354"/>
      <c r="AC296" s="350"/>
      <c r="AD296" s="422">
        <f>W296-Y296+AA296</f>
        <v>0</v>
      </c>
      <c r="AE296" s="354">
        <f>(+SUMIFS('[1]SIIF 30 de Septiembre de 2024'!$T$4:$T$749,'[1]SIIF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2024'!$N$4:$N$749,$O296)/1000000)</f>
        <v>0</v>
      </c>
      <c r="AF296" s="354">
        <f>(+SUMIFS('[1]SIIF 30 de Septiembre de 2024'!$U$4:$U$749,'[1]SIIF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2024'!$N$4:$N$749,$O296)/1000000)</f>
        <v>0</v>
      </c>
      <c r="AG296" s="352">
        <f>AD296-AE296</f>
        <v>0</v>
      </c>
      <c r="AH296" s="424">
        <f>+SUMIFS('[1]SIIF 30 de Septiembre de 2024'!$W$4:$W$749,'[1]SIIF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30"/>
        <v>0</v>
      </c>
      <c r="AM296" s="170">
        <f t="shared" si="717"/>
        <v>0</v>
      </c>
      <c r="AN296" s="424">
        <f>+SUMIFS('[1]SIIF 30 de Septiembre de 2024'!$X$4:$X$749,'[1]SIIF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1"/>
        <v>0</v>
      </c>
      <c r="AS296" s="170">
        <f t="shared" si="719"/>
        <v>0</v>
      </c>
      <c r="AT296" s="424">
        <f>+SUMIFS('[1]SIIF 30 de Septiembre de 2024'!$Z$4:$Z$749,'[1]SIIF 30 de Septiembre de 2024'!$A$4:$A$749,$B296,'[1]SIIF 30 de Septiembre de 2024'!$B$4:$B$749,$C296,'[1]SIIF 30 de Septiembre de 2024'!$C$4:$C$749,$D296,'[1]SIIF 30 de Septiembre de 2024'!$D$4:$D$749,$E296,'[1]SIIF 30 de Septiembre de 2024'!$E$4:$E$749,$F296,'[1]SIIF 30 de Septiembre de 2024'!$F$4:$F$749,$G296,'[1]SIIF 30 de Septiembre de 2024'!$G$4:$G$749,$H296,'[1]SIIF 30 de Septiembre de 2024'!$H$4:$H$749,$I296,'[1]SIIF 30 de Septiembre de 2024'!$I$4:$I$749,$J296,'[1]SIIF 30 de Septiembre de 2024'!$J$4:$J$749,$K296,'[1]SIIF 30 de Septiembre de 2024'!$K$4:$K$749,$L296,'[1]SIIF 30 de Septiembre de 2024'!$L$4:$L$749,$M296,'[1]SIIF 30 de Septiembre de 2024'!$M$4:$M$749,$N296,'[1]SIIF 30 de Septiembre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7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6"/>
        <v>0</v>
      </c>
      <c r="CD296" s="496">
        <f t="shared" si="736"/>
        <v>0</v>
      </c>
      <c r="CE296" s="496">
        <f t="shared" si="736"/>
        <v>0</v>
      </c>
      <c r="CF296" s="496">
        <f t="shared" si="736"/>
        <v>0</v>
      </c>
      <c r="CG296" s="496">
        <f t="shared" si="736"/>
        <v>0</v>
      </c>
      <c r="CH296" s="496">
        <f t="shared" si="736"/>
        <v>0</v>
      </c>
      <c r="CI296" s="496">
        <f t="shared" si="736"/>
        <v>0</v>
      </c>
      <c r="CJ296" s="496">
        <f t="shared" si="736"/>
        <v>0</v>
      </c>
      <c r="CK296" s="496">
        <f t="shared" si="736"/>
        <v>0</v>
      </c>
      <c r="CL296" s="496">
        <f t="shared" si="736"/>
        <v>0</v>
      </c>
      <c r="CM296" s="496">
        <f t="shared" si="736"/>
        <v>0</v>
      </c>
      <c r="CN296" s="496">
        <f t="shared" si="736"/>
        <v>0</v>
      </c>
      <c r="CP296" s="497">
        <f t="shared" si="737"/>
        <v>0</v>
      </c>
      <c r="CQ296" s="497">
        <f t="shared" si="737"/>
        <v>0</v>
      </c>
      <c r="CR296" s="497">
        <f t="shared" si="737"/>
        <v>0</v>
      </c>
      <c r="CS296" s="497">
        <f t="shared" si="737"/>
        <v>0</v>
      </c>
      <c r="CT296" s="497">
        <f t="shared" si="737"/>
        <v>0</v>
      </c>
      <c r="CU296" s="497">
        <f t="shared" si="737"/>
        <v>0</v>
      </c>
      <c r="CV296" s="497">
        <f t="shared" si="737"/>
        <v>0</v>
      </c>
      <c r="CW296" s="497">
        <f t="shared" si="737"/>
        <v>0</v>
      </c>
      <c r="CX296" s="497">
        <f t="shared" si="737"/>
        <v>0</v>
      </c>
      <c r="CY296" s="497">
        <f t="shared" si="737"/>
        <v>0</v>
      </c>
      <c r="CZ296" s="497">
        <f t="shared" si="737"/>
        <v>0</v>
      </c>
      <c r="DA296" s="497">
        <f t="shared" si="737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8">X311</f>
        <v>0</v>
      </c>
      <c r="Y297" s="185">
        <f t="shared" si="738"/>
        <v>0</v>
      </c>
      <c r="Z297" s="185"/>
      <c r="AA297" s="185">
        <f t="shared" si="738"/>
        <v>0</v>
      </c>
      <c r="AB297" s="185">
        <f t="shared" si="738"/>
        <v>0</v>
      </c>
      <c r="AC297" s="185">
        <f t="shared" si="738"/>
        <v>0</v>
      </c>
      <c r="AD297" s="423">
        <f t="shared" si="738"/>
        <v>27168.241168000004</v>
      </c>
      <c r="AE297" s="353">
        <f>AE311</f>
        <v>0</v>
      </c>
      <c r="AF297" s="353">
        <f>AF311</f>
        <v>25817.532290549996</v>
      </c>
      <c r="AG297" s="353">
        <f>AG311</f>
        <v>27168.241168000004</v>
      </c>
      <c r="AH297" s="353">
        <f t="shared" si="738"/>
        <v>22238.385539679999</v>
      </c>
      <c r="AI297" s="167">
        <f>+AH297/AD297</f>
        <v>0.81854343835380061</v>
      </c>
      <c r="AJ297" s="226"/>
      <c r="AK297" s="353">
        <f>AK311</f>
        <v>23938.232249000001</v>
      </c>
      <c r="AL297" s="353">
        <f>AL311</f>
        <v>-1699.8467093199993</v>
      </c>
      <c r="AM297" s="170">
        <f t="shared" si="717"/>
        <v>0.88111085664226008</v>
      </c>
      <c r="AN297" s="441">
        <f>AN311</f>
        <v>12161.532236839999</v>
      </c>
      <c r="AO297" s="310">
        <f>+AN297/AD297</f>
        <v>0.44763781952747123</v>
      </c>
      <c r="AP297" s="217"/>
      <c r="AQ297" s="353">
        <f>AQ311</f>
        <v>15313.787278</v>
      </c>
      <c r="AR297" s="353">
        <f>AR311</f>
        <v>-3152.2550411600005</v>
      </c>
      <c r="AS297" s="170">
        <f t="shared" si="719"/>
        <v>0.56366502282220898</v>
      </c>
      <c r="AT297" s="441">
        <f>AT311</f>
        <v>12161.532236839999</v>
      </c>
      <c r="AU297" s="310">
        <f>+AT297/AD297</f>
        <v>0.44763781952747123</v>
      </c>
      <c r="AV297" s="423">
        <f>AV311</f>
        <v>4929.8556283199996</v>
      </c>
      <c r="AW297" s="353">
        <f>AW311</f>
        <v>10076.853302840002</v>
      </c>
      <c r="AX297" s="355">
        <f>AX311</f>
        <v>15006.708931159999</v>
      </c>
      <c r="AY297" s="384"/>
      <c r="AZ297" s="187">
        <f>AZ311</f>
        <v>15313.787277999998</v>
      </c>
      <c r="BA297" s="172">
        <f>IF(AND(AZ297=0,AN297&gt;AZ297),1,IFERROR(AN297/AZ297,1))</f>
        <v>0.79415575102779623</v>
      </c>
      <c r="BC297" s="510">
        <f>CC297/$AD$297</f>
        <v>0.13023178361532717</v>
      </c>
      <c r="BD297" s="510">
        <f t="shared" ref="BD297:BN297" si="739">CD297/$AD$297</f>
        <v>0.2315689609826567</v>
      </c>
      <c r="BE297" s="510">
        <f t="shared" si="739"/>
        <v>0.34803778380535028</v>
      </c>
      <c r="BF297" s="510">
        <f t="shared" si="739"/>
        <v>0.43777814855416181</v>
      </c>
      <c r="BG297" s="510">
        <f t="shared" si="739"/>
        <v>0.55722220192270333</v>
      </c>
      <c r="BH297" s="510">
        <f t="shared" si="739"/>
        <v>0.66607733721513307</v>
      </c>
      <c r="BI297" s="510">
        <f t="shared" si="739"/>
        <v>0.78201939152485955</v>
      </c>
      <c r="BJ297" s="510">
        <f t="shared" si="739"/>
        <v>0.85007362041538237</v>
      </c>
      <c r="BK297" s="510">
        <f t="shared" si="739"/>
        <v>0.88111085664226008</v>
      </c>
      <c r="BL297" s="510">
        <f t="shared" si="739"/>
        <v>0.91571145408937127</v>
      </c>
      <c r="BM297" s="510">
        <f t="shared" si="739"/>
        <v>0.96256963733089307</v>
      </c>
      <c r="BN297" s="510">
        <f t="shared" si="739"/>
        <v>1</v>
      </c>
      <c r="BP297" s="510">
        <f>CP297/$AD$297</f>
        <v>4.0524297954803838E-4</v>
      </c>
      <c r="BQ297" s="510">
        <f t="shared" ref="BQ297:CA297" si="740">CQ297/$AD$297</f>
        <v>7.8483133921509046E-3</v>
      </c>
      <c r="BR297" s="510">
        <f t="shared" si="740"/>
        <v>3.7034810048179108E-2</v>
      </c>
      <c r="BS297" s="510">
        <f t="shared" si="740"/>
        <v>0.11031537251406953</v>
      </c>
      <c r="BT297" s="510">
        <f t="shared" si="740"/>
        <v>0.20056027912539026</v>
      </c>
      <c r="BU297" s="510">
        <f t="shared" si="740"/>
        <v>0.2883370660087774</v>
      </c>
      <c r="BV297" s="510">
        <f t="shared" si="740"/>
        <v>0.40151728717163154</v>
      </c>
      <c r="BW297" s="510">
        <f t="shared" si="740"/>
        <v>0.47921939423649623</v>
      </c>
      <c r="BX297" s="510">
        <f t="shared" si="740"/>
        <v>0.56366502282220898</v>
      </c>
      <c r="BY297" s="510">
        <f t="shared" si="740"/>
        <v>0.68887698118802265</v>
      </c>
      <c r="BZ297" s="510">
        <f t="shared" si="740"/>
        <v>0.78981164821497407</v>
      </c>
      <c r="CA297" s="510">
        <f t="shared" si="740"/>
        <v>1</v>
      </c>
      <c r="CC297" s="423">
        <f t="shared" ref="CC297:CN297" si="741">CC311</f>
        <v>3538.1685050000001</v>
      </c>
      <c r="CD297" s="423">
        <f t="shared" si="741"/>
        <v>6291.321379</v>
      </c>
      <c r="CE297" s="423">
        <f t="shared" si="741"/>
        <v>9455.5744460000024</v>
      </c>
      <c r="CF297" s="423">
        <f t="shared" si="741"/>
        <v>11893.662318000001</v>
      </c>
      <c r="CG297" s="423">
        <f t="shared" si="741"/>
        <v>15138.747166000001</v>
      </c>
      <c r="CH297" s="423">
        <f t="shared" si="741"/>
        <v>18096.149733999999</v>
      </c>
      <c r="CI297" s="423">
        <f t="shared" si="741"/>
        <v>21246.091427000003</v>
      </c>
      <c r="CJ297" s="423">
        <f t="shared" si="741"/>
        <v>23095.005130000001</v>
      </c>
      <c r="CK297" s="423">
        <f t="shared" si="741"/>
        <v>23938.232249000001</v>
      </c>
      <c r="CL297" s="423">
        <f t="shared" si="741"/>
        <v>24878.269625000001</v>
      </c>
      <c r="CM297" s="423">
        <f t="shared" si="741"/>
        <v>26151.324048000002</v>
      </c>
      <c r="CN297" s="423">
        <f t="shared" si="741"/>
        <v>27168.241168000004</v>
      </c>
      <c r="CP297" s="423">
        <f t="shared" ref="CP297:DA297" si="742">CP311</f>
        <v>11.009739</v>
      </c>
      <c r="CQ297" s="423">
        <f t="shared" si="742"/>
        <v>213.22487099999998</v>
      </c>
      <c r="CR297" s="423">
        <f t="shared" si="742"/>
        <v>1006.1706509999999</v>
      </c>
      <c r="CS297" s="423">
        <f t="shared" si="742"/>
        <v>2997.0746450000001</v>
      </c>
      <c r="CT297" s="423">
        <f t="shared" si="742"/>
        <v>5448.8700319999998</v>
      </c>
      <c r="CU297" s="423">
        <f t="shared" si="742"/>
        <v>7833.6109470000001</v>
      </c>
      <c r="CV297" s="423">
        <f t="shared" si="742"/>
        <v>10908.518491000001</v>
      </c>
      <c r="CW297" s="423">
        <f t="shared" si="742"/>
        <v>13019.548075000001</v>
      </c>
      <c r="CX297" s="423">
        <f t="shared" si="742"/>
        <v>15313.787278</v>
      </c>
      <c r="CY297" s="423">
        <f t="shared" si="742"/>
        <v>18715.575960000002</v>
      </c>
      <c r="CZ297" s="423">
        <f t="shared" si="742"/>
        <v>21457.793335999995</v>
      </c>
      <c r="DA297" s="423">
        <f t="shared" si="742"/>
        <v>27168.241168000004</v>
      </c>
      <c r="DC297" s="423">
        <f t="shared" ref="DC297:DN297" si="743">DC311</f>
        <v>3538168505</v>
      </c>
      <c r="DD297" s="423">
        <f t="shared" si="743"/>
        <v>6291321379</v>
      </c>
      <c r="DE297" s="423">
        <f t="shared" si="743"/>
        <v>9455574446</v>
      </c>
      <c r="DF297" s="423">
        <f t="shared" si="743"/>
        <v>11893662318</v>
      </c>
      <c r="DG297" s="423">
        <f t="shared" si="743"/>
        <v>15138747166</v>
      </c>
      <c r="DH297" s="423">
        <f t="shared" si="743"/>
        <v>18096149734</v>
      </c>
      <c r="DI297" s="423">
        <f t="shared" si="743"/>
        <v>21246091427</v>
      </c>
      <c r="DJ297" s="423">
        <f t="shared" si="743"/>
        <v>23095005130</v>
      </c>
      <c r="DK297" s="423">
        <f t="shared" si="743"/>
        <v>23938232249</v>
      </c>
      <c r="DL297" s="423">
        <f t="shared" si="743"/>
        <v>24878269625</v>
      </c>
      <c r="DM297" s="423">
        <f t="shared" si="743"/>
        <v>26151324048</v>
      </c>
      <c r="DN297" s="423">
        <f t="shared" si="743"/>
        <v>27168241168</v>
      </c>
      <c r="DP297" s="423">
        <f t="shared" ref="DP297:EA297" si="744">DP311</f>
        <v>11009739</v>
      </c>
      <c r="DQ297" s="423">
        <f t="shared" si="744"/>
        <v>213224871</v>
      </c>
      <c r="DR297" s="423">
        <f t="shared" si="744"/>
        <v>1006170651</v>
      </c>
      <c r="DS297" s="423">
        <f t="shared" si="744"/>
        <v>2997074645</v>
      </c>
      <c r="DT297" s="423">
        <f t="shared" si="744"/>
        <v>5448870032</v>
      </c>
      <c r="DU297" s="423">
        <f t="shared" si="744"/>
        <v>7833610947</v>
      </c>
      <c r="DV297" s="423">
        <f t="shared" si="744"/>
        <v>10908518491</v>
      </c>
      <c r="DW297" s="423">
        <f t="shared" si="744"/>
        <v>13019548075</v>
      </c>
      <c r="DX297" s="423">
        <f t="shared" si="744"/>
        <v>15313787278</v>
      </c>
      <c r="DY297" s="423">
        <f t="shared" si="744"/>
        <v>18715575960</v>
      </c>
      <c r="DZ297" s="423">
        <f t="shared" si="744"/>
        <v>21457793336</v>
      </c>
      <c r="EA297" s="423">
        <f t="shared" si="744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5">+X297+X288+X294</f>
        <v>0</v>
      </c>
      <c r="Y298" s="353">
        <f t="shared" si="745"/>
        <v>4400.999503</v>
      </c>
      <c r="Z298" s="353">
        <f t="shared" si="745"/>
        <v>0</v>
      </c>
      <c r="AA298" s="353">
        <f t="shared" si="745"/>
        <v>4400.999503</v>
      </c>
      <c r="AB298" s="353">
        <f t="shared" si="745"/>
        <v>0</v>
      </c>
      <c r="AC298" s="353">
        <f t="shared" si="745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54377.670090999993</v>
      </c>
      <c r="AG298" s="353">
        <f>+AG297+AG288+AG294</f>
        <v>56104.517671000009</v>
      </c>
      <c r="AH298" s="423">
        <f>+AH297+AH288+AH294</f>
        <v>41435.661254070001</v>
      </c>
      <c r="AI298" s="167">
        <f>+AH298/AD298</f>
        <v>0.68809589069342003</v>
      </c>
      <c r="AJ298" s="260"/>
      <c r="AK298" s="353">
        <f>+AK297+AK288+AK294</f>
        <v>43933.561778000003</v>
      </c>
      <c r="AL298" s="353">
        <f>+AL297+AL288+AL294</f>
        <v>-2497.9005239299981</v>
      </c>
      <c r="AM298" s="170">
        <f t="shared" si="717"/>
        <v>0.72957694913093551</v>
      </c>
      <c r="AN298" s="423">
        <f>+AN297+AN288+AN294</f>
        <v>29257.98490584</v>
      </c>
      <c r="AO298" s="183">
        <f>+AN298/AD298</f>
        <v>0.48586890070931654</v>
      </c>
      <c r="AP298" s="261"/>
      <c r="AQ298" s="353">
        <f>+AQ297+AQ288+AQ294</f>
        <v>34116.223758745458</v>
      </c>
      <c r="AR298" s="353">
        <f>+AR297+AR288+AR294</f>
        <v>-4858.2388529054533</v>
      </c>
      <c r="AS298" s="170">
        <f t="shared" si="719"/>
        <v>0.56654660898078768</v>
      </c>
      <c r="AT298" s="423">
        <f>+AT297+AT288+AT294</f>
        <v>29257.98490584</v>
      </c>
      <c r="AU298" s="183">
        <f>+AT298/AD298</f>
        <v>0.48586890070931654</v>
      </c>
      <c r="AV298" s="423">
        <f>+AV297+AV288+AV294</f>
        <v>18782.197643929998</v>
      </c>
      <c r="AW298" s="353">
        <f>+AW297+AW288+AW294</f>
        <v>12177.676348230001</v>
      </c>
      <c r="AX298" s="355">
        <f>+AX297+AX288</f>
        <v>30959.873992159999</v>
      </c>
      <c r="AY298" s="384"/>
      <c r="AZ298" s="187">
        <f>+AZ297+AZ288</f>
        <v>36416.192357419561</v>
      </c>
      <c r="BA298" s="172">
        <f>IF(AND(AZ298=0,AN298&gt;AZ298),1,IFERROR(AN298/AZ298,1))</f>
        <v>0.8034333908025636</v>
      </c>
      <c r="BC298" s="510">
        <f>CC298/$AD$298</f>
        <v>0.12053904384569672</v>
      </c>
      <c r="BD298" s="510">
        <f t="shared" ref="BD298:BN298" si="746">CD298/$AD$298</f>
        <v>0.23052563404012111</v>
      </c>
      <c r="BE298" s="510">
        <f t="shared" si="746"/>
        <v>0.31251054787378074</v>
      </c>
      <c r="BF298" s="510">
        <f t="shared" si="746"/>
        <v>0.38208729561396232</v>
      </c>
      <c r="BG298" s="510">
        <f t="shared" si="746"/>
        <v>0.46164898780423586</v>
      </c>
      <c r="BH298" s="510">
        <f t="shared" si="746"/>
        <v>0.53657223410633648</v>
      </c>
      <c r="BI298" s="510">
        <f t="shared" si="746"/>
        <v>0.63357933746241446</v>
      </c>
      <c r="BJ298" s="510">
        <f t="shared" si="746"/>
        <v>0.68992854467596909</v>
      </c>
      <c r="BK298" s="510">
        <f t="shared" si="746"/>
        <v>0.72957694913093551</v>
      </c>
      <c r="BL298" s="510">
        <f t="shared" si="746"/>
        <v>0.77083302046034152</v>
      </c>
      <c r="BM298" s="510">
        <f t="shared" si="746"/>
        <v>0.81927162957696165</v>
      </c>
      <c r="BN298" s="510">
        <f t="shared" si="746"/>
        <v>0.89082407029555888</v>
      </c>
      <c r="BP298" s="510">
        <f>CP298/$AD$298</f>
        <v>2.8694500939112414E-2</v>
      </c>
      <c r="BQ298" s="510">
        <f t="shared" ref="BQ298:CA298" si="747">CQ298/$AD$298</f>
        <v>6.4303590331518556E-2</v>
      </c>
      <c r="BR298" s="510">
        <f t="shared" si="747"/>
        <v>0.11063991466421338</v>
      </c>
      <c r="BS298" s="510">
        <f t="shared" si="747"/>
        <v>0.17953143718654546</v>
      </c>
      <c r="BT298" s="510">
        <f t="shared" si="747"/>
        <v>0.25404281068320766</v>
      </c>
      <c r="BU298" s="510">
        <f t="shared" si="747"/>
        <v>0.32684022417051739</v>
      </c>
      <c r="BV298" s="510">
        <f t="shared" si="747"/>
        <v>0.42464507833337095</v>
      </c>
      <c r="BW298" s="510">
        <f t="shared" si="747"/>
        <v>0.49631022451248086</v>
      </c>
      <c r="BX298" s="510">
        <f t="shared" si="747"/>
        <v>0.56654660898078768</v>
      </c>
      <c r="BY298" s="510">
        <f t="shared" si="747"/>
        <v>0.65542568466303419</v>
      </c>
      <c r="BZ298" s="510">
        <f t="shared" si="747"/>
        <v>0.73468534200991287</v>
      </c>
      <c r="CA298" s="510">
        <f t="shared" si="747"/>
        <v>0.89082407029555888</v>
      </c>
      <c r="CC298" s="353">
        <f t="shared" ref="CC298:CN298" si="748">+CC297+CC288+CC294</f>
        <v>7258.6031340000009</v>
      </c>
      <c r="CD298" s="353">
        <f t="shared" si="748"/>
        <v>13881.760103000001</v>
      </c>
      <c r="CE298" s="353">
        <f t="shared" si="748"/>
        <v>18818.716076000004</v>
      </c>
      <c r="CF298" s="353">
        <f t="shared" si="748"/>
        <v>23008.478854000001</v>
      </c>
      <c r="CG298" s="353">
        <f t="shared" si="748"/>
        <v>27799.513608000001</v>
      </c>
      <c r="CH298" s="353">
        <f t="shared" si="748"/>
        <v>32311.231081999998</v>
      </c>
      <c r="CI298" s="353">
        <f t="shared" si="748"/>
        <v>38152.791144000003</v>
      </c>
      <c r="CJ298" s="353">
        <f t="shared" si="748"/>
        <v>41546.019753</v>
      </c>
      <c r="CK298" s="353">
        <f t="shared" si="748"/>
        <v>43933.561778000003</v>
      </c>
      <c r="CL298" s="353">
        <f t="shared" si="748"/>
        <v>46417.914059999996</v>
      </c>
      <c r="CM298" s="353">
        <f t="shared" si="748"/>
        <v>49334.783389000004</v>
      </c>
      <c r="CN298" s="353">
        <f t="shared" si="748"/>
        <v>53643.518168000002</v>
      </c>
      <c r="CP298" s="353">
        <f t="shared" ref="CP298:DA298" si="749">+CP297+CP288+CP294</f>
        <v>1727.9214087</v>
      </c>
      <c r="CQ298" s="353">
        <f t="shared" si="749"/>
        <v>3872.2245292181819</v>
      </c>
      <c r="CR298" s="353">
        <f t="shared" si="749"/>
        <v>6662.4987697363631</v>
      </c>
      <c r="CS298" s="353">
        <f t="shared" si="749"/>
        <v>10810.998752254545</v>
      </c>
      <c r="CT298" s="353">
        <f t="shared" si="749"/>
        <v>15297.914127772729</v>
      </c>
      <c r="CU298" s="353">
        <f t="shared" si="749"/>
        <v>19681.618501290908</v>
      </c>
      <c r="CV298" s="353">
        <f t="shared" si="749"/>
        <v>25571.217408809091</v>
      </c>
      <c r="CW298" s="353">
        <f t="shared" si="749"/>
        <v>29886.739069327276</v>
      </c>
      <c r="CX298" s="353">
        <f t="shared" si="749"/>
        <v>34116.223758745458</v>
      </c>
      <c r="CY298" s="353">
        <f t="shared" si="749"/>
        <v>39468.331397163638</v>
      </c>
      <c r="CZ298" s="353">
        <f t="shared" si="749"/>
        <v>44241.178259581808</v>
      </c>
      <c r="DA298" s="353">
        <f t="shared" si="749"/>
        <v>53643.518168000002</v>
      </c>
      <c r="DC298" s="353">
        <f t="shared" ref="DC298:DN298" si="750">+DC297+DC288+DC294</f>
        <v>7258603134</v>
      </c>
      <c r="DD298" s="353">
        <f t="shared" si="750"/>
        <v>13881760103</v>
      </c>
      <c r="DE298" s="353">
        <f t="shared" si="750"/>
        <v>18818716076</v>
      </c>
      <c r="DF298" s="353">
        <f t="shared" si="750"/>
        <v>23008478854</v>
      </c>
      <c r="DG298" s="353">
        <f t="shared" si="750"/>
        <v>27799513608</v>
      </c>
      <c r="DH298" s="353">
        <f t="shared" si="750"/>
        <v>32311231082</v>
      </c>
      <c r="DI298" s="353">
        <f t="shared" si="750"/>
        <v>38152791144</v>
      </c>
      <c r="DJ298" s="353">
        <f t="shared" si="750"/>
        <v>41546019753</v>
      </c>
      <c r="DK298" s="353">
        <f t="shared" si="750"/>
        <v>43933561778</v>
      </c>
      <c r="DL298" s="353">
        <f t="shared" si="750"/>
        <v>46417914060</v>
      </c>
      <c r="DM298" s="353">
        <f t="shared" si="750"/>
        <v>49334783389</v>
      </c>
      <c r="DN298" s="353">
        <f t="shared" si="750"/>
        <v>53643518168</v>
      </c>
      <c r="DP298" s="353">
        <f t="shared" ref="DP298:EA298" si="751">+DP297+DP288+DP294</f>
        <v>1727921408.7</v>
      </c>
      <c r="DQ298" s="353">
        <f t="shared" si="751"/>
        <v>3872224529.2181821</v>
      </c>
      <c r="DR298" s="353">
        <f t="shared" si="751"/>
        <v>6662498769.7363644</v>
      </c>
      <c r="DS298" s="353">
        <f t="shared" si="751"/>
        <v>10810998752.254545</v>
      </c>
      <c r="DT298" s="353">
        <f t="shared" si="751"/>
        <v>15297914127.772728</v>
      </c>
      <c r="DU298" s="353">
        <f t="shared" si="751"/>
        <v>19681618501.290909</v>
      </c>
      <c r="DV298" s="353">
        <f t="shared" si="751"/>
        <v>25571217408.80909</v>
      </c>
      <c r="DW298" s="353">
        <f t="shared" si="751"/>
        <v>29886739069.327271</v>
      </c>
      <c r="DX298" s="353">
        <f t="shared" si="751"/>
        <v>34116223758.745457</v>
      </c>
      <c r="DY298" s="353">
        <f t="shared" si="751"/>
        <v>39468331397.163635</v>
      </c>
      <c r="DZ298" s="353">
        <f t="shared" si="751"/>
        <v>44241178259.581818</v>
      </c>
      <c r="EA298" s="353">
        <f t="shared" si="751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439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30 de Septiembre de 2024'!$P$4:$P$749,'[1]SIIF 30 de Septiembre de 2024'!$A$4:$A$749,$B302,'[1]SIIF 30 de Septiembre de 2024'!$B$4:$B$749,$C302,'[1]SIIF 30 de Septiembre de 2024'!$C$4:$C$749,$D302)/1000000</f>
        <v>1500</v>
      </c>
      <c r="X302" s="360">
        <v>0</v>
      </c>
      <c r="Y302" s="360">
        <f>+SUMIFS('[1]SIIF 30 de Septiembre de 2024'!$R$4:$R$749,'[1]SIIF 30 de Septiembre de 2024'!$A$4:$A$749,$B302,'[1]SIIF 30 de Septiembre de 2024'!$B$4:$B$749,$C302,'[1]SIIF 30 de Septiembre de 2024'!$C$4:$C$749,$D302)/1000000</f>
        <v>0</v>
      </c>
      <c r="Z302" s="360"/>
      <c r="AA302" s="360">
        <f>+SUMIFS('[1]SIIF 30 de Septiembre de 2024'!$Q$4:$Q$749,'[1]SIIF 30 de Septiembre de 2024'!$A$4:$A$749,$B302,'[1]SIIF 30 de Septiembre de 2024'!$B$4:$B$749,$C302,'[1]SIIF 30 de Septiembre de 2024'!$C$4:$C$749,$D302)/1000000</f>
        <v>0</v>
      </c>
      <c r="AB302" s="360"/>
      <c r="AC302" s="360"/>
      <c r="AD302" s="428">
        <f t="shared" ref="AD302:AD310" si="752">W302-Y302+AA302</f>
        <v>1500</v>
      </c>
      <c r="AE302" s="360">
        <f>+SUMIFS('[1]SIIF 30 de Septiembre de 2024'!$T$4:$T$749,'[1]SIIF 30 de Septiembre de 2024'!$A$4:$A$749,$B302,'[1]SIIF 30 de Septiembre de 2024'!$B$4:$B$749,$C302,'[1]SIIF 30 de Septiembre de 2024'!$C$4:$C$749,$D302)/1000000</f>
        <v>0</v>
      </c>
      <c r="AF302" s="360">
        <f>+SUMIFS('[1]SIIF 30 de Septiembre de 2024'!$U$4:$U$749,'[1]SIIF 30 de Septiembre de 2024'!$A$4:$A$749,$B302,'[1]SIIF 30 de Septiembre de 2024'!$B$4:$B$749,$C302,'[1]SIIF 30 de Septiembre de 2024'!$C$4:$C$749,$D302)/1000000</f>
        <v>1436.496834</v>
      </c>
      <c r="AG302" s="360">
        <f t="shared" ref="AG302:AG310" si="753">AD302-AE302</f>
        <v>1500</v>
      </c>
      <c r="AH302" s="437">
        <f>+SUMIFS('[1]SIIF 30 de Septiembre de 2024'!$W$4:$W$749,'[1]SIIF 30 de Septiembre de 2024'!$A$4:$A$749,$B302,'[1]SIIF 30 de Septiembre de 2024'!$B$4:$B$749,$C302,'[1]SIIF 30 de Septiembre de 2024'!$C$4:$C$749,$D302,'[1]SIIF 30 de Septiembre de 2024'!$D$4:$D$749,$E302,'[1]SIIF 30 de Septiembre de 2024'!$E$4:$E$749,$F302,'[1]SIIF 30 de Septiembre de 2024'!$F$4:$F$749,$G302,'[1]SIIF 30 de Septiembre de 2024'!$G$4:$G$749,$H302,'[1]SIIF 30 de Septiembre de 2024'!$H$4:$H$749,$I302,'[1]SIIF 30 de Septiembre de 2024'!$I$4:$I$749,$J302,'[1]SIIF 30 de Septiembre de 2024'!$J$4:$J$749,$K302,'[1]SIIF 30 de Septiembre de 2024'!$K$4:$K$749,$L302,'[1]SIIF 30 de Septiembre de 2024'!$L$4:$L$749,$M302,'[1]SIIF 30 de Septiembre de 2024'!$M$4:$M$749,$N302,'[1]SIIF 30 de Septiembre de 2024'!$N$4:$N$749,$O302)/1000000</f>
        <v>1170.392321</v>
      </c>
      <c r="AI302" s="247">
        <f t="shared" ref="AI302:AI311" si="754">+AH302/AD302</f>
        <v>0.78026154733333331</v>
      </c>
      <c r="AJ302" s="248"/>
      <c r="AK302" s="246">
        <f t="shared" ref="AK302:AK310" si="755">INDEX(CC302:CN302,MATCH($W$1,$CC$86:$CN$86,0))</f>
        <v>1488.6746459999999</v>
      </c>
      <c r="AL302" s="246">
        <f t="shared" ref="AL302:AL310" si="756">+AH302-AK302</f>
        <v>-318.2823249999999</v>
      </c>
      <c r="AM302" s="170">
        <f t="shared" ref="AM302:AM311" si="757">INDEX(BC302:BN302,MATCH($W$1,$BC$86:$BN$86,0))</f>
        <v>0.99244976399999996</v>
      </c>
      <c r="AN302" s="438">
        <f>+SUMIFS('[1]SIIF 30 de Septiembre de 2024'!$X$4:$X$749,'[1]SIIF 30 de Septiembre de 2024'!$A$4:$A$749,$B302,'[1]SIIF 30 de Septiembre de 2024'!$B$4:$B$749,$C302,'[1]SIIF 30 de Septiembre de 2024'!$C$4:$C$749,$D302,'[1]SIIF 30 de Septiembre de 2024'!$D$4:$D$749,$E302,'[1]SIIF 30 de Septiembre de 2024'!$E$4:$E$749,$F302,'[1]SIIF 30 de Septiembre de 2024'!$F$4:$F$749,$G302,'[1]SIIF 30 de Septiembre de 2024'!$G$4:$G$749,$H302,'[1]SIIF 30 de Septiembre de 2024'!$H$4:$H$749,$I302,'[1]SIIF 30 de Septiembre de 2024'!$I$4:$I$749,$J302,'[1]SIIF 30 de Septiembre de 2024'!$J$4:$J$749,$K302,'[1]SIIF 30 de Septiembre de 2024'!$K$4:$K$749,$L302,'[1]SIIF 30 de Septiembre de 2024'!$L$4:$L$749,$M302,'[1]SIIF 30 de Septiembre de 2024'!$M$4:$M$749,$N302,'[1]SIIF 30 de Septiembre de 2024'!$N$4:$N$749,$O302)/1000000</f>
        <v>820.19725100000005</v>
      </c>
      <c r="AO302" s="247">
        <f t="shared" ref="AO302:AO311" si="758">+AN302/AD302</f>
        <v>0.54679816733333342</v>
      </c>
      <c r="AP302" s="248"/>
      <c r="AQ302" s="246">
        <f t="shared" ref="AQ302:AQ310" si="759">INDEX(CP302:DA302,MATCH($W$1,$CP$86:$DA$86,0))</f>
        <v>1035.5384790000001</v>
      </c>
      <c r="AR302" s="246">
        <f t="shared" ref="AR302:AR310" si="760">+AN302-AQ302</f>
        <v>-215.341228</v>
      </c>
      <c r="AS302" s="170">
        <f t="shared" ref="AS302:AS311" si="761">INDEX(BP302:CA302,MATCH($W$1,$BP$86:$CA$86,0))</f>
        <v>0.69035898600000001</v>
      </c>
      <c r="AT302" s="438">
        <f>+SUMIFS('[1]SIIF 30 de Septiembre de 2024'!$Z$4:$Z$749,'[1]SIIF 30 de Septiembre de 2024'!$A$4:$A$749,$B302,'[1]SIIF 30 de Septiembre de 2024'!$B$4:$B$749,$C302,'[1]SIIF 30 de Septiembre de 2024'!$C$4:$C$749,$D302,'[1]SIIF 30 de Septiembre de 2024'!$D$4:$D$749,$E302,'[1]SIIF 30 de Septiembre de 2024'!$E$4:$E$749,$F302,'[1]SIIF 30 de Septiembre de 2024'!$F$4:$F$749,$G302,'[1]SIIF 30 de Septiembre de 2024'!$G$4:$G$749,$H302,'[1]SIIF 30 de Septiembre de 2024'!$H$4:$H$749,$I302,'[1]SIIF 30 de Septiembre de 2024'!$I$4:$I$749,$J302,'[1]SIIF 30 de Septiembre de 2024'!$J$4:$J$749,$K302,'[1]SIIF 30 de Septiembre de 2024'!$K$4:$K$749,$L302,'[1]SIIF 30 de Septiembre de 2024'!$L$4:$L$749,$M302,'[1]SIIF 30 de Septiembre de 2024'!$M$4:$M$749,$N302,'[1]SIIF 30 de Septiembre de 2024'!$N$4:$N$749,$O302)/1000000</f>
        <v>820.19725100000005</v>
      </c>
      <c r="AU302" s="247">
        <f t="shared" ref="AU302:AU311" si="762">+AT302/AD302</f>
        <v>0.54679816733333342</v>
      </c>
      <c r="AV302" s="428">
        <f t="shared" ref="AV302:AV310" si="763">+AD302-AH302</f>
        <v>329.60767899999996</v>
      </c>
      <c r="AW302" s="361">
        <f t="shared" ref="AW302:AW310" si="764">+AH302-AN302</f>
        <v>350.19506999999999</v>
      </c>
      <c r="AX302" s="382">
        <f t="shared" ref="AX302:AX310" si="765">+AD302-AN302</f>
        <v>679.80274899999995</v>
      </c>
      <c r="AY302" s="386"/>
      <c r="AZ302" s="190">
        <f t="shared" ref="AZ302:AZ310" si="766">AD302*AS302</f>
        <v>1035.5384790000001</v>
      </c>
      <c r="BA302" s="172">
        <f t="shared" ref="BA302:BA311" si="767">IF(AND(AZ302=0,AN302&gt;AZ302),1,IFERROR(AN302/AZ302,1))</f>
        <v>0.79204903307122787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8">DC302/EC302</f>
        <v>661.54831000000001</v>
      </c>
      <c r="CD302" s="496">
        <f t="shared" si="768"/>
        <v>662.06214599999998</v>
      </c>
      <c r="CE302" s="496">
        <f t="shared" si="768"/>
        <v>765.41664600000001</v>
      </c>
      <c r="CF302" s="496">
        <f t="shared" si="768"/>
        <v>769.41664600000001</v>
      </c>
      <c r="CG302" s="496">
        <f t="shared" si="768"/>
        <v>773.41664600000001</v>
      </c>
      <c r="CH302" s="496">
        <f t="shared" si="768"/>
        <v>1037.117146</v>
      </c>
      <c r="CI302" s="496">
        <f t="shared" si="768"/>
        <v>1480.6746459999999</v>
      </c>
      <c r="CJ302" s="496">
        <f t="shared" si="768"/>
        <v>1484.6746459999999</v>
      </c>
      <c r="CK302" s="496">
        <f t="shared" si="768"/>
        <v>1488.6746459999999</v>
      </c>
      <c r="CL302" s="496">
        <f t="shared" si="768"/>
        <v>1492.6746459999999</v>
      </c>
      <c r="CM302" s="496">
        <f t="shared" si="768"/>
        <v>1496.6746459999999</v>
      </c>
      <c r="CN302" s="496">
        <f t="shared" si="768"/>
        <v>1500</v>
      </c>
      <c r="CP302" s="497">
        <f t="shared" ref="CP302:DA310" si="769">DP302/EP302</f>
        <v>2.8746100000000001</v>
      </c>
      <c r="CQ302" s="497">
        <f t="shared" si="769"/>
        <v>29.430088999999999</v>
      </c>
      <c r="CR302" s="497">
        <f t="shared" si="769"/>
        <v>138.71208899999999</v>
      </c>
      <c r="CS302" s="497">
        <f t="shared" si="769"/>
        <v>260.54738900000001</v>
      </c>
      <c r="CT302" s="497">
        <f t="shared" si="769"/>
        <v>382.38268900000003</v>
      </c>
      <c r="CU302" s="497">
        <f t="shared" si="769"/>
        <v>604.21798899999999</v>
      </c>
      <c r="CV302" s="497">
        <f t="shared" si="769"/>
        <v>716.83628899999997</v>
      </c>
      <c r="CW302" s="497">
        <f t="shared" si="769"/>
        <v>829.45458900000006</v>
      </c>
      <c r="CX302" s="497">
        <f t="shared" si="769"/>
        <v>1035.5384790000001</v>
      </c>
      <c r="CY302" s="497">
        <f t="shared" si="769"/>
        <v>1140.121079</v>
      </c>
      <c r="CZ302" s="497">
        <f t="shared" si="769"/>
        <v>1290.4041790000001</v>
      </c>
      <c r="DA302" s="497">
        <f t="shared" si="769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30 de Septiembre de 2024'!$P$4:$P$749,'[1]SIIF 30 de Septiembre de 2024'!$A$4:$A$749,$B303,'[1]SIIF 30 de Septiembre de 2024'!$B$4:$B$749,$C303,'[1]SIIF 30 de Septiembre de 2024'!$C$4:$C$749,$D303)/1000000</f>
        <v>3896.3278789999999</v>
      </c>
      <c r="X303" s="360">
        <v>0</v>
      </c>
      <c r="Y303" s="360">
        <f>+SUMIFS('[1]SIIF 30 de Septiembre de 2024'!$R$4:$R$749,'[1]SIIF 30 de Septiembre de 2024'!$A$4:$A$749,$B303,'[1]SIIF 30 de Septiembre de 2024'!$B$4:$B$749,$C303,'[1]SIIF 30 de Septiembre de 2024'!$C$4:$C$749,$D303)/1000000</f>
        <v>0</v>
      </c>
      <c r="Z303" s="360"/>
      <c r="AA303" s="360">
        <f>+SUMIFS('[1]SIIF 30 de Septiembre de 2024'!$Q$4:$Q$749,'[1]SIIF 30 de Septiembre de 2024'!$A$4:$A$749,$B303,'[1]SIIF 30 de Septiembre de 2024'!$B$4:$B$749,$C303,'[1]SIIF 30 de Septiembre de 2024'!$C$4:$C$749,$D303)/1000000</f>
        <v>0</v>
      </c>
      <c r="AB303" s="360"/>
      <c r="AC303" s="360"/>
      <c r="AD303" s="428">
        <f t="shared" si="752"/>
        <v>3896.3278789999999</v>
      </c>
      <c r="AE303" s="360">
        <f>+SUMIFS('[1]SIIF 30 de Septiembre de 2024'!$T$4:$T$749,'[1]SIIF 30 de Septiembre de 2024'!$A$4:$A$749,$B303,'[1]SIIF 30 de Septiembre de 2024'!$B$4:$B$749,$C303,'[1]SIIF 30 de Septiembre de 2024'!$C$4:$C$749,$D303)/1000000</f>
        <v>0</v>
      </c>
      <c r="AF303" s="360">
        <f>+SUMIFS('[1]SIIF 30 de Septiembre de 2024'!$U$4:$U$749,'[1]SIIF 30 de Septiembre de 2024'!$A$4:$A$749,$B303,'[1]SIIF 30 de Septiembre de 2024'!$B$4:$B$749,$C303,'[1]SIIF 30 de Septiembre de 2024'!$C$4:$C$749,$D303)/1000000</f>
        <v>3722.61085069</v>
      </c>
      <c r="AG303" s="360">
        <f t="shared" si="753"/>
        <v>3896.3278789999999</v>
      </c>
      <c r="AH303" s="437">
        <f>+SUMIFS('[1]SIIF 30 de Septiembre de 2024'!$W$4:$W$749,'[1]SIIF 30 de Septiembre de 2024'!$A$4:$A$749,$B303,'[1]SIIF 30 de Septiembre de 2024'!$B$4:$B$749,$C303,'[1]SIIF 30 de Septiembre de 2024'!$C$4:$C$749,$D303,'[1]SIIF 30 de Septiembre de 2024'!$D$4:$D$749,$E303,'[1]SIIF 30 de Septiembre de 2024'!$E$4:$E$749,$F303,'[1]SIIF 30 de Septiembre de 2024'!$F$4:$F$749,$G303,'[1]SIIF 30 de Septiembre de 2024'!$G$4:$G$749,$H303,'[1]SIIF 30 de Septiembre de 2024'!$H$4:$H$749,$I303,'[1]SIIF 30 de Septiembre de 2024'!$I$4:$I$749,$J303,'[1]SIIF 30 de Septiembre de 2024'!$J$4:$J$749,$K303,'[1]SIIF 30 de Septiembre de 2024'!$K$4:$K$749,$L303,'[1]SIIF 30 de Septiembre de 2024'!$L$4:$L$749,$M303,'[1]SIIF 30 de Septiembre de 2024'!$M$4:$M$749,$N303,'[1]SIIF 30 de Septiembre de 2024'!$N$4:$N$749,$O303)/1000000</f>
        <v>2207.54719269</v>
      </c>
      <c r="AI303" s="247">
        <f t="shared" si="754"/>
        <v>0.56657120787703608</v>
      </c>
      <c r="AJ303" s="248"/>
      <c r="AK303" s="246">
        <f t="shared" si="755"/>
        <v>3057.5878189999999</v>
      </c>
      <c r="AL303" s="246">
        <f t="shared" si="756"/>
        <v>-850.04062630999988</v>
      </c>
      <c r="AM303" s="170">
        <f t="shared" si="757"/>
        <v>0.78473575991370004</v>
      </c>
      <c r="AN303" s="438">
        <f>+SUMIFS('[1]SIIF 30 de Septiembre de 2024'!$X$4:$X$749,'[1]SIIF 30 de Septiembre de 2024'!$A$4:$A$749,$B303,'[1]SIIF 30 de Septiembre de 2024'!$B$4:$B$749,$C303,'[1]SIIF 30 de Septiembre de 2024'!$C$4:$C$749,$D303,'[1]SIIF 30 de Septiembre de 2024'!$D$4:$D$749,$E303,'[1]SIIF 30 de Septiembre de 2024'!$E$4:$E$749,$F303,'[1]SIIF 30 de Septiembre de 2024'!$F$4:$F$749,$G303,'[1]SIIF 30 de Septiembre de 2024'!$G$4:$G$749,$H303,'[1]SIIF 30 de Septiembre de 2024'!$H$4:$H$749,$I303,'[1]SIIF 30 de Septiembre de 2024'!$I$4:$I$749,$J303,'[1]SIIF 30 de Septiembre de 2024'!$J$4:$J$749,$K303,'[1]SIIF 30 de Septiembre de 2024'!$K$4:$K$749,$L303,'[1]SIIF 30 de Septiembre de 2024'!$L$4:$L$749,$M303,'[1]SIIF 30 de Septiembre de 2024'!$M$4:$M$749,$N303,'[1]SIIF 30 de Septiembre de 2024'!$N$4:$N$749,$O303)/1000000</f>
        <v>1604.5656604999999</v>
      </c>
      <c r="AO303" s="247">
        <f t="shared" si="758"/>
        <v>0.4118148447280609</v>
      </c>
      <c r="AP303" s="248"/>
      <c r="AQ303" s="246">
        <f t="shared" si="759"/>
        <v>1969.826853</v>
      </c>
      <c r="AR303" s="246">
        <f t="shared" si="760"/>
        <v>-365.26119250000011</v>
      </c>
      <c r="AS303" s="170">
        <f t="shared" si="761"/>
        <v>0.5055598281696867</v>
      </c>
      <c r="AT303" s="438">
        <f>+SUMIFS('[1]SIIF 30 de Septiembre de 2024'!$Z$4:$Z$749,'[1]SIIF 30 de Septiembre de 2024'!$A$4:$A$749,$B303,'[1]SIIF 30 de Septiembre de 2024'!$B$4:$B$749,$C303,'[1]SIIF 30 de Septiembre de 2024'!$C$4:$C$749,$D303,'[1]SIIF 30 de Septiembre de 2024'!$D$4:$D$749,$E303,'[1]SIIF 30 de Septiembre de 2024'!$E$4:$E$749,$F303,'[1]SIIF 30 de Septiembre de 2024'!$F$4:$F$749,$G303,'[1]SIIF 30 de Septiembre de 2024'!$G$4:$G$749,$H303,'[1]SIIF 30 de Septiembre de 2024'!$H$4:$H$749,$I303,'[1]SIIF 30 de Septiembre de 2024'!$I$4:$I$749,$J303,'[1]SIIF 30 de Septiembre de 2024'!$J$4:$J$749,$K303,'[1]SIIF 30 de Septiembre de 2024'!$K$4:$K$749,$L303,'[1]SIIF 30 de Septiembre de 2024'!$L$4:$L$749,$M303,'[1]SIIF 30 de Septiembre de 2024'!$M$4:$M$749,$N303,'[1]SIIF 30 de Septiembre de 2024'!$N$4:$N$749,$O303)/1000000</f>
        <v>1604.5656604999999</v>
      </c>
      <c r="AU303" s="247">
        <f t="shared" si="762"/>
        <v>0.4118148447280609</v>
      </c>
      <c r="AV303" s="428">
        <f t="shared" si="763"/>
        <v>1688.78068631</v>
      </c>
      <c r="AW303" s="361">
        <f t="shared" si="764"/>
        <v>602.98153219000005</v>
      </c>
      <c r="AX303" s="382">
        <f t="shared" si="765"/>
        <v>2291.7622185</v>
      </c>
      <c r="AY303" s="386"/>
      <c r="AZ303" s="190">
        <f t="shared" si="766"/>
        <v>1969.8268529999998</v>
      </c>
      <c r="BA303" s="172">
        <f t="shared" si="767"/>
        <v>0.81457192953598145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8"/>
        <v>365.16164900000001</v>
      </c>
      <c r="CD303" s="496">
        <f t="shared" si="768"/>
        <v>730.60064899999998</v>
      </c>
      <c r="CE303" s="496">
        <f t="shared" si="768"/>
        <v>1413.3434729999999</v>
      </c>
      <c r="CF303" s="496">
        <f t="shared" si="768"/>
        <v>1636.4003339999999</v>
      </c>
      <c r="CG303" s="496">
        <f t="shared" si="768"/>
        <v>2323.0050190000002</v>
      </c>
      <c r="CH303" s="496">
        <f t="shared" si="768"/>
        <v>2323.8630189999999</v>
      </c>
      <c r="CI303" s="496">
        <f t="shared" si="768"/>
        <v>2323.8630189999999</v>
      </c>
      <c r="CJ303" s="496">
        <f t="shared" si="768"/>
        <v>2323.8630189999999</v>
      </c>
      <c r="CK303" s="496">
        <f t="shared" si="768"/>
        <v>3057.5878189999999</v>
      </c>
      <c r="CL303" s="496">
        <f t="shared" si="768"/>
        <v>3136.5446259999999</v>
      </c>
      <c r="CM303" s="496">
        <f t="shared" si="768"/>
        <v>3896.3278789999999</v>
      </c>
      <c r="CN303" s="496">
        <f t="shared" si="768"/>
        <v>3896.3278789999999</v>
      </c>
      <c r="CP303" s="497">
        <f t="shared" si="769"/>
        <v>0</v>
      </c>
      <c r="CQ303" s="497">
        <f t="shared" si="769"/>
        <v>16.43685</v>
      </c>
      <c r="CR303" s="497">
        <f t="shared" si="769"/>
        <v>87.906442999999996</v>
      </c>
      <c r="CS303" s="497">
        <f t="shared" si="769"/>
        <v>598.897381</v>
      </c>
      <c r="CT303" s="497">
        <f t="shared" si="769"/>
        <v>840.56454799999995</v>
      </c>
      <c r="CU303" s="497">
        <f t="shared" si="769"/>
        <v>1472.9523180000001</v>
      </c>
      <c r="CV303" s="497">
        <f t="shared" si="769"/>
        <v>1584.977163</v>
      </c>
      <c r="CW303" s="497">
        <f t="shared" si="769"/>
        <v>1857.8020079999999</v>
      </c>
      <c r="CX303" s="497">
        <f t="shared" si="769"/>
        <v>1969.826853</v>
      </c>
      <c r="CY303" s="497">
        <f t="shared" si="769"/>
        <v>2808.3136979999999</v>
      </c>
      <c r="CZ303" s="497">
        <f t="shared" si="769"/>
        <v>2989.9358900000002</v>
      </c>
      <c r="DA303" s="497">
        <f t="shared" si="769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30 de Septiembre de 2024'!$P$4:$P$749,'[1]SIIF 30 de Septiembre de 2024'!$A$4:$A$749,$B304,'[1]SIIF 30 de Septiembre de 2024'!$B$4:$B$749,$C304,'[1]SIIF 30 de Septiembre de 2024'!$C$4:$C$749,$D304)/1000000</f>
        <v>5500</v>
      </c>
      <c r="X304" s="360">
        <v>0</v>
      </c>
      <c r="Y304" s="360">
        <f>+SUMIFS('[1]SIIF 30 de Septiembre de 2024'!$R$4:$R$749,'[1]SIIF 30 de Septiembre de 2024'!$A$4:$A$749,$B304,'[1]SIIF 30 de Septiembre de 2024'!$B$4:$B$749,$C304,'[1]SIIF 30 de Septiembre de 2024'!$C$4:$C$749,$D304)/1000000</f>
        <v>0</v>
      </c>
      <c r="Z304" s="360"/>
      <c r="AA304" s="360">
        <f>+SUMIFS('[1]SIIF 30 de Septiembre de 2024'!$Q$4:$Q$749,'[1]SIIF 30 de Septiembre de 2024'!$A$4:$A$749,$B304,'[1]SIIF 30 de Septiembre de 2024'!$B$4:$B$749,$C304,'[1]SIIF 30 de Septiembre de 2024'!$C$4:$C$749,$D304)/1000000</f>
        <v>0</v>
      </c>
      <c r="AB304" s="360"/>
      <c r="AC304" s="360"/>
      <c r="AD304" s="428">
        <f t="shared" si="752"/>
        <v>5500</v>
      </c>
      <c r="AE304" s="360">
        <f>+SUMIFS('[1]SIIF 30 de Septiembre de 2024'!$T$4:$T$749,'[1]SIIF 30 de Septiembre de 2024'!$A$4:$A$749,$B304,'[1]SIIF 30 de Septiembre de 2024'!$B$4:$B$749,$C304,'[1]SIIF 30 de Septiembre de 2024'!$C$4:$C$749,$D304)/1000000</f>
        <v>0</v>
      </c>
      <c r="AF304" s="360">
        <f>+SUMIFS('[1]SIIF 30 de Septiembre de 2024'!$U$4:$U$749,'[1]SIIF 30 de Septiembre de 2024'!$A$4:$A$749,$B304,'[1]SIIF 30 de Septiembre de 2024'!$B$4:$B$749,$C304,'[1]SIIF 30 de Septiembre de 2024'!$C$4:$C$749,$D304)/1000000</f>
        <v>4788.2992830000003</v>
      </c>
      <c r="AG304" s="360">
        <f t="shared" si="753"/>
        <v>5500</v>
      </c>
      <c r="AH304" s="437">
        <f>+SUMIFS('[1]SIIF 30 de Septiembre de 2024'!$W$4:$W$749,'[1]SIIF 30 de Septiembre de 2024'!$A$4:$A$749,$B304,'[1]SIIF 30 de Septiembre de 2024'!$B$4:$B$749,$C304,'[1]SIIF 30 de Septiembre de 2024'!$C$4:$C$749,$D304,'[1]SIIF 30 de Septiembre de 2024'!$D$4:$D$749,$E304,'[1]SIIF 30 de Septiembre de 2024'!$E$4:$E$749,$F304,'[1]SIIF 30 de Septiembre de 2024'!$F$4:$F$749,$G304,'[1]SIIF 30 de Septiembre de 2024'!$G$4:$G$749,$H304,'[1]SIIF 30 de Septiembre de 2024'!$H$4:$H$749,$I304,'[1]SIIF 30 de Septiembre de 2024'!$I$4:$I$749,$J304,'[1]SIIF 30 de Septiembre de 2024'!$J$4:$J$749,$K304,'[1]SIIF 30 de Septiembre de 2024'!$K$4:$K$749,$L304,'[1]SIIF 30 de Septiembre de 2024'!$L$4:$L$749,$M304,'[1]SIIF 30 de Septiembre de 2024'!$M$4:$M$749,$N304,'[1]SIIF 30 de Septiembre de 2024'!$N$4:$N$749,$O304)/1000000</f>
        <v>4682.4904665000004</v>
      </c>
      <c r="AI304" s="247">
        <f t="shared" si="754"/>
        <v>0.85136190300000003</v>
      </c>
      <c r="AJ304" s="248"/>
      <c r="AK304" s="246">
        <f t="shared" si="755"/>
        <v>4631.7715699999999</v>
      </c>
      <c r="AL304" s="246">
        <f t="shared" si="756"/>
        <v>50.718896500000483</v>
      </c>
      <c r="AM304" s="170">
        <f t="shared" si="757"/>
        <v>0.84214028545454545</v>
      </c>
      <c r="AN304" s="438">
        <f>+SUMIFS('[1]SIIF 30 de Septiembre de 2024'!$X$4:$X$749,'[1]SIIF 30 de Septiembre de 2024'!$A$4:$A$749,$B304,'[1]SIIF 30 de Septiembre de 2024'!$B$4:$B$749,$C304,'[1]SIIF 30 de Septiembre de 2024'!$C$4:$C$749,$D304,'[1]SIIF 30 de Septiembre de 2024'!$D$4:$D$749,$E304,'[1]SIIF 30 de Septiembre de 2024'!$E$4:$E$749,$F304,'[1]SIIF 30 de Septiembre de 2024'!$F$4:$F$749,$G304,'[1]SIIF 30 de Septiembre de 2024'!$G$4:$G$749,$H304,'[1]SIIF 30 de Septiembre de 2024'!$H$4:$H$749,$I304,'[1]SIIF 30 de Septiembre de 2024'!$I$4:$I$749,$J304,'[1]SIIF 30 de Septiembre de 2024'!$J$4:$J$749,$K304,'[1]SIIF 30 de Septiembre de 2024'!$K$4:$K$749,$L304,'[1]SIIF 30 de Septiembre de 2024'!$L$4:$L$749,$M304,'[1]SIIF 30 de Septiembre de 2024'!$M$4:$M$749,$N304,'[1]SIIF 30 de Septiembre de 2024'!$N$4:$N$749,$O304)/1000000</f>
        <v>2580.0174964899998</v>
      </c>
      <c r="AO304" s="247">
        <f t="shared" si="758"/>
        <v>0.46909409027090904</v>
      </c>
      <c r="AP304" s="248"/>
      <c r="AQ304" s="246">
        <f t="shared" si="759"/>
        <v>3631.1565030000002</v>
      </c>
      <c r="AR304" s="246">
        <f t="shared" si="760"/>
        <v>-1051.1390065100004</v>
      </c>
      <c r="AS304" s="170">
        <f t="shared" si="761"/>
        <v>0.6602102732727273</v>
      </c>
      <c r="AT304" s="438">
        <f>+SUMIFS('[1]SIIF 30 de Septiembre de 2024'!$Z$4:$Z$749,'[1]SIIF 30 de Septiembre de 2024'!$A$4:$A$749,$B304,'[1]SIIF 30 de Septiembre de 2024'!$B$4:$B$749,$C304,'[1]SIIF 30 de Septiembre de 2024'!$C$4:$C$749,$D304,'[1]SIIF 30 de Septiembre de 2024'!$D$4:$D$749,$E304,'[1]SIIF 30 de Septiembre de 2024'!$E$4:$E$749,$F304,'[1]SIIF 30 de Septiembre de 2024'!$F$4:$F$749,$G304,'[1]SIIF 30 de Septiembre de 2024'!$G$4:$G$749,$H304,'[1]SIIF 30 de Septiembre de 2024'!$H$4:$H$749,$I304,'[1]SIIF 30 de Septiembre de 2024'!$I$4:$I$749,$J304,'[1]SIIF 30 de Septiembre de 2024'!$J$4:$J$749,$K304,'[1]SIIF 30 de Septiembre de 2024'!$K$4:$K$749,$L304,'[1]SIIF 30 de Septiembre de 2024'!$L$4:$L$749,$M304,'[1]SIIF 30 de Septiembre de 2024'!$M$4:$M$749,$N304,'[1]SIIF 30 de Septiembre de 2024'!$N$4:$N$749,$O304)/1000000</f>
        <v>2580.0174964899998</v>
      </c>
      <c r="AU304" s="247">
        <f t="shared" si="762"/>
        <v>0.46909409027090904</v>
      </c>
      <c r="AV304" s="428">
        <f t="shared" si="763"/>
        <v>817.50953349999963</v>
      </c>
      <c r="AW304" s="361">
        <f t="shared" si="764"/>
        <v>2102.4729700100006</v>
      </c>
      <c r="AX304" s="382">
        <f t="shared" si="765"/>
        <v>2919.9825035100002</v>
      </c>
      <c r="AY304" s="386"/>
      <c r="AZ304" s="190">
        <f t="shared" si="766"/>
        <v>3631.1565030000002</v>
      </c>
      <c r="BA304" s="172">
        <f t="shared" si="767"/>
        <v>0.71052225216909071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8"/>
        <v>427.98816399999998</v>
      </c>
      <c r="CD304" s="496">
        <f t="shared" si="768"/>
        <v>1150.573586</v>
      </c>
      <c r="CE304" s="496">
        <f t="shared" si="768"/>
        <v>1444.5702020000001</v>
      </c>
      <c r="CF304" s="496">
        <f t="shared" si="768"/>
        <v>1635.8328180000001</v>
      </c>
      <c r="CG304" s="496">
        <f t="shared" si="768"/>
        <v>2329.8694340000002</v>
      </c>
      <c r="CH304" s="496">
        <f t="shared" si="768"/>
        <v>2334.9060500000001</v>
      </c>
      <c r="CI304" s="496">
        <f t="shared" si="768"/>
        <v>3645.6806329999999</v>
      </c>
      <c r="CJ304" s="496">
        <f t="shared" si="768"/>
        <v>4627.7349539999996</v>
      </c>
      <c r="CK304" s="496">
        <f t="shared" si="768"/>
        <v>4631.7715699999999</v>
      </c>
      <c r="CL304" s="496">
        <f t="shared" si="768"/>
        <v>5436.9681860000001</v>
      </c>
      <c r="CM304" s="496">
        <f t="shared" si="768"/>
        <v>5494.6048019999998</v>
      </c>
      <c r="CN304" s="496">
        <f t="shared" si="768"/>
        <v>5500</v>
      </c>
      <c r="CP304" s="497">
        <f t="shared" si="769"/>
        <v>0.96213099999999996</v>
      </c>
      <c r="CQ304" s="497">
        <f t="shared" si="769"/>
        <v>12.231640000000001</v>
      </c>
      <c r="CR304" s="497">
        <f t="shared" si="769"/>
        <v>224.694973</v>
      </c>
      <c r="CS304" s="497">
        <f t="shared" si="769"/>
        <v>527.79880600000001</v>
      </c>
      <c r="CT304" s="497">
        <f t="shared" si="769"/>
        <v>1466.1301390000001</v>
      </c>
      <c r="CU304" s="497">
        <f t="shared" si="769"/>
        <v>1723.515406</v>
      </c>
      <c r="CV304" s="497">
        <f t="shared" si="769"/>
        <v>2438.497672</v>
      </c>
      <c r="CW304" s="497">
        <f t="shared" si="769"/>
        <v>3033.1029400000002</v>
      </c>
      <c r="CX304" s="497">
        <f t="shared" si="769"/>
        <v>3631.1565030000002</v>
      </c>
      <c r="CY304" s="497">
        <f t="shared" si="769"/>
        <v>4218.0995160000002</v>
      </c>
      <c r="CZ304" s="497">
        <f t="shared" si="769"/>
        <v>4787.0345289999996</v>
      </c>
      <c r="DA304" s="497">
        <f t="shared" si="769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30 de Septiembre de 2024'!$P$4:$P$749,'[1]SIIF 30 de Septiembre de 2024'!$A$4:$A$749,$B305,'[1]SIIF 30 de Septiembre de 2024'!$B$4:$B$749,$C305,'[1]SIIF 30 de Septiembre de 2024'!$C$4:$C$749,$D305)/1000000</f>
        <v>3262.6244160000001</v>
      </c>
      <c r="X305" s="360">
        <v>0</v>
      </c>
      <c r="Y305" s="360">
        <f>+SUMIFS('[1]SIIF 30 de Septiembre de 2024'!$R$4:$R$749,'[1]SIIF 30 de Septiembre de 2024'!$A$4:$A$749,$B305,'[1]SIIF 30 de Septiembre de 2024'!$B$4:$B$749,$C305,'[1]SIIF 30 de Septiembre de 2024'!$C$4:$C$749,$D305)/1000000</f>
        <v>0</v>
      </c>
      <c r="Z305" s="360"/>
      <c r="AA305" s="360">
        <f>+SUMIFS('[1]SIIF 30 de Septiembre de 2024'!$Q$4:$Q$749,'[1]SIIF 30 de Septiembre de 2024'!$A$4:$A$749,$B305,'[1]SIIF 30 de Septiembre de 2024'!$B$4:$B$749,$C305,'[1]SIIF 30 de Septiembre de 2024'!$C$4:$C$749,$D305)/1000000</f>
        <v>0</v>
      </c>
      <c r="AB305" s="360"/>
      <c r="AC305" s="360"/>
      <c r="AD305" s="428">
        <f t="shared" si="752"/>
        <v>3262.6244160000001</v>
      </c>
      <c r="AE305" s="360">
        <f>+SUMIFS('[1]SIIF 30 de Septiembre de 2024'!$T$4:$T$749,'[1]SIIF 30 de Septiembre de 2024'!$A$4:$A$749,$B305,'[1]SIIF 30 de Septiembre de 2024'!$B$4:$B$749,$C305,'[1]SIIF 30 de Septiembre de 2024'!$C$4:$C$749,$D305)/1000000</f>
        <v>0</v>
      </c>
      <c r="AF305" s="360">
        <f>+SUMIFS('[1]SIIF 30 de Septiembre de 2024'!$U$4:$U$749,'[1]SIIF 30 de Septiembre de 2024'!$A$4:$A$749,$B305,'[1]SIIF 30 de Septiembre de 2024'!$B$4:$B$749,$C305,'[1]SIIF 30 de Septiembre de 2024'!$C$4:$C$749,$D305)/1000000</f>
        <v>3226.286482</v>
      </c>
      <c r="AG305" s="360">
        <f t="shared" si="753"/>
        <v>3262.6244160000001</v>
      </c>
      <c r="AH305" s="437">
        <f>+SUMIFS('[1]SIIF 30 de Septiembre de 2024'!$W$4:$W$749,'[1]SIIF 30 de Septiembre de 2024'!$A$4:$A$749,$B305,'[1]SIIF 30 de Septiembre de 2024'!$B$4:$B$749,$C305,'[1]SIIF 30 de Septiembre de 2024'!$C$4:$C$749,$D305,'[1]SIIF 30 de Septiembre de 2024'!$D$4:$D$749,$E305,'[1]SIIF 30 de Septiembre de 2024'!$E$4:$E$749,$F305,'[1]SIIF 30 de Septiembre de 2024'!$F$4:$F$749,$G305,'[1]SIIF 30 de Septiembre de 2024'!$G$4:$G$749,$H305,'[1]SIIF 30 de Septiembre de 2024'!$H$4:$H$749,$I305,'[1]SIIF 30 de Septiembre de 2024'!$I$4:$I$749,$J305,'[1]SIIF 30 de Septiembre de 2024'!$J$4:$J$749,$K305,'[1]SIIF 30 de Septiembre de 2024'!$K$4:$K$749,$L305,'[1]SIIF 30 de Septiembre de 2024'!$L$4:$L$749,$M305,'[1]SIIF 30 de Septiembre de 2024'!$M$4:$M$749,$N305,'[1]SIIF 30 de Septiembre de 2024'!$N$4:$N$749,$O305)/1000000</f>
        <v>3096.4375589599999</v>
      </c>
      <c r="AI305" s="247">
        <f t="shared" si="754"/>
        <v>0.94906344223226702</v>
      </c>
      <c r="AJ305" s="248"/>
      <c r="AK305" s="246">
        <f t="shared" si="755"/>
        <v>3186.1154609999999</v>
      </c>
      <c r="AL305" s="246">
        <f t="shared" si="756"/>
        <v>-89.677902039999935</v>
      </c>
      <c r="AM305" s="170">
        <f t="shared" si="757"/>
        <v>0.97654987358495882</v>
      </c>
      <c r="AN305" s="438">
        <f>+SUMIFS('[1]SIIF 30 de Septiembre de 2024'!$X$4:$X$749,'[1]SIIF 30 de Septiembre de 2024'!$A$4:$A$749,$B305,'[1]SIIF 30 de Septiembre de 2024'!$B$4:$B$749,$C305,'[1]SIIF 30 de Septiembre de 2024'!$C$4:$C$749,$D305,'[1]SIIF 30 de Septiembre de 2024'!$D$4:$D$749,$E305,'[1]SIIF 30 de Septiembre de 2024'!$E$4:$E$749,$F305,'[1]SIIF 30 de Septiembre de 2024'!$F$4:$F$749,$G305,'[1]SIIF 30 de Septiembre de 2024'!$G$4:$G$749,$H305,'[1]SIIF 30 de Septiembre de 2024'!$H$4:$H$749,$I305,'[1]SIIF 30 de Septiembre de 2024'!$I$4:$I$749,$J305,'[1]SIIF 30 de Septiembre de 2024'!$J$4:$J$749,$K305,'[1]SIIF 30 de Septiembre de 2024'!$K$4:$K$749,$L305,'[1]SIIF 30 de Septiembre de 2024'!$L$4:$L$749,$M305,'[1]SIIF 30 de Septiembre de 2024'!$M$4:$M$749,$N305,'[1]SIIF 30 de Septiembre de 2024'!$N$4:$N$749,$O305)/1000000</f>
        <v>1465.71113244</v>
      </c>
      <c r="AO305" s="247">
        <f t="shared" si="758"/>
        <v>0.44924298526428974</v>
      </c>
      <c r="AP305" s="248"/>
      <c r="AQ305" s="246">
        <f t="shared" si="759"/>
        <v>1978.1578380000001</v>
      </c>
      <c r="AR305" s="246">
        <f t="shared" si="760"/>
        <v>-512.44670556000005</v>
      </c>
      <c r="AS305" s="170">
        <f t="shared" si="761"/>
        <v>0.60630878267785271</v>
      </c>
      <c r="AT305" s="438">
        <f>+SUMIFS('[1]SIIF 30 de Septiembre de 2024'!$Z$4:$Z$749,'[1]SIIF 30 de Septiembre de 2024'!$A$4:$A$749,$B305,'[1]SIIF 30 de Septiembre de 2024'!$B$4:$B$749,$C305,'[1]SIIF 30 de Septiembre de 2024'!$C$4:$C$749,$D305,'[1]SIIF 30 de Septiembre de 2024'!$D$4:$D$749,$E305,'[1]SIIF 30 de Septiembre de 2024'!$E$4:$E$749,$F305,'[1]SIIF 30 de Septiembre de 2024'!$F$4:$F$749,$G305,'[1]SIIF 30 de Septiembre de 2024'!$G$4:$G$749,$H305,'[1]SIIF 30 de Septiembre de 2024'!$H$4:$H$749,$I305,'[1]SIIF 30 de Septiembre de 2024'!$I$4:$I$749,$J305,'[1]SIIF 30 de Septiembre de 2024'!$J$4:$J$749,$K305,'[1]SIIF 30 de Septiembre de 2024'!$K$4:$K$749,$L305,'[1]SIIF 30 de Septiembre de 2024'!$L$4:$L$749,$M305,'[1]SIIF 30 de Septiembre de 2024'!$M$4:$M$749,$N305,'[1]SIIF 30 de Septiembre de 2024'!$N$4:$N$749,$O305)/1000000</f>
        <v>1465.71113244</v>
      </c>
      <c r="AU305" s="247">
        <f t="shared" si="762"/>
        <v>0.44924298526428974</v>
      </c>
      <c r="AV305" s="428">
        <f t="shared" si="763"/>
        <v>166.18685704000018</v>
      </c>
      <c r="AW305" s="361">
        <f t="shared" si="764"/>
        <v>1630.7264265199999</v>
      </c>
      <c r="AX305" s="382">
        <f t="shared" si="765"/>
        <v>1796.9132835600001</v>
      </c>
      <c r="AY305" s="386"/>
      <c r="AZ305" s="190">
        <f t="shared" si="766"/>
        <v>1978.1578380000001</v>
      </c>
      <c r="BA305" s="172">
        <f t="shared" si="767"/>
        <v>0.74094751403755277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8"/>
        <v>611.64604499999996</v>
      </c>
      <c r="CD305" s="496">
        <f t="shared" si="768"/>
        <v>1124.013717</v>
      </c>
      <c r="CE305" s="496">
        <f t="shared" si="768"/>
        <v>1782.417545</v>
      </c>
      <c r="CF305" s="496">
        <f t="shared" si="768"/>
        <v>2234.2985450000001</v>
      </c>
      <c r="CG305" s="496">
        <f t="shared" si="768"/>
        <v>2382.2985450000001</v>
      </c>
      <c r="CH305" s="496">
        <f t="shared" si="768"/>
        <v>2720.7419610000002</v>
      </c>
      <c r="CI305" s="496">
        <f t="shared" si="768"/>
        <v>3029.7419610000002</v>
      </c>
      <c r="CJ305" s="496">
        <f t="shared" si="768"/>
        <v>3168.1154609999999</v>
      </c>
      <c r="CK305" s="496">
        <f t="shared" si="768"/>
        <v>3186.1154609999999</v>
      </c>
      <c r="CL305" s="496">
        <f t="shared" si="768"/>
        <v>3217.975461</v>
      </c>
      <c r="CM305" s="496">
        <f t="shared" si="768"/>
        <v>3235.975461</v>
      </c>
      <c r="CN305" s="496">
        <f t="shared" si="768"/>
        <v>3262.6244160000001</v>
      </c>
      <c r="CP305" s="497">
        <f t="shared" si="769"/>
        <v>2.7010450000000001</v>
      </c>
      <c r="CQ305" s="497">
        <f t="shared" si="769"/>
        <v>42.257717</v>
      </c>
      <c r="CR305" s="497">
        <f t="shared" si="769"/>
        <v>132.43444500000001</v>
      </c>
      <c r="CS305" s="497">
        <f t="shared" si="769"/>
        <v>312.68194499999998</v>
      </c>
      <c r="CT305" s="497">
        <f t="shared" si="769"/>
        <v>594.95994499999995</v>
      </c>
      <c r="CU305" s="497">
        <f t="shared" si="769"/>
        <v>893.30251599999997</v>
      </c>
      <c r="CV305" s="497">
        <f t="shared" si="769"/>
        <v>1219.1244899999999</v>
      </c>
      <c r="CW305" s="497">
        <f t="shared" si="769"/>
        <v>1624.1464639999999</v>
      </c>
      <c r="CX305" s="497">
        <f t="shared" si="769"/>
        <v>1978.1578380000001</v>
      </c>
      <c r="CY305" s="497">
        <f t="shared" si="769"/>
        <v>2308.871862</v>
      </c>
      <c r="CZ305" s="497">
        <f t="shared" si="769"/>
        <v>2623.585885</v>
      </c>
      <c r="DA305" s="497">
        <f t="shared" si="769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30 de Septiembre de 2024'!$P$4:$P$749,'[1]SIIF 30 de Septiembre de 2024'!$A$4:$A$749,$B306,'[1]SIIF 30 de Septiembre de 2024'!$B$4:$B$749,$C306,'[1]SIIF 30 de Septiembre de 2024'!$C$4:$C$749,$D306)/1000000</f>
        <v>2800</v>
      </c>
      <c r="X306" s="360">
        <v>0</v>
      </c>
      <c r="Y306" s="360">
        <f>+SUMIFS('[1]SIIF 30 de Septiembre de 2024'!$R$4:$R$749,'[1]SIIF 30 de Septiembre de 2024'!$A$4:$A$749,$B306,'[1]SIIF 30 de Septiembre de 2024'!$B$4:$B$749,$C306,'[1]SIIF 30 de Septiembre de 2024'!$C$4:$C$749,$D306)/1000000</f>
        <v>0</v>
      </c>
      <c r="Z306" s="360"/>
      <c r="AA306" s="360">
        <f>+SUMIFS('[1]SIIF 30 de Septiembre de 2024'!$Q$4:$Q$749,'[1]SIIF 30 de Septiembre de 2024'!$A$4:$A$749,$B306,'[1]SIIF 30 de Septiembre de 2024'!$B$4:$B$749,$C306,'[1]SIIF 30 de Septiembre de 2024'!$C$4:$C$749,$D306)/1000000</f>
        <v>0</v>
      </c>
      <c r="AB306" s="360"/>
      <c r="AC306" s="360"/>
      <c r="AD306" s="428">
        <f t="shared" si="752"/>
        <v>2800</v>
      </c>
      <c r="AE306" s="360">
        <f>+SUMIFS('[1]SIIF 30 de Septiembre de 2024'!$T$4:$T$749,'[1]SIIF 30 de Septiembre de 2024'!$A$4:$A$749,$B306,'[1]SIIF 30 de Septiembre de 2024'!$B$4:$B$749,$C306,'[1]SIIF 30 de Septiembre de 2024'!$C$4:$C$749,$D306)/1000000</f>
        <v>0</v>
      </c>
      <c r="AF306" s="360">
        <f>+SUMIFS('[1]SIIF 30 de Septiembre de 2024'!$U$4:$U$749,'[1]SIIF 30 de Septiembre de 2024'!$A$4:$A$749,$B306,'[1]SIIF 30 de Septiembre de 2024'!$B$4:$B$749,$C306,'[1]SIIF 30 de Septiembre de 2024'!$C$4:$C$749,$D306)/1000000</f>
        <v>2792.7285149999998</v>
      </c>
      <c r="AG306" s="360">
        <f t="shared" si="753"/>
        <v>2800</v>
      </c>
      <c r="AH306" s="437">
        <f>+SUMIFS('[1]SIIF 30 de Septiembre de 2024'!$W$4:$W$749,'[1]SIIF 30 de Septiembre de 2024'!$A$4:$A$749,$B306,'[1]SIIF 30 de Septiembre de 2024'!$B$4:$B$749,$C306,'[1]SIIF 30 de Septiembre de 2024'!$C$4:$C$749,$D306,'[1]SIIF 30 de Septiembre de 2024'!$D$4:$D$749,$E306,'[1]SIIF 30 de Septiembre de 2024'!$E$4:$E$749,$F306,'[1]SIIF 30 de Septiembre de 2024'!$F$4:$F$749,$G306,'[1]SIIF 30 de Septiembre de 2024'!$G$4:$G$749,$H306,'[1]SIIF 30 de Septiembre de 2024'!$H$4:$H$749,$I306,'[1]SIIF 30 de Septiembre de 2024'!$I$4:$I$749,$J306,'[1]SIIF 30 de Septiembre de 2024'!$J$4:$J$749,$K306,'[1]SIIF 30 de Septiembre de 2024'!$K$4:$K$749,$L306,'[1]SIIF 30 de Septiembre de 2024'!$L$4:$L$749,$M306,'[1]SIIF 30 de Septiembre de 2024'!$M$4:$M$749,$N306,'[1]SIIF 30 de Septiembre de 2024'!$N$4:$N$749,$O306)/1000000</f>
        <v>1786.7209379999999</v>
      </c>
      <c r="AI306" s="247">
        <f t="shared" si="754"/>
        <v>0.63811462071428571</v>
      </c>
      <c r="AJ306" s="248"/>
      <c r="AK306" s="246">
        <f t="shared" si="755"/>
        <v>1940.7753310000001</v>
      </c>
      <c r="AL306" s="246">
        <f t="shared" si="756"/>
        <v>-154.05439300000012</v>
      </c>
      <c r="AM306" s="170">
        <f t="shared" si="757"/>
        <v>0.69313404678571433</v>
      </c>
      <c r="AN306" s="438">
        <f>+SUMIFS('[1]SIIF 30 de Septiembre de 2024'!$X$4:$X$749,'[1]SIIF 30 de Septiembre de 2024'!$A$4:$A$749,$B306,'[1]SIIF 30 de Septiembre de 2024'!$B$4:$B$749,$C306,'[1]SIIF 30 de Septiembre de 2024'!$C$4:$C$749,$D306,'[1]SIIF 30 de Septiembre de 2024'!$D$4:$D$749,$E306,'[1]SIIF 30 de Septiembre de 2024'!$E$4:$E$749,$F306,'[1]SIIF 30 de Septiembre de 2024'!$F$4:$F$749,$G306,'[1]SIIF 30 de Septiembre de 2024'!$G$4:$G$749,$H306,'[1]SIIF 30 de Septiembre de 2024'!$H$4:$H$749,$I306,'[1]SIIF 30 de Septiembre de 2024'!$I$4:$I$749,$J306,'[1]SIIF 30 de Septiembre de 2024'!$J$4:$J$749,$K306,'[1]SIIF 30 de Septiembre de 2024'!$K$4:$K$749,$L306,'[1]SIIF 30 de Septiembre de 2024'!$L$4:$L$749,$M306,'[1]SIIF 30 de Septiembre de 2024'!$M$4:$M$749,$N306,'[1]SIIF 30 de Septiembre de 2024'!$N$4:$N$749,$O306)/1000000</f>
        <v>680.03778864000003</v>
      </c>
      <c r="AO306" s="247">
        <f t="shared" si="758"/>
        <v>0.24287063880000001</v>
      </c>
      <c r="AP306" s="248"/>
      <c r="AQ306" s="246">
        <f t="shared" si="759"/>
        <v>1450.495093</v>
      </c>
      <c r="AR306" s="246">
        <f t="shared" si="760"/>
        <v>-770.45730435999997</v>
      </c>
      <c r="AS306" s="170">
        <f t="shared" si="761"/>
        <v>0.51803396178571426</v>
      </c>
      <c r="AT306" s="438">
        <f>+SUMIFS('[1]SIIF 30 de Septiembre de 2024'!$Z$4:$Z$749,'[1]SIIF 30 de Septiembre de 2024'!$A$4:$A$749,$B306,'[1]SIIF 30 de Septiembre de 2024'!$B$4:$B$749,$C306,'[1]SIIF 30 de Septiembre de 2024'!$C$4:$C$749,$D306,'[1]SIIF 30 de Septiembre de 2024'!$D$4:$D$749,$E306,'[1]SIIF 30 de Septiembre de 2024'!$E$4:$E$749,$F306,'[1]SIIF 30 de Septiembre de 2024'!$F$4:$F$749,$G306,'[1]SIIF 30 de Septiembre de 2024'!$G$4:$G$749,$H306,'[1]SIIF 30 de Septiembre de 2024'!$H$4:$H$749,$I306,'[1]SIIF 30 de Septiembre de 2024'!$I$4:$I$749,$J306,'[1]SIIF 30 de Septiembre de 2024'!$J$4:$J$749,$K306,'[1]SIIF 30 de Septiembre de 2024'!$K$4:$K$749,$L306,'[1]SIIF 30 de Septiembre de 2024'!$L$4:$L$749,$M306,'[1]SIIF 30 de Septiembre de 2024'!$M$4:$M$749,$N306,'[1]SIIF 30 de Septiembre de 2024'!$N$4:$N$749,$O306)/1000000</f>
        <v>680.03778864000003</v>
      </c>
      <c r="AU306" s="247">
        <f t="shared" si="762"/>
        <v>0.24287063880000001</v>
      </c>
      <c r="AV306" s="428">
        <f t="shared" si="763"/>
        <v>1013.2790620000001</v>
      </c>
      <c r="AW306" s="361">
        <f t="shared" si="764"/>
        <v>1106.6831493599998</v>
      </c>
      <c r="AX306" s="382">
        <f t="shared" si="765"/>
        <v>2119.9622113599999</v>
      </c>
      <c r="AY306" s="386"/>
      <c r="AZ306" s="190">
        <f t="shared" si="766"/>
        <v>1450.495093</v>
      </c>
      <c r="BA306" s="172">
        <f t="shared" si="767"/>
        <v>0.46883149892875925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8"/>
        <v>335.50226900000001</v>
      </c>
      <c r="CD306" s="496">
        <f t="shared" si="768"/>
        <v>525.62065399999994</v>
      </c>
      <c r="CE306" s="496">
        <f>DE306/EE306</f>
        <v>924.08442300000002</v>
      </c>
      <c r="CF306" s="496">
        <f t="shared" si="768"/>
        <v>1614.8662409999999</v>
      </c>
      <c r="CG306" s="496">
        <f t="shared" si="768"/>
        <v>1618.048059</v>
      </c>
      <c r="CH306" s="496">
        <f t="shared" si="768"/>
        <v>1621.229877</v>
      </c>
      <c r="CI306" s="496">
        <f t="shared" si="768"/>
        <v>1934.411695</v>
      </c>
      <c r="CJ306" s="496">
        <f t="shared" si="768"/>
        <v>1937.593513</v>
      </c>
      <c r="CK306" s="496">
        <f t="shared" si="768"/>
        <v>1940.7753310000001</v>
      </c>
      <c r="CL306" s="496">
        <f t="shared" si="768"/>
        <v>1948.8178330000001</v>
      </c>
      <c r="CM306" s="496">
        <f t="shared" si="768"/>
        <v>2364.1523870000001</v>
      </c>
      <c r="CN306" s="496">
        <f t="shared" si="768"/>
        <v>2800</v>
      </c>
      <c r="CP306" s="497">
        <f t="shared" si="769"/>
        <v>1.1140699999999999</v>
      </c>
      <c r="CQ306" s="497">
        <f t="shared" si="769"/>
        <v>12.582478999999999</v>
      </c>
      <c r="CR306" s="497">
        <f t="shared" si="769"/>
        <v>59.758419000000004</v>
      </c>
      <c r="CS306" s="497">
        <f t="shared" si="769"/>
        <v>330.97744799999998</v>
      </c>
      <c r="CT306" s="497">
        <f t="shared" si="769"/>
        <v>518.88097700000003</v>
      </c>
      <c r="CU306" s="497">
        <f t="shared" si="769"/>
        <v>706.78450599999996</v>
      </c>
      <c r="CV306" s="497">
        <f t="shared" si="769"/>
        <v>954.68803500000001</v>
      </c>
      <c r="CW306" s="497">
        <f t="shared" si="769"/>
        <v>1202.5915640000001</v>
      </c>
      <c r="CX306" s="497">
        <f t="shared" si="769"/>
        <v>1450.495093</v>
      </c>
      <c r="CY306" s="497">
        <f t="shared" si="769"/>
        <v>1598.3986219999999</v>
      </c>
      <c r="CZ306" s="497">
        <f t="shared" si="769"/>
        <v>2144.719951</v>
      </c>
      <c r="DA306" s="497">
        <f t="shared" si="769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30 de Septiembre de 2024'!$P$4:$P$749,'[1]SIIF 30 de Septiembre de 2024'!$A$4:$A$749,$B307,'[1]SIIF 30 de Septiembre de 2024'!$B$4:$B$749,$C307,'[1]SIIF 30 de Septiembre de 2024'!$C$4:$C$749,$D307)/1000000</f>
        <v>2271.9132890000001</v>
      </c>
      <c r="X307" s="360">
        <v>0</v>
      </c>
      <c r="Y307" s="360">
        <f>+SUMIFS('[1]SIIF 30 de Septiembre de 2024'!$R$4:$R$749,'[1]SIIF 30 de Septiembre de 2024'!$A$4:$A$749,$B307,'[1]SIIF 30 de Septiembre de 2024'!$B$4:$B$749,$C307,'[1]SIIF 30 de Septiembre de 2024'!$C$4:$C$749,$D307)/1000000</f>
        <v>0</v>
      </c>
      <c r="Z307" s="360"/>
      <c r="AA307" s="360">
        <f>+SUMIFS('[1]SIIF 30 de Septiembre de 2024'!$Q$4:$Q$749,'[1]SIIF 30 de Septiembre de 2024'!$A$4:$A$749,$B307,'[1]SIIF 30 de Septiembre de 2024'!$B$4:$B$749,$C307,'[1]SIIF 30 de Septiembre de 2024'!$C$4:$C$749,$D307)/1000000</f>
        <v>0</v>
      </c>
      <c r="AB307" s="360"/>
      <c r="AC307" s="360"/>
      <c r="AD307" s="428">
        <f t="shared" si="752"/>
        <v>2271.9132890000001</v>
      </c>
      <c r="AE307" s="360">
        <f>+SUMIFS('[1]SIIF 30 de Septiembre de 2024'!$T$4:$T$749,'[1]SIIF 30 de Septiembre de 2024'!$A$4:$A$749,$B307,'[1]SIIF 30 de Septiembre de 2024'!$B$4:$B$749,$C307,'[1]SIIF 30 de Septiembre de 2024'!$C$4:$C$749,$D307)/1000000</f>
        <v>0</v>
      </c>
      <c r="AF307" s="360">
        <f>+SUMIFS('[1]SIIF 30 de Septiembre de 2024'!$U$4:$U$749,'[1]SIIF 30 de Septiembre de 2024'!$A$4:$A$749,$B307,'[1]SIIF 30 de Septiembre de 2024'!$B$4:$B$749,$C307,'[1]SIIF 30 de Septiembre de 2024'!$C$4:$C$749,$D307)/1000000</f>
        <v>2246.852155</v>
      </c>
      <c r="AG307" s="360">
        <f t="shared" si="753"/>
        <v>2271.9132890000001</v>
      </c>
      <c r="AH307" s="437">
        <f>+SUMIFS('[1]SIIF 30 de Septiembre de 2024'!$W$4:$W$749,'[1]SIIF 30 de Septiembre de 2024'!$A$4:$A$749,$B307,'[1]SIIF 30 de Septiembre de 2024'!$B$4:$B$749,$C307,'[1]SIIF 30 de Septiembre de 2024'!$C$4:$C$749,$D307,'[1]SIIF 30 de Septiembre de 2024'!$D$4:$D$749,$E307,'[1]SIIF 30 de Septiembre de 2024'!$E$4:$E$749,$F307,'[1]SIIF 30 de Septiembre de 2024'!$F$4:$F$749,$G307,'[1]SIIF 30 de Septiembre de 2024'!$G$4:$G$749,$H307,'[1]SIIF 30 de Septiembre de 2024'!$H$4:$H$749,$I307,'[1]SIIF 30 de Septiembre de 2024'!$I$4:$I$749,$J307,'[1]SIIF 30 de Septiembre de 2024'!$J$4:$J$749,$K307,'[1]SIIF 30 de Septiembre de 2024'!$K$4:$K$749,$L307,'[1]SIIF 30 de Septiembre de 2024'!$L$4:$L$749,$M307,'[1]SIIF 30 de Septiembre de 2024'!$M$4:$M$749,$N307,'[1]SIIF 30 de Septiembre de 2024'!$N$4:$N$749,$O307)/1000000</f>
        <v>2238.3184879999999</v>
      </c>
      <c r="AI307" s="247">
        <f t="shared" si="754"/>
        <v>0.98521299155092878</v>
      </c>
      <c r="AJ307" s="248"/>
      <c r="AK307" s="246">
        <f t="shared" si="755"/>
        <v>2250.9132890000001</v>
      </c>
      <c r="AL307" s="246">
        <f t="shared" si="756"/>
        <v>-12.594801000000189</v>
      </c>
      <c r="AM307" s="170">
        <f t="shared" si="757"/>
        <v>0.99075668948208706</v>
      </c>
      <c r="AN307" s="438">
        <f>+SUMIFS('[1]SIIF 30 de Septiembre de 2024'!$X$4:$X$749,'[1]SIIF 30 de Septiembre de 2024'!$A$4:$A$749,$B307,'[1]SIIF 30 de Septiembre de 2024'!$B$4:$B$749,$C307,'[1]SIIF 30 de Septiembre de 2024'!$C$4:$C$749,$D307,'[1]SIIF 30 de Septiembre de 2024'!$D$4:$D$749,$E307,'[1]SIIF 30 de Septiembre de 2024'!$E$4:$E$749,$F307,'[1]SIIF 30 de Septiembre de 2024'!$F$4:$F$749,$G307,'[1]SIIF 30 de Septiembre de 2024'!$G$4:$G$749,$H307,'[1]SIIF 30 de Septiembre de 2024'!$H$4:$H$749,$I307,'[1]SIIF 30 de Septiembre de 2024'!$I$4:$I$749,$J307,'[1]SIIF 30 de Septiembre de 2024'!$J$4:$J$749,$K307,'[1]SIIF 30 de Septiembre de 2024'!$K$4:$K$749,$L307,'[1]SIIF 30 de Septiembre de 2024'!$L$4:$L$749,$M307,'[1]SIIF 30 de Septiembre de 2024'!$M$4:$M$749,$N307,'[1]SIIF 30 de Septiembre de 2024'!$N$4:$N$749,$O307)/1000000</f>
        <v>1252.2029700000001</v>
      </c>
      <c r="AO307" s="247">
        <f t="shared" si="758"/>
        <v>0.55116670872204221</v>
      </c>
      <c r="AP307" s="248"/>
      <c r="AQ307" s="246">
        <f t="shared" si="759"/>
        <v>1256.30305</v>
      </c>
      <c r="AR307" s="246">
        <f t="shared" si="760"/>
        <v>-4.1000799999999344</v>
      </c>
      <c r="AS307" s="170">
        <f t="shared" si="761"/>
        <v>0.55297139027386533</v>
      </c>
      <c r="AT307" s="438">
        <f>+SUMIFS('[1]SIIF 30 de Septiembre de 2024'!$Z$4:$Z$749,'[1]SIIF 30 de Septiembre de 2024'!$A$4:$A$749,$B307,'[1]SIIF 30 de Septiembre de 2024'!$B$4:$B$749,$C307,'[1]SIIF 30 de Septiembre de 2024'!$C$4:$C$749,$D307,'[1]SIIF 30 de Septiembre de 2024'!$D$4:$D$749,$E307,'[1]SIIF 30 de Septiembre de 2024'!$E$4:$E$749,$F307,'[1]SIIF 30 de Septiembre de 2024'!$F$4:$F$749,$G307,'[1]SIIF 30 de Septiembre de 2024'!$G$4:$G$749,$H307,'[1]SIIF 30 de Septiembre de 2024'!$H$4:$H$749,$I307,'[1]SIIF 30 de Septiembre de 2024'!$I$4:$I$749,$J307,'[1]SIIF 30 de Septiembre de 2024'!$J$4:$J$749,$K307,'[1]SIIF 30 de Septiembre de 2024'!$K$4:$K$749,$L307,'[1]SIIF 30 de Septiembre de 2024'!$L$4:$L$749,$M307,'[1]SIIF 30 de Septiembre de 2024'!$M$4:$M$749,$N307,'[1]SIIF 30 de Septiembre de 2024'!$N$4:$N$749,$O307)/1000000</f>
        <v>1252.2029700000001</v>
      </c>
      <c r="AU307" s="247">
        <f t="shared" si="762"/>
        <v>0.55116670872204221</v>
      </c>
      <c r="AV307" s="428">
        <f t="shared" si="763"/>
        <v>33.594801000000189</v>
      </c>
      <c r="AW307" s="361">
        <f t="shared" si="764"/>
        <v>986.11551799999984</v>
      </c>
      <c r="AX307" s="382">
        <f t="shared" si="765"/>
        <v>1019.710319</v>
      </c>
      <c r="AY307" s="386"/>
      <c r="AZ307" s="190">
        <f t="shared" si="766"/>
        <v>1256.30305</v>
      </c>
      <c r="BA307" s="172">
        <f t="shared" si="767"/>
        <v>0.99673639254477653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8"/>
        <v>647.36711200000002</v>
      </c>
      <c r="CD307" s="496">
        <f t="shared" si="768"/>
        <v>960.40068099999996</v>
      </c>
      <c r="CE307" s="496">
        <f t="shared" si="768"/>
        <v>1469.501526</v>
      </c>
      <c r="CF307" s="496">
        <f t="shared" si="768"/>
        <v>1469.501526</v>
      </c>
      <c r="CG307" s="496">
        <f t="shared" si="768"/>
        <v>1618.4237370000001</v>
      </c>
      <c r="CH307" s="496">
        <f t="shared" si="768"/>
        <v>1715.3137369999999</v>
      </c>
      <c r="CI307" s="496">
        <f t="shared" si="768"/>
        <v>2075.9957549999999</v>
      </c>
      <c r="CJ307" s="496">
        <f t="shared" si="768"/>
        <v>2174.0232890000002</v>
      </c>
      <c r="CK307" s="496">
        <f t="shared" si="768"/>
        <v>2250.9132890000001</v>
      </c>
      <c r="CL307" s="496">
        <f t="shared" si="768"/>
        <v>2250.9132890000001</v>
      </c>
      <c r="CM307" s="496">
        <f t="shared" si="768"/>
        <v>2267.9132890000001</v>
      </c>
      <c r="CN307" s="496">
        <f t="shared" si="768"/>
        <v>2271.9132890000001</v>
      </c>
      <c r="CP307" s="497">
        <f t="shared" si="769"/>
        <v>0</v>
      </c>
      <c r="CQ307" s="497">
        <f t="shared" si="769"/>
        <v>62.975338000000001</v>
      </c>
      <c r="CR307" s="497">
        <f t="shared" si="769"/>
        <v>175.315832</v>
      </c>
      <c r="CS307" s="497">
        <f t="shared" si="769"/>
        <v>336.25151099999999</v>
      </c>
      <c r="CT307" s="497">
        <f t="shared" si="769"/>
        <v>497.18718999999999</v>
      </c>
      <c r="CU307" s="497">
        <f t="shared" si="769"/>
        <v>668.12286900000004</v>
      </c>
      <c r="CV307" s="497">
        <f t="shared" si="769"/>
        <v>887.27168099999994</v>
      </c>
      <c r="CW307" s="497">
        <f t="shared" si="769"/>
        <v>1080.1316650000001</v>
      </c>
      <c r="CX307" s="497">
        <f t="shared" si="769"/>
        <v>1256.30305</v>
      </c>
      <c r="CY307" s="497">
        <f t="shared" si="769"/>
        <v>1510.6244349999999</v>
      </c>
      <c r="CZ307" s="497">
        <f t="shared" si="769"/>
        <v>1860.175058</v>
      </c>
      <c r="DA307" s="497">
        <f t="shared" si="769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30 de Septiembre de 2024'!$P$4:$P$749,'[1]SIIF 30 de Septiembre de 2024'!$A$4:$A$749,$B308,'[1]SIIF 30 de Septiembre de 2024'!$B$4:$B$749,$C308,'[1]SIIF 30 de Septiembre de 2024'!$C$4:$C$749,$D308)/1000000</f>
        <v>1900</v>
      </c>
      <c r="X308" s="360">
        <v>0</v>
      </c>
      <c r="Y308" s="360">
        <f>+SUMIFS('[1]SIIF 30 de Septiembre de 2024'!$R$4:$R$749,'[1]SIIF 30 de Septiembre de 2024'!$A$4:$A$749,$B308,'[1]SIIF 30 de Septiembre de 2024'!$B$4:$B$749,$C308,'[1]SIIF 30 de Septiembre de 2024'!$C$4:$C$749,$D308)/1000000</f>
        <v>0</v>
      </c>
      <c r="Z308" s="360"/>
      <c r="AA308" s="360">
        <f>+SUMIFS('[1]SIIF 30 de Septiembre de 2024'!$Q$4:$Q$749,'[1]SIIF 30 de Septiembre de 2024'!$A$4:$A$749,$B308,'[1]SIIF 30 de Septiembre de 2024'!$B$4:$B$749,$C308,'[1]SIIF 30 de Septiembre de 2024'!$C$4:$C$749,$D308)/1000000</f>
        <v>0</v>
      </c>
      <c r="AB308" s="360"/>
      <c r="AC308" s="360"/>
      <c r="AD308" s="428">
        <f t="shared" si="752"/>
        <v>1900</v>
      </c>
      <c r="AE308" s="360">
        <f>+SUMIFS('[1]SIIF 30 de Septiembre de 2024'!$T$4:$T$749,'[1]SIIF 30 de Septiembre de 2024'!$A$4:$A$749,$B308,'[1]SIIF 30 de Septiembre de 2024'!$B$4:$B$749,$C308,'[1]SIIF 30 de Septiembre de 2024'!$C$4:$C$749,$D308)/1000000</f>
        <v>0</v>
      </c>
      <c r="AF308" s="360">
        <f>+SUMIFS('[1]SIIF 30 de Septiembre de 2024'!$U$4:$U$749,'[1]SIIF 30 de Septiembre de 2024'!$A$4:$A$749,$B308,'[1]SIIF 30 de Septiembre de 2024'!$B$4:$B$749,$C308,'[1]SIIF 30 de Septiembre de 2024'!$C$4:$C$749,$D308)/1000000</f>
        <v>1693.3915698599999</v>
      </c>
      <c r="AG308" s="360">
        <f t="shared" si="753"/>
        <v>1900</v>
      </c>
      <c r="AH308" s="437">
        <f>+SUMIFS('[1]SIIF 30 de Septiembre de 2024'!$W$4:$W$749,'[1]SIIF 30 de Septiembre de 2024'!$A$4:$A$749,$B308,'[1]SIIF 30 de Septiembre de 2024'!$B$4:$B$749,$C308,'[1]SIIF 30 de Septiembre de 2024'!$C$4:$C$749,$D308,'[1]SIIF 30 de Septiembre de 2024'!$D$4:$D$749,$E308,'[1]SIIF 30 de Septiembre de 2024'!$E$4:$E$749,$F308,'[1]SIIF 30 de Septiembre de 2024'!$F$4:$F$749,$G308,'[1]SIIF 30 de Septiembre de 2024'!$G$4:$G$749,$H308,'[1]SIIF 30 de Septiembre de 2024'!$H$4:$H$749,$I308,'[1]SIIF 30 de Septiembre de 2024'!$I$4:$I$749,$J308,'[1]SIIF 30 de Septiembre de 2024'!$J$4:$J$749,$K308,'[1]SIIF 30 de Septiembre de 2024'!$K$4:$K$749,$L308,'[1]SIIF 30 de Septiembre de 2024'!$L$4:$L$749,$M308,'[1]SIIF 30 de Septiembre de 2024'!$M$4:$M$749,$N308,'[1]SIIF 30 de Septiembre de 2024'!$N$4:$N$749,$O308)/1000000</f>
        <v>1642.0035805299999</v>
      </c>
      <c r="AI308" s="247">
        <f t="shared" si="754"/>
        <v>0.86421241080526312</v>
      </c>
      <c r="AJ308" s="248"/>
      <c r="AK308" s="246">
        <f t="shared" si="755"/>
        <v>1900</v>
      </c>
      <c r="AL308" s="246">
        <f t="shared" si="756"/>
        <v>-257.99641947000009</v>
      </c>
      <c r="AM308" s="170">
        <f t="shared" si="757"/>
        <v>1</v>
      </c>
      <c r="AN308" s="438">
        <f>+SUMIFS('[1]SIIF 30 de Septiembre de 2024'!$X$4:$X$749,'[1]SIIF 30 de Septiembre de 2024'!$A$4:$A$749,$B308,'[1]SIIF 30 de Septiembre de 2024'!$B$4:$B$749,$C308,'[1]SIIF 30 de Septiembre de 2024'!$C$4:$C$749,$D308,'[1]SIIF 30 de Septiembre de 2024'!$D$4:$D$749,$E308,'[1]SIIF 30 de Septiembre de 2024'!$E$4:$E$749,$F308,'[1]SIIF 30 de Septiembre de 2024'!$F$4:$F$749,$G308,'[1]SIIF 30 de Septiembre de 2024'!$G$4:$G$749,$H308,'[1]SIIF 30 de Septiembre de 2024'!$H$4:$H$749,$I308,'[1]SIIF 30 de Septiembre de 2024'!$I$4:$I$749,$J308,'[1]SIIF 30 de Septiembre de 2024'!$J$4:$J$749,$K308,'[1]SIIF 30 de Septiembre de 2024'!$K$4:$K$749,$L308,'[1]SIIF 30 de Septiembre de 2024'!$L$4:$L$749,$M308,'[1]SIIF 30 de Septiembre de 2024'!$M$4:$M$749,$N308,'[1]SIIF 30 de Septiembre de 2024'!$N$4:$N$749,$O308)/1000000</f>
        <v>868.94370120000008</v>
      </c>
      <c r="AO308" s="247">
        <f t="shared" si="758"/>
        <v>0.45733879010526318</v>
      </c>
      <c r="AP308" s="248"/>
      <c r="AQ308" s="246">
        <f t="shared" si="759"/>
        <v>885.47023799999999</v>
      </c>
      <c r="AR308" s="246">
        <f t="shared" si="760"/>
        <v>-16.526536799999917</v>
      </c>
      <c r="AS308" s="170">
        <f t="shared" si="761"/>
        <v>0.46603696736842104</v>
      </c>
      <c r="AT308" s="438">
        <f>+SUMIFS('[1]SIIF 30 de Septiembre de 2024'!$Z$4:$Z$749,'[1]SIIF 30 de Septiembre de 2024'!$A$4:$A$749,$B308,'[1]SIIF 30 de Septiembre de 2024'!$B$4:$B$749,$C308,'[1]SIIF 30 de Septiembre de 2024'!$C$4:$C$749,$D308,'[1]SIIF 30 de Septiembre de 2024'!$D$4:$D$749,$E308,'[1]SIIF 30 de Septiembre de 2024'!$E$4:$E$749,$F308,'[1]SIIF 30 de Septiembre de 2024'!$F$4:$F$749,$G308,'[1]SIIF 30 de Septiembre de 2024'!$G$4:$G$749,$H308,'[1]SIIF 30 de Septiembre de 2024'!$H$4:$H$749,$I308,'[1]SIIF 30 de Septiembre de 2024'!$I$4:$I$749,$J308,'[1]SIIF 30 de Septiembre de 2024'!$J$4:$J$749,$K308,'[1]SIIF 30 de Septiembre de 2024'!$K$4:$K$749,$L308,'[1]SIIF 30 de Septiembre de 2024'!$L$4:$L$749,$M308,'[1]SIIF 30 de Septiembre de 2024'!$M$4:$M$749,$N308,'[1]SIIF 30 de Septiembre de 2024'!$N$4:$N$749,$O308)/1000000</f>
        <v>868.94370120000008</v>
      </c>
      <c r="AU308" s="247">
        <f t="shared" si="762"/>
        <v>0.45733879010526318</v>
      </c>
      <c r="AV308" s="428">
        <f t="shared" si="763"/>
        <v>257.99641947000009</v>
      </c>
      <c r="AW308" s="361">
        <f t="shared" si="764"/>
        <v>773.05987932999983</v>
      </c>
      <c r="AX308" s="382">
        <f t="shared" si="765"/>
        <v>1031.0562987999999</v>
      </c>
      <c r="AY308" s="386"/>
      <c r="AZ308" s="190">
        <f t="shared" si="766"/>
        <v>885.47023799999999</v>
      </c>
      <c r="BA308" s="172">
        <f t="shared" si="767"/>
        <v>0.98133586416486662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8"/>
        <v>71.542439999999999</v>
      </c>
      <c r="CD308" s="496">
        <f t="shared" si="768"/>
        <v>304.29771899999997</v>
      </c>
      <c r="CE308" s="496">
        <f t="shared" si="768"/>
        <v>535.704519</v>
      </c>
      <c r="CF308" s="496">
        <f t="shared" si="768"/>
        <v>753.56698600000004</v>
      </c>
      <c r="CG308" s="496">
        <f t="shared" si="768"/>
        <v>1038.848111</v>
      </c>
      <c r="CH308" s="496">
        <f t="shared" si="768"/>
        <v>1288.848111</v>
      </c>
      <c r="CI308" s="496">
        <f t="shared" si="768"/>
        <v>1700</v>
      </c>
      <c r="CJ308" s="496">
        <f t="shared" si="768"/>
        <v>1900</v>
      </c>
      <c r="CK308" s="496">
        <f t="shared" si="768"/>
        <v>1900</v>
      </c>
      <c r="CL308" s="496">
        <f t="shared" si="768"/>
        <v>1900</v>
      </c>
      <c r="CM308" s="496">
        <f t="shared" si="768"/>
        <v>1900</v>
      </c>
      <c r="CN308" s="496">
        <f t="shared" si="768"/>
        <v>1900</v>
      </c>
      <c r="CP308" s="497">
        <f t="shared" si="769"/>
        <v>0</v>
      </c>
      <c r="CQ308" s="497">
        <f t="shared" si="769"/>
        <v>4.5972549999999996</v>
      </c>
      <c r="CR308" s="497">
        <f t="shared" si="769"/>
        <v>29.659533</v>
      </c>
      <c r="CS308" s="497">
        <f t="shared" si="769"/>
        <v>71.870290999999995</v>
      </c>
      <c r="CT308" s="497">
        <f t="shared" si="769"/>
        <v>143.25593699999999</v>
      </c>
      <c r="CU308" s="497">
        <f t="shared" si="769"/>
        <v>214.641583</v>
      </c>
      <c r="CV308" s="497">
        <f t="shared" si="769"/>
        <v>671.66747899999996</v>
      </c>
      <c r="CW308" s="497">
        <f t="shared" si="769"/>
        <v>790.72139200000004</v>
      </c>
      <c r="CX308" s="497">
        <f t="shared" si="769"/>
        <v>885.47023799999999</v>
      </c>
      <c r="CY308" s="497">
        <f t="shared" si="769"/>
        <v>1077.483888</v>
      </c>
      <c r="CZ308" s="497">
        <f t="shared" si="769"/>
        <v>1512.7270980000001</v>
      </c>
      <c r="DA308" s="497">
        <f t="shared" si="769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30 de Septiembre de 2024'!$P$4:$P$749,'[1]SIIF 30 de Septiembre de 2024'!$A$4:$A$749,$B309,'[1]SIIF 30 de Septiembre de 2024'!$B$4:$B$749,$C309,'[1]SIIF 30 de Septiembre de 2024'!$C$4:$C$749,$D309)/1000000</f>
        <v>2000</v>
      </c>
      <c r="X309" s="360">
        <v>0</v>
      </c>
      <c r="Y309" s="360">
        <f>+SUMIFS('[1]SIIF 30 de Septiembre de 2024'!$R$4:$R$749,'[1]SIIF 30 de Septiembre de 2024'!$A$4:$A$749,$B309,'[1]SIIF 30 de Septiembre de 2024'!$B$4:$B$749,$C309,'[1]SIIF 30 de Septiembre de 2024'!$C$4:$C$749,$D309)/1000000</f>
        <v>0</v>
      </c>
      <c r="Z309" s="360"/>
      <c r="AA309" s="360">
        <f>+SUMIFS('[1]SIIF 30 de Septiembre de 2024'!$Q$4:$Q$749,'[1]SIIF 30 de Septiembre de 2024'!$A$4:$A$749,$B309,'[1]SIIF 30 de Septiembre de 2024'!$B$4:$B$749,$C309,'[1]SIIF 30 de Septiembre de 2024'!$C$4:$C$749,$D309)/1000000</f>
        <v>0</v>
      </c>
      <c r="AB309" s="360"/>
      <c r="AC309" s="360"/>
      <c r="AD309" s="428">
        <f t="shared" si="752"/>
        <v>2000</v>
      </c>
      <c r="AE309" s="360">
        <f>+SUMIFS('[1]SIIF 30 de Septiembre de 2024'!$T$4:$T$749,'[1]SIIF 30 de Septiembre de 2024'!$A$4:$A$749,$B309,'[1]SIIF 30 de Septiembre de 2024'!$B$4:$B$749,$C309,'[1]SIIF 30 de Septiembre de 2024'!$C$4:$C$749,$D309)/1000000</f>
        <v>0</v>
      </c>
      <c r="AF309" s="360">
        <f>+SUMIFS('[1]SIIF 30 de Septiembre de 2024'!$U$4:$U$749,'[1]SIIF 30 de Septiembre de 2024'!$A$4:$A$749,$B309,'[1]SIIF 30 de Septiembre de 2024'!$B$4:$B$749,$C309,'[1]SIIF 30 de Septiembre de 2024'!$C$4:$C$749,$D309)/1000000</f>
        <v>1909.552588</v>
      </c>
      <c r="AG309" s="360">
        <f t="shared" si="753"/>
        <v>2000</v>
      </c>
      <c r="AH309" s="437">
        <f>+SUMIFS('[1]SIIF 30 de Septiembre de 2024'!$W$4:$W$749,'[1]SIIF 30 de Septiembre de 2024'!$A$4:$A$749,$B309,'[1]SIIF 30 de Septiembre de 2024'!$B$4:$B$749,$C309,'[1]SIIF 30 de Septiembre de 2024'!$C$4:$C$749,$D309,'[1]SIIF 30 de Septiembre de 2024'!$D$4:$D$749,$E309,'[1]SIIF 30 de Septiembre de 2024'!$E$4:$E$749,$F309,'[1]SIIF 30 de Septiembre de 2024'!$F$4:$F$749,$G309,'[1]SIIF 30 de Septiembre de 2024'!$G$4:$G$749,$H309,'[1]SIIF 30 de Septiembre de 2024'!$H$4:$H$749,$I309,'[1]SIIF 30 de Septiembre de 2024'!$I$4:$I$749,$J309,'[1]SIIF 30 de Septiembre de 2024'!$J$4:$J$749,$K309,'[1]SIIF 30 de Septiembre de 2024'!$K$4:$K$749,$L309,'[1]SIIF 30 de Septiembre de 2024'!$L$4:$L$749,$M309,'[1]SIIF 30 de Septiembre de 2024'!$M$4:$M$749,$N309,'[1]SIIF 30 de Septiembre de 2024'!$N$4:$N$749,$O309)/1000000</f>
        <v>1561.056478</v>
      </c>
      <c r="AI309" s="247">
        <f t="shared" si="754"/>
        <v>0.78052823900000001</v>
      </c>
      <c r="AJ309" s="248"/>
      <c r="AK309" s="246">
        <f t="shared" si="755"/>
        <v>1445.0185489999999</v>
      </c>
      <c r="AL309" s="246">
        <f t="shared" si="756"/>
        <v>116.03792900000008</v>
      </c>
      <c r="AM309" s="170">
        <f t="shared" si="757"/>
        <v>0.72250927450000002</v>
      </c>
      <c r="AN309" s="438">
        <f>+SUMIFS('[1]SIIF 30 de Septiembre de 2024'!$X$4:$X$749,'[1]SIIF 30 de Septiembre de 2024'!$A$4:$A$749,$B309,'[1]SIIF 30 de Septiembre de 2024'!$B$4:$B$749,$C309,'[1]SIIF 30 de Septiembre de 2024'!$C$4:$C$749,$D309,'[1]SIIF 30 de Septiembre de 2024'!$D$4:$D$749,$E309,'[1]SIIF 30 de Septiembre de 2024'!$E$4:$E$749,$F309,'[1]SIIF 30 de Septiembre de 2024'!$F$4:$F$749,$G309,'[1]SIIF 30 de Septiembre de 2024'!$G$4:$G$749,$H309,'[1]SIIF 30 de Septiembre de 2024'!$H$4:$H$749,$I309,'[1]SIIF 30 de Septiembre de 2024'!$I$4:$I$749,$J309,'[1]SIIF 30 de Septiembre de 2024'!$J$4:$J$749,$K309,'[1]SIIF 30 de Septiembre de 2024'!$K$4:$K$749,$L309,'[1]SIIF 30 de Septiembre de 2024'!$L$4:$L$749,$M309,'[1]SIIF 30 de Septiembre de 2024'!$M$4:$M$749,$N309,'[1]SIIF 30 de Septiembre de 2024'!$N$4:$N$749,$O309)/1000000</f>
        <v>846.70354420000001</v>
      </c>
      <c r="AO309" s="247">
        <f t="shared" si="758"/>
        <v>0.42335177210000002</v>
      </c>
      <c r="AP309" s="248"/>
      <c r="AQ309" s="246">
        <f t="shared" si="759"/>
        <v>1131.251589</v>
      </c>
      <c r="AR309" s="246">
        <f t="shared" si="760"/>
        <v>-284.54804479999996</v>
      </c>
      <c r="AS309" s="170">
        <f t="shared" si="761"/>
        <v>0.56562579449999995</v>
      </c>
      <c r="AT309" s="438">
        <f>+SUMIFS('[1]SIIF 30 de Septiembre de 2024'!$Z$4:$Z$749,'[1]SIIF 30 de Septiembre de 2024'!$A$4:$A$749,$B309,'[1]SIIF 30 de Septiembre de 2024'!$B$4:$B$749,$C309,'[1]SIIF 30 de Septiembre de 2024'!$C$4:$C$749,$D309,'[1]SIIF 30 de Septiembre de 2024'!$D$4:$D$749,$E309,'[1]SIIF 30 de Septiembre de 2024'!$E$4:$E$749,$F309,'[1]SIIF 30 de Septiembre de 2024'!$F$4:$F$749,$G309,'[1]SIIF 30 de Septiembre de 2024'!$G$4:$G$749,$H309,'[1]SIIF 30 de Septiembre de 2024'!$H$4:$H$749,$I309,'[1]SIIF 30 de Septiembre de 2024'!$I$4:$I$749,$J309,'[1]SIIF 30 de Septiembre de 2024'!$J$4:$J$749,$K309,'[1]SIIF 30 de Septiembre de 2024'!$K$4:$K$749,$L309,'[1]SIIF 30 de Septiembre de 2024'!$L$4:$L$749,$M309,'[1]SIIF 30 de Septiembre de 2024'!$M$4:$M$749,$N309,'[1]SIIF 30 de Septiembre de 2024'!$N$4:$N$749,$O309)/1000000</f>
        <v>846.70354420000001</v>
      </c>
      <c r="AU309" s="247">
        <f t="shared" si="762"/>
        <v>0.42335177210000002</v>
      </c>
      <c r="AV309" s="428">
        <f t="shared" si="763"/>
        <v>438.94352200000003</v>
      </c>
      <c r="AW309" s="361">
        <f t="shared" si="764"/>
        <v>714.35293379999996</v>
      </c>
      <c r="AX309" s="382">
        <f t="shared" si="765"/>
        <v>1153.2964557999999</v>
      </c>
      <c r="AY309" s="386"/>
      <c r="AZ309" s="190">
        <f t="shared" si="766"/>
        <v>1131.251589</v>
      </c>
      <c r="BA309" s="172">
        <f t="shared" si="767"/>
        <v>0.74846617006608251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8"/>
        <v>257.33484900000002</v>
      </c>
      <c r="CD309" s="496">
        <f t="shared" si="768"/>
        <v>290.42812900000001</v>
      </c>
      <c r="CE309" s="496">
        <f t="shared" si="768"/>
        <v>468.07001400000001</v>
      </c>
      <c r="CF309" s="496">
        <f t="shared" si="768"/>
        <v>1127.313124</v>
      </c>
      <c r="CG309" s="496">
        <f t="shared" si="768"/>
        <v>1435.1430089999999</v>
      </c>
      <c r="CH309" s="496">
        <f t="shared" si="768"/>
        <v>1436.7368939999999</v>
      </c>
      <c r="CI309" s="496">
        <f t="shared" si="768"/>
        <v>1438.3307789999999</v>
      </c>
      <c r="CJ309" s="496">
        <f t="shared" si="768"/>
        <v>1441.6246639999999</v>
      </c>
      <c r="CK309" s="496">
        <f t="shared" si="768"/>
        <v>1445.0185489999999</v>
      </c>
      <c r="CL309" s="496">
        <f t="shared" si="768"/>
        <v>1457</v>
      </c>
      <c r="CM309" s="496">
        <f t="shared" si="768"/>
        <v>1458.3</v>
      </c>
      <c r="CN309" s="496">
        <f t="shared" si="768"/>
        <v>2000</v>
      </c>
      <c r="CP309" s="497">
        <f t="shared" si="769"/>
        <v>3.3578830000000002</v>
      </c>
      <c r="CQ309" s="497">
        <f t="shared" si="769"/>
        <v>17.968579999999999</v>
      </c>
      <c r="CR309" s="497">
        <f t="shared" si="769"/>
        <v>53.625464999999998</v>
      </c>
      <c r="CS309" s="497">
        <f t="shared" si="769"/>
        <v>360.06789300000003</v>
      </c>
      <c r="CT309" s="497">
        <f t="shared" si="769"/>
        <v>701.67635299999995</v>
      </c>
      <c r="CU309" s="497">
        <f t="shared" si="769"/>
        <v>867.312095</v>
      </c>
      <c r="CV309" s="497">
        <f t="shared" si="769"/>
        <v>1014.455105</v>
      </c>
      <c r="CW309" s="497">
        <f t="shared" si="769"/>
        <v>1054.303347</v>
      </c>
      <c r="CX309" s="497">
        <f t="shared" si="769"/>
        <v>1131.251589</v>
      </c>
      <c r="CY309" s="497">
        <f t="shared" si="769"/>
        <v>1170.7023630000001</v>
      </c>
      <c r="CZ309" s="497">
        <f t="shared" si="769"/>
        <v>1257.9567199999999</v>
      </c>
      <c r="DA309" s="497">
        <f t="shared" si="769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30 de Septiembre de 2024'!$P$4:$P$749,'[1]SIIF 30 de Septiembre de 2024'!$A$4:$A$749,$B310,'[1]SIIF 30 de Septiembre de 2024'!$B$4:$B$749,$C310,'[1]SIIF 30 de Septiembre de 2024'!$C$4:$C$749,$D310)/1000000</f>
        <v>4037.3755839999999</v>
      </c>
      <c r="X310" s="360">
        <v>0</v>
      </c>
      <c r="Y310" s="360">
        <f>+SUMIFS('[1]SIIF 30 de Septiembre de 2024'!$R$4:$R$749,'[1]SIIF 30 de Septiembre de 2024'!$A$4:$A$749,$B310,'[1]SIIF 30 de Septiembre de 2024'!$B$4:$B$749,$C310,'[1]SIIF 30 de Septiembre de 2024'!$C$4:$C$749,$D310)/1000000</f>
        <v>0</v>
      </c>
      <c r="Z310" s="360"/>
      <c r="AA310" s="360">
        <f>+SUMIFS('[1]SIIF 30 de Septiembre de 2024'!$Q$4:$Q$749,'[1]SIIF 30 de Septiembre de 2024'!$A$4:$A$749,$B310,'[1]SIIF 30 de Septiembre de 2024'!$B$4:$B$749,$C310,'[1]SIIF 30 de Septiembre de 2024'!$C$4:$C$749,$D310)/1000000</f>
        <v>0</v>
      </c>
      <c r="AB310" s="360"/>
      <c r="AC310" s="360"/>
      <c r="AD310" s="428">
        <f t="shared" si="752"/>
        <v>4037.3755839999999</v>
      </c>
      <c r="AE310" s="360">
        <f>+SUMIFS('[1]SIIF 30 de Septiembre de 2024'!$T$4:$T$749,'[1]SIIF 30 de Septiembre de 2024'!$A$4:$A$749,$B310,'[1]SIIF 30 de Septiembre de 2024'!$B$4:$B$749,$C310,'[1]SIIF 30 de Septiembre de 2024'!$C$4:$C$749,$D310)/1000000</f>
        <v>0</v>
      </c>
      <c r="AF310" s="360">
        <f>+SUMIFS('[1]SIIF 30 de Septiembre de 2024'!$U$4:$U$749,'[1]SIIF 30 de Septiembre de 2024'!$A$4:$A$749,$B310,'[1]SIIF 30 de Septiembre de 2024'!$B$4:$B$749,$C310,'[1]SIIF 30 de Septiembre de 2024'!$C$4:$C$749,$D310)/1000000</f>
        <v>4001.3140130000002</v>
      </c>
      <c r="AG310" s="360">
        <f t="shared" si="753"/>
        <v>4037.3755839999999</v>
      </c>
      <c r="AH310" s="437">
        <f>+SUMIFS('[1]SIIF 30 de Septiembre de 2024'!$W$4:$W$749,'[1]SIIF 30 de Septiembre de 2024'!$A$4:$A$749,$B310,'[1]SIIF 30 de Septiembre de 2024'!$B$4:$B$749,$C310,'[1]SIIF 30 de Septiembre de 2024'!$C$4:$C$749,$D310,'[1]SIIF 30 de Septiembre de 2024'!$D$4:$D$749,$E310,'[1]SIIF 30 de Septiembre de 2024'!$E$4:$E$749,$F310,'[1]SIIF 30 de Septiembre de 2024'!$F$4:$F$749,$G310,'[1]SIIF 30 de Septiembre de 2024'!$G$4:$G$749,$H310,'[1]SIIF 30 de Septiembre de 2024'!$H$4:$H$749,$I310,'[1]SIIF 30 de Septiembre de 2024'!$I$4:$I$749,$J310,'[1]SIIF 30 de Septiembre de 2024'!$J$4:$J$749,$K310,'[1]SIIF 30 de Septiembre de 2024'!$K$4:$K$749,$L310,'[1]SIIF 30 de Septiembre de 2024'!$L$4:$L$749,$M310,'[1]SIIF 30 de Septiembre de 2024'!$M$4:$M$749,$N310,'[1]SIIF 30 de Septiembre de 2024'!$N$4:$N$749,$O310)/1000000</f>
        <v>3853.4185160000002</v>
      </c>
      <c r="AI310" s="247">
        <f t="shared" si="754"/>
        <v>0.9544364738497414</v>
      </c>
      <c r="AJ310" s="248"/>
      <c r="AK310" s="246">
        <f t="shared" si="755"/>
        <v>4037.3755839999999</v>
      </c>
      <c r="AL310" s="246">
        <f t="shared" si="756"/>
        <v>-183.95706799999971</v>
      </c>
      <c r="AM310" s="170">
        <f t="shared" si="757"/>
        <v>1</v>
      </c>
      <c r="AN310" s="438">
        <f>+SUMIFS('[1]SIIF 30 de Septiembre de 2024'!$X$4:$X$749,'[1]SIIF 30 de Septiembre de 2024'!$A$4:$A$749,$B310,'[1]SIIF 30 de Septiembre de 2024'!$B$4:$B$749,$C310,'[1]SIIF 30 de Septiembre de 2024'!$C$4:$C$749,$D310,'[1]SIIF 30 de Septiembre de 2024'!$D$4:$D$749,$E310,'[1]SIIF 30 de Septiembre de 2024'!$E$4:$E$749,$F310,'[1]SIIF 30 de Septiembre de 2024'!$F$4:$F$749,$G310,'[1]SIIF 30 de Septiembre de 2024'!$G$4:$G$749,$H310,'[1]SIIF 30 de Septiembre de 2024'!$H$4:$H$749,$I310,'[1]SIIF 30 de Septiembre de 2024'!$I$4:$I$749,$J310,'[1]SIIF 30 de Septiembre de 2024'!$J$4:$J$749,$K310,'[1]SIIF 30 de Septiembre de 2024'!$K$4:$K$749,$L310,'[1]SIIF 30 de Septiembre de 2024'!$L$4:$L$749,$M310,'[1]SIIF 30 de Septiembre de 2024'!$M$4:$M$749,$N310,'[1]SIIF 30 de Septiembre de 2024'!$N$4:$N$749,$O310)/1000000</f>
        <v>2043.1526923699998</v>
      </c>
      <c r="AO310" s="247">
        <f t="shared" si="758"/>
        <v>0.50605960477567491</v>
      </c>
      <c r="AP310" s="248"/>
      <c r="AQ310" s="246">
        <f t="shared" si="759"/>
        <v>1975.5876350000001</v>
      </c>
      <c r="AR310" s="246">
        <f t="shared" si="760"/>
        <v>67.565057369999749</v>
      </c>
      <c r="AS310" s="170">
        <f t="shared" si="761"/>
        <v>0.4893247095537</v>
      </c>
      <c r="AT310" s="438">
        <f>+SUMIFS('[1]SIIF 30 de Septiembre de 2024'!$Z$4:$Z$749,'[1]SIIF 30 de Septiembre de 2024'!$A$4:$A$749,$B310,'[1]SIIF 30 de Septiembre de 2024'!$B$4:$B$749,$C310,'[1]SIIF 30 de Septiembre de 2024'!$C$4:$C$749,$D310,'[1]SIIF 30 de Septiembre de 2024'!$D$4:$D$749,$E310,'[1]SIIF 30 de Septiembre de 2024'!$E$4:$E$749,$F310,'[1]SIIF 30 de Septiembre de 2024'!$F$4:$F$749,$G310,'[1]SIIF 30 de Septiembre de 2024'!$G$4:$G$749,$H310,'[1]SIIF 30 de Septiembre de 2024'!$H$4:$H$749,$I310,'[1]SIIF 30 de Septiembre de 2024'!$I$4:$I$749,$J310,'[1]SIIF 30 de Septiembre de 2024'!$J$4:$J$749,$K310,'[1]SIIF 30 de Septiembre de 2024'!$K$4:$K$749,$L310,'[1]SIIF 30 de Septiembre de 2024'!$L$4:$L$749,$M310,'[1]SIIF 30 de Septiembre de 2024'!$M$4:$M$749,$N310,'[1]SIIF 30 de Septiembre de 2024'!$N$4:$N$749,$O310)/1000000</f>
        <v>2043.1526923699998</v>
      </c>
      <c r="AU310" s="247">
        <f t="shared" si="762"/>
        <v>0.50605960477567491</v>
      </c>
      <c r="AV310" s="428">
        <f t="shared" si="763"/>
        <v>183.95706799999971</v>
      </c>
      <c r="AW310" s="361">
        <f t="shared" si="764"/>
        <v>1810.2658236300003</v>
      </c>
      <c r="AX310" s="382">
        <f t="shared" si="765"/>
        <v>1994.22289163</v>
      </c>
      <c r="AY310" s="386"/>
      <c r="AZ310" s="190">
        <f t="shared" si="766"/>
        <v>1975.5876349999999</v>
      </c>
      <c r="BA310" s="172">
        <f t="shared" si="767"/>
        <v>1.0341999798809229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8"/>
        <v>160.07766699999999</v>
      </c>
      <c r="CD310" s="496">
        <f t="shared" si="768"/>
        <v>543.32409800000005</v>
      </c>
      <c r="CE310" s="496">
        <f t="shared" si="768"/>
        <v>652.46609799999999</v>
      </c>
      <c r="CF310" s="496">
        <f t="shared" si="768"/>
        <v>652.46609799999999</v>
      </c>
      <c r="CG310" s="496">
        <f t="shared" si="768"/>
        <v>1619.694606</v>
      </c>
      <c r="CH310" s="496">
        <f t="shared" si="768"/>
        <v>3617.3929389999998</v>
      </c>
      <c r="CI310" s="496">
        <f t="shared" si="768"/>
        <v>3617.3929389999998</v>
      </c>
      <c r="CJ310" s="496">
        <f t="shared" si="768"/>
        <v>4037.3755839999999</v>
      </c>
      <c r="CK310" s="496">
        <f t="shared" si="768"/>
        <v>4037.3755839999999</v>
      </c>
      <c r="CL310" s="496">
        <f t="shared" si="768"/>
        <v>4037.3755839999999</v>
      </c>
      <c r="CM310" s="496">
        <f t="shared" si="768"/>
        <v>4037.3755839999999</v>
      </c>
      <c r="CN310" s="496">
        <f t="shared" si="768"/>
        <v>4037.3755839999999</v>
      </c>
      <c r="CP310" s="497">
        <f t="shared" si="769"/>
        <v>0</v>
      </c>
      <c r="CQ310" s="497">
        <f t="shared" si="769"/>
        <v>14.744923</v>
      </c>
      <c r="CR310" s="497">
        <f t="shared" si="769"/>
        <v>104.063452</v>
      </c>
      <c r="CS310" s="497">
        <f t="shared" si="769"/>
        <v>197.98198099999999</v>
      </c>
      <c r="CT310" s="497">
        <f t="shared" si="769"/>
        <v>303.83225399999998</v>
      </c>
      <c r="CU310" s="497">
        <f t="shared" si="769"/>
        <v>682.76166499999999</v>
      </c>
      <c r="CV310" s="497">
        <f t="shared" si="769"/>
        <v>1421.000577</v>
      </c>
      <c r="CW310" s="497">
        <f t="shared" si="769"/>
        <v>1547.2941060000001</v>
      </c>
      <c r="CX310" s="497">
        <f t="shared" si="769"/>
        <v>1975.5876350000001</v>
      </c>
      <c r="CY310" s="497">
        <f t="shared" si="769"/>
        <v>2882.960497</v>
      </c>
      <c r="CZ310" s="497">
        <f t="shared" si="769"/>
        <v>2991.2540260000001</v>
      </c>
      <c r="DA310" s="497">
        <f t="shared" si="769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70">+SUM(X302:X310)</f>
        <v>0</v>
      </c>
      <c r="Y311" s="353">
        <f t="shared" si="770"/>
        <v>0</v>
      </c>
      <c r="Z311" s="353">
        <f t="shared" si="770"/>
        <v>0</v>
      </c>
      <c r="AA311" s="353">
        <f t="shared" si="770"/>
        <v>0</v>
      </c>
      <c r="AB311" s="353">
        <f t="shared" si="770"/>
        <v>0</v>
      </c>
      <c r="AC311" s="353">
        <f t="shared" si="770"/>
        <v>0</v>
      </c>
      <c r="AD311" s="423">
        <f t="shared" si="770"/>
        <v>27168.241168000004</v>
      </c>
      <c r="AE311" s="353">
        <f t="shared" si="770"/>
        <v>0</v>
      </c>
      <c r="AF311" s="353">
        <f t="shared" si="770"/>
        <v>25817.532290549996</v>
      </c>
      <c r="AG311" s="353">
        <f>+SUM(AG302:AG310)</f>
        <v>27168.241168000004</v>
      </c>
      <c r="AH311" s="423">
        <f t="shared" si="770"/>
        <v>22238.385539679999</v>
      </c>
      <c r="AI311" s="167">
        <f t="shared" si="754"/>
        <v>0.81854343835380061</v>
      </c>
      <c r="AJ311" s="260"/>
      <c r="AK311" s="185">
        <f>+SUM(AK302:AK310)</f>
        <v>23938.232249000001</v>
      </c>
      <c r="AL311" s="185">
        <f>+SUM(AL302:AL310)</f>
        <v>-1699.8467093199993</v>
      </c>
      <c r="AM311" s="170">
        <f t="shared" si="757"/>
        <v>0.88111085664226008</v>
      </c>
      <c r="AN311" s="423">
        <f>+SUM(AN302:AN310)</f>
        <v>12161.532236839999</v>
      </c>
      <c r="AO311" s="183">
        <f t="shared" si="758"/>
        <v>0.44763781952747123</v>
      </c>
      <c r="AP311" s="261"/>
      <c r="AQ311" s="185">
        <f>+SUM(AQ302:AQ310)</f>
        <v>15313.787278</v>
      </c>
      <c r="AR311" s="185">
        <f>+SUM(AR302:AR310)</f>
        <v>-3152.2550411600005</v>
      </c>
      <c r="AS311" s="170">
        <f t="shared" si="761"/>
        <v>0.56366502282220898</v>
      </c>
      <c r="AT311" s="423">
        <f>+SUM(AT302:AT310)</f>
        <v>12161.532236839999</v>
      </c>
      <c r="AU311" s="183">
        <f t="shared" si="762"/>
        <v>0.44763781952747123</v>
      </c>
      <c r="AV311" s="423">
        <f>+SUM(AV302:AV310)</f>
        <v>4929.8556283199996</v>
      </c>
      <c r="AW311" s="353">
        <f>+SUM(AW302:AW310)</f>
        <v>10076.853302840002</v>
      </c>
      <c r="AX311" s="353">
        <f>+SUM(AX302:AX310)</f>
        <v>15006.708931159999</v>
      </c>
      <c r="AY311" s="353">
        <f>+SUM(AY302:AY310)</f>
        <v>0</v>
      </c>
      <c r="AZ311" s="353">
        <f>+SUM(AZ302:AZ310)</f>
        <v>15313.787277999998</v>
      </c>
      <c r="BA311" s="172">
        <f t="shared" si="767"/>
        <v>0.79415575102779623</v>
      </c>
      <c r="BC311" s="510">
        <f>CC311/$AD$311</f>
        <v>0.13023178361532717</v>
      </c>
      <c r="BD311" s="510">
        <f t="shared" ref="BD311:BN311" si="771">CD311/$AD$311</f>
        <v>0.2315689609826567</v>
      </c>
      <c r="BE311" s="510">
        <f t="shared" si="771"/>
        <v>0.34803778380535028</v>
      </c>
      <c r="BF311" s="510">
        <f t="shared" si="771"/>
        <v>0.43777814855416181</v>
      </c>
      <c r="BG311" s="510">
        <f t="shared" si="771"/>
        <v>0.55722220192270333</v>
      </c>
      <c r="BH311" s="510">
        <f t="shared" si="771"/>
        <v>0.66607733721513307</v>
      </c>
      <c r="BI311" s="510">
        <f t="shared" si="771"/>
        <v>0.78201939152485955</v>
      </c>
      <c r="BJ311" s="510">
        <f t="shared" si="771"/>
        <v>0.85007362041538237</v>
      </c>
      <c r="BK311" s="510">
        <f t="shared" si="771"/>
        <v>0.88111085664226008</v>
      </c>
      <c r="BL311" s="510">
        <f t="shared" si="771"/>
        <v>0.91571145408937127</v>
      </c>
      <c r="BM311" s="510">
        <f t="shared" si="771"/>
        <v>0.96256963733089307</v>
      </c>
      <c r="BN311" s="510">
        <f t="shared" si="771"/>
        <v>1</v>
      </c>
      <c r="BP311" s="510">
        <f>CP311/$AD$311</f>
        <v>4.0524297954803838E-4</v>
      </c>
      <c r="BQ311" s="510">
        <f t="shared" ref="BQ311:CA311" si="772">CQ311/$AD$311</f>
        <v>7.8483133921509046E-3</v>
      </c>
      <c r="BR311" s="510">
        <f t="shared" si="772"/>
        <v>3.7034810048179108E-2</v>
      </c>
      <c r="BS311" s="510">
        <f t="shared" si="772"/>
        <v>0.11031537251406953</v>
      </c>
      <c r="BT311" s="510">
        <f t="shared" si="772"/>
        <v>0.20056027912539026</v>
      </c>
      <c r="BU311" s="510">
        <f t="shared" si="772"/>
        <v>0.2883370660087774</v>
      </c>
      <c r="BV311" s="510">
        <f t="shared" si="772"/>
        <v>0.40151728717163154</v>
      </c>
      <c r="BW311" s="510">
        <f t="shared" si="772"/>
        <v>0.47921939423649623</v>
      </c>
      <c r="BX311" s="510">
        <f t="shared" si="772"/>
        <v>0.56366502282220898</v>
      </c>
      <c r="BY311" s="510">
        <f t="shared" si="772"/>
        <v>0.68887698118802265</v>
      </c>
      <c r="BZ311" s="510">
        <f t="shared" si="772"/>
        <v>0.78981164821497407</v>
      </c>
      <c r="CA311" s="510">
        <f t="shared" si="772"/>
        <v>1</v>
      </c>
      <c r="CC311" s="185">
        <f>+SUM(CC302:CC310)</f>
        <v>3538.1685050000001</v>
      </c>
      <c r="CD311" s="185">
        <f t="shared" ref="CD311:CN311" si="773">+SUM(CD302:CD310)</f>
        <v>6291.321379</v>
      </c>
      <c r="CE311" s="185">
        <f t="shared" si="773"/>
        <v>9455.5744460000024</v>
      </c>
      <c r="CF311" s="185">
        <f t="shared" si="773"/>
        <v>11893.662318000001</v>
      </c>
      <c r="CG311" s="185">
        <f t="shared" si="773"/>
        <v>15138.747166000001</v>
      </c>
      <c r="CH311" s="185">
        <f t="shared" si="773"/>
        <v>18096.149733999999</v>
      </c>
      <c r="CI311" s="185">
        <f t="shared" si="773"/>
        <v>21246.091427000003</v>
      </c>
      <c r="CJ311" s="185">
        <f t="shared" si="773"/>
        <v>23095.005130000001</v>
      </c>
      <c r="CK311" s="185">
        <f t="shared" si="773"/>
        <v>23938.232249000001</v>
      </c>
      <c r="CL311" s="185">
        <f t="shared" si="773"/>
        <v>24878.269625000001</v>
      </c>
      <c r="CM311" s="185">
        <f t="shared" si="773"/>
        <v>26151.324048000002</v>
      </c>
      <c r="CN311" s="185">
        <f t="shared" si="773"/>
        <v>27168.241168000004</v>
      </c>
      <c r="CP311" s="185">
        <f t="shared" ref="CP311:DA311" si="774">+SUM(CP302:CP310)</f>
        <v>11.009739</v>
      </c>
      <c r="CQ311" s="185">
        <f t="shared" si="774"/>
        <v>213.22487099999998</v>
      </c>
      <c r="CR311" s="185">
        <f t="shared" si="774"/>
        <v>1006.1706509999999</v>
      </c>
      <c r="CS311" s="185">
        <f t="shared" si="774"/>
        <v>2997.0746450000001</v>
      </c>
      <c r="CT311" s="185">
        <f t="shared" si="774"/>
        <v>5448.8700319999998</v>
      </c>
      <c r="CU311" s="185">
        <f t="shared" si="774"/>
        <v>7833.6109470000001</v>
      </c>
      <c r="CV311" s="185">
        <f t="shared" si="774"/>
        <v>10908.518491000001</v>
      </c>
      <c r="CW311" s="185">
        <f t="shared" si="774"/>
        <v>13019.548075000001</v>
      </c>
      <c r="CX311" s="185">
        <f t="shared" si="774"/>
        <v>15313.787278</v>
      </c>
      <c r="CY311" s="185">
        <f t="shared" si="774"/>
        <v>18715.575960000002</v>
      </c>
      <c r="CZ311" s="185">
        <f t="shared" si="774"/>
        <v>21457.793335999995</v>
      </c>
      <c r="DA311" s="185">
        <f t="shared" si="774"/>
        <v>27168.241168000004</v>
      </c>
      <c r="DC311" s="185">
        <f t="shared" ref="DC311:DN311" si="775">+SUM(DC302:DC310)</f>
        <v>3538168505</v>
      </c>
      <c r="DD311" s="185">
        <f t="shared" si="775"/>
        <v>6291321379</v>
      </c>
      <c r="DE311" s="185">
        <f t="shared" si="775"/>
        <v>9455574446</v>
      </c>
      <c r="DF311" s="185">
        <f t="shared" si="775"/>
        <v>11893662318</v>
      </c>
      <c r="DG311" s="185">
        <f t="shared" si="775"/>
        <v>15138747166</v>
      </c>
      <c r="DH311" s="185">
        <f t="shared" si="775"/>
        <v>18096149734</v>
      </c>
      <c r="DI311" s="185">
        <f t="shared" si="775"/>
        <v>21246091427</v>
      </c>
      <c r="DJ311" s="185">
        <f t="shared" si="775"/>
        <v>23095005130</v>
      </c>
      <c r="DK311" s="185">
        <f t="shared" si="775"/>
        <v>23938232249</v>
      </c>
      <c r="DL311" s="185">
        <f t="shared" si="775"/>
        <v>24878269625</v>
      </c>
      <c r="DM311" s="185">
        <f t="shared" si="775"/>
        <v>26151324048</v>
      </c>
      <c r="DN311" s="185">
        <f t="shared" si="775"/>
        <v>27168241168</v>
      </c>
      <c r="DP311" s="185">
        <f t="shared" ref="DP311:EA311" si="776">+SUM(DP302:DP310)</f>
        <v>11009739</v>
      </c>
      <c r="DQ311" s="185">
        <f t="shared" si="776"/>
        <v>213224871</v>
      </c>
      <c r="DR311" s="185">
        <f t="shared" si="776"/>
        <v>1006170651</v>
      </c>
      <c r="DS311" s="185">
        <f t="shared" si="776"/>
        <v>2997074645</v>
      </c>
      <c r="DT311" s="185">
        <f t="shared" si="776"/>
        <v>5448870032</v>
      </c>
      <c r="DU311" s="185">
        <f t="shared" si="776"/>
        <v>7833610947</v>
      </c>
      <c r="DV311" s="185">
        <f t="shared" si="776"/>
        <v>10908518491</v>
      </c>
      <c r="DW311" s="185">
        <f t="shared" si="776"/>
        <v>13019548075</v>
      </c>
      <c r="DX311" s="185">
        <f t="shared" si="776"/>
        <v>15313787278</v>
      </c>
      <c r="DY311" s="185">
        <f t="shared" si="776"/>
        <v>18715575960</v>
      </c>
      <c r="DZ311" s="185">
        <f t="shared" si="776"/>
        <v>21457793336</v>
      </c>
      <c r="EA311" s="185">
        <f t="shared" si="776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BC7:CA7"/>
    <mergeCell ref="T70:AS70"/>
    <mergeCell ref="CC7:DA7"/>
    <mergeCell ref="DC7:EA7"/>
    <mergeCell ref="EC7:FA7"/>
    <mergeCell ref="T254:AS254"/>
    <mergeCell ref="T285:AS285"/>
    <mergeCell ref="W1:X1"/>
    <mergeCell ref="T5:AX5"/>
    <mergeCell ref="AN7:AO7"/>
    <mergeCell ref="AT7:AU7"/>
    <mergeCell ref="AV7:AW7"/>
    <mergeCell ref="T159:AS159"/>
    <mergeCell ref="T183:AS183"/>
    <mergeCell ref="T208:AS208"/>
    <mergeCell ref="T231:AW231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522777AA-088B-4EDC-BA53-8028D3E79376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25" t="s">
        <v>104</v>
      </c>
      <c r="D2" s="625"/>
      <c r="E2" s="625"/>
      <c r="F2" s="625"/>
      <c r="G2" s="625"/>
      <c r="H2" s="625"/>
      <c r="I2" s="625"/>
      <c r="J2" s="625"/>
      <c r="K2" s="625"/>
      <c r="L2" s="625"/>
    </row>
    <row r="3" spans="2:14" ht="15" customHeight="1">
      <c r="C3" s="625"/>
      <c r="D3" s="625"/>
      <c r="E3" s="625"/>
      <c r="F3" s="625"/>
      <c r="G3" s="625"/>
      <c r="H3" s="625"/>
      <c r="I3" s="625"/>
      <c r="J3" s="625"/>
      <c r="K3" s="625"/>
      <c r="L3" s="625"/>
    </row>
    <row r="4" spans="2:14" ht="15" customHeight="1">
      <c r="C4" s="625"/>
      <c r="D4" s="625"/>
      <c r="E4" s="625"/>
      <c r="F4" s="625"/>
      <c r="G4" s="625"/>
      <c r="H4" s="625"/>
      <c r="I4" s="625"/>
      <c r="J4" s="625"/>
      <c r="K4" s="625"/>
      <c r="L4" s="625"/>
    </row>
    <row r="5" spans="2:14" ht="15" customHeight="1">
      <c r="C5" s="625"/>
      <c r="D5" s="625"/>
      <c r="E5" s="625"/>
      <c r="F5" s="625"/>
      <c r="G5" s="625"/>
      <c r="H5" s="625"/>
      <c r="I5" s="625"/>
      <c r="J5" s="625"/>
      <c r="K5" s="625"/>
      <c r="L5" s="625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5" t="s">
        <v>16</v>
      </c>
      <c r="D7" s="615" t="s">
        <v>3</v>
      </c>
      <c r="E7" s="615" t="s">
        <v>12</v>
      </c>
      <c r="F7" s="616" t="s">
        <v>7</v>
      </c>
      <c r="G7" s="616"/>
      <c r="H7" s="616"/>
      <c r="I7" s="616"/>
      <c r="J7" s="617" t="s">
        <v>11</v>
      </c>
      <c r="K7" s="617"/>
      <c r="L7" s="9" t="s">
        <v>17</v>
      </c>
      <c r="M7" s="18"/>
    </row>
    <row r="8" spans="2:14" s="1" customFormat="1" ht="80.25" customHeight="1">
      <c r="B8" s="12"/>
      <c r="C8" s="615"/>
      <c r="D8" s="615"/>
      <c r="E8" s="615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9" t="s">
        <v>8</v>
      </c>
      <c r="D9" s="586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9"/>
      <c r="D10" s="587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9"/>
      <c r="D11" s="598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9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9"/>
      <c r="D13" s="587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9"/>
      <c r="D14" s="587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20"/>
      <c r="D15" s="588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18" t="s">
        <v>9</v>
      </c>
      <c r="D16" s="586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9"/>
      <c r="D17" s="587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9"/>
      <c r="D18" s="601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9"/>
      <c r="D19" s="587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9"/>
      <c r="D20" s="587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9"/>
      <c r="D21" s="624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9"/>
      <c r="D22" s="587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20"/>
      <c r="D23" s="588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18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9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9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9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9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9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9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20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21" t="s">
        <v>14</v>
      </c>
      <c r="D32" s="586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22"/>
      <c r="D33" s="587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22"/>
      <c r="D34" s="587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23"/>
      <c r="D35" s="588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9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9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9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9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9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9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9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9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9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5"/>
      <c r="D48" s="615"/>
      <c r="E48" s="615" t="s">
        <v>12</v>
      </c>
      <c r="F48" s="616" t="s">
        <v>7</v>
      </c>
      <c r="G48" s="616"/>
      <c r="H48" s="616"/>
      <c r="I48" s="616"/>
      <c r="J48" s="617" t="s">
        <v>11</v>
      </c>
      <c r="K48" s="617"/>
      <c r="L48" s="9" t="s">
        <v>17</v>
      </c>
      <c r="M48" s="18"/>
    </row>
    <row r="49" spans="2:14" s="1" customFormat="1" ht="80.25" customHeight="1">
      <c r="B49" s="12"/>
      <c r="C49" s="615"/>
      <c r="D49" s="615"/>
      <c r="E49" s="615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5"/>
      <c r="D58" s="615"/>
      <c r="E58" s="615" t="s">
        <v>12</v>
      </c>
      <c r="F58" s="616" t="s">
        <v>7</v>
      </c>
      <c r="G58" s="616"/>
      <c r="H58" s="616"/>
      <c r="I58" s="616"/>
      <c r="J58" s="617" t="s">
        <v>11</v>
      </c>
      <c r="K58" s="617"/>
      <c r="L58" s="9" t="s">
        <v>17</v>
      </c>
      <c r="M58" s="18"/>
    </row>
    <row r="59" spans="2:14" s="1" customFormat="1" ht="80.25" customHeight="1">
      <c r="B59" s="12"/>
      <c r="C59" s="615"/>
      <c r="D59" s="615"/>
      <c r="E59" s="615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5"/>
      <c r="D70" s="615"/>
      <c r="E70" s="615" t="s">
        <v>12</v>
      </c>
      <c r="F70" s="616" t="s">
        <v>7</v>
      </c>
      <c r="G70" s="616"/>
      <c r="H70" s="616"/>
      <c r="I70" s="616"/>
      <c r="J70" s="617" t="s">
        <v>11</v>
      </c>
      <c r="K70" s="617"/>
      <c r="L70" s="9" t="s">
        <v>17</v>
      </c>
      <c r="M70" s="18"/>
    </row>
    <row r="71" spans="2:14" s="1" customFormat="1" ht="80.25" customHeight="1">
      <c r="B71" s="12"/>
      <c r="C71" s="615"/>
      <c r="D71" s="615"/>
      <c r="E71" s="615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5"/>
      <c r="D78" s="615"/>
      <c r="E78" s="615" t="s">
        <v>12</v>
      </c>
      <c r="F78" s="616" t="s">
        <v>7</v>
      </c>
      <c r="G78" s="616"/>
      <c r="H78" s="616"/>
      <c r="I78" s="616"/>
      <c r="J78" s="617" t="s">
        <v>11</v>
      </c>
      <c r="K78" s="617"/>
      <c r="L78" s="9" t="s">
        <v>17</v>
      </c>
      <c r="M78" s="18"/>
    </row>
    <row r="79" spans="2:14" s="1" customFormat="1" ht="80.25" customHeight="1">
      <c r="B79" s="12"/>
      <c r="C79" s="615"/>
      <c r="D79" s="615"/>
      <c r="E79" s="615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5"/>
      <c r="D90" s="615"/>
      <c r="E90" s="615" t="s">
        <v>12</v>
      </c>
      <c r="F90" s="616" t="s">
        <v>7</v>
      </c>
      <c r="G90" s="616"/>
      <c r="H90" s="616"/>
      <c r="I90" s="616"/>
      <c r="J90" s="617" t="s">
        <v>11</v>
      </c>
      <c r="K90" s="617"/>
      <c r="L90" s="9" t="s">
        <v>17</v>
      </c>
      <c r="M90" s="18"/>
    </row>
    <row r="91" spans="2:14" s="1" customFormat="1" ht="80.25" customHeight="1">
      <c r="B91" s="12"/>
      <c r="C91" s="615"/>
      <c r="D91" s="615"/>
      <c r="E91" s="615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5"/>
      <c r="D105" s="615"/>
      <c r="E105" s="615" t="s">
        <v>12</v>
      </c>
      <c r="F105" s="616" t="s">
        <v>7</v>
      </c>
      <c r="G105" s="616"/>
      <c r="H105" s="616"/>
      <c r="I105" s="616"/>
      <c r="J105" s="617" t="s">
        <v>11</v>
      </c>
      <c r="K105" s="617"/>
      <c r="L105" s="9" t="s">
        <v>17</v>
      </c>
      <c r="M105" s="18"/>
    </row>
    <row r="106" spans="2:14" s="1" customFormat="1" ht="80.25" customHeight="1">
      <c r="B106" s="12"/>
      <c r="C106" s="615"/>
      <c r="D106" s="615"/>
      <c r="E106" s="615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2024-10-15T01:14:36Z</dcterms:modified>
</cp:coreProperties>
</file>